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ndrouch.UADFD01\Documents\ROZPOČTY\TU_0811  km  019,136_M_TC_Před Otvovicemi_\"/>
    </mc:Choice>
  </mc:AlternateContent>
  <bookViews>
    <workbookView xWindow="0" yWindow="0" windowWidth="25200" windowHeight="11895" activeTab="1"/>
  </bookViews>
  <sheets>
    <sheet name="Rekapitulace stavby" sheetId="1" r:id="rId1"/>
    <sheet name="20-14-1-01 - Oprava mostu..." sheetId="2" r:id="rId2"/>
    <sheet name="20-14-1-02 - Oprava mostu..." sheetId="3" r:id="rId3"/>
    <sheet name="20-14-2-01 - Oprava mostu..." sheetId="4" r:id="rId4"/>
    <sheet name="20-14-2-02 - Oprava mostu..." sheetId="5" r:id="rId5"/>
  </sheets>
  <definedNames>
    <definedName name="_xlnm._FilterDatabase" localSheetId="1" hidden="1">'20-14-1-01 - Oprava mostu...'!$C$133:$K$253</definedName>
    <definedName name="_xlnm._FilterDatabase" localSheetId="2" hidden="1">'20-14-1-02 - Oprava mostu...'!$C$123:$K$179</definedName>
    <definedName name="_xlnm._FilterDatabase" localSheetId="3" hidden="1">'20-14-2-01 - Oprava mostu...'!$C$125:$K$149</definedName>
    <definedName name="_xlnm._FilterDatabase" localSheetId="4" hidden="1">'20-14-2-02 - Oprava mostu...'!$C$120:$K$125</definedName>
    <definedName name="_xlnm.Print_Titles" localSheetId="1">'20-14-1-01 - Oprava mostu...'!$133:$133</definedName>
    <definedName name="_xlnm.Print_Titles" localSheetId="2">'20-14-1-02 - Oprava mostu...'!$123:$123</definedName>
    <definedName name="_xlnm.Print_Titles" localSheetId="3">'20-14-2-01 - Oprava mostu...'!$125:$125</definedName>
    <definedName name="_xlnm.Print_Titles" localSheetId="4">'20-14-2-02 - Oprava mostu...'!$120:$120</definedName>
    <definedName name="_xlnm.Print_Titles" localSheetId="0">'Rekapitulace stavby'!$92:$92</definedName>
    <definedName name="_xlnm.Print_Area" localSheetId="1">'20-14-1-01 - Oprava mostu...'!$C$4:$J$75,'20-14-1-01 - Oprava mostu...'!$C$81:$J$113,'20-14-1-01 - Oprava mostu...'!$C$119:$K$253</definedName>
    <definedName name="_xlnm.Print_Area" localSheetId="2">'20-14-1-02 - Oprava mostu...'!$C$4:$J$75,'20-14-1-02 - Oprava mostu...'!$C$81:$J$103,'20-14-1-02 - Oprava mostu...'!$C$109:$K$179</definedName>
    <definedName name="_xlnm.Print_Area" localSheetId="3">'20-14-2-01 - Oprava mostu...'!$C$4:$J$75,'20-14-2-01 - Oprava mostu...'!$C$81:$J$105,'20-14-2-01 - Oprava mostu...'!$C$111:$K$149</definedName>
    <definedName name="_xlnm.Print_Area" localSheetId="4">'20-14-2-02 - Oprava mostu...'!$C$4:$J$75,'20-14-2-02 - Oprava mostu...'!$C$81:$J$100,'20-14-2-02 - Oprava mostu...'!$C$106:$K$125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9" i="5" l="1"/>
  <c r="J38" i="5"/>
  <c r="AY100" i="1"/>
  <c r="J37" i="5"/>
  <c r="AX100" i="1"/>
  <c r="BI124" i="5"/>
  <c r="BH124" i="5"/>
  <c r="BG124" i="5"/>
  <c r="BF124" i="5"/>
  <c r="J36" i="5" s="1"/>
  <c r="AW100" i="1" s="1"/>
  <c r="T124" i="5"/>
  <c r="T123" i="5" s="1"/>
  <c r="T122" i="5" s="1"/>
  <c r="T121" i="5" s="1"/>
  <c r="R124" i="5"/>
  <c r="R123" i="5"/>
  <c r="R122" i="5"/>
  <c r="R121" i="5" s="1"/>
  <c r="P124" i="5"/>
  <c r="P123" i="5"/>
  <c r="P122" i="5"/>
  <c r="P121" i="5" s="1"/>
  <c r="AU100" i="1" s="1"/>
  <c r="J117" i="5"/>
  <c r="F117" i="5"/>
  <c r="F115" i="5"/>
  <c r="E113" i="5"/>
  <c r="J92" i="5"/>
  <c r="F92" i="5"/>
  <c r="F90" i="5"/>
  <c r="E88" i="5"/>
  <c r="J26" i="5"/>
  <c r="E26" i="5"/>
  <c r="J118" i="5" s="1"/>
  <c r="J25" i="5"/>
  <c r="J20" i="5"/>
  <c r="E20" i="5"/>
  <c r="F118" i="5" s="1"/>
  <c r="J19" i="5"/>
  <c r="J14" i="5"/>
  <c r="J115" i="5"/>
  <c r="E7" i="5"/>
  <c r="E109" i="5"/>
  <c r="J39" i="4"/>
  <c r="J38" i="4"/>
  <c r="AY99" i="1" s="1"/>
  <c r="J37" i="4"/>
  <c r="AX99" i="1"/>
  <c r="BI149" i="4"/>
  <c r="BH149" i="4"/>
  <c r="BG149" i="4"/>
  <c r="BF149" i="4"/>
  <c r="T149" i="4"/>
  <c r="T148" i="4" s="1"/>
  <c r="R149" i="4"/>
  <c r="R148" i="4"/>
  <c r="P149" i="4"/>
  <c r="P148" i="4" s="1"/>
  <c r="BI147" i="4"/>
  <c r="BH147" i="4"/>
  <c r="BG147" i="4"/>
  <c r="BF147" i="4"/>
  <c r="T147" i="4"/>
  <c r="T146" i="4"/>
  <c r="R147" i="4"/>
  <c r="R146" i="4" s="1"/>
  <c r="P147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T128" i="4"/>
  <c r="R129" i="4"/>
  <c r="R128" i="4"/>
  <c r="P129" i="4"/>
  <c r="P128" i="4"/>
  <c r="J122" i="4"/>
  <c r="F122" i="4"/>
  <c r="F120" i="4"/>
  <c r="E118" i="4"/>
  <c r="J92" i="4"/>
  <c r="F92" i="4"/>
  <c r="F90" i="4"/>
  <c r="E88" i="4"/>
  <c r="J26" i="4"/>
  <c r="E26" i="4"/>
  <c r="J123" i="4" s="1"/>
  <c r="J25" i="4"/>
  <c r="J20" i="4"/>
  <c r="E20" i="4"/>
  <c r="F123" i="4" s="1"/>
  <c r="J19" i="4"/>
  <c r="J14" i="4"/>
  <c r="J120" i="4"/>
  <c r="E7" i="4"/>
  <c r="E84" i="4"/>
  <c r="J39" i="3"/>
  <c r="J38" i="3"/>
  <c r="AY97" i="1" s="1"/>
  <c r="J37" i="3"/>
  <c r="AX97" i="1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3" i="3"/>
  <c r="J92" i="3"/>
  <c r="F92" i="3"/>
  <c r="F90" i="3"/>
  <c r="E88" i="3"/>
  <c r="J20" i="3"/>
  <c r="E20" i="3"/>
  <c r="F121" i="3" s="1"/>
  <c r="J19" i="3"/>
  <c r="J14" i="3"/>
  <c r="J118" i="3"/>
  <c r="E7" i="3"/>
  <c r="E84" i="3" s="1"/>
  <c r="J39" i="2"/>
  <c r="J38" i="2"/>
  <c r="AY96" i="1" s="1"/>
  <c r="J37" i="2"/>
  <c r="AX96" i="1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T246" i="2" s="1"/>
  <c r="R247" i="2"/>
  <c r="R246" i="2"/>
  <c r="P247" i="2"/>
  <c r="P246" i="2" s="1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T227" i="2" s="1"/>
  <c r="R228" i="2"/>
  <c r="R227" i="2"/>
  <c r="P228" i="2"/>
  <c r="P227" i="2" s="1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T182" i="2" s="1"/>
  <c r="R183" i="2"/>
  <c r="R182" i="2"/>
  <c r="P183" i="2"/>
  <c r="P182" i="2" s="1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J130" i="2"/>
  <c r="F130" i="2"/>
  <c r="F128" i="2"/>
  <c r="E126" i="2"/>
  <c r="J92" i="2"/>
  <c r="F92" i="2"/>
  <c r="F90" i="2"/>
  <c r="E88" i="2"/>
  <c r="J26" i="2"/>
  <c r="E26" i="2"/>
  <c r="J131" i="2"/>
  <c r="J25" i="2"/>
  <c r="J20" i="2"/>
  <c r="E20" i="2"/>
  <c r="F131" i="2"/>
  <c r="J19" i="2"/>
  <c r="J14" i="2"/>
  <c r="J90" i="2"/>
  <c r="E7" i="2"/>
  <c r="E122" i="2" s="1"/>
  <c r="L90" i="1"/>
  <c r="AM90" i="1"/>
  <c r="AM89" i="1"/>
  <c r="L89" i="1"/>
  <c r="AM87" i="1"/>
  <c r="L87" i="1"/>
  <c r="L85" i="1"/>
  <c r="L84" i="1"/>
  <c r="BK147" i="4"/>
  <c r="BK144" i="4"/>
  <c r="BK143" i="4"/>
  <c r="BK140" i="4"/>
  <c r="BK138" i="4"/>
  <c r="BK135" i="4"/>
  <c r="J131" i="4"/>
  <c r="BK129" i="4"/>
  <c r="BK175" i="3"/>
  <c r="BK174" i="3"/>
  <c r="BK169" i="3"/>
  <c r="J163" i="3"/>
  <c r="J161" i="3"/>
  <c r="J152" i="3"/>
  <c r="BK151" i="3"/>
  <c r="J140" i="3"/>
  <c r="BK136" i="3"/>
  <c r="BK134" i="3"/>
  <c r="BK133" i="3"/>
  <c r="J130" i="3"/>
  <c r="J128" i="3"/>
  <c r="J250" i="2"/>
  <c r="J247" i="2"/>
  <c r="BK237" i="2"/>
  <c r="BK235" i="2"/>
  <c r="J231" i="2"/>
  <c r="BK228" i="2"/>
  <c r="J226" i="2"/>
  <c r="J223" i="2"/>
  <c r="J222" i="2"/>
  <c r="BK215" i="2"/>
  <c r="J202" i="2"/>
  <c r="J200" i="2"/>
  <c r="BK198" i="2"/>
  <c r="BK188" i="2"/>
  <c r="BK186" i="2"/>
  <c r="BK175" i="2"/>
  <c r="J162" i="2"/>
  <c r="BK160" i="2"/>
  <c r="J159" i="2"/>
  <c r="J153" i="2"/>
  <c r="J138" i="2"/>
  <c r="J137" i="2"/>
  <c r="BK124" i="5"/>
  <c r="J124" i="5"/>
  <c r="BK149" i="4"/>
  <c r="J147" i="4"/>
  <c r="J144" i="4"/>
  <c r="J138" i="4"/>
  <c r="J135" i="4"/>
  <c r="BK133" i="4"/>
  <c r="BK131" i="4"/>
  <c r="J129" i="4"/>
  <c r="J175" i="3"/>
  <c r="J174" i="3"/>
  <c r="J165" i="3"/>
  <c r="BK161" i="3"/>
  <c r="J155" i="3"/>
  <c r="BK152" i="3"/>
  <c r="J149" i="3"/>
  <c r="BK147" i="3"/>
  <c r="J144" i="3"/>
  <c r="BK143" i="3"/>
  <c r="BK140" i="3"/>
  <c r="BK139" i="3"/>
  <c r="J136" i="3"/>
  <c r="J135" i="3"/>
  <c r="J134" i="3"/>
  <c r="BK131" i="3"/>
  <c r="BK127" i="3"/>
  <c r="BK251" i="2"/>
  <c r="J243" i="2"/>
  <c r="BK231" i="2"/>
  <c r="BK226" i="2"/>
  <c r="BK223" i="2"/>
  <c r="BK220" i="2"/>
  <c r="J215" i="2"/>
  <c r="J214" i="2"/>
  <c r="J212" i="2"/>
  <c r="BK211" i="2"/>
  <c r="J211" i="2"/>
  <c r="BK209" i="2"/>
  <c r="BK208" i="2"/>
  <c r="J207" i="2"/>
  <c r="J204" i="2"/>
  <c r="BK200" i="2"/>
  <c r="J198" i="2"/>
  <c r="BK197" i="2"/>
  <c r="J195" i="2"/>
  <c r="BK193" i="2"/>
  <c r="BK190" i="2"/>
  <c r="J186" i="2"/>
  <c r="J183" i="2"/>
  <c r="BK178" i="2"/>
  <c r="J177" i="2"/>
  <c r="J168" i="2"/>
  <c r="J167" i="2"/>
  <c r="J165" i="2"/>
  <c r="J164" i="2"/>
  <c r="BK155" i="2"/>
  <c r="J152" i="2"/>
  <c r="J149" i="2"/>
  <c r="BK141" i="2"/>
  <c r="BK137" i="2"/>
  <c r="AS98" i="1"/>
  <c r="AS95" i="1"/>
  <c r="F37" i="5"/>
  <c r="J149" i="4"/>
  <c r="J143" i="4"/>
  <c r="J140" i="4"/>
  <c r="J133" i="4"/>
  <c r="J169" i="3"/>
  <c r="BK163" i="3"/>
  <c r="J151" i="3"/>
  <c r="BK149" i="3"/>
  <c r="J147" i="3"/>
  <c r="BK144" i="3"/>
  <c r="BK142" i="3"/>
  <c r="J139" i="3"/>
  <c r="J138" i="3"/>
  <c r="BK137" i="3"/>
  <c r="BK132" i="3"/>
  <c r="J131" i="3"/>
  <c r="BK130" i="3"/>
  <c r="BK128" i="3"/>
  <c r="BK253" i="2"/>
  <c r="J253" i="2"/>
  <c r="BK247" i="2"/>
  <c r="BK241" i="2"/>
  <c r="BK239" i="2"/>
  <c r="J237" i="2"/>
  <c r="BK233" i="2"/>
  <c r="BK222" i="2"/>
  <c r="BK217" i="2"/>
  <c r="BK214" i="2"/>
  <c r="BK202" i="2"/>
  <c r="BK195" i="2"/>
  <c r="BK183" i="2"/>
  <c r="BK180" i="2"/>
  <c r="J178" i="2"/>
  <c r="BK177" i="2"/>
  <c r="J175" i="2"/>
  <c r="BK172" i="2"/>
  <c r="BK170" i="2"/>
  <c r="BK168" i="2"/>
  <c r="BK167" i="2"/>
  <c r="BK165" i="2"/>
  <c r="BK164" i="2"/>
  <c r="BK162" i="2"/>
  <c r="BK159" i="2"/>
  <c r="BK157" i="2"/>
  <c r="J155" i="2"/>
  <c r="BK146" i="2"/>
  <c r="J145" i="2"/>
  <c r="J141" i="2"/>
  <c r="BK139" i="2"/>
  <c r="BK165" i="3"/>
  <c r="BK155" i="3"/>
  <c r="J143" i="3"/>
  <c r="J142" i="3"/>
  <c r="BK138" i="3"/>
  <c r="J137" i="3"/>
  <c r="BK135" i="3"/>
  <c r="J133" i="3"/>
  <c r="J132" i="3"/>
  <c r="J127" i="3"/>
  <c r="J251" i="2"/>
  <c r="BK250" i="2"/>
  <c r="BK243" i="2"/>
  <c r="J241" i="2"/>
  <c r="J239" i="2"/>
  <c r="J235" i="2"/>
  <c r="J233" i="2"/>
  <c r="J228" i="2"/>
  <c r="J220" i="2"/>
  <c r="J217" i="2"/>
  <c r="BK212" i="2"/>
  <c r="J209" i="2"/>
  <c r="J208" i="2"/>
  <c r="BK207" i="2"/>
  <c r="BK204" i="2"/>
  <c r="J197" i="2"/>
  <c r="J193" i="2"/>
  <c r="J190" i="2"/>
  <c r="J188" i="2"/>
  <c r="J180" i="2"/>
  <c r="J172" i="2"/>
  <c r="J170" i="2"/>
  <c r="J160" i="2"/>
  <c r="J157" i="2"/>
  <c r="BK153" i="2"/>
  <c r="BK152" i="2"/>
  <c r="BK149" i="2"/>
  <c r="J146" i="2"/>
  <c r="BK145" i="2"/>
  <c r="J139" i="2"/>
  <c r="BK138" i="2"/>
  <c r="F38" i="5"/>
  <c r="BC100" i="1"/>
  <c r="F39" i="5"/>
  <c r="BD100" i="1"/>
  <c r="P136" i="2" l="1"/>
  <c r="T151" i="2"/>
  <c r="P161" i="2"/>
  <c r="R174" i="2"/>
  <c r="R185" i="2"/>
  <c r="T194" i="2"/>
  <c r="T219" i="2"/>
  <c r="T230" i="2"/>
  <c r="T229" i="2" s="1"/>
  <c r="T249" i="2"/>
  <c r="T245" i="2"/>
  <c r="R136" i="2"/>
  <c r="R151" i="2"/>
  <c r="T161" i="2"/>
  <c r="T174" i="2"/>
  <c r="T185" i="2"/>
  <c r="T135" i="2" s="1"/>
  <c r="R194" i="2"/>
  <c r="R219" i="2"/>
  <c r="BK230" i="2"/>
  <c r="J230" i="2"/>
  <c r="J109" i="2" s="1"/>
  <c r="BK249" i="2"/>
  <c r="J249" i="2"/>
  <c r="J112" i="2"/>
  <c r="R126" i="3"/>
  <c r="P146" i="3"/>
  <c r="T146" i="3"/>
  <c r="R154" i="3"/>
  <c r="R173" i="3"/>
  <c r="T136" i="2"/>
  <c r="P151" i="2"/>
  <c r="R161" i="2"/>
  <c r="P174" i="2"/>
  <c r="P185" i="2"/>
  <c r="BK194" i="2"/>
  <c r="J194" i="2" s="1"/>
  <c r="J105" i="2" s="1"/>
  <c r="BK219" i="2"/>
  <c r="J219" i="2"/>
  <c r="J106" i="2" s="1"/>
  <c r="R230" i="2"/>
  <c r="R229" i="2"/>
  <c r="R249" i="2"/>
  <c r="R245" i="2" s="1"/>
  <c r="P126" i="3"/>
  <c r="BK146" i="3"/>
  <c r="J146" i="3"/>
  <c r="J100" i="3" s="1"/>
  <c r="R146" i="3"/>
  <c r="P154" i="3"/>
  <c r="BK173" i="3"/>
  <c r="J173" i="3" s="1"/>
  <c r="J102" i="3" s="1"/>
  <c r="P173" i="3"/>
  <c r="BK130" i="4"/>
  <c r="J130" i="4" s="1"/>
  <c r="J100" i="4" s="1"/>
  <c r="R130" i="4"/>
  <c r="BK137" i="4"/>
  <c r="J137" i="4"/>
  <c r="J101" i="4"/>
  <c r="P137" i="4"/>
  <c r="T137" i="4"/>
  <c r="P142" i="4"/>
  <c r="R142" i="4"/>
  <c r="R127" i="4" s="1"/>
  <c r="R126" i="4" s="1"/>
  <c r="BK136" i="2"/>
  <c r="J136" i="2"/>
  <c r="J99" i="2" s="1"/>
  <c r="BK151" i="2"/>
  <c r="J151" i="2" s="1"/>
  <c r="J100" i="2" s="1"/>
  <c r="BK161" i="2"/>
  <c r="J161" i="2"/>
  <c r="J101" i="2" s="1"/>
  <c r="BK174" i="2"/>
  <c r="J174" i="2"/>
  <c r="J102" i="2"/>
  <c r="BK185" i="2"/>
  <c r="J185" i="2"/>
  <c r="J104" i="2"/>
  <c r="P194" i="2"/>
  <c r="P219" i="2"/>
  <c r="P230" i="2"/>
  <c r="P229" i="2"/>
  <c r="P249" i="2"/>
  <c r="P245" i="2" s="1"/>
  <c r="BK126" i="3"/>
  <c r="J126" i="3" s="1"/>
  <c r="J99" i="3" s="1"/>
  <c r="T126" i="3"/>
  <c r="BK154" i="3"/>
  <c r="J154" i="3"/>
  <c r="J101" i="3"/>
  <c r="T154" i="3"/>
  <c r="T173" i="3"/>
  <c r="P130" i="4"/>
  <c r="P127" i="4"/>
  <c r="P126" i="4" s="1"/>
  <c r="AU99" i="1" s="1"/>
  <c r="AU98" i="1" s="1"/>
  <c r="T130" i="4"/>
  <c r="T127" i="4"/>
  <c r="T126" i="4" s="1"/>
  <c r="R137" i="4"/>
  <c r="BK142" i="4"/>
  <c r="J142" i="4"/>
  <c r="J102" i="4" s="1"/>
  <c r="T142" i="4"/>
  <c r="F93" i="2"/>
  <c r="J128" i="2"/>
  <c r="BE137" i="2"/>
  <c r="BE157" i="2"/>
  <c r="BE160" i="2"/>
  <c r="BE162" i="2"/>
  <c r="BE165" i="2"/>
  <c r="BE175" i="2"/>
  <c r="BE183" i="2"/>
  <c r="BE186" i="2"/>
  <c r="BE214" i="2"/>
  <c r="BE215" i="2"/>
  <c r="BE220" i="2"/>
  <c r="BE222" i="2"/>
  <c r="BE223" i="2"/>
  <c r="BE235" i="2"/>
  <c r="BK246" i="2"/>
  <c r="BK245" i="2"/>
  <c r="J245" i="2" s="1"/>
  <c r="J110" i="2" s="1"/>
  <c r="J90" i="3"/>
  <c r="F93" i="3"/>
  <c r="BE127" i="3"/>
  <c r="BE130" i="3"/>
  <c r="BE139" i="3"/>
  <c r="BE140" i="3"/>
  <c r="BE144" i="3"/>
  <c r="BE151" i="3"/>
  <c r="BE163" i="3"/>
  <c r="BE169" i="3"/>
  <c r="J93" i="2"/>
  <c r="BE149" i="2"/>
  <c r="BE152" i="2"/>
  <c r="BE153" i="2"/>
  <c r="BE188" i="2"/>
  <c r="BE190" i="2"/>
  <c r="BE193" i="2"/>
  <c r="BE197" i="2"/>
  <c r="BE198" i="2"/>
  <c r="BE204" i="2"/>
  <c r="BE208" i="2"/>
  <c r="BE212" i="2"/>
  <c r="BE226" i="2"/>
  <c r="BE228" i="2"/>
  <c r="BE233" i="2"/>
  <c r="BE243" i="2"/>
  <c r="BE250" i="2"/>
  <c r="BE251" i="2"/>
  <c r="BE253" i="2"/>
  <c r="E112" i="3"/>
  <c r="BE133" i="3"/>
  <c r="BE152" i="3"/>
  <c r="BE155" i="3"/>
  <c r="BE174" i="3"/>
  <c r="E114" i="4"/>
  <c r="BE129" i="4"/>
  <c r="BE135" i="4"/>
  <c r="BE140" i="4"/>
  <c r="BE147" i="4"/>
  <c r="BE138" i="2"/>
  <c r="BE145" i="2"/>
  <c r="BE159" i="2"/>
  <c r="BE172" i="2"/>
  <c r="BE177" i="2"/>
  <c r="BE209" i="2"/>
  <c r="BE217" i="2"/>
  <c r="BE237" i="2"/>
  <c r="BE239" i="2"/>
  <c r="BE241" i="2"/>
  <c r="BE247" i="2"/>
  <c r="BE128" i="3"/>
  <c r="BE132" i="3"/>
  <c r="BE136" i="3"/>
  <c r="BE137" i="3"/>
  <c r="BE149" i="3"/>
  <c r="BE161" i="3"/>
  <c r="BE165" i="3"/>
  <c r="BE175" i="3"/>
  <c r="J90" i="4"/>
  <c r="J93" i="4"/>
  <c r="BE131" i="4"/>
  <c r="BE144" i="4"/>
  <c r="BE149" i="4"/>
  <c r="BK146" i="4"/>
  <c r="J146" i="4"/>
  <c r="J103" i="4"/>
  <c r="BK148" i="4"/>
  <c r="J148" i="4"/>
  <c r="J104" i="4"/>
  <c r="E84" i="5"/>
  <c r="J90" i="5"/>
  <c r="F93" i="5"/>
  <c r="J93" i="5"/>
  <c r="BE124" i="5"/>
  <c r="J35" i="5" s="1"/>
  <c r="AV100" i="1" s="1"/>
  <c r="AT100" i="1" s="1"/>
  <c r="BB100" i="1"/>
  <c r="BK123" i="5"/>
  <c r="J123" i="5"/>
  <c r="J99" i="5"/>
  <c r="E84" i="2"/>
  <c r="BE139" i="2"/>
  <c r="BE141" i="2"/>
  <c r="BE146" i="2"/>
  <c r="BE155" i="2"/>
  <c r="BE164" i="2"/>
  <c r="BE167" i="2"/>
  <c r="BE168" i="2"/>
  <c r="BE170" i="2"/>
  <c r="BE178" i="2"/>
  <c r="BE180" i="2"/>
  <c r="BE195" i="2"/>
  <c r="BE200" i="2"/>
  <c r="BE202" i="2"/>
  <c r="BE207" i="2"/>
  <c r="BE211" i="2"/>
  <c r="BE231" i="2"/>
  <c r="BK182" i="2"/>
  <c r="J182" i="2"/>
  <c r="J103" i="2"/>
  <c r="BK227" i="2"/>
  <c r="J227" i="2"/>
  <c r="J107" i="2"/>
  <c r="BE131" i="3"/>
  <c r="BE134" i="3"/>
  <c r="BE135" i="3"/>
  <c r="BE138" i="3"/>
  <c r="BE142" i="3"/>
  <c r="BE143" i="3"/>
  <c r="BE147" i="3"/>
  <c r="F93" i="4"/>
  <c r="BE133" i="4"/>
  <c r="BE138" i="4"/>
  <c r="BE143" i="4"/>
  <c r="BK128" i="4"/>
  <c r="J128" i="4"/>
  <c r="J99" i="4" s="1"/>
  <c r="F37" i="2"/>
  <c r="BB96" i="1"/>
  <c r="F38" i="2"/>
  <c r="BC96" i="1" s="1"/>
  <c r="J36" i="2"/>
  <c r="AW96" i="1"/>
  <c r="F36" i="3"/>
  <c r="BA97" i="1" s="1"/>
  <c r="J36" i="4"/>
  <c r="AW99" i="1"/>
  <c r="F36" i="2"/>
  <c r="BA96" i="1" s="1"/>
  <c r="F39" i="4"/>
  <c r="BD99" i="1"/>
  <c r="BD98" i="1"/>
  <c r="J36" i="3"/>
  <c r="AW97" i="1" s="1"/>
  <c r="F36" i="4"/>
  <c r="BA99" i="1"/>
  <c r="F39" i="3"/>
  <c r="BD97" i="1" s="1"/>
  <c r="F38" i="4"/>
  <c r="BC99" i="1"/>
  <c r="BC98" i="1"/>
  <c r="AY98" i="1" s="1"/>
  <c r="F37" i="3"/>
  <c r="BB97" i="1" s="1"/>
  <c r="F37" i="4"/>
  <c r="BB99" i="1" s="1"/>
  <c r="F38" i="3"/>
  <c r="BC97" i="1" s="1"/>
  <c r="AS94" i="1"/>
  <c r="F39" i="2"/>
  <c r="BD96" i="1"/>
  <c r="F36" i="5"/>
  <c r="BA100" i="1"/>
  <c r="P125" i="3" l="1"/>
  <c r="P124" i="3"/>
  <c r="AU97" i="1"/>
  <c r="T134" i="2"/>
  <c r="R135" i="2"/>
  <c r="R134" i="2"/>
  <c r="R125" i="3"/>
  <c r="R124" i="3"/>
  <c r="P135" i="2"/>
  <c r="P134" i="2"/>
  <c r="AU96" i="1"/>
  <c r="T125" i="3"/>
  <c r="T124" i="3" s="1"/>
  <c r="BK229" i="2"/>
  <c r="J229" i="2"/>
  <c r="J108" i="2"/>
  <c r="J246" i="2"/>
  <c r="J111" i="2"/>
  <c r="BK135" i="2"/>
  <c r="BK134" i="2"/>
  <c r="J134" i="2" s="1"/>
  <c r="J97" i="2" s="1"/>
  <c r="BK125" i="3"/>
  <c r="J125" i="3" s="1"/>
  <c r="J98" i="3" s="1"/>
  <c r="BK127" i="4"/>
  <c r="J127" i="4"/>
  <c r="J98" i="4"/>
  <c r="BK122" i="5"/>
  <c r="J122" i="5"/>
  <c r="J98" i="5"/>
  <c r="BC95" i="1"/>
  <c r="BC94" i="1" s="1"/>
  <c r="AY94" i="1" s="1"/>
  <c r="J35" i="3"/>
  <c r="AV97" i="1" s="1"/>
  <c r="AT97" i="1" s="1"/>
  <c r="BA98" i="1"/>
  <c r="AW98" i="1"/>
  <c r="F35" i="2"/>
  <c r="AZ96" i="1" s="1"/>
  <c r="J35" i="4"/>
  <c r="AV99" i="1"/>
  <c r="AT99" i="1"/>
  <c r="BA95" i="1"/>
  <c r="BA94" i="1" s="1"/>
  <c r="AW94" i="1" s="1"/>
  <c r="AK30" i="1" s="1"/>
  <c r="J35" i="2"/>
  <c r="AV96" i="1" s="1"/>
  <c r="AT96" i="1" s="1"/>
  <c r="F35" i="5"/>
  <c r="AZ100" i="1" s="1"/>
  <c r="BB98" i="1"/>
  <c r="AX98" i="1"/>
  <c r="BB95" i="1"/>
  <c r="BB94" i="1" s="1"/>
  <c r="W31" i="1" s="1"/>
  <c r="F35" i="4"/>
  <c r="AZ99" i="1"/>
  <c r="BD95" i="1"/>
  <c r="BD94" i="1" s="1"/>
  <c r="W33" i="1" s="1"/>
  <c r="F35" i="3"/>
  <c r="AZ97" i="1" s="1"/>
  <c r="J135" i="2" l="1"/>
  <c r="J98" i="2"/>
  <c r="BK124" i="3"/>
  <c r="J124" i="3"/>
  <c r="J97" i="3" s="1"/>
  <c r="BK126" i="4"/>
  <c r="J126" i="4"/>
  <c r="BK121" i="5"/>
  <c r="J121" i="5" s="1"/>
  <c r="J97" i="5" s="1"/>
  <c r="AZ98" i="1"/>
  <c r="AV98" i="1"/>
  <c r="AT98" i="1" s="1"/>
  <c r="AX95" i="1"/>
  <c r="W32" i="1"/>
  <c r="J32" i="4"/>
  <c r="AG99" i="1" s="1"/>
  <c r="AN99" i="1" s="1"/>
  <c r="AU95" i="1"/>
  <c r="AU94" i="1"/>
  <c r="AZ95" i="1"/>
  <c r="AV95" i="1"/>
  <c r="AY95" i="1"/>
  <c r="W30" i="1"/>
  <c r="AW95" i="1"/>
  <c r="J32" i="2"/>
  <c r="AG96" i="1" s="1"/>
  <c r="AN96" i="1" s="1"/>
  <c r="AX94" i="1"/>
  <c r="J41" i="2" l="1"/>
  <c r="J97" i="4"/>
  <c r="J41" i="4"/>
  <c r="AZ94" i="1"/>
  <c r="W29" i="1" s="1"/>
  <c r="J32" i="3"/>
  <c r="AG97" i="1" s="1"/>
  <c r="AN97" i="1" s="1"/>
  <c r="J32" i="5"/>
  <c r="AG100" i="1"/>
  <c r="AN100" i="1"/>
  <c r="AT95" i="1"/>
  <c r="J41" i="3" l="1"/>
  <c r="J41" i="5"/>
  <c r="AG98" i="1"/>
  <c r="AN98" i="1"/>
  <c r="AV94" i="1"/>
  <c r="AK29" i="1" s="1"/>
  <c r="AG95" i="1"/>
  <c r="AG94" i="1" s="1"/>
  <c r="AN95" i="1" l="1"/>
  <c r="AT94" i="1"/>
  <c r="AK26" i="1"/>
  <c r="AK35" i="1" l="1"/>
  <c r="AN94" i="1"/>
</calcChain>
</file>

<file path=xl/sharedStrings.xml><?xml version="1.0" encoding="utf-8"?>
<sst xmlns="http://schemas.openxmlformats.org/spreadsheetml/2006/main" count="2932" uniqueCount="635">
  <si>
    <t>Export Komplet</t>
  </si>
  <si>
    <t/>
  </si>
  <si>
    <t>2.0</t>
  </si>
  <si>
    <t>ZAMOK</t>
  </si>
  <si>
    <t>False</t>
  </si>
  <si>
    <t>{c47e0d25-d5bb-4174-aa19-342bf2c6c9bc}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</si>
  <si>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</si>
  <si>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</si>
  <si>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</si>
  <si>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</si>
  <si>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</si>
  <si>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</si>
  <si>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</si>
  <si>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</si>
  <si>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20-14a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</si>
  <si>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</si>
  <si>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</si>
  <si>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19,136 trati Kladno - Kralupy nad Vltavou</t>
  </si>
  <si>
    <t>KSO:</t>
  </si>
  <si>
    <t>821</t>
  </si>
  <si>
    <t>CC-CZ:</t>
  </si>
  <si>
    <t>Místo:</t>
  </si>
  <si>
    <t>Před Otvovicemi</t>
  </si>
  <si>
    <t>Datum:</t>
  </si>
  <si>
    <t>19. 1. 2021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</si>
  <si>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</si>
  <si>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</si>
  <si>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</si>
  <si>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</si>
  <si>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</si>
  <si>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</si>
  <si>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</si>
  <si>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</si>
  <si>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</si>
  <si>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</si>
  <si>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</si>
  <si>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</si>
  <si>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</si>
  <si>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</si>
  <si>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</si>
  <si>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</si>
  <si>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</si>
  <si>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</si>
  <si>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</si>
  <si>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</si>
  <si>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</si>
  <si>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</si>
  <si>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</si>
  <si>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</si>
  <si>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</si>
  <si>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</si>
  <si>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</si>
  <si>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</si>
  <si>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</si>
  <si>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</si>
  <si>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</si>
  <si>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</si>
  <si>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</si>
  <si>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</si>
  <si>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</si>
  <si>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</si>
  <si>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</si>
  <si>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</si>
  <si>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</si>
  <si>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</si>
  <si>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</si>
  <si>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</si>
  <si>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</si>
  <si>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</si>
  <si>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</si>
  <si>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</si>
  <si>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</si>
  <si>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</si>
  <si>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</si>
  <si>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</si>
  <si>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</si>
  <si>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</si>
  <si>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</si>
  <si>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</si>
  <si>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</si>
  <si>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</si>
  <si>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</si>
  <si>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</si>
  <si>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</si>
  <si>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</si>
  <si>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</si>
  <si>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</si>
  <si>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</si>
  <si>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</si>
  <si>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20-14-1</t>
  </si>
  <si>
    <t>Oprava mostu v km 19,136 trati Kladno - Kralupy nad Vltavou _ Most a Železniční svršek</t>
  </si>
  <si>
    <t>ING</t>
  </si>
  <si>
    <t>1</t>
  </si>
  <si>
    <t>{97919c5b-f6bc-4016-9ca4-db341c3129b4}</t>
  </si>
  <si>
    <t>2</t>
  </si>
  <si>
    <t>/</t>
  </si>
  <si>
    <t>20-14-1/01</t>
  </si>
  <si>
    <t xml:space="preserve">Oprava mostu v km 19,136 trati Kladno - Kralupy nad Vltavou _ Most </t>
  </si>
  <si>
    <t>Soupis</t>
  </si>
  <si>
    <t>{aabd91ef-32ba-4764-97d9-d0e9a6913a10}</t>
  </si>
  <si>
    <t>20-14-1/02</t>
  </si>
  <si>
    <t>Oprava mostu v km 19,136 trati Kladno - Kralupy nad Vltavou _ Železniční svršek</t>
  </si>
  <si>
    <t>{40c91198-e904-45e1-a168-06f8a5f615e5}</t>
  </si>
  <si>
    <t>20-14-2</t>
  </si>
  <si>
    <t>Oprava mostu v km 19,136 trati Kladno - Kralupy nad Vltavou _ VRN a DSPS</t>
  </si>
  <si>
    <t>{cb67cd19-8a0d-4c60-8d03-e1bef9524be0}</t>
  </si>
  <si>
    <t>20-14-2/01</t>
  </si>
  <si>
    <t>Oprava mostu v km 19,136 trati Kladno - Kralupy nad Vltavou _ VRN</t>
  </si>
  <si>
    <t>{562df5a0-4b35-485f-8db1-db155ee18efb}</t>
  </si>
  <si>
    <t>20-14-2/02</t>
  </si>
  <si>
    <t>Oprava mostu v km 19,136 trati Kladno - Kralupy nad Vltavou _ DSPS</t>
  </si>
  <si>
    <t>{4af4e107-d252-4e2e-995e-7b9492dace12}</t>
  </si>
  <si>
    <t>KRYCÍ LIST SOUPISU PRACÍ</t>
  </si>
  <si>
    <t>Objekt:</t>
  </si>
  <si>
    <t>20-14-1 - Oprava mostu v km 19,136 trati Kladno - Kralupy nad Vltavou _ Most a Železniční svršek</t>
  </si>
  <si>
    <t>Soupis:</t>
  </si>
  <si>
    <t xml:space="preserve">20-14-1/01 - Oprava mostu v km 19,136 trati Kladno - Kralupy nad Vltavou _ Most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</si>
  <si>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</si>
  <si>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</si>
  <si>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</si>
  <si>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</si>
  <si>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</si>
  <si>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</si>
  <si>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</si>
  <si>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</si>
  <si>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</si>
  <si>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</si>
  <si>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</si>
  <si>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</si>
  <si>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</si>
  <si>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</si>
  <si>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</si>
  <si>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</si>
  <si>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</si>
  <si>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</si>
  <si>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</si>
  <si>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</si>
  <si>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</si>
  <si>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</si>
  <si>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</si>
  <si>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</si>
  <si>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</si>
  <si>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</si>
  <si>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</si>
  <si>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</si>
  <si>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</si>
  <si>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</si>
  <si>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</si>
  <si>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</si>
  <si>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</si>
  <si>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</si>
  <si>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</si>
  <si>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</si>
  <si>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</si>
  <si>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</si>
  <si>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111111323</t>
  </si>
  <si>
    <t>Odstranění ruderálního porostu do 500 m2 naložení a odvoz do 20 km ve svahu do 1:1</t>
  </si>
  <si>
    <t>m2</t>
  </si>
  <si>
    <t>CS ÚRS 2021 01</t>
  </si>
  <si>
    <t>4</t>
  </si>
  <si>
    <t>-1882453276</t>
  </si>
  <si>
    <t>111209111</t>
  </si>
  <si>
    <t>Spálení proutí a klestu</t>
  </si>
  <si>
    <t>1573978657</t>
  </si>
  <si>
    <t>3</t>
  </si>
  <si>
    <t>119001421</t>
  </si>
  <si>
    <t>Dočasné zajištění kabelů a kabelových tratí ze 3 volně ložených kabelů</t>
  </si>
  <si>
    <t>m</t>
  </si>
  <si>
    <t>-988905374</t>
  </si>
  <si>
    <t>P</t>
  </si>
  <si>
    <t>Poznámka k položce:_x000D_
ČD Telematika a SSZT SŽ</t>
  </si>
  <si>
    <t>5</t>
  </si>
  <si>
    <t>122252502</t>
  </si>
  <si>
    <t>Odkopávky a prokopávky nezapažené pro spodní stavbu železnic v hornině třídy těžitelnosti I, skupiny 3 objem do 1000 m3 strojně</t>
  </si>
  <si>
    <t>m3</t>
  </si>
  <si>
    <t>1613397050</t>
  </si>
  <si>
    <t>VV</t>
  </si>
  <si>
    <t>"pro izolaci"     6.5*22+(5.7+6.7)*0.5*1.9*0.7</t>
  </si>
  <si>
    <t>"pro gabiony" (5+6)*1.5</t>
  </si>
  <si>
    <t>Součet</t>
  </si>
  <si>
    <t>6</t>
  </si>
  <si>
    <t>162751117</t>
  </si>
  <si>
    <t>Vodorovné přemístění do 10000 m výkopku/sypaniny z horniny třídy těžitelnosti I, skupiny 1 až 3</t>
  </si>
  <si>
    <t>1810941234</t>
  </si>
  <si>
    <t>7</t>
  </si>
  <si>
    <t>162751119</t>
  </si>
  <si>
    <t>Příplatek k vodorovnému přemístění výkopku/sypaniny z horniny třídy těžitelnosti I, skupiny 1 až 3 ZKD 1000 m přes 10000 m</t>
  </si>
  <si>
    <t>450175511</t>
  </si>
  <si>
    <t>"předpokládaná skládka Uhry 15,0 km"    167,746</t>
  </si>
  <si>
    <t>167,746*5 'Přepočtené koeficientem množství</t>
  </si>
  <si>
    <t>8</t>
  </si>
  <si>
    <t>171201221</t>
  </si>
  <si>
    <t>Poplatek za uložení na skládce (skládkovné) zeminy a kamení kód odpadu 17 05 04</t>
  </si>
  <si>
    <t>t</t>
  </si>
  <si>
    <t>-941883524</t>
  </si>
  <si>
    <t>167,746*1,8 'Přepočtené koeficientem množství</t>
  </si>
  <si>
    <t>Zakládání</t>
  </si>
  <si>
    <t>9</t>
  </si>
  <si>
    <t>212795111</t>
  </si>
  <si>
    <t>Příčné odvodnění mostní opěry z plastových trub DN 160 včetně podkladního betonu, štěrkového obsypu</t>
  </si>
  <si>
    <t>-140763982</t>
  </si>
  <si>
    <t>12</t>
  </si>
  <si>
    <t>273313911</t>
  </si>
  <si>
    <t>Základové desky z betonu tř. C 30/37</t>
  </si>
  <si>
    <t>-77411810</t>
  </si>
  <si>
    <t>"vyrovnávací beton pod římsy"    (0.45+0.56)*0.1*9.3</t>
  </si>
  <si>
    <t>13</t>
  </si>
  <si>
    <t>273322511</t>
  </si>
  <si>
    <t>Základové desky ze ŽB se zvýšenými nároky na prostředí tř. C 25/30</t>
  </si>
  <si>
    <t>1871624240</t>
  </si>
  <si>
    <t>"podkladní beton pod gabiony"     1.4*0.15*(5+6)</t>
  </si>
  <si>
    <t>14</t>
  </si>
  <si>
    <t>273351121</t>
  </si>
  <si>
    <t>Zřízení bednění základových desek</t>
  </si>
  <si>
    <t>-445041189</t>
  </si>
  <si>
    <t>4*1.4*0.15+2*(5+6)*0.15</t>
  </si>
  <si>
    <t>273351122</t>
  </si>
  <si>
    <t>Odstranění bednění základových desek</t>
  </si>
  <si>
    <t>-336162275</t>
  </si>
  <si>
    <t>16</t>
  </si>
  <si>
    <t>273362021</t>
  </si>
  <si>
    <t>Výztuž základových desek svařovanými sítěmi Kari</t>
  </si>
  <si>
    <t>1788063275</t>
  </si>
  <si>
    <t>Svislé a kompletní konstrukce</t>
  </si>
  <si>
    <t>317321118</t>
  </si>
  <si>
    <t>Mostní římsy ze ŽB C 30/37</t>
  </si>
  <si>
    <t>-1990370948</t>
  </si>
  <si>
    <t>"římsy mostu"    3,59</t>
  </si>
  <si>
    <t>22</t>
  </si>
  <si>
    <t>317321191</t>
  </si>
  <si>
    <t>Příplatek k mostním římsám ze ŽB za betonáž malého rozsahu do 25 m3</t>
  </si>
  <si>
    <t>-2029394039</t>
  </si>
  <si>
    <t>23</t>
  </si>
  <si>
    <t>317353121</t>
  </si>
  <si>
    <t>Bednění mostních říms všech tvarů - zřízení</t>
  </si>
  <si>
    <t>-585149466</t>
  </si>
  <si>
    <t>(0,832*9,3+0,42)+(0,772*9,3+0,42)</t>
  </si>
  <si>
    <t>25</t>
  </si>
  <si>
    <t>317353221</t>
  </si>
  <si>
    <t>Bednění mostních říms všech tvarů - odstranění</t>
  </si>
  <si>
    <t>1987625951</t>
  </si>
  <si>
    <t>26</t>
  </si>
  <si>
    <t>317361116</t>
  </si>
  <si>
    <t>Výztuž mostních říms z betonářské oceli 10 505</t>
  </si>
  <si>
    <t>-1133591180</t>
  </si>
  <si>
    <t>"římsy mostu - kotvení"    0,477-0,027</t>
  </si>
  <si>
    <t>28</t>
  </si>
  <si>
    <t>326214221</t>
  </si>
  <si>
    <t>Zdiva LTM z gabionů svařovaná síť pozinkovaná vyplněná kamenem</t>
  </si>
  <si>
    <t>-1463326265</t>
  </si>
  <si>
    <t>6,0*1+3.8*1.0</t>
  </si>
  <si>
    <t>29</t>
  </si>
  <si>
    <t>327361016</t>
  </si>
  <si>
    <t>Výztuž opěrných zdí a valů D nad 12 mm z betonářské oceli 10 505</t>
  </si>
  <si>
    <t>-1972425399</t>
  </si>
  <si>
    <t>"příčné sepnutí gabionů"    0,086</t>
  </si>
  <si>
    <t>Vodorovné konstrukce</t>
  </si>
  <si>
    <t>30</t>
  </si>
  <si>
    <t>451476121</t>
  </si>
  <si>
    <t>Podkladní vrstva plastbetonová tixotropní první vrstva tl 10 mm</t>
  </si>
  <si>
    <t>-375830951</t>
  </si>
  <si>
    <t>"pod sloupky zábradlí"    2*6*(0,22*0,30)</t>
  </si>
  <si>
    <t>31</t>
  </si>
  <si>
    <t>451476122</t>
  </si>
  <si>
    <t>Podkladní vrstva plastbetonová tixotropní každá další vrstva tl 10 mm</t>
  </si>
  <si>
    <t>-1027918597</t>
  </si>
  <si>
    <t>32</t>
  </si>
  <si>
    <t>457311114</t>
  </si>
  <si>
    <t>Vyrovnávací nebo spádový beton C 12/15 včetně úpravy povrchu</t>
  </si>
  <si>
    <t>151117201</t>
  </si>
  <si>
    <t>"podkladní beton pod izolaci"    1,1*19,0*0,15*6</t>
  </si>
  <si>
    <t>33</t>
  </si>
  <si>
    <t>465513256</t>
  </si>
  <si>
    <t>Dlažba svahu u opěr z upraveného lomového žulového kamene tl 250 mm do lože C 25/30 pl do 10 m2</t>
  </si>
  <si>
    <t>1175008743</t>
  </si>
  <si>
    <t>"vyústění drenáže"    0.37*1.41*4</t>
  </si>
  <si>
    <t>Komunikace pozemní</t>
  </si>
  <si>
    <t>35</t>
  </si>
  <si>
    <t>511501111</t>
  </si>
  <si>
    <t>Konstrukční vrstva tělesa železničního spodku ze štěrkodrti</t>
  </si>
  <si>
    <t>-1873343766</t>
  </si>
  <si>
    <t>Poznámka k položce:_x000D_
Hutněný zásyp klenby a přechodových oblastí po vrstvách, max. tl. vrstvy 0,30m na id=min.0,8, resp. 0,95</t>
  </si>
  <si>
    <t>Úpravy povrchů, podlahy a osazování výplní</t>
  </si>
  <si>
    <t>36</t>
  </si>
  <si>
    <t>628613233</t>
  </si>
  <si>
    <t>Protikorozní ochrana OK mostu III. tř.- základní a podkladní epoxidový, vrchní PU nátěr s metalizací</t>
  </si>
  <si>
    <t>646438851</t>
  </si>
  <si>
    <t>"zábradlí"    18,0</t>
  </si>
  <si>
    <t>37</t>
  </si>
  <si>
    <t>M</t>
  </si>
  <si>
    <t>15625102</t>
  </si>
  <si>
    <t>drát metalizační ZnAl D 3mm</t>
  </si>
  <si>
    <t>kg</t>
  </si>
  <si>
    <t>636547964</t>
  </si>
  <si>
    <t>18*1,517 'Přepočtené koeficientem množství</t>
  </si>
  <si>
    <t>38</t>
  </si>
  <si>
    <t>634663111</t>
  </si>
  <si>
    <t>Výplň dilatačních spar šířky do 10 mm polyuretovou samonivelační hmotou</t>
  </si>
  <si>
    <t>-1879539078</t>
  </si>
  <si>
    <t>Poznámka k položce:_x000D_
viz. příloha č. 06</t>
  </si>
  <si>
    <t>"smršťovací spáry říms"    0,7*3*2</t>
  </si>
  <si>
    <t>39</t>
  </si>
  <si>
    <t>634911112</t>
  </si>
  <si>
    <t xml:space="preserve">Řezání dilatačních spár š 5 mm hl do 20 mm </t>
  </si>
  <si>
    <t>-667401203</t>
  </si>
  <si>
    <t>Ostatní konstrukce a práce, bourání</t>
  </si>
  <si>
    <t>40</t>
  </si>
  <si>
    <t>911121211</t>
  </si>
  <si>
    <t>Výroba ocelového zábradli při opravách mostů</t>
  </si>
  <si>
    <t>1915229957</t>
  </si>
  <si>
    <t>4*4,85</t>
  </si>
  <si>
    <t>41</t>
  </si>
  <si>
    <t>911121311</t>
  </si>
  <si>
    <t>Montáž ocelového zábradli při opravách mostů</t>
  </si>
  <si>
    <t>789605213</t>
  </si>
  <si>
    <t>13010560.R</t>
  </si>
  <si>
    <t>ocel jakosti S235JR</t>
  </si>
  <si>
    <t>164458220</t>
  </si>
  <si>
    <t>"vč. prořezu 3%"    0,439*1,05</t>
  </si>
  <si>
    <t>43</t>
  </si>
  <si>
    <t>919724122</t>
  </si>
  <si>
    <t>Drenážní geosyntetikum oboustranně laminované geotextilií</t>
  </si>
  <si>
    <t>-254059389</t>
  </si>
  <si>
    <t>"protierozní ochrana svahu"    4*21.29*1.41</t>
  </si>
  <si>
    <t>44</t>
  </si>
  <si>
    <t>941111121</t>
  </si>
  <si>
    <t>Montáž lešení řadového trubkového lehkého s podlahami zatížení do 200 kg/m2 š do 1,2 m v do 10 m</t>
  </si>
  <si>
    <t>-442442671</t>
  </si>
  <si>
    <t>"lešení v profilu mostu a podél křídel"    7.0*9.3+4*4*3.75*1.0*3.1</t>
  </si>
  <si>
    <t>45</t>
  </si>
  <si>
    <t>941111221</t>
  </si>
  <si>
    <t>Příplatek k lešení řadovému trubkovému lehkému s podlahami š 1,2 m v 10 m za první a ZKD den použití</t>
  </si>
  <si>
    <t>-1013513793</t>
  </si>
  <si>
    <t>Poznámka k položce:_x000D_
předpoklad 20 dní</t>
  </si>
  <si>
    <t>251,1*20 'Přepočtené koeficientem množství</t>
  </si>
  <si>
    <t>46</t>
  </si>
  <si>
    <t>941111821</t>
  </si>
  <si>
    <t>Demontáž lešení řadového trubkového lehkého s podlahami zatížení do 200 kg/m2 š do 1,2 m v do 10 m</t>
  </si>
  <si>
    <t>1408800879</t>
  </si>
  <si>
    <t>47</t>
  </si>
  <si>
    <t>944121122</t>
  </si>
  <si>
    <t>Montáž ochranného zábradlí dílcového vnitřního na lešeňových konstrukcích dvoutyčového</t>
  </si>
  <si>
    <t>-128791980</t>
  </si>
  <si>
    <t>48</t>
  </si>
  <si>
    <t>944121222</t>
  </si>
  <si>
    <t>Příplatek k ochrannému zábradlí dílcovému vnitřnímu dvoutyčovému za první a ZKD den použití</t>
  </si>
  <si>
    <t>-1469879675</t>
  </si>
  <si>
    <t>20*20 'Přepočtené koeficientem množství</t>
  </si>
  <si>
    <t>49</t>
  </si>
  <si>
    <t>944111822</t>
  </si>
  <si>
    <t>Demontáž ochranného zábradlí trubkového vnitřního na lešeňových konstrukcích dvoutyčového</t>
  </si>
  <si>
    <t>-609497052</t>
  </si>
  <si>
    <t>50</t>
  </si>
  <si>
    <t>962021112</t>
  </si>
  <si>
    <t>Bourání mostních zdí a pilířů z kamene</t>
  </si>
  <si>
    <t>1205204565</t>
  </si>
  <si>
    <t>"římsy průčelí"    6,2</t>
  </si>
  <si>
    <t>51</t>
  </si>
  <si>
    <t>966075141</t>
  </si>
  <si>
    <t>Odstranění kovového zábradlí vcelku</t>
  </si>
  <si>
    <t>-570773541</t>
  </si>
  <si>
    <t>60</t>
  </si>
  <si>
    <t>985331115</t>
  </si>
  <si>
    <t>Dodatečné vlepování betonářské výztuže D 16 mm do cementové aktivované malty včetně vyvrtání otvoru</t>
  </si>
  <si>
    <t>-42568550</t>
  </si>
  <si>
    <t>"kotvení  říms -cementová zálivka"   18*2*0,4</t>
  </si>
  <si>
    <t>61</t>
  </si>
  <si>
    <t>13021015</t>
  </si>
  <si>
    <t>tyč ocelová žebírková jakost BSt 500S (10 505) výztuž do betonu D 16mm</t>
  </si>
  <si>
    <t>1087711143</t>
  </si>
  <si>
    <t>18*0,95*0,00158</t>
  </si>
  <si>
    <t>997</t>
  </si>
  <si>
    <t>Přesun sutě</t>
  </si>
  <si>
    <t>64</t>
  </si>
  <si>
    <t>997211611</t>
  </si>
  <si>
    <t>Nakládání suti na dopravní prostředky pro vodorovnou dopravu</t>
  </si>
  <si>
    <t>-55817903</t>
  </si>
  <si>
    <t>"kamené zdivo"    15,44</t>
  </si>
  <si>
    <t>65</t>
  </si>
  <si>
    <t>997211511</t>
  </si>
  <si>
    <t>Vodorovná doprava suti po suchu na vzdálenost do 1 km</t>
  </si>
  <si>
    <t>91653123</t>
  </si>
  <si>
    <t>66</t>
  </si>
  <si>
    <t>997211519</t>
  </si>
  <si>
    <t>Příplatek ZKD 1 km u vodorovné dopravy suti</t>
  </si>
  <si>
    <t>1782788451</t>
  </si>
  <si>
    <t>"předpokládaná skládka Uhry 15,0 km"    15,44</t>
  </si>
  <si>
    <t>15,44*14 'Přepočtené koeficientem množství</t>
  </si>
  <si>
    <t>67</t>
  </si>
  <si>
    <t>997013655</t>
  </si>
  <si>
    <t>587410588</t>
  </si>
  <si>
    <t>998</t>
  </si>
  <si>
    <t>Přesun hmot</t>
  </si>
  <si>
    <t>68</t>
  </si>
  <si>
    <t>998212111</t>
  </si>
  <si>
    <t>Přesun hmot pro mosty zděné, monolitické betonové nebo ocelové v do 20 m</t>
  </si>
  <si>
    <t>405720753</t>
  </si>
  <si>
    <t>PSV</t>
  </si>
  <si>
    <t>Práce a dodávky PSV</t>
  </si>
  <si>
    <t>711</t>
  </si>
  <si>
    <t>Izolace proti vodě, vlhkosti a plynům</t>
  </si>
  <si>
    <t>69</t>
  </si>
  <si>
    <t>711431101</t>
  </si>
  <si>
    <t>Provedení izolace proti tlakové vodě vodorovné pásy na sucho AIP nebo tkaninou</t>
  </si>
  <si>
    <t>-975893593</t>
  </si>
  <si>
    <t>8.5*9.3+(5.6+6.8)*9.5</t>
  </si>
  <si>
    <t>70</t>
  </si>
  <si>
    <t>62857021.R</t>
  </si>
  <si>
    <t>pás těžký asfaltový s integrovanou ochrannou vč. spojovacího pásu, schválený systém SŽDC</t>
  </si>
  <si>
    <t>-1614911403</t>
  </si>
  <si>
    <t>196,85*1,1655 'Přepočtené koeficientem množství</t>
  </si>
  <si>
    <t>71</t>
  </si>
  <si>
    <t>711491171</t>
  </si>
  <si>
    <t>Provedení doplňků izolace proti vodě na vodorovné ploše z textilií vrstva podkladní</t>
  </si>
  <si>
    <t>780438913</t>
  </si>
  <si>
    <t>"přípravná vrstva"    196,850</t>
  </si>
  <si>
    <t>72</t>
  </si>
  <si>
    <t>69311084</t>
  </si>
  <si>
    <t>geotextilie netkaná separační, ochranná, filtrační, drenážní PP 700g/m2</t>
  </si>
  <si>
    <t>2107526036</t>
  </si>
  <si>
    <t>196,85*1,05 'Přepočtené koeficientem množství</t>
  </si>
  <si>
    <t>73</t>
  </si>
  <si>
    <t>711491177</t>
  </si>
  <si>
    <t>Připevnění doplňků izolace proti vodě nerezovou lištou</t>
  </si>
  <si>
    <t>46533307</t>
  </si>
  <si>
    <t>2*9,3</t>
  </si>
  <si>
    <t>74</t>
  </si>
  <si>
    <t>13756655.R</t>
  </si>
  <si>
    <t>pásnice nerezová 40/5 - (kotvení izolace)</t>
  </si>
  <si>
    <t>-1980227347</t>
  </si>
  <si>
    <t>"včetně prořezu 3%"    18,6*1,03</t>
  </si>
  <si>
    <t>75</t>
  </si>
  <si>
    <t>59030055.R</t>
  </si>
  <si>
    <t>vrut nerezový se šestihrannou hlavou 10x100mm, včetně hmoždinky</t>
  </si>
  <si>
    <t>kus</t>
  </si>
  <si>
    <t>-349538709</t>
  </si>
  <si>
    <t>"rozteč 300 mm na 18,6 m"   2*31</t>
  </si>
  <si>
    <t>Práce a dodávky M</t>
  </si>
  <si>
    <t>22-M</t>
  </si>
  <si>
    <t>Montáže technologických zařízení pro dopravní stavby</t>
  </si>
  <si>
    <t>79</t>
  </si>
  <si>
    <t>220182041</t>
  </si>
  <si>
    <t>Položení kabelu do kabelového lože nebo do žlabu</t>
  </si>
  <si>
    <t>839160617</t>
  </si>
  <si>
    <t>Poznámka k položce:_x000D_
zpětné uložení kabelů</t>
  </si>
  <si>
    <t>46-M</t>
  </si>
  <si>
    <t>Zemní práce při extr.mont.pracích</t>
  </si>
  <si>
    <t>76</t>
  </si>
  <si>
    <t>460001030.R</t>
  </si>
  <si>
    <t>Vytyčení trati kabelového vedení podzemního v terénu volném podél trati</t>
  </si>
  <si>
    <t>soub</t>
  </si>
  <si>
    <t>-1737172208</t>
  </si>
  <si>
    <t>77</t>
  </si>
  <si>
    <t>460752111</t>
  </si>
  <si>
    <t>Osazení kabelových kanálů do rýhy ze žlabů plastových šířky do 10 cm</t>
  </si>
  <si>
    <t>-1069566651</t>
  </si>
  <si>
    <t>"žlab kabelový PVC dle PD kopmpletní dodávka a montáž"    30,0</t>
  </si>
  <si>
    <t>78</t>
  </si>
  <si>
    <t>34575010.R</t>
  </si>
  <si>
    <t>ZEKAN1 (1200x100x100) žlab s víkem</t>
  </si>
  <si>
    <t>128</t>
  </si>
  <si>
    <t>-1030390200</t>
  </si>
  <si>
    <t>20-14-1/02 - Oprava mostu v km 19,136 trati Kladno - Kralupy nad Vltavou _ Železniční svršek</t>
  </si>
  <si>
    <t xml:space="preserve"> Před Otvovicemi</t>
  </si>
  <si>
    <t>511501255</t>
  </si>
  <si>
    <t>Zřízení kolejového lože z drceného kameniva</t>
  </si>
  <si>
    <t>1664777714</t>
  </si>
  <si>
    <t>58344005</t>
  </si>
  <si>
    <t>kamenivo drcené hrubé frakce 32/63 třída BI OTP ČD</t>
  </si>
  <si>
    <t>977747079</t>
  </si>
  <si>
    <t>78*1,8 'Přepočtené koeficientem množství</t>
  </si>
  <si>
    <t>512531111</t>
  </si>
  <si>
    <t>Odstranění kolejového lože z kameniva po rozebrání koleje</t>
  </si>
  <si>
    <t>410703460</t>
  </si>
  <si>
    <t>521391121</t>
  </si>
  <si>
    <t>Montáž kolejnicových pasů soustavy S49</t>
  </si>
  <si>
    <t>2102257462</t>
  </si>
  <si>
    <t>43765005</t>
  </si>
  <si>
    <t>kolejnice tv. 49E1 (S49), třídy R260</t>
  </si>
  <si>
    <t>936576006</t>
  </si>
  <si>
    <t>595614002.R</t>
  </si>
  <si>
    <t>Pražec betonový příčný nevystrojený tv. SB 8 P</t>
  </si>
  <si>
    <t>1607834570</t>
  </si>
  <si>
    <t>31198049</t>
  </si>
  <si>
    <t>podložka pryžová pod patu kolejnice S49  183x126x6</t>
  </si>
  <si>
    <t>30580001</t>
  </si>
  <si>
    <t>525341112</t>
  </si>
  <si>
    <t>Demontáž koleje na pražcích betonových soustavy S49 rozdělení d</t>
  </si>
  <si>
    <t>-628674422</t>
  </si>
  <si>
    <t>548121622</t>
  </si>
  <si>
    <t>Svařování kolejnic aluminotermicky zkrácený předehřev soustavy S49</t>
  </si>
  <si>
    <t>1911423147</t>
  </si>
  <si>
    <t>10</t>
  </si>
  <si>
    <t>54653002</t>
  </si>
  <si>
    <t>dávka svařovací kolejnice S49 jakost R260 základní spára</t>
  </si>
  <si>
    <t>-44192211</t>
  </si>
  <si>
    <t>11</t>
  </si>
  <si>
    <t>548191121</t>
  </si>
  <si>
    <t>Dosažení upínací teploty bezstykové koleje</t>
  </si>
  <si>
    <t>-659847618</t>
  </si>
  <si>
    <t>R</t>
  </si>
  <si>
    <t>Zřízení bezstykové koleje dle předpisu S3/2</t>
  </si>
  <si>
    <t>-918587374</t>
  </si>
  <si>
    <t>543131132.R</t>
  </si>
  <si>
    <t>Přesná úprava geometrické polohy koleje všech soustav pražce betonové</t>
  </si>
  <si>
    <t>-1845901840</t>
  </si>
  <si>
    <t>Poznámka k položce:_x000D_
153,9 m_x000D_
NEOCEŇOVAT!  _x000D_
ASP započtena u mostu v km 17,451</t>
  </si>
  <si>
    <t>591206511.R</t>
  </si>
  <si>
    <t>Montáž zajišťovací značky včetně sloupku konzolové</t>
  </si>
  <si>
    <t>-1139504248</t>
  </si>
  <si>
    <t>40413557.R</t>
  </si>
  <si>
    <t xml:space="preserve">Zajišťovací značka konzolová na samostatném sloupku </t>
  </si>
  <si>
    <t>-113925704</t>
  </si>
  <si>
    <t>591341002.R</t>
  </si>
  <si>
    <t>Nátěr traťových značek hektometrovníku</t>
  </si>
  <si>
    <t>1148858525</t>
  </si>
  <si>
    <t>"nátěr stávajícího hektometrovníku"     2</t>
  </si>
  <si>
    <t>17</t>
  </si>
  <si>
    <t>914511111</t>
  </si>
  <si>
    <t>Montáž sloupku dopravních značek délky do 3,5 m s betonovým základem</t>
  </si>
  <si>
    <t>1546261992</t>
  </si>
  <si>
    <t>"zpětná montáž návěsti - Vlak se blíží k hlavnímu návěstidlu" 1</t>
  </si>
  <si>
    <t>18</t>
  </si>
  <si>
    <t>922501117</t>
  </si>
  <si>
    <t>Drážní stezka z drti kamenné zhutněné tl 100 mm</t>
  </si>
  <si>
    <t>1733858655</t>
  </si>
  <si>
    <t>153,9*1,3</t>
  </si>
  <si>
    <t>19</t>
  </si>
  <si>
    <t>966006123.R</t>
  </si>
  <si>
    <t>Odstranění značek pro staničení obetonovaných odrazníků - zajišťovací značky</t>
  </si>
  <si>
    <t>723018346</t>
  </si>
  <si>
    <t>20</t>
  </si>
  <si>
    <t>966006132</t>
  </si>
  <si>
    <t>Odstranění značek dopravních nebo orientačních se sloupky s betonovými patkami</t>
  </si>
  <si>
    <t>374924948</t>
  </si>
  <si>
    <t>"demontáž návěsti - Vlak se blíží k hlavnímu návěstidlu"1</t>
  </si>
  <si>
    <t>997241521</t>
  </si>
  <si>
    <t>Vodorovné přemístění vybouraných hmot do 7 km</t>
  </si>
  <si>
    <t>-1250355461</t>
  </si>
  <si>
    <t>"výzisk. kolejnice předpokl. do ŽST Kralupy" 25*2*0,0494</t>
  </si>
  <si>
    <t>"pražce betonové SB6 předpokl. do ŽST Kralupy" 41*0,293</t>
  </si>
  <si>
    <t>"bet. patky z návěsti přepodklad recykl. středisko Zájezd" 1*0,125</t>
  </si>
  <si>
    <t>"pryžové podložky" 41*2*0,000163</t>
  </si>
  <si>
    <t>997013813</t>
  </si>
  <si>
    <t>Poplatek za uložení na skládce (skládkovné) stavebního odpadu z plastických hmot kód odpadu 17 02 03</t>
  </si>
  <si>
    <t>43617015</t>
  </si>
  <si>
    <t>997221615</t>
  </si>
  <si>
    <t>Poplatek za uložení na skládce (skládkovné) stavebního odpadu betonového kód odpadu 17 01 01</t>
  </si>
  <si>
    <t>-356014667</t>
  </si>
  <si>
    <t>"betonové patky z demontáže návěsti" 1*0,125</t>
  </si>
  <si>
    <t>24</t>
  </si>
  <si>
    <t>997241531</t>
  </si>
  <si>
    <t>Vodorovné přemístění suti do 7 km</t>
  </si>
  <si>
    <t>2112436792</t>
  </si>
  <si>
    <t>"kolejové lože - přepodklad recykl. středisko Zájezd" 49*1,808</t>
  </si>
  <si>
    <t>"úprava banketů - předpokl. recykl. středisko zájezd" 153,9*1,3*0,15*1,8</t>
  </si>
  <si>
    <t>997221655</t>
  </si>
  <si>
    <t>1288334061</t>
  </si>
  <si>
    <t>"výzisk. kolejové lože" 49*1,808</t>
  </si>
  <si>
    <t>"čištění banketů" 153,9*1,3*0,15*1,8</t>
  </si>
  <si>
    <t>998241021</t>
  </si>
  <si>
    <t>Přesun hmot pro dráhy kolejové jakéhokoliv rozsahu dopravní vzdálenost do 5000 m</t>
  </si>
  <si>
    <t>1767719461</t>
  </si>
  <si>
    <t>27</t>
  </si>
  <si>
    <t>998241025</t>
  </si>
  <si>
    <t>Příplatek k ceně za zvětšený přesun přes vymezenou největší dopravní - za každých dalších započatých 1000 m</t>
  </si>
  <si>
    <t>-1253162732</t>
  </si>
  <si>
    <t>"nové kolejnice - Třinec" 2*25*0,04943*395</t>
  </si>
  <si>
    <t>"nové betonové pražce SB8 vystrojené - Uherský Ostroh" 41*0,299*305</t>
  </si>
  <si>
    <t>"kamenivo fr. 31,5/63" 78*2,035*17</t>
  </si>
  <si>
    <t>20-14-2 - Oprava mostu v km 19,136 trati Kladno - Kralupy nad Vltavou _ VRN a DSPS</t>
  </si>
  <si>
    <t>20-14-2/01 - Oprava mostu v km 19,136 trati Kladno - Kralupy nad Vltavou _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</si>
  <si>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</si>
  <si>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</si>
  <si>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</si>
  <si>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</si>
  <si>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</si>
  <si>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</si>
  <si>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</si>
  <si>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</si>
  <si>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</si>
  <si>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</si>
  <si>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</si>
  <si>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</si>
  <si>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</si>
  <si>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</si>
  <si>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</si>
  <si>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-794696194</t>
  </si>
  <si>
    <t>VRN3</t>
  </si>
  <si>
    <t>Zařízení staveniště</t>
  </si>
  <si>
    <t>030001000</t>
  </si>
  <si>
    <t>-139691770</t>
  </si>
  <si>
    <t>Poznámka k položce:_x000D_
včetně pronájmů pozemků</t>
  </si>
  <si>
    <t>034002000</t>
  </si>
  <si>
    <t>Zabezpečení staveniště</t>
  </si>
  <si>
    <t>-749171779</t>
  </si>
  <si>
    <t>Poznámka k položce:_x000D_
střežení pracoviště mimo pracovní dobu</t>
  </si>
  <si>
    <t>039002000</t>
  </si>
  <si>
    <t>Zrušení zařízení staveniště</t>
  </si>
  <si>
    <t>-2129203977</t>
  </si>
  <si>
    <t>Poznámka k položce:_x000D_
včetně uvedení pozemků do původního stavu</t>
  </si>
  <si>
    <t>VRN4</t>
  </si>
  <si>
    <t>Inženýrská činnost</t>
  </si>
  <si>
    <t>042002000</t>
  </si>
  <si>
    <t>Posudky</t>
  </si>
  <si>
    <t>-1744363504</t>
  </si>
  <si>
    <t>Poznámka k položce:_x000D_
rozbory odpadů</t>
  </si>
  <si>
    <t>043002000</t>
  </si>
  <si>
    <t>Zkoušky a ostatní měření</t>
  </si>
  <si>
    <t>-720571763</t>
  </si>
  <si>
    <t>Poznámka k položce:_x000D_
zkoušky pláně</t>
  </si>
  <si>
    <t>VRN6</t>
  </si>
  <si>
    <t>Územní vlivy</t>
  </si>
  <si>
    <t>062002000</t>
  </si>
  <si>
    <t>Ztížené dopravní podmínky</t>
  </si>
  <si>
    <t>39048012</t>
  </si>
  <si>
    <t>065002000</t>
  </si>
  <si>
    <t>Mimostaveništní doprava materiálů a mechanizace</t>
  </si>
  <si>
    <t>-82894901</t>
  </si>
  <si>
    <t>Poznámka k položce:_x000D_
přepravy, které nejsou zakalkulovány v rozpočtu</t>
  </si>
  <si>
    <t>VRN7</t>
  </si>
  <si>
    <t>Provozní vlivy</t>
  </si>
  <si>
    <t>079002000</t>
  </si>
  <si>
    <t>Ostatní provozní vlivy</t>
  </si>
  <si>
    <t>1469838946</t>
  </si>
  <si>
    <t>VRN8</t>
  </si>
  <si>
    <t>Přesun stavebních kapacit</t>
  </si>
  <si>
    <t>081002000</t>
  </si>
  <si>
    <t>Doprava zaměstnanců</t>
  </si>
  <si>
    <t>1129923678</t>
  </si>
  <si>
    <t>20-14-2/02 - Oprava mostu v km 19,136 trati Kladno - Kralupy nad Vltavou _ DSPS</t>
  </si>
  <si>
    <t>013254000</t>
  </si>
  <si>
    <t>Dokumentace skutečného provedení stavby</t>
  </si>
  <si>
    <t>979326353</t>
  </si>
  <si>
    <t>Poznámka k položce:_x000D_
DSPS 2x, vč. digitální podoby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</si>
</sst>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1"/>
      <c r="AQ5" s="21"/>
      <c r="AR5" s="19"/>
      <c r="BE5" s="26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1"/>
      <c r="AQ6" s="21"/>
      <c r="AR6" s="19"/>
      <c r="BE6" s="27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27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70"/>
      <c r="BS8" s="16" t="s">
        <v>6</v>
      </c>
    </row>
    <row r="9" spans="1:74" s="1" customFormat="1" ht="29.25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0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0" t="s">
        <v>28</v>
      </c>
      <c r="AO9" s="21"/>
      <c r="AP9" s="21"/>
      <c r="AQ9" s="21"/>
      <c r="AR9" s="19"/>
      <c r="BE9" s="270"/>
      <c r="BS9" s="16" t="s">
        <v>6</v>
      </c>
    </row>
    <row r="10" spans="1:74" s="1" customFormat="1" ht="12" customHeight="1">
      <c r="B10" s="20"/>
      <c r="C10" s="21"/>
      <c r="D10" s="28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27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27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0"/>
      <c r="BS12" s="16" t="s">
        <v>6</v>
      </c>
    </row>
    <row r="13" spans="1:74" s="1" customFormat="1" ht="12" customHeight="1">
      <c r="B13" s="20"/>
      <c r="C13" s="21"/>
      <c r="D13" s="28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30</v>
      </c>
      <c r="AL13" s="21"/>
      <c r="AM13" s="21"/>
      <c r="AN13" s="31" t="s">
        <v>36</v>
      </c>
      <c r="AO13" s="21"/>
      <c r="AP13" s="21"/>
      <c r="AQ13" s="21"/>
      <c r="AR13" s="19"/>
      <c r="BE13" s="270"/>
      <c r="BS13" s="16" t="s">
        <v>6</v>
      </c>
    </row>
    <row r="14" spans="1:74" ht="12.75">
      <c r="B14" s="20"/>
      <c r="C14" s="21"/>
      <c r="D14" s="21"/>
      <c r="E14" s="275" t="s">
        <v>36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8" t="s">
        <v>33</v>
      </c>
      <c r="AL14" s="21"/>
      <c r="AM14" s="21"/>
      <c r="AN14" s="31" t="s">
        <v>36</v>
      </c>
      <c r="AO14" s="21"/>
      <c r="AP14" s="21"/>
      <c r="AQ14" s="21"/>
      <c r="AR14" s="19"/>
      <c r="BE14" s="27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0"/>
      <c r="BS15" s="16" t="s">
        <v>4</v>
      </c>
    </row>
    <row r="16" spans="1:74" s="1" customFormat="1" ht="12" customHeight="1">
      <c r="B16" s="20"/>
      <c r="C16" s="21"/>
      <c r="D16" s="28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27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270"/>
      <c r="BS17" s="16" t="s">
        <v>41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0"/>
      <c r="BS18" s="16" t="s">
        <v>6</v>
      </c>
    </row>
    <row r="19" spans="1:71" s="1" customFormat="1" ht="12" customHeight="1">
      <c r="B19" s="20"/>
      <c r="C19" s="21"/>
      <c r="D19" s="28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27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270"/>
      <c r="BS20" s="16" t="s">
        <v>41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0"/>
    </row>
    <row r="22" spans="1:71" s="1" customFormat="1" ht="12" customHeight="1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0"/>
    </row>
    <row r="23" spans="1:71" s="1" customFormat="1" ht="16.5" customHeight="1">
      <c r="B23" s="20"/>
      <c r="C23" s="21"/>
      <c r="D23" s="21"/>
      <c r="E23" s="277" t="s">
        <v>1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1"/>
      <c r="AP23" s="21"/>
      <c r="AQ23" s="21"/>
      <c r="AR23" s="19"/>
      <c r="BE23" s="27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0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70"/>
    </row>
    <row r="26" spans="1:71" s="2" customFormat="1" ht="25.9" customHeight="1">
      <c r="A26" s="34"/>
      <c r="B26" s="35"/>
      <c r="C26" s="36"/>
      <c r="D26" s="37" t="s">
        <v>45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8">
        <f>ROUND(AG94,2)</f>
        <v>0</v>
      </c>
      <c r="AL26" s="279"/>
      <c r="AM26" s="279"/>
      <c r="AN26" s="279"/>
      <c r="AO26" s="279"/>
      <c r="AP26" s="36"/>
      <c r="AQ26" s="36"/>
      <c r="AR26" s="39"/>
      <c r="BE26" s="27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0" t="s">
        <v>46</v>
      </c>
      <c r="M28" s="280"/>
      <c r="N28" s="280"/>
      <c r="O28" s="280"/>
      <c r="P28" s="280"/>
      <c r="Q28" s="36"/>
      <c r="R28" s="36"/>
      <c r="S28" s="36"/>
      <c r="T28" s="36"/>
      <c r="U28" s="36"/>
      <c r="V28" s="36"/>
      <c r="W28" s="280" t="s">
        <v>47</v>
      </c>
      <c r="X28" s="280"/>
      <c r="Y28" s="280"/>
      <c r="Z28" s="280"/>
      <c r="AA28" s="280"/>
      <c r="AB28" s="280"/>
      <c r="AC28" s="280"/>
      <c r="AD28" s="280"/>
      <c r="AE28" s="280"/>
      <c r="AF28" s="36"/>
      <c r="AG28" s="36"/>
      <c r="AH28" s="36"/>
      <c r="AI28" s="36"/>
      <c r="AJ28" s="36"/>
      <c r="AK28" s="280" t="s">
        <v>48</v>
      </c>
      <c r="AL28" s="280"/>
      <c r="AM28" s="280"/>
      <c r="AN28" s="280"/>
      <c r="AO28" s="280"/>
      <c r="AP28" s="36"/>
      <c r="AQ28" s="36"/>
      <c r="AR28" s="39"/>
      <c r="BE28" s="270"/>
    </row>
    <row r="29" spans="1:71" s="3" customFormat="1" ht="14.45" customHeight="1">
      <c r="B29" s="40"/>
      <c r="C29" s="41"/>
      <c r="D29" s="28" t="s">
        <v>49</v>
      </c>
      <c r="E29" s="41"/>
      <c r="F29" s="28" t="s">
        <v>50</v>
      </c>
      <c r="G29" s="41"/>
      <c r="H29" s="41"/>
      <c r="I29" s="41"/>
      <c r="J29" s="41"/>
      <c r="K29" s="41"/>
      <c r="L29" s="262">
        <v>0.21</v>
      </c>
      <c r="M29" s="263"/>
      <c r="N29" s="263"/>
      <c r="O29" s="263"/>
      <c r="P29" s="263"/>
      <c r="Q29" s="41"/>
      <c r="R29" s="41"/>
      <c r="S29" s="41"/>
      <c r="T29" s="41"/>
      <c r="U29" s="41"/>
      <c r="V29" s="41"/>
      <c r="W29" s="264">
        <f>ROUND(AZ94, 2)</f>
        <v>0</v>
      </c>
      <c r="X29" s="263"/>
      <c r="Y29" s="263"/>
      <c r="Z29" s="263"/>
      <c r="AA29" s="263"/>
      <c r="AB29" s="263"/>
      <c r="AC29" s="263"/>
      <c r="AD29" s="263"/>
      <c r="AE29" s="263"/>
      <c r="AF29" s="41"/>
      <c r="AG29" s="41"/>
      <c r="AH29" s="41"/>
      <c r="AI29" s="41"/>
      <c r="AJ29" s="41"/>
      <c r="AK29" s="264">
        <f>ROUND(AV94, 2)</f>
        <v>0</v>
      </c>
      <c r="AL29" s="263"/>
      <c r="AM29" s="263"/>
      <c r="AN29" s="263"/>
      <c r="AO29" s="263"/>
      <c r="AP29" s="41"/>
      <c r="AQ29" s="41"/>
      <c r="AR29" s="42"/>
      <c r="BE29" s="271"/>
    </row>
    <row r="30" spans="1:71" s="3" customFormat="1" ht="14.45" customHeight="1">
      <c r="B30" s="40"/>
      <c r="C30" s="41"/>
      <c r="D30" s="41"/>
      <c r="E30" s="41"/>
      <c r="F30" s="28" t="s">
        <v>51</v>
      </c>
      <c r="G30" s="41"/>
      <c r="H30" s="41"/>
      <c r="I30" s="41"/>
      <c r="J30" s="41"/>
      <c r="K30" s="41"/>
      <c r="L30" s="262">
        <v>0.15</v>
      </c>
      <c r="M30" s="263"/>
      <c r="N30" s="263"/>
      <c r="O30" s="263"/>
      <c r="P30" s="263"/>
      <c r="Q30" s="41"/>
      <c r="R30" s="41"/>
      <c r="S30" s="41"/>
      <c r="T30" s="41"/>
      <c r="U30" s="41"/>
      <c r="V30" s="41"/>
      <c r="W30" s="264">
        <f>ROUND(BA94,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41"/>
      <c r="AG30" s="41"/>
      <c r="AH30" s="41"/>
      <c r="AI30" s="41"/>
      <c r="AJ30" s="41"/>
      <c r="AK30" s="264">
        <f>ROUND(AW94, 2)</f>
        <v>0</v>
      </c>
      <c r="AL30" s="263"/>
      <c r="AM30" s="263"/>
      <c r="AN30" s="263"/>
      <c r="AO30" s="263"/>
      <c r="AP30" s="41"/>
      <c r="AQ30" s="41"/>
      <c r="AR30" s="42"/>
      <c r="BE30" s="271"/>
    </row>
    <row r="31" spans="1:71" s="3" customFormat="1" ht="14.45" hidden="1" customHeight="1">
      <c r="B31" s="40"/>
      <c r="C31" s="41"/>
      <c r="D31" s="41"/>
      <c r="E31" s="41"/>
      <c r="F31" s="28" t="s">
        <v>52</v>
      </c>
      <c r="G31" s="41"/>
      <c r="H31" s="41"/>
      <c r="I31" s="41"/>
      <c r="J31" s="41"/>
      <c r="K31" s="41"/>
      <c r="L31" s="262">
        <v>0.21</v>
      </c>
      <c r="M31" s="263"/>
      <c r="N31" s="263"/>
      <c r="O31" s="263"/>
      <c r="P31" s="263"/>
      <c r="Q31" s="41"/>
      <c r="R31" s="41"/>
      <c r="S31" s="41"/>
      <c r="T31" s="41"/>
      <c r="U31" s="41"/>
      <c r="V31" s="41"/>
      <c r="W31" s="264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41"/>
      <c r="AG31" s="41"/>
      <c r="AH31" s="41"/>
      <c r="AI31" s="41"/>
      <c r="AJ31" s="41"/>
      <c r="AK31" s="264">
        <v>0</v>
      </c>
      <c r="AL31" s="263"/>
      <c r="AM31" s="263"/>
      <c r="AN31" s="263"/>
      <c r="AO31" s="263"/>
      <c r="AP31" s="41"/>
      <c r="AQ31" s="41"/>
      <c r="AR31" s="42"/>
      <c r="BE31" s="271"/>
    </row>
    <row r="32" spans="1:71" s="3" customFormat="1" ht="14.45" hidden="1" customHeight="1">
      <c r="B32" s="40"/>
      <c r="C32" s="41"/>
      <c r="D32" s="41"/>
      <c r="E32" s="41"/>
      <c r="F32" s="28" t="s">
        <v>53</v>
      </c>
      <c r="G32" s="41"/>
      <c r="H32" s="41"/>
      <c r="I32" s="41"/>
      <c r="J32" s="41"/>
      <c r="K32" s="41"/>
      <c r="L32" s="262">
        <v>0.15</v>
      </c>
      <c r="M32" s="263"/>
      <c r="N32" s="263"/>
      <c r="O32" s="263"/>
      <c r="P32" s="263"/>
      <c r="Q32" s="41"/>
      <c r="R32" s="41"/>
      <c r="S32" s="41"/>
      <c r="T32" s="41"/>
      <c r="U32" s="41"/>
      <c r="V32" s="41"/>
      <c r="W32" s="264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41"/>
      <c r="AG32" s="41"/>
      <c r="AH32" s="41"/>
      <c r="AI32" s="41"/>
      <c r="AJ32" s="41"/>
      <c r="AK32" s="264">
        <v>0</v>
      </c>
      <c r="AL32" s="263"/>
      <c r="AM32" s="263"/>
      <c r="AN32" s="263"/>
      <c r="AO32" s="263"/>
      <c r="AP32" s="41"/>
      <c r="AQ32" s="41"/>
      <c r="AR32" s="42"/>
      <c r="BE32" s="271"/>
    </row>
    <row r="33" spans="1:57" s="3" customFormat="1" ht="14.45" hidden="1" customHeight="1">
      <c r="B33" s="40"/>
      <c r="C33" s="41"/>
      <c r="D33" s="41"/>
      <c r="E33" s="41"/>
      <c r="F33" s="28" t="s">
        <v>54</v>
      </c>
      <c r="G33" s="41"/>
      <c r="H33" s="41"/>
      <c r="I33" s="41"/>
      <c r="J33" s="41"/>
      <c r="K33" s="41"/>
      <c r="L33" s="262">
        <v>0</v>
      </c>
      <c r="M33" s="263"/>
      <c r="N33" s="263"/>
      <c r="O33" s="263"/>
      <c r="P33" s="263"/>
      <c r="Q33" s="41"/>
      <c r="R33" s="41"/>
      <c r="S33" s="41"/>
      <c r="T33" s="41"/>
      <c r="U33" s="41"/>
      <c r="V33" s="41"/>
      <c r="W33" s="264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41"/>
      <c r="AG33" s="41"/>
      <c r="AH33" s="41"/>
      <c r="AI33" s="41"/>
      <c r="AJ33" s="41"/>
      <c r="AK33" s="264">
        <v>0</v>
      </c>
      <c r="AL33" s="263"/>
      <c r="AM33" s="263"/>
      <c r="AN33" s="263"/>
      <c r="AO33" s="263"/>
      <c r="AP33" s="41"/>
      <c r="AQ33" s="41"/>
      <c r="AR33" s="42"/>
      <c r="BE33" s="27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0"/>
    </row>
    <row r="35" spans="1:57" s="2" customFormat="1" ht="25.9" customHeight="1">
      <c r="A35" s="34"/>
      <c r="B35" s="35"/>
      <c r="C35" s="43"/>
      <c r="D35" s="44" t="s">
        <v>55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56</v>
      </c>
      <c r="U35" s="45"/>
      <c r="V35" s="45"/>
      <c r="W35" s="45"/>
      <c r="X35" s="268" t="s">
        <v>57</v>
      </c>
      <c r="Y35" s="266"/>
      <c r="Z35" s="266"/>
      <c r="AA35" s="266"/>
      <c r="AB35" s="266"/>
      <c r="AC35" s="45"/>
      <c r="AD35" s="45"/>
      <c r="AE35" s="45"/>
      <c r="AF35" s="45"/>
      <c r="AG35" s="45"/>
      <c r="AH35" s="45"/>
      <c r="AI35" s="45"/>
      <c r="AJ35" s="45"/>
      <c r="AK35" s="265">
        <f>SUM(AK26:AK33)</f>
        <v>0</v>
      </c>
      <c r="AL35" s="266"/>
      <c r="AM35" s="266"/>
      <c r="AN35" s="266"/>
      <c r="AO35" s="26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58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4"/>
      <c r="B60" s="35"/>
      <c r="C60" s="36"/>
      <c r="D60" s="52" t="s">
        <v>60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61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60</v>
      </c>
      <c r="AI60" s="38"/>
      <c r="AJ60" s="38"/>
      <c r="AK60" s="38"/>
      <c r="AL60" s="38"/>
      <c r="AM60" s="52" t="s">
        <v>61</v>
      </c>
      <c r="AN60" s="38"/>
      <c r="AO60" s="38"/>
      <c r="AP60" s="36"/>
      <c r="AQ60" s="36"/>
      <c r="AR60" s="39"/>
      <c r="BE60" s="34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4"/>
      <c r="B64" s="35"/>
      <c r="C64" s="36"/>
      <c r="D64" s="49" t="s">
        <v>62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4"/>
      <c r="B75" s="35"/>
      <c r="C75" s="36"/>
      <c r="D75" s="52" t="s">
        <v>60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61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60</v>
      </c>
      <c r="AI75" s="38"/>
      <c r="AJ75" s="38"/>
      <c r="AK75" s="38"/>
      <c r="AL75" s="38"/>
      <c r="AM75" s="52" t="s">
        <v>61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2" t="s">
        <v>64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20-14a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5" t="str">
        <f>K6</f>
        <v>Oprava mostu v km 19,136 trati Kladno - Kralupy nad Vltavou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Před Otvovicemi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297" t="str">
        <f>IF(AN8= "","",AN8)</f>
        <v>19. 1. 2021</v>
      </c>
      <c r="AN87" s="29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8" t="s">
        <v>29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37</v>
      </c>
      <c r="AJ89" s="36"/>
      <c r="AK89" s="36"/>
      <c r="AL89" s="36"/>
      <c r="AM89" s="304" t="str">
        <f>IF(E17="","",E17)</f>
        <v>TOP CON SERVIS s.r.o.</v>
      </c>
      <c r="AN89" s="305"/>
      <c r="AO89" s="305"/>
      <c r="AP89" s="305"/>
      <c r="AQ89" s="36"/>
      <c r="AR89" s="39"/>
      <c r="AS89" s="298" t="s">
        <v>65</v>
      </c>
      <c r="AT89" s="299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8" t="s">
        <v>35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42</v>
      </c>
      <c r="AJ90" s="36"/>
      <c r="AK90" s="36"/>
      <c r="AL90" s="36"/>
      <c r="AM90" s="304" t="str">
        <f>IF(E20="","",E20)</f>
        <v xml:space="preserve"> </v>
      </c>
      <c r="AN90" s="305"/>
      <c r="AO90" s="305"/>
      <c r="AP90" s="305"/>
      <c r="AQ90" s="36"/>
      <c r="AR90" s="39"/>
      <c r="AS90" s="300"/>
      <c r="AT90" s="301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2"/>
      <c r="AT91" s="303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0" t="s">
        <v>66</v>
      </c>
      <c r="D92" s="291"/>
      <c r="E92" s="291"/>
      <c r="F92" s="291"/>
      <c r="G92" s="291"/>
      <c r="H92" s="73"/>
      <c r="I92" s="293" t="s">
        <v>67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2" t="s">
        <v>68</v>
      </c>
      <c r="AH92" s="291"/>
      <c r="AI92" s="291"/>
      <c r="AJ92" s="291"/>
      <c r="AK92" s="291"/>
      <c r="AL92" s="291"/>
      <c r="AM92" s="291"/>
      <c r="AN92" s="293" t="s">
        <v>69</v>
      </c>
      <c r="AO92" s="291"/>
      <c r="AP92" s="294"/>
      <c r="AQ92" s="74" t="s">
        <v>70</v>
      </c>
      <c r="AR92" s="39"/>
      <c r="AS92" s="75" t="s">
        <v>71</v>
      </c>
      <c r="AT92" s="76" t="s">
        <v>72</v>
      </c>
      <c r="AU92" s="76" t="s">
        <v>73</v>
      </c>
      <c r="AV92" s="76" t="s">
        <v>74</v>
      </c>
      <c r="AW92" s="76" t="s">
        <v>75</v>
      </c>
      <c r="AX92" s="76" t="s">
        <v>76</v>
      </c>
      <c r="AY92" s="76" t="s">
        <v>77</v>
      </c>
      <c r="AZ92" s="76" t="s">
        <v>78</v>
      </c>
      <c r="BA92" s="76" t="s">
        <v>79</v>
      </c>
      <c r="BB92" s="76" t="s">
        <v>80</v>
      </c>
      <c r="BC92" s="76" t="s">
        <v>81</v>
      </c>
      <c r="BD92" s="77" t="s">
        <v>82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83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ROUND(AG95+AG98,2)</f>
        <v>0</v>
      </c>
      <c r="AH94" s="284"/>
      <c r="AI94" s="284"/>
      <c r="AJ94" s="284"/>
      <c r="AK94" s="284"/>
      <c r="AL94" s="284"/>
      <c r="AM94" s="284"/>
      <c r="AN94" s="285">
        <f t="shared" ref="AN94:AN100" si="0">SUM(AG94,AT94)</f>
        <v>0</v>
      </c>
      <c r="AO94" s="285"/>
      <c r="AP94" s="285"/>
      <c r="AQ94" s="85" t="s">
        <v>1</v>
      </c>
      <c r="AR94" s="86"/>
      <c r="AS94" s="87">
        <f>ROUND(AS95+AS98,2)</f>
        <v>0</v>
      </c>
      <c r="AT94" s="88">
        <f t="shared" ref="AT94:AT100" si="1">ROUND(SUM(AV94:AW94),2)</f>
        <v>0</v>
      </c>
      <c r="AU94" s="89">
        <f>ROUND(AU95+AU98,5)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ROUND(AZ95+AZ98,2)</f>
        <v>0</v>
      </c>
      <c r="BA94" s="88">
        <f>ROUND(BA95+BA98,2)</f>
        <v>0</v>
      </c>
      <c r="BB94" s="88">
        <f>ROUND(BB95+BB98,2)</f>
        <v>0</v>
      </c>
      <c r="BC94" s="88">
        <f>ROUND(BC95+BC98,2)</f>
        <v>0</v>
      </c>
      <c r="BD94" s="90">
        <f>ROUND(BD95+BD98,2)</f>
        <v>0</v>
      </c>
      <c r="BS94" s="91" t="s">
        <v>84</v>
      </c>
      <c r="BT94" s="91" t="s">
        <v>85</v>
      </c>
      <c r="BU94" s="92" t="s">
        <v>86</v>
      </c>
      <c r="BV94" s="91" t="s">
        <v>87</v>
      </c>
      <c r="BW94" s="91" t="s">
        <v>5</v>
      </c>
      <c r="BX94" s="91" t="s">
        <v>88</v>
      </c>
      <c r="CL94" s="91" t="s">
        <v>19</v>
      </c>
    </row>
    <row r="95" spans="1:91" s="7" customFormat="1" ht="37.5" customHeight="1">
      <c r="B95" s="93"/>
      <c r="C95" s="94"/>
      <c r="D95" s="289" t="s">
        <v>89</v>
      </c>
      <c r="E95" s="289"/>
      <c r="F95" s="289"/>
      <c r="G95" s="289"/>
      <c r="H95" s="289"/>
      <c r="I95" s="95"/>
      <c r="J95" s="289" t="s">
        <v>90</v>
      </c>
      <c r="K95" s="289"/>
      <c r="L95" s="289"/>
      <c r="M95" s="289"/>
      <c r="N95" s="289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  <c r="AE95" s="289"/>
      <c r="AF95" s="289"/>
      <c r="AG95" s="286">
        <f>ROUND(SUM(AG96:AG97),2)</f>
        <v>0</v>
      </c>
      <c r="AH95" s="287"/>
      <c r="AI95" s="287"/>
      <c r="AJ95" s="287"/>
      <c r="AK95" s="287"/>
      <c r="AL95" s="287"/>
      <c r="AM95" s="287"/>
      <c r="AN95" s="288">
        <f t="shared" si="0"/>
        <v>0</v>
      </c>
      <c r="AO95" s="287"/>
      <c r="AP95" s="287"/>
      <c r="AQ95" s="96" t="s">
        <v>91</v>
      </c>
      <c r="AR95" s="97"/>
      <c r="AS95" s="98">
        <f>ROUND(SUM(AS96:AS97),2)</f>
        <v>0</v>
      </c>
      <c r="AT95" s="99">
        <f t="shared" si="1"/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84</v>
      </c>
      <c r="BT95" s="102" t="s">
        <v>92</v>
      </c>
      <c r="BU95" s="102" t="s">
        <v>86</v>
      </c>
      <c r="BV95" s="102" t="s">
        <v>87</v>
      </c>
      <c r="BW95" s="102" t="s">
        <v>93</v>
      </c>
      <c r="BX95" s="102" t="s">
        <v>5</v>
      </c>
      <c r="CL95" s="102" t="s">
        <v>19</v>
      </c>
      <c r="CM95" s="102" t="s">
        <v>94</v>
      </c>
    </row>
    <row r="96" spans="1:91" s="4" customFormat="1" ht="23.25" customHeight="1">
      <c r="A96" s="103" t="s">
        <v>95</v>
      </c>
      <c r="B96" s="58"/>
      <c r="C96" s="104"/>
      <c r="D96" s="104"/>
      <c r="E96" s="283" t="s">
        <v>96</v>
      </c>
      <c r="F96" s="283"/>
      <c r="G96" s="283"/>
      <c r="H96" s="283"/>
      <c r="I96" s="283"/>
      <c r="J96" s="104"/>
      <c r="K96" s="283" t="s">
        <v>97</v>
      </c>
      <c r="L96" s="283"/>
      <c r="M96" s="283"/>
      <c r="N96" s="283"/>
      <c r="O96" s="283"/>
      <c r="P96" s="283"/>
      <c r="Q96" s="283"/>
      <c r="R96" s="283"/>
      <c r="S96" s="283"/>
      <c r="T96" s="283"/>
      <c r="U96" s="283"/>
      <c r="V96" s="283"/>
      <c r="W96" s="283"/>
      <c r="X96" s="283"/>
      <c r="Y96" s="283"/>
      <c r="Z96" s="283"/>
      <c r="AA96" s="283"/>
      <c r="AB96" s="283"/>
      <c r="AC96" s="283"/>
      <c r="AD96" s="283"/>
      <c r="AE96" s="283"/>
      <c r="AF96" s="283"/>
      <c r="AG96" s="281">
        <f>'20-14-1-01 - Oprava mostu...'!J32</f>
        <v>0</v>
      </c>
      <c r="AH96" s="282"/>
      <c r="AI96" s="282"/>
      <c r="AJ96" s="282"/>
      <c r="AK96" s="282"/>
      <c r="AL96" s="282"/>
      <c r="AM96" s="282"/>
      <c r="AN96" s="281">
        <f t="shared" si="0"/>
        <v>0</v>
      </c>
      <c r="AO96" s="282"/>
      <c r="AP96" s="282"/>
      <c r="AQ96" s="105" t="s">
        <v>98</v>
      </c>
      <c r="AR96" s="60"/>
      <c r="AS96" s="106">
        <v>0</v>
      </c>
      <c r="AT96" s="107">
        <f t="shared" si="1"/>
        <v>0</v>
      </c>
      <c r="AU96" s="108">
        <f>'20-14-1-01 - Oprava mostu...'!P134</f>
        <v>0</v>
      </c>
      <c r="AV96" s="107">
        <f>'20-14-1-01 - Oprava mostu...'!J35</f>
        <v>0</v>
      </c>
      <c r="AW96" s="107">
        <f>'20-14-1-01 - Oprava mostu...'!J36</f>
        <v>0</v>
      </c>
      <c r="AX96" s="107">
        <f>'20-14-1-01 - Oprava mostu...'!J37</f>
        <v>0</v>
      </c>
      <c r="AY96" s="107">
        <f>'20-14-1-01 - Oprava mostu...'!J38</f>
        <v>0</v>
      </c>
      <c r="AZ96" s="107">
        <f>'20-14-1-01 - Oprava mostu...'!F35</f>
        <v>0</v>
      </c>
      <c r="BA96" s="107">
        <f>'20-14-1-01 - Oprava mostu...'!F36</f>
        <v>0</v>
      </c>
      <c r="BB96" s="107">
        <f>'20-14-1-01 - Oprava mostu...'!F37</f>
        <v>0</v>
      </c>
      <c r="BC96" s="107">
        <f>'20-14-1-01 - Oprava mostu...'!F38</f>
        <v>0</v>
      </c>
      <c r="BD96" s="109">
        <f>'20-14-1-01 - Oprava mostu...'!F39</f>
        <v>0</v>
      </c>
      <c r="BT96" s="110" t="s">
        <v>94</v>
      </c>
      <c r="BV96" s="110" t="s">
        <v>87</v>
      </c>
      <c r="BW96" s="110" t="s">
        <v>99</v>
      </c>
      <c r="BX96" s="110" t="s">
        <v>93</v>
      </c>
      <c r="CL96" s="110" t="s">
        <v>19</v>
      </c>
    </row>
    <row r="97" spans="1:91" s="4" customFormat="1" ht="35.25" customHeight="1">
      <c r="A97" s="103" t="s">
        <v>95</v>
      </c>
      <c r="B97" s="58"/>
      <c r="C97" s="104"/>
      <c r="D97" s="104"/>
      <c r="E97" s="283" t="s">
        <v>100</v>
      </c>
      <c r="F97" s="283"/>
      <c r="G97" s="283"/>
      <c r="H97" s="283"/>
      <c r="I97" s="283"/>
      <c r="J97" s="104"/>
      <c r="K97" s="283" t="s">
        <v>101</v>
      </c>
      <c r="L97" s="283"/>
      <c r="M97" s="283"/>
      <c r="N97" s="283"/>
      <c r="O97" s="283"/>
      <c r="P97" s="283"/>
      <c r="Q97" s="283"/>
      <c r="R97" s="283"/>
      <c r="S97" s="283"/>
      <c r="T97" s="283"/>
      <c r="U97" s="283"/>
      <c r="V97" s="283"/>
      <c r="W97" s="283"/>
      <c r="X97" s="283"/>
      <c r="Y97" s="283"/>
      <c r="Z97" s="283"/>
      <c r="AA97" s="283"/>
      <c r="AB97" s="283"/>
      <c r="AC97" s="283"/>
      <c r="AD97" s="283"/>
      <c r="AE97" s="283"/>
      <c r="AF97" s="283"/>
      <c r="AG97" s="281">
        <f>'20-14-1-02 - Oprava mostu...'!J32</f>
        <v>0</v>
      </c>
      <c r="AH97" s="282"/>
      <c r="AI97" s="282"/>
      <c r="AJ97" s="282"/>
      <c r="AK97" s="282"/>
      <c r="AL97" s="282"/>
      <c r="AM97" s="282"/>
      <c r="AN97" s="281">
        <f t="shared" si="0"/>
        <v>0</v>
      </c>
      <c r="AO97" s="282"/>
      <c r="AP97" s="282"/>
      <c r="AQ97" s="105" t="s">
        <v>98</v>
      </c>
      <c r="AR97" s="60"/>
      <c r="AS97" s="106">
        <v>0</v>
      </c>
      <c r="AT97" s="107">
        <f t="shared" si="1"/>
        <v>0</v>
      </c>
      <c r="AU97" s="108">
        <f>'20-14-1-02 - Oprava mostu...'!P124</f>
        <v>0</v>
      </c>
      <c r="AV97" s="107">
        <f>'20-14-1-02 - Oprava mostu...'!J35</f>
        <v>0</v>
      </c>
      <c r="AW97" s="107">
        <f>'20-14-1-02 - Oprava mostu...'!J36</f>
        <v>0</v>
      </c>
      <c r="AX97" s="107">
        <f>'20-14-1-02 - Oprava mostu...'!J37</f>
        <v>0</v>
      </c>
      <c r="AY97" s="107">
        <f>'20-14-1-02 - Oprava mostu...'!J38</f>
        <v>0</v>
      </c>
      <c r="AZ97" s="107">
        <f>'20-14-1-02 - Oprava mostu...'!F35</f>
        <v>0</v>
      </c>
      <c r="BA97" s="107">
        <f>'20-14-1-02 - Oprava mostu...'!F36</f>
        <v>0</v>
      </c>
      <c r="BB97" s="107">
        <f>'20-14-1-02 - Oprava mostu...'!F37</f>
        <v>0</v>
      </c>
      <c r="BC97" s="107">
        <f>'20-14-1-02 - Oprava mostu...'!F38</f>
        <v>0</v>
      </c>
      <c r="BD97" s="109">
        <f>'20-14-1-02 - Oprava mostu...'!F39</f>
        <v>0</v>
      </c>
      <c r="BT97" s="110" t="s">
        <v>94</v>
      </c>
      <c r="BV97" s="110" t="s">
        <v>87</v>
      </c>
      <c r="BW97" s="110" t="s">
        <v>102</v>
      </c>
      <c r="BX97" s="110" t="s">
        <v>93</v>
      </c>
      <c r="CL97" s="110" t="s">
        <v>19</v>
      </c>
    </row>
    <row r="98" spans="1:91" s="7" customFormat="1" ht="37.5" customHeight="1">
      <c r="B98" s="93"/>
      <c r="C98" s="94"/>
      <c r="D98" s="289" t="s">
        <v>103</v>
      </c>
      <c r="E98" s="289"/>
      <c r="F98" s="289"/>
      <c r="G98" s="289"/>
      <c r="H98" s="289"/>
      <c r="I98" s="95"/>
      <c r="J98" s="289" t="s">
        <v>104</v>
      </c>
      <c r="K98" s="289"/>
      <c r="L98" s="289"/>
      <c r="M98" s="289"/>
      <c r="N98" s="289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6">
        <f>ROUND(SUM(AG99:AG100),2)</f>
        <v>0</v>
      </c>
      <c r="AH98" s="287"/>
      <c r="AI98" s="287"/>
      <c r="AJ98" s="287"/>
      <c r="AK98" s="287"/>
      <c r="AL98" s="287"/>
      <c r="AM98" s="287"/>
      <c r="AN98" s="288">
        <f t="shared" si="0"/>
        <v>0</v>
      </c>
      <c r="AO98" s="287"/>
      <c r="AP98" s="287"/>
      <c r="AQ98" s="96" t="s">
        <v>91</v>
      </c>
      <c r="AR98" s="97"/>
      <c r="AS98" s="98">
        <f>ROUND(SUM(AS99:AS100),2)</f>
        <v>0</v>
      </c>
      <c r="AT98" s="99">
        <f t="shared" si="1"/>
        <v>0</v>
      </c>
      <c r="AU98" s="100">
        <f>ROUND(SUM(AU99:AU100),5)</f>
        <v>0</v>
      </c>
      <c r="AV98" s="99">
        <f>ROUND(AZ98*L29,2)</f>
        <v>0</v>
      </c>
      <c r="AW98" s="99">
        <f>ROUND(BA98*L30,2)</f>
        <v>0</v>
      </c>
      <c r="AX98" s="99">
        <f>ROUND(BB98*L29,2)</f>
        <v>0</v>
      </c>
      <c r="AY98" s="99">
        <f>ROUND(BC98*L30,2)</f>
        <v>0</v>
      </c>
      <c r="AZ98" s="99">
        <f>ROUND(SUM(AZ99:AZ100),2)</f>
        <v>0</v>
      </c>
      <c r="BA98" s="99">
        <f>ROUND(SUM(BA99:BA100),2)</f>
        <v>0</v>
      </c>
      <c r="BB98" s="99">
        <f>ROUND(SUM(BB99:BB100),2)</f>
        <v>0</v>
      </c>
      <c r="BC98" s="99">
        <f>ROUND(SUM(BC99:BC100),2)</f>
        <v>0</v>
      </c>
      <c r="BD98" s="101">
        <f>ROUND(SUM(BD99:BD100),2)</f>
        <v>0</v>
      </c>
      <c r="BS98" s="102" t="s">
        <v>84</v>
      </c>
      <c r="BT98" s="102" t="s">
        <v>92</v>
      </c>
      <c r="BU98" s="102" t="s">
        <v>86</v>
      </c>
      <c r="BV98" s="102" t="s">
        <v>87</v>
      </c>
      <c r="BW98" s="102" t="s">
        <v>105</v>
      </c>
      <c r="BX98" s="102" t="s">
        <v>5</v>
      </c>
      <c r="CL98" s="102" t="s">
        <v>19</v>
      </c>
      <c r="CM98" s="102" t="s">
        <v>94</v>
      </c>
    </row>
    <row r="99" spans="1:91" s="4" customFormat="1" ht="23.25" customHeight="1">
      <c r="A99" s="103" t="s">
        <v>95</v>
      </c>
      <c r="B99" s="58"/>
      <c r="C99" s="104"/>
      <c r="D99" s="104"/>
      <c r="E99" s="283" t="s">
        <v>106</v>
      </c>
      <c r="F99" s="283"/>
      <c r="G99" s="283"/>
      <c r="H99" s="283"/>
      <c r="I99" s="283"/>
      <c r="J99" s="104"/>
      <c r="K99" s="283" t="s">
        <v>107</v>
      </c>
      <c r="L99" s="283"/>
      <c r="M99" s="283"/>
      <c r="N99" s="283"/>
      <c r="O99" s="283"/>
      <c r="P99" s="283"/>
      <c r="Q99" s="283"/>
      <c r="R99" s="283"/>
      <c r="S99" s="283"/>
      <c r="T99" s="283"/>
      <c r="U99" s="283"/>
      <c r="V99" s="283"/>
      <c r="W99" s="283"/>
      <c r="X99" s="283"/>
      <c r="Y99" s="283"/>
      <c r="Z99" s="283"/>
      <c r="AA99" s="283"/>
      <c r="AB99" s="283"/>
      <c r="AC99" s="283"/>
      <c r="AD99" s="283"/>
      <c r="AE99" s="283"/>
      <c r="AF99" s="283"/>
      <c r="AG99" s="281">
        <f>'20-14-2-01 - Oprava mostu...'!J32</f>
        <v>0</v>
      </c>
      <c r="AH99" s="282"/>
      <c r="AI99" s="282"/>
      <c r="AJ99" s="282"/>
      <c r="AK99" s="282"/>
      <c r="AL99" s="282"/>
      <c r="AM99" s="282"/>
      <c r="AN99" s="281">
        <f t="shared" si="0"/>
        <v>0</v>
      </c>
      <c r="AO99" s="282"/>
      <c r="AP99" s="282"/>
      <c r="AQ99" s="105" t="s">
        <v>98</v>
      </c>
      <c r="AR99" s="60"/>
      <c r="AS99" s="106">
        <v>0</v>
      </c>
      <c r="AT99" s="107">
        <f t="shared" si="1"/>
        <v>0</v>
      </c>
      <c r="AU99" s="108">
        <f>'20-14-2-01 - Oprava mostu...'!P126</f>
        <v>0</v>
      </c>
      <c r="AV99" s="107">
        <f>'20-14-2-01 - Oprava mostu...'!J35</f>
        <v>0</v>
      </c>
      <c r="AW99" s="107">
        <f>'20-14-2-01 - Oprava mostu...'!J36</f>
        <v>0</v>
      </c>
      <c r="AX99" s="107">
        <f>'20-14-2-01 - Oprava mostu...'!J37</f>
        <v>0</v>
      </c>
      <c r="AY99" s="107">
        <f>'20-14-2-01 - Oprava mostu...'!J38</f>
        <v>0</v>
      </c>
      <c r="AZ99" s="107">
        <f>'20-14-2-01 - Oprava mostu...'!F35</f>
        <v>0</v>
      </c>
      <c r="BA99" s="107">
        <f>'20-14-2-01 - Oprava mostu...'!F36</f>
        <v>0</v>
      </c>
      <c r="BB99" s="107">
        <f>'20-14-2-01 - Oprava mostu...'!F37</f>
        <v>0</v>
      </c>
      <c r="BC99" s="107">
        <f>'20-14-2-01 - Oprava mostu...'!F38</f>
        <v>0</v>
      </c>
      <c r="BD99" s="109">
        <f>'20-14-2-01 - Oprava mostu...'!F39</f>
        <v>0</v>
      </c>
      <c r="BT99" s="110" t="s">
        <v>94</v>
      </c>
      <c r="BV99" s="110" t="s">
        <v>87</v>
      </c>
      <c r="BW99" s="110" t="s">
        <v>108</v>
      </c>
      <c r="BX99" s="110" t="s">
        <v>105</v>
      </c>
      <c r="CL99" s="110" t="s">
        <v>19</v>
      </c>
    </row>
    <row r="100" spans="1:91" s="4" customFormat="1" ht="23.25" customHeight="1">
      <c r="A100" s="103" t="s">
        <v>95</v>
      </c>
      <c r="B100" s="58"/>
      <c r="C100" s="104"/>
      <c r="D100" s="104"/>
      <c r="E100" s="283" t="s">
        <v>109</v>
      </c>
      <c r="F100" s="283"/>
      <c r="G100" s="283"/>
      <c r="H100" s="283"/>
      <c r="I100" s="283"/>
      <c r="J100" s="104"/>
      <c r="K100" s="283" t="s">
        <v>110</v>
      </c>
      <c r="L100" s="283"/>
      <c r="M100" s="283"/>
      <c r="N100" s="283"/>
      <c r="O100" s="283"/>
      <c r="P100" s="283"/>
      <c r="Q100" s="283"/>
      <c r="R100" s="283"/>
      <c r="S100" s="283"/>
      <c r="T100" s="283"/>
      <c r="U100" s="283"/>
      <c r="V100" s="283"/>
      <c r="W100" s="283"/>
      <c r="X100" s="283"/>
      <c r="Y100" s="283"/>
      <c r="Z100" s="283"/>
      <c r="AA100" s="283"/>
      <c r="AB100" s="283"/>
      <c r="AC100" s="283"/>
      <c r="AD100" s="283"/>
      <c r="AE100" s="283"/>
      <c r="AF100" s="283"/>
      <c r="AG100" s="281">
        <f>'20-14-2-02 - Oprava mostu...'!J32</f>
        <v>0</v>
      </c>
      <c r="AH100" s="282"/>
      <c r="AI100" s="282"/>
      <c r="AJ100" s="282"/>
      <c r="AK100" s="282"/>
      <c r="AL100" s="282"/>
      <c r="AM100" s="282"/>
      <c r="AN100" s="281">
        <f t="shared" si="0"/>
        <v>0</v>
      </c>
      <c r="AO100" s="282"/>
      <c r="AP100" s="282"/>
      <c r="AQ100" s="105" t="s">
        <v>98</v>
      </c>
      <c r="AR100" s="60"/>
      <c r="AS100" s="111">
        <v>0</v>
      </c>
      <c r="AT100" s="112">
        <f t="shared" si="1"/>
        <v>0</v>
      </c>
      <c r="AU100" s="113">
        <f>'20-14-2-02 - Oprava mostu...'!P121</f>
        <v>0</v>
      </c>
      <c r="AV100" s="112">
        <f>'20-14-2-02 - Oprava mostu...'!J35</f>
        <v>0</v>
      </c>
      <c r="AW100" s="112">
        <f>'20-14-2-02 - Oprava mostu...'!J36</f>
        <v>0</v>
      </c>
      <c r="AX100" s="112">
        <f>'20-14-2-02 - Oprava mostu...'!J37</f>
        <v>0</v>
      </c>
      <c r="AY100" s="112">
        <f>'20-14-2-02 - Oprava mostu...'!J38</f>
        <v>0</v>
      </c>
      <c r="AZ100" s="112">
        <f>'20-14-2-02 - Oprava mostu...'!F35</f>
        <v>0</v>
      </c>
      <c r="BA100" s="112">
        <f>'20-14-2-02 - Oprava mostu...'!F36</f>
        <v>0</v>
      </c>
      <c r="BB100" s="112">
        <f>'20-14-2-02 - Oprava mostu...'!F37</f>
        <v>0</v>
      </c>
      <c r="BC100" s="112">
        <f>'20-14-2-02 - Oprava mostu...'!F38</f>
        <v>0</v>
      </c>
      <c r="BD100" s="114">
        <f>'20-14-2-02 - Oprava mostu...'!F39</f>
        <v>0</v>
      </c>
      <c r="BT100" s="110" t="s">
        <v>94</v>
      </c>
      <c r="BV100" s="110" t="s">
        <v>87</v>
      </c>
      <c r="BW100" s="110" t="s">
        <v>111</v>
      </c>
      <c r="BX100" s="110" t="s">
        <v>105</v>
      </c>
      <c r="CL100" s="110" t="s">
        <v>19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AFOPiHMpBsFIu35Y5p+3gUG6WnuRWKlLQDatKxI+Yelu28yF2wpKc488lU4O/K9H050LmsAsCY8+p9M4BohXfQ==" saltValue="CbJgOaO9sze2TUXDCq14gwclPQFty+oaJ8ZW8I8zmJV4R3ra3lE98aggRErIIbRCgaltseTq+0dC4/nOWrI53Q==" spinCount="100000" sheet="1" objects="1" scenarios="1" formatColumns="0" formatRows="0"/>
  <mergeCells count="62">
    <mergeCell ref="AS89:AT91"/>
    <mergeCell ref="AM89:AP89"/>
    <mergeCell ref="AM90:AP90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E100:I100"/>
    <mergeCell ref="K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W30:AE30"/>
    <mergeCell ref="AK30:AO30"/>
    <mergeCell ref="L30:P30"/>
    <mergeCell ref="AK31:AO31"/>
    <mergeCell ref="AN100:AP100"/>
    <mergeCell ref="AG100:AM100"/>
    <mergeCell ref="K97:AF97"/>
    <mergeCell ref="AN97:AP97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20-14-1-01 - Oprava mostu...'!C2" display="/"/>
    <hyperlink ref="A97" location="'20-14-1-02 - Oprava mostu...'!C2" display="/"/>
    <hyperlink ref="A99" location="'20-14-2-01 - Oprava mostu...'!C2" display="/"/>
    <hyperlink ref="A100" location="'20-14-2-02 - Oprava most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4"/>
  <sheetViews>
    <sheetView showGridLines="0" tabSelected="1" topLeftCell="A67" workbookViewId="0">
      <selection activeCell="I137" sqref="I13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99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stavby'!K6</f>
        <v>Oprava mostu v km 19,136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309" t="s">
        <v>114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116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stavby'!AN8</f>
        <v>19. 1. 2021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stavby'!E14</f>
        <v>Vyplň údaj</v>
      </c>
      <c r="F20" s="314"/>
      <c r="G20" s="314"/>
      <c r="H20" s="314"/>
      <c r="I20" s="119" t="s">
        <v>33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33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ROUND(J134,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ROUND((SUM(BE134:BE253)),  2)</f>
        <v>0</v>
      </c>
      <c r="G35" s="34"/>
      <c r="H35" s="34"/>
      <c r="I35" s="132">
        <v>0.21</v>
      </c>
      <c r="J35" s="131">
        <f>ROUND(((SUM(BE134:BE253))*I35),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ROUND((SUM(BF134:BF253)),  2)</f>
        <v>0</v>
      </c>
      <c r="G36" s="34"/>
      <c r="H36" s="34"/>
      <c r="I36" s="132">
        <v>0.15</v>
      </c>
      <c r="J36" s="131">
        <f>ROUND(((SUM(BF134:BF253))*I36),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ROUND((SUM(BG134:BG253)),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ROUND((SUM(BH134:BH253)),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ROUND((SUM(BI134:BI253)),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19,136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114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 xml:space="preserve">20-14-1/01 - Oprava mostu v km 19,136 trati Kladno - Kralupy nad Vltavou _ Most 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Před Otvovicemi</v>
      </c>
      <c r="G90" s="36"/>
      <c r="H90" s="36"/>
      <c r="I90" s="28" t="s">
        <v>23</v>
      </c>
      <c r="J90" s="66" t="str">
        <f>IF(J14="","",J14)</f>
        <v>19. 1. 2021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J134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122</v>
      </c>
      <c r="E98" s="158"/>
      <c r="F98" s="158"/>
      <c r="G98" s="158"/>
      <c r="H98" s="158"/>
      <c r="I98" s="158"/>
      <c r="J98" s="159">
        <f>J135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123</v>
      </c>
      <c r="E99" s="163"/>
      <c r="F99" s="163"/>
      <c r="G99" s="163"/>
      <c r="H99" s="163"/>
      <c r="I99" s="163"/>
      <c r="J99" s="164">
        <f>J136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124</v>
      </c>
      <c r="E100" s="163"/>
      <c r="F100" s="163"/>
      <c r="G100" s="163"/>
      <c r="H100" s="163"/>
      <c r="I100" s="163"/>
      <c r="J100" s="164">
        <f>J151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125</v>
      </c>
      <c r="E101" s="163"/>
      <c r="F101" s="163"/>
      <c r="G101" s="163"/>
      <c r="H101" s="163"/>
      <c r="I101" s="163"/>
      <c r="J101" s="164">
        <f>J161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126</v>
      </c>
      <c r="E102" s="163"/>
      <c r="F102" s="163"/>
      <c r="G102" s="163"/>
      <c r="H102" s="163"/>
      <c r="I102" s="163"/>
      <c r="J102" s="164">
        <f>J174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127</v>
      </c>
      <c r="E103" s="163"/>
      <c r="F103" s="163"/>
      <c r="G103" s="163"/>
      <c r="H103" s="163"/>
      <c r="I103" s="163"/>
      <c r="J103" s="164">
        <f>J182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128</v>
      </c>
      <c r="E104" s="163"/>
      <c r="F104" s="163"/>
      <c r="G104" s="163"/>
      <c r="H104" s="163"/>
      <c r="I104" s="163"/>
      <c r="J104" s="164">
        <f>J185</f>
        <v>0</v>
      </c>
      <c r="K104" s="104"/>
      <c r="L104" s="165"/>
    </row>
    <row r="105" spans="1:47" s="10" customFormat="1" ht="19.899999999999999" customHeight="1">
      <c r="B105" s="161"/>
      <c r="C105" s="104"/>
      <c r="D105" s="162" t="s">
        <v>129</v>
      </c>
      <c r="E105" s="163"/>
      <c r="F105" s="163"/>
      <c r="G105" s="163"/>
      <c r="H105" s="163"/>
      <c r="I105" s="163"/>
      <c r="J105" s="164">
        <f>J194</f>
        <v>0</v>
      </c>
      <c r="K105" s="104"/>
      <c r="L105" s="165"/>
    </row>
    <row r="106" spans="1:47" s="10" customFormat="1" ht="19.899999999999999" customHeight="1">
      <c r="B106" s="161"/>
      <c r="C106" s="104"/>
      <c r="D106" s="162" t="s">
        <v>130</v>
      </c>
      <c r="E106" s="163"/>
      <c r="F106" s="163"/>
      <c r="G106" s="163"/>
      <c r="H106" s="163"/>
      <c r="I106" s="163"/>
      <c r="J106" s="164">
        <f>J219</f>
        <v>0</v>
      </c>
      <c r="K106" s="104"/>
      <c r="L106" s="165"/>
    </row>
    <row r="107" spans="1:47" s="10" customFormat="1" ht="19.899999999999999" customHeight="1">
      <c r="B107" s="161"/>
      <c r="C107" s="104"/>
      <c r="D107" s="162" t="s">
        <v>131</v>
      </c>
      <c r="E107" s="163"/>
      <c r="F107" s="163"/>
      <c r="G107" s="163"/>
      <c r="H107" s="163"/>
      <c r="I107" s="163"/>
      <c r="J107" s="164">
        <f>J227</f>
        <v>0</v>
      </c>
      <c r="K107" s="104"/>
      <c r="L107" s="165"/>
    </row>
    <row r="108" spans="1:47" s="9" customFormat="1" ht="24.95" customHeight="1">
      <c r="B108" s="155"/>
      <c r="C108" s="156"/>
      <c r="D108" s="157" t="s">
        <v>132</v>
      </c>
      <c r="E108" s="158"/>
      <c r="F108" s="158"/>
      <c r="G108" s="158"/>
      <c r="H108" s="158"/>
      <c r="I108" s="158"/>
      <c r="J108" s="159">
        <f>J229</f>
        <v>0</v>
      </c>
      <c r="K108" s="156"/>
      <c r="L108" s="160"/>
    </row>
    <row r="109" spans="1:47" s="10" customFormat="1" ht="19.899999999999999" customHeight="1">
      <c r="B109" s="161"/>
      <c r="C109" s="104"/>
      <c r="D109" s="162" t="s">
        <v>133</v>
      </c>
      <c r="E109" s="163"/>
      <c r="F109" s="163"/>
      <c r="G109" s="163"/>
      <c r="H109" s="163"/>
      <c r="I109" s="163"/>
      <c r="J109" s="164">
        <f>J230</f>
        <v>0</v>
      </c>
      <c r="K109" s="104"/>
      <c r="L109" s="165"/>
    </row>
    <row r="110" spans="1:47" s="9" customFormat="1" ht="24.95" customHeight="1">
      <c r="B110" s="155"/>
      <c r="C110" s="156"/>
      <c r="D110" s="157" t="s">
        <v>134</v>
      </c>
      <c r="E110" s="158"/>
      <c r="F110" s="158"/>
      <c r="G110" s="158"/>
      <c r="H110" s="158"/>
      <c r="I110" s="158"/>
      <c r="J110" s="159">
        <f>J245</f>
        <v>0</v>
      </c>
      <c r="K110" s="156"/>
      <c r="L110" s="160"/>
    </row>
    <row r="111" spans="1:47" s="10" customFormat="1" ht="19.899999999999999" customHeight="1">
      <c r="B111" s="161"/>
      <c r="C111" s="104"/>
      <c r="D111" s="162" t="s">
        <v>135</v>
      </c>
      <c r="E111" s="163"/>
      <c r="F111" s="163"/>
      <c r="G111" s="163"/>
      <c r="H111" s="163"/>
      <c r="I111" s="163"/>
      <c r="J111" s="164">
        <f>J246</f>
        <v>0</v>
      </c>
      <c r="K111" s="104"/>
      <c r="L111" s="165"/>
    </row>
    <row r="112" spans="1:47" s="10" customFormat="1" ht="19.899999999999999" customHeight="1">
      <c r="B112" s="161"/>
      <c r="C112" s="104"/>
      <c r="D112" s="162" t="s">
        <v>136</v>
      </c>
      <c r="E112" s="163"/>
      <c r="F112" s="163"/>
      <c r="G112" s="163"/>
      <c r="H112" s="163"/>
      <c r="I112" s="163"/>
      <c r="J112" s="164">
        <f>J249</f>
        <v>0</v>
      </c>
      <c r="K112" s="104"/>
      <c r="L112" s="165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2" t="s">
        <v>137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8" t="s">
        <v>16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07" t="str">
        <f>E7</f>
        <v>Oprava mostu v km 19,136 trati Kladno - Kralupy nad Vltavou</v>
      </c>
      <c r="F122" s="308"/>
      <c r="G122" s="308"/>
      <c r="H122" s="308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1" customFormat="1" ht="12" customHeight="1">
      <c r="B123" s="20"/>
      <c r="C123" s="28" t="s">
        <v>113</v>
      </c>
      <c r="D123" s="21"/>
      <c r="E123" s="21"/>
      <c r="F123" s="21"/>
      <c r="G123" s="21"/>
      <c r="H123" s="21"/>
      <c r="I123" s="21"/>
      <c r="J123" s="21"/>
      <c r="K123" s="21"/>
      <c r="L123" s="19"/>
    </row>
    <row r="124" spans="1:31" s="2" customFormat="1" ht="23.25" customHeight="1">
      <c r="A124" s="34"/>
      <c r="B124" s="35"/>
      <c r="C124" s="36"/>
      <c r="D124" s="36"/>
      <c r="E124" s="307" t="s">
        <v>114</v>
      </c>
      <c r="F124" s="306"/>
      <c r="G124" s="306"/>
      <c r="H124" s="30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8" t="s">
        <v>115</v>
      </c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30" customHeight="1">
      <c r="A126" s="34"/>
      <c r="B126" s="35"/>
      <c r="C126" s="36"/>
      <c r="D126" s="36"/>
      <c r="E126" s="295" t="str">
        <f>E11</f>
        <v xml:space="preserve">20-14-1/01 - Oprava mostu v km 19,136 trati Kladno - Kralupy nad Vltavou _ Most </v>
      </c>
      <c r="F126" s="306"/>
      <c r="G126" s="306"/>
      <c r="H126" s="30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8" t="s">
        <v>21</v>
      </c>
      <c r="D128" s="36"/>
      <c r="E128" s="36"/>
      <c r="F128" s="26" t="str">
        <f>F14</f>
        <v>Před Otvovicemi</v>
      </c>
      <c r="G128" s="36"/>
      <c r="H128" s="36"/>
      <c r="I128" s="28" t="s">
        <v>23</v>
      </c>
      <c r="J128" s="66" t="str">
        <f>IF(J14="","",J14)</f>
        <v>19. 1. 2021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25.7" customHeight="1">
      <c r="A130" s="34"/>
      <c r="B130" s="35"/>
      <c r="C130" s="28" t="s">
        <v>29</v>
      </c>
      <c r="D130" s="36"/>
      <c r="E130" s="36"/>
      <c r="F130" s="26" t="str">
        <f>E17</f>
        <v>Správa železnic, státní organizace</v>
      </c>
      <c r="G130" s="36"/>
      <c r="H130" s="36"/>
      <c r="I130" s="28" t="s">
        <v>37</v>
      </c>
      <c r="J130" s="32" t="str">
        <f>E23</f>
        <v>TOP CON SERVIS s.r.o.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2" customHeight="1">
      <c r="A131" s="34"/>
      <c r="B131" s="35"/>
      <c r="C131" s="28" t="s">
        <v>35</v>
      </c>
      <c r="D131" s="36"/>
      <c r="E131" s="36"/>
      <c r="F131" s="26" t="str">
        <f>IF(E20="","",E20)</f>
        <v>Vyplň údaj</v>
      </c>
      <c r="G131" s="36"/>
      <c r="H131" s="36"/>
      <c r="I131" s="28" t="s">
        <v>42</v>
      </c>
      <c r="J131" s="32" t="str">
        <f>E26</f>
        <v xml:space="preserve"> 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0.3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11" customFormat="1" ht="29.25" customHeight="1">
      <c r="A133" s="166"/>
      <c r="B133" s="167"/>
      <c r="C133" s="168" t="s">
        <v>138</v>
      </c>
      <c r="D133" s="169" t="s">
        <v>70</v>
      </c>
      <c r="E133" s="169" t="s">
        <v>66</v>
      </c>
      <c r="F133" s="169" t="s">
        <v>67</v>
      </c>
      <c r="G133" s="169" t="s">
        <v>139</v>
      </c>
      <c r="H133" s="169" t="s">
        <v>140</v>
      </c>
      <c r="I133" s="169" t="s">
        <v>141</v>
      </c>
      <c r="J133" s="169" t="s">
        <v>119</v>
      </c>
      <c r="K133" s="170" t="s">
        <v>142</v>
      </c>
      <c r="L133" s="171"/>
      <c r="M133" s="75" t="s">
        <v>1</v>
      </c>
      <c r="N133" s="76" t="s">
        <v>49</v>
      </c>
      <c r="O133" s="76" t="s">
        <v>143</v>
      </c>
      <c r="P133" s="76" t="s">
        <v>144</v>
      </c>
      <c r="Q133" s="76" t="s">
        <v>145</v>
      </c>
      <c r="R133" s="76" t="s">
        <v>146</v>
      </c>
      <c r="S133" s="76" t="s">
        <v>147</v>
      </c>
      <c r="T133" s="77" t="s">
        <v>148</v>
      </c>
      <c r="U133" s="166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/>
    </row>
    <row r="134" spans="1:65" s="2" customFormat="1" ht="22.9" customHeight="1">
      <c r="A134" s="34"/>
      <c r="B134" s="35"/>
      <c r="C134" s="82" t="s">
        <v>149</v>
      </c>
      <c r="D134" s="36"/>
      <c r="E134" s="36"/>
      <c r="F134" s="36"/>
      <c r="G134" s="36"/>
      <c r="H134" s="36"/>
      <c r="I134" s="36"/>
      <c r="J134" s="172">
        <f>BK134</f>
        <v>0</v>
      </c>
      <c r="K134" s="36"/>
      <c r="L134" s="39"/>
      <c r="M134" s="78"/>
      <c r="N134" s="173"/>
      <c r="O134" s="79"/>
      <c r="P134" s="174">
        <f>P135+P229+P245</f>
        <v>0</v>
      </c>
      <c r="Q134" s="79"/>
      <c r="R134" s="174">
        <f>R135+R229+R245</f>
        <v>117.50814276000001</v>
      </c>
      <c r="S134" s="79"/>
      <c r="T134" s="175">
        <f>T135+T229+T245</f>
        <v>17.101200000000002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84</v>
      </c>
      <c r="AU134" s="16" t="s">
        <v>121</v>
      </c>
      <c r="BK134" s="176">
        <f>BK135+BK229+BK245</f>
        <v>0</v>
      </c>
    </row>
    <row r="135" spans="1:65" s="12" customFormat="1" ht="25.9" customHeight="1">
      <c r="B135" s="177"/>
      <c r="C135" s="178"/>
      <c r="D135" s="179" t="s">
        <v>84</v>
      </c>
      <c r="E135" s="180" t="s">
        <v>150</v>
      </c>
      <c r="F135" s="180" t="s">
        <v>151</v>
      </c>
      <c r="G135" s="178"/>
      <c r="H135" s="178"/>
      <c r="I135" s="181"/>
      <c r="J135" s="182">
        <f>BK135</f>
        <v>0</v>
      </c>
      <c r="K135" s="178"/>
      <c r="L135" s="183"/>
      <c r="M135" s="184"/>
      <c r="N135" s="185"/>
      <c r="O135" s="185"/>
      <c r="P135" s="186">
        <f>P136+P151+P161+P174+P182+P185+P194+P219+P227</f>
        <v>0</v>
      </c>
      <c r="Q135" s="185"/>
      <c r="R135" s="186">
        <f>R136+R151+R161+R174+R182+R185+R194+R219+R227</f>
        <v>116.21426666000001</v>
      </c>
      <c r="S135" s="185"/>
      <c r="T135" s="187">
        <f>T136+T151+T161+T174+T182+T185+T194+T219+T227</f>
        <v>17.101200000000002</v>
      </c>
      <c r="AR135" s="188" t="s">
        <v>92</v>
      </c>
      <c r="AT135" s="189" t="s">
        <v>84</v>
      </c>
      <c r="AU135" s="189" t="s">
        <v>85</v>
      </c>
      <c r="AY135" s="188" t="s">
        <v>152</v>
      </c>
      <c r="BK135" s="190">
        <f>BK136+BK151+BK161+BK174+BK182+BK185+BK194+BK219+BK227</f>
        <v>0</v>
      </c>
    </row>
    <row r="136" spans="1:65" s="12" customFormat="1" ht="22.9" customHeight="1">
      <c r="B136" s="177"/>
      <c r="C136" s="178"/>
      <c r="D136" s="179" t="s">
        <v>84</v>
      </c>
      <c r="E136" s="191" t="s">
        <v>92</v>
      </c>
      <c r="F136" s="191" t="s">
        <v>153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SUM(P137:P150)</f>
        <v>0</v>
      </c>
      <c r="Q136" s="185"/>
      <c r="R136" s="186">
        <f>SUM(R137:R150)</f>
        <v>0.9255000000000001</v>
      </c>
      <c r="S136" s="185"/>
      <c r="T136" s="187">
        <f>SUM(T137:T150)</f>
        <v>0</v>
      </c>
      <c r="AR136" s="188" t="s">
        <v>92</v>
      </c>
      <c r="AT136" s="189" t="s">
        <v>84</v>
      </c>
      <c r="AU136" s="189" t="s">
        <v>92</v>
      </c>
      <c r="AY136" s="188" t="s">
        <v>152</v>
      </c>
      <c r="BK136" s="190">
        <f>SUM(BK137:BK150)</f>
        <v>0</v>
      </c>
    </row>
    <row r="137" spans="1:65" s="2" customFormat="1" ht="24">
      <c r="A137" s="34"/>
      <c r="B137" s="35"/>
      <c r="C137" s="193" t="s">
        <v>92</v>
      </c>
      <c r="D137" s="193" t="s">
        <v>154</v>
      </c>
      <c r="E137" s="194" t="s">
        <v>155</v>
      </c>
      <c r="F137" s="195" t="s">
        <v>156</v>
      </c>
      <c r="G137" s="196" t="s">
        <v>157</v>
      </c>
      <c r="H137" s="197">
        <v>120</v>
      </c>
      <c r="I137" s="198"/>
      <c r="J137" s="199">
        <f>ROUND(I137*H137,2)</f>
        <v>0</v>
      </c>
      <c r="K137" s="195" t="s">
        <v>158</v>
      </c>
      <c r="L137" s="39"/>
      <c r="M137" s="200" t="s">
        <v>1</v>
      </c>
      <c r="N137" s="201" t="s">
        <v>50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159</v>
      </c>
      <c r="AT137" s="204" t="s">
        <v>154</v>
      </c>
      <c r="AU137" s="204" t="s">
        <v>94</v>
      </c>
      <c r="AY137" s="16" t="s">
        <v>152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6" t="s">
        <v>92</v>
      </c>
      <c r="BK137" s="205">
        <f>ROUND(I137*H137,2)</f>
        <v>0</v>
      </c>
      <c r="BL137" s="16" t="s">
        <v>159</v>
      </c>
      <c r="BM137" s="204" t="s">
        <v>160</v>
      </c>
    </row>
    <row r="138" spans="1:65" s="2" customFormat="1" ht="16.5" customHeight="1">
      <c r="A138" s="34"/>
      <c r="B138" s="35"/>
      <c r="C138" s="193" t="s">
        <v>94</v>
      </c>
      <c r="D138" s="193" t="s">
        <v>154</v>
      </c>
      <c r="E138" s="194" t="s">
        <v>161</v>
      </c>
      <c r="F138" s="195" t="s">
        <v>162</v>
      </c>
      <c r="G138" s="196" t="s">
        <v>157</v>
      </c>
      <c r="H138" s="197">
        <v>100</v>
      </c>
      <c r="I138" s="198"/>
      <c r="J138" s="199">
        <f>ROUND(I138*H138,2)</f>
        <v>0</v>
      </c>
      <c r="K138" s="195" t="s">
        <v>158</v>
      </c>
      <c r="L138" s="39"/>
      <c r="M138" s="200" t="s">
        <v>1</v>
      </c>
      <c r="N138" s="201" t="s">
        <v>50</v>
      </c>
      <c r="O138" s="71"/>
      <c r="P138" s="202">
        <f>O138*H138</f>
        <v>0</v>
      </c>
      <c r="Q138" s="202">
        <v>3.0000000000000001E-5</v>
      </c>
      <c r="R138" s="202">
        <f>Q138*H138</f>
        <v>3.0000000000000001E-3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159</v>
      </c>
      <c r="AT138" s="204" t="s">
        <v>154</v>
      </c>
      <c r="AU138" s="204" t="s">
        <v>94</v>
      </c>
      <c r="AY138" s="16" t="s">
        <v>152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92</v>
      </c>
      <c r="BK138" s="205">
        <f>ROUND(I138*H138,2)</f>
        <v>0</v>
      </c>
      <c r="BL138" s="16" t="s">
        <v>159</v>
      </c>
      <c r="BM138" s="204" t="s">
        <v>163</v>
      </c>
    </row>
    <row r="139" spans="1:65" s="2" customFormat="1" ht="24">
      <c r="A139" s="34"/>
      <c r="B139" s="35"/>
      <c r="C139" s="193" t="s">
        <v>164</v>
      </c>
      <c r="D139" s="193" t="s">
        <v>154</v>
      </c>
      <c r="E139" s="194" t="s">
        <v>165</v>
      </c>
      <c r="F139" s="195" t="s">
        <v>166</v>
      </c>
      <c r="G139" s="196" t="s">
        <v>167</v>
      </c>
      <c r="H139" s="197">
        <v>25</v>
      </c>
      <c r="I139" s="198"/>
      <c r="J139" s="199">
        <f>ROUND(I139*H139,2)</f>
        <v>0</v>
      </c>
      <c r="K139" s="195" t="s">
        <v>158</v>
      </c>
      <c r="L139" s="39"/>
      <c r="M139" s="200" t="s">
        <v>1</v>
      </c>
      <c r="N139" s="201" t="s">
        <v>50</v>
      </c>
      <c r="O139" s="71"/>
      <c r="P139" s="202">
        <f>O139*H139</f>
        <v>0</v>
      </c>
      <c r="Q139" s="202">
        <v>3.6900000000000002E-2</v>
      </c>
      <c r="R139" s="202">
        <f>Q139*H139</f>
        <v>0.9225000000000001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159</v>
      </c>
      <c r="AT139" s="204" t="s">
        <v>154</v>
      </c>
      <c r="AU139" s="204" t="s">
        <v>94</v>
      </c>
      <c r="AY139" s="16" t="s">
        <v>152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6" t="s">
        <v>92</v>
      </c>
      <c r="BK139" s="205">
        <f>ROUND(I139*H139,2)</f>
        <v>0</v>
      </c>
      <c r="BL139" s="16" t="s">
        <v>159</v>
      </c>
      <c r="BM139" s="204" t="s">
        <v>168</v>
      </c>
    </row>
    <row r="140" spans="1:65" s="2" customFormat="1" ht="19.5">
      <c r="A140" s="34"/>
      <c r="B140" s="35"/>
      <c r="C140" s="36"/>
      <c r="D140" s="206" t="s">
        <v>169</v>
      </c>
      <c r="E140" s="36"/>
      <c r="F140" s="207" t="s">
        <v>170</v>
      </c>
      <c r="G140" s="36"/>
      <c r="H140" s="36"/>
      <c r="I140" s="208"/>
      <c r="J140" s="36"/>
      <c r="K140" s="36"/>
      <c r="L140" s="39"/>
      <c r="M140" s="209"/>
      <c r="N140" s="210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6" t="s">
        <v>169</v>
      </c>
      <c r="AU140" s="16" t="s">
        <v>94</v>
      </c>
    </row>
    <row r="141" spans="1:65" s="2" customFormat="1" ht="36">
      <c r="A141" s="34"/>
      <c r="B141" s="35"/>
      <c r="C141" s="193" t="s">
        <v>171</v>
      </c>
      <c r="D141" s="193" t="s">
        <v>154</v>
      </c>
      <c r="E141" s="194" t="s">
        <v>172</v>
      </c>
      <c r="F141" s="195" t="s">
        <v>173</v>
      </c>
      <c r="G141" s="196" t="s">
        <v>174</v>
      </c>
      <c r="H141" s="197">
        <v>167.74600000000001</v>
      </c>
      <c r="I141" s="198"/>
      <c r="J141" s="199">
        <f>ROUND(I141*H141,2)</f>
        <v>0</v>
      </c>
      <c r="K141" s="195" t="s">
        <v>158</v>
      </c>
      <c r="L141" s="39"/>
      <c r="M141" s="200" t="s">
        <v>1</v>
      </c>
      <c r="N141" s="201" t="s">
        <v>50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159</v>
      </c>
      <c r="AT141" s="204" t="s">
        <v>154</v>
      </c>
      <c r="AU141" s="204" t="s">
        <v>94</v>
      </c>
      <c r="AY141" s="16" t="s">
        <v>152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6" t="s">
        <v>92</v>
      </c>
      <c r="BK141" s="205">
        <f>ROUND(I141*H141,2)</f>
        <v>0</v>
      </c>
      <c r="BL141" s="16" t="s">
        <v>159</v>
      </c>
      <c r="BM141" s="204" t="s">
        <v>175</v>
      </c>
    </row>
    <row r="142" spans="1:65" s="13" customFormat="1">
      <c r="B142" s="211"/>
      <c r="C142" s="212"/>
      <c r="D142" s="206" t="s">
        <v>176</v>
      </c>
      <c r="E142" s="213" t="s">
        <v>1</v>
      </c>
      <c r="F142" s="214" t="s">
        <v>177</v>
      </c>
      <c r="G142" s="212"/>
      <c r="H142" s="215">
        <v>151.24600000000001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176</v>
      </c>
      <c r="AU142" s="221" t="s">
        <v>94</v>
      </c>
      <c r="AV142" s="13" t="s">
        <v>94</v>
      </c>
      <c r="AW142" s="13" t="s">
        <v>41</v>
      </c>
      <c r="AX142" s="13" t="s">
        <v>85</v>
      </c>
      <c r="AY142" s="221" t="s">
        <v>152</v>
      </c>
    </row>
    <row r="143" spans="1:65" s="13" customFormat="1">
      <c r="B143" s="211"/>
      <c r="C143" s="212"/>
      <c r="D143" s="206" t="s">
        <v>176</v>
      </c>
      <c r="E143" s="213" t="s">
        <v>1</v>
      </c>
      <c r="F143" s="214" t="s">
        <v>178</v>
      </c>
      <c r="G143" s="212"/>
      <c r="H143" s="215">
        <v>16.5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176</v>
      </c>
      <c r="AU143" s="221" t="s">
        <v>94</v>
      </c>
      <c r="AV143" s="13" t="s">
        <v>94</v>
      </c>
      <c r="AW143" s="13" t="s">
        <v>41</v>
      </c>
      <c r="AX143" s="13" t="s">
        <v>85</v>
      </c>
      <c r="AY143" s="221" t="s">
        <v>152</v>
      </c>
    </row>
    <row r="144" spans="1:65" s="14" customFormat="1">
      <c r="B144" s="222"/>
      <c r="C144" s="223"/>
      <c r="D144" s="206" t="s">
        <v>176</v>
      </c>
      <c r="E144" s="224" t="s">
        <v>1</v>
      </c>
      <c r="F144" s="225" t="s">
        <v>179</v>
      </c>
      <c r="G144" s="223"/>
      <c r="H144" s="226">
        <v>167.74600000000001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176</v>
      </c>
      <c r="AU144" s="232" t="s">
        <v>94</v>
      </c>
      <c r="AV144" s="14" t="s">
        <v>159</v>
      </c>
      <c r="AW144" s="14" t="s">
        <v>41</v>
      </c>
      <c r="AX144" s="14" t="s">
        <v>92</v>
      </c>
      <c r="AY144" s="232" t="s">
        <v>152</v>
      </c>
    </row>
    <row r="145" spans="1:65" s="2" customFormat="1" ht="33" customHeight="1">
      <c r="A145" s="34"/>
      <c r="B145" s="35"/>
      <c r="C145" s="193" t="s">
        <v>180</v>
      </c>
      <c r="D145" s="193" t="s">
        <v>154</v>
      </c>
      <c r="E145" s="194" t="s">
        <v>181</v>
      </c>
      <c r="F145" s="195" t="s">
        <v>182</v>
      </c>
      <c r="G145" s="196" t="s">
        <v>174</v>
      </c>
      <c r="H145" s="197">
        <v>167.74600000000001</v>
      </c>
      <c r="I145" s="198"/>
      <c r="J145" s="199">
        <f>ROUND(I145*H145,2)</f>
        <v>0</v>
      </c>
      <c r="K145" s="195" t="s">
        <v>158</v>
      </c>
      <c r="L145" s="39"/>
      <c r="M145" s="200" t="s">
        <v>1</v>
      </c>
      <c r="N145" s="201" t="s">
        <v>50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159</v>
      </c>
      <c r="AT145" s="204" t="s">
        <v>154</v>
      </c>
      <c r="AU145" s="204" t="s">
        <v>94</v>
      </c>
      <c r="AY145" s="16" t="s">
        <v>152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6" t="s">
        <v>92</v>
      </c>
      <c r="BK145" s="205">
        <f>ROUND(I145*H145,2)</f>
        <v>0</v>
      </c>
      <c r="BL145" s="16" t="s">
        <v>159</v>
      </c>
      <c r="BM145" s="204" t="s">
        <v>183</v>
      </c>
    </row>
    <row r="146" spans="1:65" s="2" customFormat="1" ht="36">
      <c r="A146" s="34"/>
      <c r="B146" s="35"/>
      <c r="C146" s="193" t="s">
        <v>184</v>
      </c>
      <c r="D146" s="193" t="s">
        <v>154</v>
      </c>
      <c r="E146" s="194" t="s">
        <v>185</v>
      </c>
      <c r="F146" s="195" t="s">
        <v>186</v>
      </c>
      <c r="G146" s="196" t="s">
        <v>174</v>
      </c>
      <c r="H146" s="197">
        <v>838.73</v>
      </c>
      <c r="I146" s="198"/>
      <c r="J146" s="199">
        <f>ROUND(I146*H146,2)</f>
        <v>0</v>
      </c>
      <c r="K146" s="195" t="s">
        <v>158</v>
      </c>
      <c r="L146" s="39"/>
      <c r="M146" s="200" t="s">
        <v>1</v>
      </c>
      <c r="N146" s="201" t="s">
        <v>50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159</v>
      </c>
      <c r="AT146" s="204" t="s">
        <v>154</v>
      </c>
      <c r="AU146" s="204" t="s">
        <v>94</v>
      </c>
      <c r="AY146" s="16" t="s">
        <v>152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6" t="s">
        <v>92</v>
      </c>
      <c r="BK146" s="205">
        <f>ROUND(I146*H146,2)</f>
        <v>0</v>
      </c>
      <c r="BL146" s="16" t="s">
        <v>159</v>
      </c>
      <c r="BM146" s="204" t="s">
        <v>187</v>
      </c>
    </row>
    <row r="147" spans="1:65" s="13" customFormat="1">
      <c r="B147" s="211"/>
      <c r="C147" s="212"/>
      <c r="D147" s="206" t="s">
        <v>176</v>
      </c>
      <c r="E147" s="213" t="s">
        <v>1</v>
      </c>
      <c r="F147" s="214" t="s">
        <v>188</v>
      </c>
      <c r="G147" s="212"/>
      <c r="H147" s="215">
        <v>167.74600000000001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176</v>
      </c>
      <c r="AU147" s="221" t="s">
        <v>94</v>
      </c>
      <c r="AV147" s="13" t="s">
        <v>94</v>
      </c>
      <c r="AW147" s="13" t="s">
        <v>41</v>
      </c>
      <c r="AX147" s="13" t="s">
        <v>92</v>
      </c>
      <c r="AY147" s="221" t="s">
        <v>152</v>
      </c>
    </row>
    <row r="148" spans="1:65" s="13" customFormat="1">
      <c r="B148" s="211"/>
      <c r="C148" s="212"/>
      <c r="D148" s="206" t="s">
        <v>176</v>
      </c>
      <c r="E148" s="212"/>
      <c r="F148" s="214" t="s">
        <v>189</v>
      </c>
      <c r="G148" s="212"/>
      <c r="H148" s="215">
        <v>838.73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176</v>
      </c>
      <c r="AU148" s="221" t="s">
        <v>94</v>
      </c>
      <c r="AV148" s="13" t="s">
        <v>94</v>
      </c>
      <c r="AW148" s="13" t="s">
        <v>4</v>
      </c>
      <c r="AX148" s="13" t="s">
        <v>92</v>
      </c>
      <c r="AY148" s="221" t="s">
        <v>152</v>
      </c>
    </row>
    <row r="149" spans="1:65" s="2" customFormat="1" ht="24">
      <c r="A149" s="34"/>
      <c r="B149" s="35"/>
      <c r="C149" s="193" t="s">
        <v>190</v>
      </c>
      <c r="D149" s="193" t="s">
        <v>154</v>
      </c>
      <c r="E149" s="194" t="s">
        <v>191</v>
      </c>
      <c r="F149" s="195" t="s">
        <v>192</v>
      </c>
      <c r="G149" s="196" t="s">
        <v>193</v>
      </c>
      <c r="H149" s="197">
        <v>301.94299999999998</v>
      </c>
      <c r="I149" s="198"/>
      <c r="J149" s="199">
        <f>ROUND(I149*H149,2)</f>
        <v>0</v>
      </c>
      <c r="K149" s="195" t="s">
        <v>158</v>
      </c>
      <c r="L149" s="39"/>
      <c r="M149" s="200" t="s">
        <v>1</v>
      </c>
      <c r="N149" s="201" t="s">
        <v>50</v>
      </c>
      <c r="O149" s="71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159</v>
      </c>
      <c r="AT149" s="204" t="s">
        <v>154</v>
      </c>
      <c r="AU149" s="204" t="s">
        <v>94</v>
      </c>
      <c r="AY149" s="16" t="s">
        <v>152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6" t="s">
        <v>92</v>
      </c>
      <c r="BK149" s="205">
        <f>ROUND(I149*H149,2)</f>
        <v>0</v>
      </c>
      <c r="BL149" s="16" t="s">
        <v>159</v>
      </c>
      <c r="BM149" s="204" t="s">
        <v>194</v>
      </c>
    </row>
    <row r="150" spans="1:65" s="13" customFormat="1">
      <c r="B150" s="211"/>
      <c r="C150" s="212"/>
      <c r="D150" s="206" t="s">
        <v>176</v>
      </c>
      <c r="E150" s="212"/>
      <c r="F150" s="214" t="s">
        <v>195</v>
      </c>
      <c r="G150" s="212"/>
      <c r="H150" s="215">
        <v>301.94299999999998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176</v>
      </c>
      <c r="AU150" s="221" t="s">
        <v>94</v>
      </c>
      <c r="AV150" s="13" t="s">
        <v>94</v>
      </c>
      <c r="AW150" s="13" t="s">
        <v>4</v>
      </c>
      <c r="AX150" s="13" t="s">
        <v>92</v>
      </c>
      <c r="AY150" s="221" t="s">
        <v>152</v>
      </c>
    </row>
    <row r="151" spans="1:65" s="12" customFormat="1" ht="22.9" customHeight="1">
      <c r="B151" s="177"/>
      <c r="C151" s="178"/>
      <c r="D151" s="179" t="s">
        <v>84</v>
      </c>
      <c r="E151" s="191" t="s">
        <v>94</v>
      </c>
      <c r="F151" s="191" t="s">
        <v>196</v>
      </c>
      <c r="G151" s="178"/>
      <c r="H151" s="178"/>
      <c r="I151" s="181"/>
      <c r="J151" s="192">
        <f>BK151</f>
        <v>0</v>
      </c>
      <c r="K151" s="178"/>
      <c r="L151" s="183"/>
      <c r="M151" s="184"/>
      <c r="N151" s="185"/>
      <c r="O151" s="185"/>
      <c r="P151" s="186">
        <f>SUM(P152:P160)</f>
        <v>0</v>
      </c>
      <c r="Q151" s="185"/>
      <c r="R151" s="186">
        <f>SUM(R152:R160)</f>
        <v>44.666843229999998</v>
      </c>
      <c r="S151" s="185"/>
      <c r="T151" s="187">
        <f>SUM(T152:T160)</f>
        <v>0</v>
      </c>
      <c r="AR151" s="188" t="s">
        <v>92</v>
      </c>
      <c r="AT151" s="189" t="s">
        <v>84</v>
      </c>
      <c r="AU151" s="189" t="s">
        <v>92</v>
      </c>
      <c r="AY151" s="188" t="s">
        <v>152</v>
      </c>
      <c r="BK151" s="190">
        <f>SUM(BK152:BK160)</f>
        <v>0</v>
      </c>
    </row>
    <row r="152" spans="1:65" s="2" customFormat="1" ht="33" customHeight="1">
      <c r="A152" s="34"/>
      <c r="B152" s="35"/>
      <c r="C152" s="193" t="s">
        <v>197</v>
      </c>
      <c r="D152" s="193" t="s">
        <v>154</v>
      </c>
      <c r="E152" s="194" t="s">
        <v>198</v>
      </c>
      <c r="F152" s="195" t="s">
        <v>199</v>
      </c>
      <c r="G152" s="196" t="s">
        <v>167</v>
      </c>
      <c r="H152" s="197">
        <v>24</v>
      </c>
      <c r="I152" s="198"/>
      <c r="J152" s="199">
        <f>ROUND(I152*H152,2)</f>
        <v>0</v>
      </c>
      <c r="K152" s="195" t="s">
        <v>158</v>
      </c>
      <c r="L152" s="39"/>
      <c r="M152" s="200" t="s">
        <v>1</v>
      </c>
      <c r="N152" s="201" t="s">
        <v>50</v>
      </c>
      <c r="O152" s="71"/>
      <c r="P152" s="202">
        <f>O152*H152</f>
        <v>0</v>
      </c>
      <c r="Q152" s="202">
        <v>1.52477</v>
      </c>
      <c r="R152" s="202">
        <f>Q152*H152</f>
        <v>36.594479999999997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159</v>
      </c>
      <c r="AT152" s="204" t="s">
        <v>154</v>
      </c>
      <c r="AU152" s="204" t="s">
        <v>94</v>
      </c>
      <c r="AY152" s="16" t="s">
        <v>152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6" t="s">
        <v>92</v>
      </c>
      <c r="BK152" s="205">
        <f>ROUND(I152*H152,2)</f>
        <v>0</v>
      </c>
      <c r="BL152" s="16" t="s">
        <v>159</v>
      </c>
      <c r="BM152" s="204" t="s">
        <v>200</v>
      </c>
    </row>
    <row r="153" spans="1:65" s="2" customFormat="1" ht="16.5" customHeight="1">
      <c r="A153" s="34"/>
      <c r="B153" s="35"/>
      <c r="C153" s="193" t="s">
        <v>201</v>
      </c>
      <c r="D153" s="193" t="s">
        <v>154</v>
      </c>
      <c r="E153" s="194" t="s">
        <v>202</v>
      </c>
      <c r="F153" s="195" t="s">
        <v>203</v>
      </c>
      <c r="G153" s="196" t="s">
        <v>174</v>
      </c>
      <c r="H153" s="197">
        <v>0.93899999999999995</v>
      </c>
      <c r="I153" s="198"/>
      <c r="J153" s="199">
        <f>ROUND(I153*H153,2)</f>
        <v>0</v>
      </c>
      <c r="K153" s="195" t="s">
        <v>158</v>
      </c>
      <c r="L153" s="39"/>
      <c r="M153" s="200" t="s">
        <v>1</v>
      </c>
      <c r="N153" s="201" t="s">
        <v>50</v>
      </c>
      <c r="O153" s="71"/>
      <c r="P153" s="202">
        <f>O153*H153</f>
        <v>0</v>
      </c>
      <c r="Q153" s="202">
        <v>2.45329</v>
      </c>
      <c r="R153" s="202">
        <f>Q153*H153</f>
        <v>2.3036393099999999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159</v>
      </c>
      <c r="AT153" s="204" t="s">
        <v>154</v>
      </c>
      <c r="AU153" s="204" t="s">
        <v>94</v>
      </c>
      <c r="AY153" s="16" t="s">
        <v>152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6" t="s">
        <v>92</v>
      </c>
      <c r="BK153" s="205">
        <f>ROUND(I153*H153,2)</f>
        <v>0</v>
      </c>
      <c r="BL153" s="16" t="s">
        <v>159</v>
      </c>
      <c r="BM153" s="204" t="s">
        <v>204</v>
      </c>
    </row>
    <row r="154" spans="1:65" s="13" customFormat="1">
      <c r="B154" s="211"/>
      <c r="C154" s="212"/>
      <c r="D154" s="206" t="s">
        <v>176</v>
      </c>
      <c r="E154" s="213" t="s">
        <v>1</v>
      </c>
      <c r="F154" s="214" t="s">
        <v>205</v>
      </c>
      <c r="G154" s="212"/>
      <c r="H154" s="215">
        <v>0.93899999999999995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176</v>
      </c>
      <c r="AU154" s="221" t="s">
        <v>94</v>
      </c>
      <c r="AV154" s="13" t="s">
        <v>94</v>
      </c>
      <c r="AW154" s="13" t="s">
        <v>41</v>
      </c>
      <c r="AX154" s="13" t="s">
        <v>92</v>
      </c>
      <c r="AY154" s="221" t="s">
        <v>152</v>
      </c>
    </row>
    <row r="155" spans="1:65" s="2" customFormat="1" ht="24">
      <c r="A155" s="34"/>
      <c r="B155" s="35"/>
      <c r="C155" s="193" t="s">
        <v>206</v>
      </c>
      <c r="D155" s="193" t="s">
        <v>154</v>
      </c>
      <c r="E155" s="194" t="s">
        <v>207</v>
      </c>
      <c r="F155" s="195" t="s">
        <v>208</v>
      </c>
      <c r="G155" s="196" t="s">
        <v>174</v>
      </c>
      <c r="H155" s="197">
        <v>2.31</v>
      </c>
      <c r="I155" s="198"/>
      <c r="J155" s="199">
        <f>ROUND(I155*H155,2)</f>
        <v>0</v>
      </c>
      <c r="K155" s="195" t="s">
        <v>158</v>
      </c>
      <c r="L155" s="39"/>
      <c r="M155" s="200" t="s">
        <v>1</v>
      </c>
      <c r="N155" s="201" t="s">
        <v>50</v>
      </c>
      <c r="O155" s="71"/>
      <c r="P155" s="202">
        <f>O155*H155</f>
        <v>0</v>
      </c>
      <c r="Q155" s="202">
        <v>2.45329</v>
      </c>
      <c r="R155" s="202">
        <f>Q155*H155</f>
        <v>5.6670999000000002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159</v>
      </c>
      <c r="AT155" s="204" t="s">
        <v>154</v>
      </c>
      <c r="AU155" s="204" t="s">
        <v>94</v>
      </c>
      <c r="AY155" s="16" t="s">
        <v>152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6" t="s">
        <v>92</v>
      </c>
      <c r="BK155" s="205">
        <f>ROUND(I155*H155,2)</f>
        <v>0</v>
      </c>
      <c r="BL155" s="16" t="s">
        <v>159</v>
      </c>
      <c r="BM155" s="204" t="s">
        <v>209</v>
      </c>
    </row>
    <row r="156" spans="1:65" s="13" customFormat="1">
      <c r="B156" s="211"/>
      <c r="C156" s="212"/>
      <c r="D156" s="206" t="s">
        <v>176</v>
      </c>
      <c r="E156" s="213" t="s">
        <v>1</v>
      </c>
      <c r="F156" s="214" t="s">
        <v>210</v>
      </c>
      <c r="G156" s="212"/>
      <c r="H156" s="215">
        <v>2.31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176</v>
      </c>
      <c r="AU156" s="221" t="s">
        <v>94</v>
      </c>
      <c r="AV156" s="13" t="s">
        <v>94</v>
      </c>
      <c r="AW156" s="13" t="s">
        <v>41</v>
      </c>
      <c r="AX156" s="13" t="s">
        <v>92</v>
      </c>
      <c r="AY156" s="221" t="s">
        <v>152</v>
      </c>
    </row>
    <row r="157" spans="1:65" s="2" customFormat="1" ht="16.5" customHeight="1">
      <c r="A157" s="34"/>
      <c r="B157" s="35"/>
      <c r="C157" s="193" t="s">
        <v>211</v>
      </c>
      <c r="D157" s="193" t="s">
        <v>154</v>
      </c>
      <c r="E157" s="194" t="s">
        <v>212</v>
      </c>
      <c r="F157" s="195" t="s">
        <v>213</v>
      </c>
      <c r="G157" s="196" t="s">
        <v>157</v>
      </c>
      <c r="H157" s="197">
        <v>4.1399999999999997</v>
      </c>
      <c r="I157" s="198"/>
      <c r="J157" s="199">
        <f>ROUND(I157*H157,2)</f>
        <v>0</v>
      </c>
      <c r="K157" s="195" t="s">
        <v>158</v>
      </c>
      <c r="L157" s="39"/>
      <c r="M157" s="200" t="s">
        <v>1</v>
      </c>
      <c r="N157" s="201" t="s">
        <v>50</v>
      </c>
      <c r="O157" s="71"/>
      <c r="P157" s="202">
        <f>O157*H157</f>
        <v>0</v>
      </c>
      <c r="Q157" s="202">
        <v>2.47E-3</v>
      </c>
      <c r="R157" s="202">
        <f>Q157*H157</f>
        <v>1.0225799999999998E-2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159</v>
      </c>
      <c r="AT157" s="204" t="s">
        <v>154</v>
      </c>
      <c r="AU157" s="204" t="s">
        <v>94</v>
      </c>
      <c r="AY157" s="16" t="s">
        <v>152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6" t="s">
        <v>92</v>
      </c>
      <c r="BK157" s="205">
        <f>ROUND(I157*H157,2)</f>
        <v>0</v>
      </c>
      <c r="BL157" s="16" t="s">
        <v>159</v>
      </c>
      <c r="BM157" s="204" t="s">
        <v>214</v>
      </c>
    </row>
    <row r="158" spans="1:65" s="13" customFormat="1">
      <c r="B158" s="211"/>
      <c r="C158" s="212"/>
      <c r="D158" s="206" t="s">
        <v>176</v>
      </c>
      <c r="E158" s="213" t="s">
        <v>1</v>
      </c>
      <c r="F158" s="214" t="s">
        <v>215</v>
      </c>
      <c r="G158" s="212"/>
      <c r="H158" s="215">
        <v>4.1399999999999997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176</v>
      </c>
      <c r="AU158" s="221" t="s">
        <v>94</v>
      </c>
      <c r="AV158" s="13" t="s">
        <v>94</v>
      </c>
      <c r="AW158" s="13" t="s">
        <v>41</v>
      </c>
      <c r="AX158" s="13" t="s">
        <v>92</v>
      </c>
      <c r="AY158" s="221" t="s">
        <v>152</v>
      </c>
    </row>
    <row r="159" spans="1:65" s="2" customFormat="1" ht="16.5" customHeight="1">
      <c r="A159" s="34"/>
      <c r="B159" s="35"/>
      <c r="C159" s="193" t="s">
        <v>8</v>
      </c>
      <c r="D159" s="193" t="s">
        <v>154</v>
      </c>
      <c r="E159" s="194" t="s">
        <v>216</v>
      </c>
      <c r="F159" s="195" t="s">
        <v>217</v>
      </c>
      <c r="G159" s="196" t="s">
        <v>157</v>
      </c>
      <c r="H159" s="197">
        <v>4.1399999999999997</v>
      </c>
      <c r="I159" s="198"/>
      <c r="J159" s="199">
        <f>ROUND(I159*H159,2)</f>
        <v>0</v>
      </c>
      <c r="K159" s="195" t="s">
        <v>158</v>
      </c>
      <c r="L159" s="39"/>
      <c r="M159" s="200" t="s">
        <v>1</v>
      </c>
      <c r="N159" s="201" t="s">
        <v>50</v>
      </c>
      <c r="O159" s="71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159</v>
      </c>
      <c r="AT159" s="204" t="s">
        <v>154</v>
      </c>
      <c r="AU159" s="204" t="s">
        <v>94</v>
      </c>
      <c r="AY159" s="16" t="s">
        <v>152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6" t="s">
        <v>92</v>
      </c>
      <c r="BK159" s="205">
        <f>ROUND(I159*H159,2)</f>
        <v>0</v>
      </c>
      <c r="BL159" s="16" t="s">
        <v>159</v>
      </c>
      <c r="BM159" s="204" t="s">
        <v>218</v>
      </c>
    </row>
    <row r="160" spans="1:65" s="2" customFormat="1" ht="16.5" customHeight="1">
      <c r="A160" s="34"/>
      <c r="B160" s="35"/>
      <c r="C160" s="193" t="s">
        <v>219</v>
      </c>
      <c r="D160" s="193" t="s">
        <v>154</v>
      </c>
      <c r="E160" s="194" t="s">
        <v>220</v>
      </c>
      <c r="F160" s="195" t="s">
        <v>221</v>
      </c>
      <c r="G160" s="196" t="s">
        <v>193</v>
      </c>
      <c r="H160" s="197">
        <v>8.5999999999999993E-2</v>
      </c>
      <c r="I160" s="198"/>
      <c r="J160" s="199">
        <f>ROUND(I160*H160,2)</f>
        <v>0</v>
      </c>
      <c r="K160" s="195" t="s">
        <v>158</v>
      </c>
      <c r="L160" s="39"/>
      <c r="M160" s="200" t="s">
        <v>1</v>
      </c>
      <c r="N160" s="201" t="s">
        <v>50</v>
      </c>
      <c r="O160" s="71"/>
      <c r="P160" s="202">
        <f>O160*H160</f>
        <v>0</v>
      </c>
      <c r="Q160" s="202">
        <v>1.06277</v>
      </c>
      <c r="R160" s="202">
        <f>Q160*H160</f>
        <v>9.1398219999999988E-2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159</v>
      </c>
      <c r="AT160" s="204" t="s">
        <v>154</v>
      </c>
      <c r="AU160" s="204" t="s">
        <v>94</v>
      </c>
      <c r="AY160" s="16" t="s">
        <v>152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6" t="s">
        <v>92</v>
      </c>
      <c r="BK160" s="205">
        <f>ROUND(I160*H160,2)</f>
        <v>0</v>
      </c>
      <c r="BL160" s="16" t="s">
        <v>159</v>
      </c>
      <c r="BM160" s="204" t="s">
        <v>222</v>
      </c>
    </row>
    <row r="161" spans="1:65" s="12" customFormat="1" ht="22.9" customHeight="1">
      <c r="B161" s="177"/>
      <c r="C161" s="178"/>
      <c r="D161" s="179" t="s">
        <v>84</v>
      </c>
      <c r="E161" s="191" t="s">
        <v>164</v>
      </c>
      <c r="F161" s="191" t="s">
        <v>223</v>
      </c>
      <c r="G161" s="178"/>
      <c r="H161" s="178"/>
      <c r="I161" s="181"/>
      <c r="J161" s="192">
        <f>BK161</f>
        <v>0</v>
      </c>
      <c r="K161" s="178"/>
      <c r="L161" s="183"/>
      <c r="M161" s="184"/>
      <c r="N161" s="185"/>
      <c r="O161" s="185"/>
      <c r="P161" s="186">
        <f>SUM(P162:P173)</f>
        <v>0</v>
      </c>
      <c r="Q161" s="185"/>
      <c r="R161" s="186">
        <f>SUM(R162:R173)</f>
        <v>23.885627640000003</v>
      </c>
      <c r="S161" s="185"/>
      <c r="T161" s="187">
        <f>SUM(T162:T173)</f>
        <v>0</v>
      </c>
      <c r="AR161" s="188" t="s">
        <v>92</v>
      </c>
      <c r="AT161" s="189" t="s">
        <v>84</v>
      </c>
      <c r="AU161" s="189" t="s">
        <v>92</v>
      </c>
      <c r="AY161" s="188" t="s">
        <v>152</v>
      </c>
      <c r="BK161" s="190">
        <f>SUM(BK162:BK173)</f>
        <v>0</v>
      </c>
    </row>
    <row r="162" spans="1:65" s="2" customFormat="1" ht="16.5" customHeight="1">
      <c r="A162" s="34"/>
      <c r="B162" s="35"/>
      <c r="C162" s="193" t="s">
        <v>7</v>
      </c>
      <c r="D162" s="193" t="s">
        <v>154</v>
      </c>
      <c r="E162" s="194" t="s">
        <v>224</v>
      </c>
      <c r="F162" s="195" t="s">
        <v>225</v>
      </c>
      <c r="G162" s="196" t="s">
        <v>174</v>
      </c>
      <c r="H162" s="197">
        <v>3.59</v>
      </c>
      <c r="I162" s="198"/>
      <c r="J162" s="199">
        <f>ROUND(I162*H162,2)</f>
        <v>0</v>
      </c>
      <c r="K162" s="195" t="s">
        <v>158</v>
      </c>
      <c r="L162" s="39"/>
      <c r="M162" s="200" t="s">
        <v>1</v>
      </c>
      <c r="N162" s="201" t="s">
        <v>50</v>
      </c>
      <c r="O162" s="71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159</v>
      </c>
      <c r="AT162" s="204" t="s">
        <v>154</v>
      </c>
      <c r="AU162" s="204" t="s">
        <v>94</v>
      </c>
      <c r="AY162" s="16" t="s">
        <v>152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6" t="s">
        <v>92</v>
      </c>
      <c r="BK162" s="205">
        <f>ROUND(I162*H162,2)</f>
        <v>0</v>
      </c>
      <c r="BL162" s="16" t="s">
        <v>159</v>
      </c>
      <c r="BM162" s="204" t="s">
        <v>226</v>
      </c>
    </row>
    <row r="163" spans="1:65" s="13" customFormat="1">
      <c r="B163" s="211"/>
      <c r="C163" s="212"/>
      <c r="D163" s="206" t="s">
        <v>176</v>
      </c>
      <c r="E163" s="213" t="s">
        <v>1</v>
      </c>
      <c r="F163" s="214" t="s">
        <v>227</v>
      </c>
      <c r="G163" s="212"/>
      <c r="H163" s="215">
        <v>3.59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176</v>
      </c>
      <c r="AU163" s="221" t="s">
        <v>94</v>
      </c>
      <c r="AV163" s="13" t="s">
        <v>94</v>
      </c>
      <c r="AW163" s="13" t="s">
        <v>41</v>
      </c>
      <c r="AX163" s="13" t="s">
        <v>92</v>
      </c>
      <c r="AY163" s="221" t="s">
        <v>152</v>
      </c>
    </row>
    <row r="164" spans="1:65" s="2" customFormat="1" ht="24">
      <c r="A164" s="34"/>
      <c r="B164" s="35"/>
      <c r="C164" s="193" t="s">
        <v>228</v>
      </c>
      <c r="D164" s="193" t="s">
        <v>154</v>
      </c>
      <c r="E164" s="194" t="s">
        <v>229</v>
      </c>
      <c r="F164" s="195" t="s">
        <v>230</v>
      </c>
      <c r="G164" s="196" t="s">
        <v>174</v>
      </c>
      <c r="H164" s="197">
        <v>3.59</v>
      </c>
      <c r="I164" s="198"/>
      <c r="J164" s="199">
        <f>ROUND(I164*H164,2)</f>
        <v>0</v>
      </c>
      <c r="K164" s="195" t="s">
        <v>158</v>
      </c>
      <c r="L164" s="39"/>
      <c r="M164" s="200" t="s">
        <v>1</v>
      </c>
      <c r="N164" s="201" t="s">
        <v>50</v>
      </c>
      <c r="O164" s="71"/>
      <c r="P164" s="202">
        <f>O164*H164</f>
        <v>0</v>
      </c>
      <c r="Q164" s="202">
        <v>4.8579999999999998E-2</v>
      </c>
      <c r="R164" s="202">
        <f>Q164*H164</f>
        <v>0.17440219999999998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159</v>
      </c>
      <c r="AT164" s="204" t="s">
        <v>154</v>
      </c>
      <c r="AU164" s="204" t="s">
        <v>94</v>
      </c>
      <c r="AY164" s="16" t="s">
        <v>152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6" t="s">
        <v>92</v>
      </c>
      <c r="BK164" s="205">
        <f>ROUND(I164*H164,2)</f>
        <v>0</v>
      </c>
      <c r="BL164" s="16" t="s">
        <v>159</v>
      </c>
      <c r="BM164" s="204" t="s">
        <v>231</v>
      </c>
    </row>
    <row r="165" spans="1:65" s="2" customFormat="1" ht="16.5" customHeight="1">
      <c r="A165" s="34"/>
      <c r="B165" s="35"/>
      <c r="C165" s="193" t="s">
        <v>232</v>
      </c>
      <c r="D165" s="193" t="s">
        <v>154</v>
      </c>
      <c r="E165" s="194" t="s">
        <v>233</v>
      </c>
      <c r="F165" s="195" t="s">
        <v>234</v>
      </c>
      <c r="G165" s="196" t="s">
        <v>157</v>
      </c>
      <c r="H165" s="197">
        <v>15.757</v>
      </c>
      <c r="I165" s="198"/>
      <c r="J165" s="199">
        <f>ROUND(I165*H165,2)</f>
        <v>0</v>
      </c>
      <c r="K165" s="195" t="s">
        <v>158</v>
      </c>
      <c r="L165" s="39"/>
      <c r="M165" s="200" t="s">
        <v>1</v>
      </c>
      <c r="N165" s="201" t="s">
        <v>50</v>
      </c>
      <c r="O165" s="71"/>
      <c r="P165" s="202">
        <f>O165*H165</f>
        <v>0</v>
      </c>
      <c r="Q165" s="202">
        <v>4.1739999999999999E-2</v>
      </c>
      <c r="R165" s="202">
        <f>Q165*H165</f>
        <v>0.65769717999999999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159</v>
      </c>
      <c r="AT165" s="204" t="s">
        <v>154</v>
      </c>
      <c r="AU165" s="204" t="s">
        <v>94</v>
      </c>
      <c r="AY165" s="16" t="s">
        <v>152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6" t="s">
        <v>92</v>
      </c>
      <c r="BK165" s="205">
        <f>ROUND(I165*H165,2)</f>
        <v>0</v>
      </c>
      <c r="BL165" s="16" t="s">
        <v>159</v>
      </c>
      <c r="BM165" s="204" t="s">
        <v>235</v>
      </c>
    </row>
    <row r="166" spans="1:65" s="13" customFormat="1">
      <c r="B166" s="211"/>
      <c r="C166" s="212"/>
      <c r="D166" s="206" t="s">
        <v>176</v>
      </c>
      <c r="E166" s="213" t="s">
        <v>1</v>
      </c>
      <c r="F166" s="214" t="s">
        <v>236</v>
      </c>
      <c r="G166" s="212"/>
      <c r="H166" s="215">
        <v>15.757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176</v>
      </c>
      <c r="AU166" s="221" t="s">
        <v>94</v>
      </c>
      <c r="AV166" s="13" t="s">
        <v>94</v>
      </c>
      <c r="AW166" s="13" t="s">
        <v>41</v>
      </c>
      <c r="AX166" s="13" t="s">
        <v>92</v>
      </c>
      <c r="AY166" s="221" t="s">
        <v>152</v>
      </c>
    </row>
    <row r="167" spans="1:65" s="2" customFormat="1" ht="16.5" customHeight="1">
      <c r="A167" s="34"/>
      <c r="B167" s="35"/>
      <c r="C167" s="193" t="s">
        <v>237</v>
      </c>
      <c r="D167" s="193" t="s">
        <v>154</v>
      </c>
      <c r="E167" s="194" t="s">
        <v>238</v>
      </c>
      <c r="F167" s="195" t="s">
        <v>239</v>
      </c>
      <c r="G167" s="196" t="s">
        <v>157</v>
      </c>
      <c r="H167" s="197">
        <v>15.757</v>
      </c>
      <c r="I167" s="198"/>
      <c r="J167" s="199">
        <f>ROUND(I167*H167,2)</f>
        <v>0</v>
      </c>
      <c r="K167" s="195" t="s">
        <v>158</v>
      </c>
      <c r="L167" s="39"/>
      <c r="M167" s="200" t="s">
        <v>1</v>
      </c>
      <c r="N167" s="201" t="s">
        <v>50</v>
      </c>
      <c r="O167" s="71"/>
      <c r="P167" s="202">
        <f>O167*H167</f>
        <v>0</v>
      </c>
      <c r="Q167" s="202">
        <v>2.0000000000000002E-5</v>
      </c>
      <c r="R167" s="202">
        <f>Q167*H167</f>
        <v>3.1513999999999999E-4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159</v>
      </c>
      <c r="AT167" s="204" t="s">
        <v>154</v>
      </c>
      <c r="AU167" s="204" t="s">
        <v>94</v>
      </c>
      <c r="AY167" s="16" t="s">
        <v>152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6" t="s">
        <v>92</v>
      </c>
      <c r="BK167" s="205">
        <f>ROUND(I167*H167,2)</f>
        <v>0</v>
      </c>
      <c r="BL167" s="16" t="s">
        <v>159</v>
      </c>
      <c r="BM167" s="204" t="s">
        <v>240</v>
      </c>
    </row>
    <row r="168" spans="1:65" s="2" customFormat="1" ht="16.5" customHeight="1">
      <c r="A168" s="34"/>
      <c r="B168" s="35"/>
      <c r="C168" s="193" t="s">
        <v>241</v>
      </c>
      <c r="D168" s="193" t="s">
        <v>154</v>
      </c>
      <c r="E168" s="194" t="s">
        <v>242</v>
      </c>
      <c r="F168" s="195" t="s">
        <v>243</v>
      </c>
      <c r="G168" s="196" t="s">
        <v>193</v>
      </c>
      <c r="H168" s="197">
        <v>0.45</v>
      </c>
      <c r="I168" s="198"/>
      <c r="J168" s="199">
        <f>ROUND(I168*H168,2)</f>
        <v>0</v>
      </c>
      <c r="K168" s="195" t="s">
        <v>158</v>
      </c>
      <c r="L168" s="39"/>
      <c r="M168" s="200" t="s">
        <v>1</v>
      </c>
      <c r="N168" s="201" t="s">
        <v>50</v>
      </c>
      <c r="O168" s="71"/>
      <c r="P168" s="202">
        <f>O168*H168</f>
        <v>0</v>
      </c>
      <c r="Q168" s="202">
        <v>1.04877</v>
      </c>
      <c r="R168" s="202">
        <f>Q168*H168</f>
        <v>0.47194649999999999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159</v>
      </c>
      <c r="AT168" s="204" t="s">
        <v>154</v>
      </c>
      <c r="AU168" s="204" t="s">
        <v>94</v>
      </c>
      <c r="AY168" s="16" t="s">
        <v>152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6" t="s">
        <v>92</v>
      </c>
      <c r="BK168" s="205">
        <f>ROUND(I168*H168,2)</f>
        <v>0</v>
      </c>
      <c r="BL168" s="16" t="s">
        <v>159</v>
      </c>
      <c r="BM168" s="204" t="s">
        <v>244</v>
      </c>
    </row>
    <row r="169" spans="1:65" s="13" customFormat="1">
      <c r="B169" s="211"/>
      <c r="C169" s="212"/>
      <c r="D169" s="206" t="s">
        <v>176</v>
      </c>
      <c r="E169" s="213" t="s">
        <v>1</v>
      </c>
      <c r="F169" s="214" t="s">
        <v>245</v>
      </c>
      <c r="G169" s="212"/>
      <c r="H169" s="215">
        <v>0.45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176</v>
      </c>
      <c r="AU169" s="221" t="s">
        <v>94</v>
      </c>
      <c r="AV169" s="13" t="s">
        <v>94</v>
      </c>
      <c r="AW169" s="13" t="s">
        <v>41</v>
      </c>
      <c r="AX169" s="13" t="s">
        <v>92</v>
      </c>
      <c r="AY169" s="221" t="s">
        <v>152</v>
      </c>
    </row>
    <row r="170" spans="1:65" s="2" customFormat="1" ht="24">
      <c r="A170" s="34"/>
      <c r="B170" s="35"/>
      <c r="C170" s="193" t="s">
        <v>246</v>
      </c>
      <c r="D170" s="193" t="s">
        <v>154</v>
      </c>
      <c r="E170" s="194" t="s">
        <v>247</v>
      </c>
      <c r="F170" s="195" t="s">
        <v>248</v>
      </c>
      <c r="G170" s="196" t="s">
        <v>174</v>
      </c>
      <c r="H170" s="197">
        <v>9.8000000000000007</v>
      </c>
      <c r="I170" s="198"/>
      <c r="J170" s="199">
        <f>ROUND(I170*H170,2)</f>
        <v>0</v>
      </c>
      <c r="K170" s="195" t="s">
        <v>158</v>
      </c>
      <c r="L170" s="39"/>
      <c r="M170" s="200" t="s">
        <v>1</v>
      </c>
      <c r="N170" s="201" t="s">
        <v>50</v>
      </c>
      <c r="O170" s="71"/>
      <c r="P170" s="202">
        <f>O170*H170</f>
        <v>0</v>
      </c>
      <c r="Q170" s="202">
        <v>2.2949600000000001</v>
      </c>
      <c r="R170" s="202">
        <f>Q170*H170</f>
        <v>22.490608000000002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159</v>
      </c>
      <c r="AT170" s="204" t="s">
        <v>154</v>
      </c>
      <c r="AU170" s="204" t="s">
        <v>94</v>
      </c>
      <c r="AY170" s="16" t="s">
        <v>152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6" t="s">
        <v>92</v>
      </c>
      <c r="BK170" s="205">
        <f>ROUND(I170*H170,2)</f>
        <v>0</v>
      </c>
      <c r="BL170" s="16" t="s">
        <v>159</v>
      </c>
      <c r="BM170" s="204" t="s">
        <v>249</v>
      </c>
    </row>
    <row r="171" spans="1:65" s="13" customFormat="1">
      <c r="B171" s="211"/>
      <c r="C171" s="212"/>
      <c r="D171" s="206" t="s">
        <v>176</v>
      </c>
      <c r="E171" s="213" t="s">
        <v>1</v>
      </c>
      <c r="F171" s="214" t="s">
        <v>250</v>
      </c>
      <c r="G171" s="212"/>
      <c r="H171" s="215">
        <v>9.8000000000000007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176</v>
      </c>
      <c r="AU171" s="221" t="s">
        <v>94</v>
      </c>
      <c r="AV171" s="13" t="s">
        <v>94</v>
      </c>
      <c r="AW171" s="13" t="s">
        <v>41</v>
      </c>
      <c r="AX171" s="13" t="s">
        <v>92</v>
      </c>
      <c r="AY171" s="221" t="s">
        <v>152</v>
      </c>
    </row>
    <row r="172" spans="1:65" s="2" customFormat="1" ht="24">
      <c r="A172" s="34"/>
      <c r="B172" s="35"/>
      <c r="C172" s="193" t="s">
        <v>251</v>
      </c>
      <c r="D172" s="193" t="s">
        <v>154</v>
      </c>
      <c r="E172" s="194" t="s">
        <v>252</v>
      </c>
      <c r="F172" s="195" t="s">
        <v>253</v>
      </c>
      <c r="G172" s="196" t="s">
        <v>193</v>
      </c>
      <c r="H172" s="197">
        <v>8.5999999999999993E-2</v>
      </c>
      <c r="I172" s="198"/>
      <c r="J172" s="199">
        <f>ROUND(I172*H172,2)</f>
        <v>0</v>
      </c>
      <c r="K172" s="195" t="s">
        <v>158</v>
      </c>
      <c r="L172" s="39"/>
      <c r="M172" s="200" t="s">
        <v>1</v>
      </c>
      <c r="N172" s="201" t="s">
        <v>50</v>
      </c>
      <c r="O172" s="71"/>
      <c r="P172" s="202">
        <f>O172*H172</f>
        <v>0</v>
      </c>
      <c r="Q172" s="202">
        <v>1.0541700000000001</v>
      </c>
      <c r="R172" s="202">
        <f>Q172*H172</f>
        <v>9.0658619999999995E-2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159</v>
      </c>
      <c r="AT172" s="204" t="s">
        <v>154</v>
      </c>
      <c r="AU172" s="204" t="s">
        <v>94</v>
      </c>
      <c r="AY172" s="16" t="s">
        <v>152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6" t="s">
        <v>92</v>
      </c>
      <c r="BK172" s="205">
        <f>ROUND(I172*H172,2)</f>
        <v>0</v>
      </c>
      <c r="BL172" s="16" t="s">
        <v>159</v>
      </c>
      <c r="BM172" s="204" t="s">
        <v>254</v>
      </c>
    </row>
    <row r="173" spans="1:65" s="13" customFormat="1">
      <c r="B173" s="211"/>
      <c r="C173" s="212"/>
      <c r="D173" s="206" t="s">
        <v>176</v>
      </c>
      <c r="E173" s="213" t="s">
        <v>1</v>
      </c>
      <c r="F173" s="214" t="s">
        <v>255</v>
      </c>
      <c r="G173" s="212"/>
      <c r="H173" s="215">
        <v>8.5999999999999993E-2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176</v>
      </c>
      <c r="AU173" s="221" t="s">
        <v>94</v>
      </c>
      <c r="AV173" s="13" t="s">
        <v>94</v>
      </c>
      <c r="AW173" s="13" t="s">
        <v>41</v>
      </c>
      <c r="AX173" s="13" t="s">
        <v>92</v>
      </c>
      <c r="AY173" s="221" t="s">
        <v>152</v>
      </c>
    </row>
    <row r="174" spans="1:65" s="12" customFormat="1" ht="22.9" customHeight="1">
      <c r="B174" s="177"/>
      <c r="C174" s="178"/>
      <c r="D174" s="179" t="s">
        <v>84</v>
      </c>
      <c r="E174" s="191" t="s">
        <v>159</v>
      </c>
      <c r="F174" s="191" t="s">
        <v>256</v>
      </c>
      <c r="G174" s="178"/>
      <c r="H174" s="178"/>
      <c r="I174" s="181"/>
      <c r="J174" s="192">
        <f>BK174</f>
        <v>0</v>
      </c>
      <c r="K174" s="178"/>
      <c r="L174" s="183"/>
      <c r="M174" s="184"/>
      <c r="N174" s="185"/>
      <c r="O174" s="185"/>
      <c r="P174" s="186">
        <f>SUM(P175:P181)</f>
        <v>0</v>
      </c>
      <c r="Q174" s="185"/>
      <c r="R174" s="186">
        <f>SUM(R175:R181)</f>
        <v>2.7295562699999998</v>
      </c>
      <c r="S174" s="185"/>
      <c r="T174" s="187">
        <f>SUM(T175:T181)</f>
        <v>0</v>
      </c>
      <c r="AR174" s="188" t="s">
        <v>92</v>
      </c>
      <c r="AT174" s="189" t="s">
        <v>84</v>
      </c>
      <c r="AU174" s="189" t="s">
        <v>92</v>
      </c>
      <c r="AY174" s="188" t="s">
        <v>152</v>
      </c>
      <c r="BK174" s="190">
        <f>SUM(BK175:BK181)</f>
        <v>0</v>
      </c>
    </row>
    <row r="175" spans="1:65" s="2" customFormat="1" ht="24">
      <c r="A175" s="34"/>
      <c r="B175" s="35"/>
      <c r="C175" s="193" t="s">
        <v>257</v>
      </c>
      <c r="D175" s="193" t="s">
        <v>154</v>
      </c>
      <c r="E175" s="194" t="s">
        <v>258</v>
      </c>
      <c r="F175" s="195" t="s">
        <v>259</v>
      </c>
      <c r="G175" s="196" t="s">
        <v>157</v>
      </c>
      <c r="H175" s="197">
        <v>0.79200000000000004</v>
      </c>
      <c r="I175" s="198"/>
      <c r="J175" s="199">
        <f>ROUND(I175*H175,2)</f>
        <v>0</v>
      </c>
      <c r="K175" s="195" t="s">
        <v>158</v>
      </c>
      <c r="L175" s="39"/>
      <c r="M175" s="200" t="s">
        <v>1</v>
      </c>
      <c r="N175" s="201" t="s">
        <v>50</v>
      </c>
      <c r="O175" s="71"/>
      <c r="P175" s="202">
        <f>O175*H175</f>
        <v>0</v>
      </c>
      <c r="Q175" s="202">
        <v>2.6450000000000001E-2</v>
      </c>
      <c r="R175" s="202">
        <f>Q175*H175</f>
        <v>2.0948400000000002E-2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159</v>
      </c>
      <c r="AT175" s="204" t="s">
        <v>154</v>
      </c>
      <c r="AU175" s="204" t="s">
        <v>94</v>
      </c>
      <c r="AY175" s="16" t="s">
        <v>152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6" t="s">
        <v>92</v>
      </c>
      <c r="BK175" s="205">
        <f>ROUND(I175*H175,2)</f>
        <v>0</v>
      </c>
      <c r="BL175" s="16" t="s">
        <v>159</v>
      </c>
      <c r="BM175" s="204" t="s">
        <v>260</v>
      </c>
    </row>
    <row r="176" spans="1:65" s="13" customFormat="1">
      <c r="B176" s="211"/>
      <c r="C176" s="212"/>
      <c r="D176" s="206" t="s">
        <v>176</v>
      </c>
      <c r="E176" s="213" t="s">
        <v>1</v>
      </c>
      <c r="F176" s="214" t="s">
        <v>261</v>
      </c>
      <c r="G176" s="212"/>
      <c r="H176" s="215">
        <v>0.79200000000000004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176</v>
      </c>
      <c r="AU176" s="221" t="s">
        <v>94</v>
      </c>
      <c r="AV176" s="13" t="s">
        <v>94</v>
      </c>
      <c r="AW176" s="13" t="s">
        <v>41</v>
      </c>
      <c r="AX176" s="13" t="s">
        <v>92</v>
      </c>
      <c r="AY176" s="221" t="s">
        <v>152</v>
      </c>
    </row>
    <row r="177" spans="1:65" s="2" customFormat="1" ht="24">
      <c r="A177" s="34"/>
      <c r="B177" s="35"/>
      <c r="C177" s="193" t="s">
        <v>262</v>
      </c>
      <c r="D177" s="193" t="s">
        <v>154</v>
      </c>
      <c r="E177" s="194" t="s">
        <v>263</v>
      </c>
      <c r="F177" s="195" t="s">
        <v>264</v>
      </c>
      <c r="G177" s="196" t="s">
        <v>157</v>
      </c>
      <c r="H177" s="197">
        <v>0.79200000000000004</v>
      </c>
      <c r="I177" s="198"/>
      <c r="J177" s="199">
        <f>ROUND(I177*H177,2)</f>
        <v>0</v>
      </c>
      <c r="K177" s="195" t="s">
        <v>158</v>
      </c>
      <c r="L177" s="39"/>
      <c r="M177" s="200" t="s">
        <v>1</v>
      </c>
      <c r="N177" s="201" t="s">
        <v>50</v>
      </c>
      <c r="O177" s="71"/>
      <c r="P177" s="202">
        <f>O177*H177</f>
        <v>0</v>
      </c>
      <c r="Q177" s="202">
        <v>2.6450000000000001E-2</v>
      </c>
      <c r="R177" s="202">
        <f>Q177*H177</f>
        <v>2.0948400000000002E-2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159</v>
      </c>
      <c r="AT177" s="204" t="s">
        <v>154</v>
      </c>
      <c r="AU177" s="204" t="s">
        <v>94</v>
      </c>
      <c r="AY177" s="16" t="s">
        <v>152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6" t="s">
        <v>92</v>
      </c>
      <c r="BK177" s="205">
        <f>ROUND(I177*H177,2)</f>
        <v>0</v>
      </c>
      <c r="BL177" s="16" t="s">
        <v>159</v>
      </c>
      <c r="BM177" s="204" t="s">
        <v>265</v>
      </c>
    </row>
    <row r="178" spans="1:65" s="2" customFormat="1" ht="24">
      <c r="A178" s="34"/>
      <c r="B178" s="35"/>
      <c r="C178" s="193" t="s">
        <v>266</v>
      </c>
      <c r="D178" s="193" t="s">
        <v>154</v>
      </c>
      <c r="E178" s="194" t="s">
        <v>267</v>
      </c>
      <c r="F178" s="195" t="s">
        <v>268</v>
      </c>
      <c r="G178" s="196" t="s">
        <v>174</v>
      </c>
      <c r="H178" s="197">
        <v>18.809999999999999</v>
      </c>
      <c r="I178" s="198"/>
      <c r="J178" s="199">
        <f>ROUND(I178*H178,2)</f>
        <v>0</v>
      </c>
      <c r="K178" s="195" t="s">
        <v>158</v>
      </c>
      <c r="L178" s="39"/>
      <c r="M178" s="200" t="s">
        <v>1</v>
      </c>
      <c r="N178" s="201" t="s">
        <v>50</v>
      </c>
      <c r="O178" s="71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159</v>
      </c>
      <c r="AT178" s="204" t="s">
        <v>154</v>
      </c>
      <c r="AU178" s="204" t="s">
        <v>94</v>
      </c>
      <c r="AY178" s="16" t="s">
        <v>152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6" t="s">
        <v>92</v>
      </c>
      <c r="BK178" s="205">
        <f>ROUND(I178*H178,2)</f>
        <v>0</v>
      </c>
      <c r="BL178" s="16" t="s">
        <v>159</v>
      </c>
      <c r="BM178" s="204" t="s">
        <v>269</v>
      </c>
    </row>
    <row r="179" spans="1:65" s="13" customFormat="1">
      <c r="B179" s="211"/>
      <c r="C179" s="212"/>
      <c r="D179" s="206" t="s">
        <v>176</v>
      </c>
      <c r="E179" s="213" t="s">
        <v>1</v>
      </c>
      <c r="F179" s="214" t="s">
        <v>270</v>
      </c>
      <c r="G179" s="212"/>
      <c r="H179" s="215">
        <v>18.809999999999999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176</v>
      </c>
      <c r="AU179" s="221" t="s">
        <v>94</v>
      </c>
      <c r="AV179" s="13" t="s">
        <v>94</v>
      </c>
      <c r="AW179" s="13" t="s">
        <v>41</v>
      </c>
      <c r="AX179" s="13" t="s">
        <v>92</v>
      </c>
      <c r="AY179" s="221" t="s">
        <v>152</v>
      </c>
    </row>
    <row r="180" spans="1:65" s="2" customFormat="1" ht="33" customHeight="1">
      <c r="A180" s="34"/>
      <c r="B180" s="35"/>
      <c r="C180" s="193" t="s">
        <v>271</v>
      </c>
      <c r="D180" s="193" t="s">
        <v>154</v>
      </c>
      <c r="E180" s="194" t="s">
        <v>272</v>
      </c>
      <c r="F180" s="195" t="s">
        <v>273</v>
      </c>
      <c r="G180" s="196" t="s">
        <v>157</v>
      </c>
      <c r="H180" s="197">
        <v>2.0870000000000002</v>
      </c>
      <c r="I180" s="198"/>
      <c r="J180" s="199">
        <f>ROUND(I180*H180,2)</f>
        <v>0</v>
      </c>
      <c r="K180" s="195" t="s">
        <v>158</v>
      </c>
      <c r="L180" s="39"/>
      <c r="M180" s="200" t="s">
        <v>1</v>
      </c>
      <c r="N180" s="201" t="s">
        <v>50</v>
      </c>
      <c r="O180" s="71"/>
      <c r="P180" s="202">
        <f>O180*H180</f>
        <v>0</v>
      </c>
      <c r="Q180" s="202">
        <v>1.2878099999999999</v>
      </c>
      <c r="R180" s="202">
        <f>Q180*H180</f>
        <v>2.6876594699999998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159</v>
      </c>
      <c r="AT180" s="204" t="s">
        <v>154</v>
      </c>
      <c r="AU180" s="204" t="s">
        <v>94</v>
      </c>
      <c r="AY180" s="16" t="s">
        <v>152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6" t="s">
        <v>92</v>
      </c>
      <c r="BK180" s="205">
        <f>ROUND(I180*H180,2)</f>
        <v>0</v>
      </c>
      <c r="BL180" s="16" t="s">
        <v>159</v>
      </c>
      <c r="BM180" s="204" t="s">
        <v>274</v>
      </c>
    </row>
    <row r="181" spans="1:65" s="13" customFormat="1">
      <c r="B181" s="211"/>
      <c r="C181" s="212"/>
      <c r="D181" s="206" t="s">
        <v>176</v>
      </c>
      <c r="E181" s="213" t="s">
        <v>1</v>
      </c>
      <c r="F181" s="214" t="s">
        <v>275</v>
      </c>
      <c r="G181" s="212"/>
      <c r="H181" s="215">
        <v>2.0870000000000002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176</v>
      </c>
      <c r="AU181" s="221" t="s">
        <v>94</v>
      </c>
      <c r="AV181" s="13" t="s">
        <v>94</v>
      </c>
      <c r="AW181" s="13" t="s">
        <v>41</v>
      </c>
      <c r="AX181" s="13" t="s">
        <v>92</v>
      </c>
      <c r="AY181" s="221" t="s">
        <v>152</v>
      </c>
    </row>
    <row r="182" spans="1:65" s="12" customFormat="1" ht="22.9" customHeight="1">
      <c r="B182" s="177"/>
      <c r="C182" s="178"/>
      <c r="D182" s="179" t="s">
        <v>84</v>
      </c>
      <c r="E182" s="191" t="s">
        <v>171</v>
      </c>
      <c r="F182" s="191" t="s">
        <v>276</v>
      </c>
      <c r="G182" s="178"/>
      <c r="H182" s="178"/>
      <c r="I182" s="181"/>
      <c r="J182" s="192">
        <f>BK182</f>
        <v>0</v>
      </c>
      <c r="K182" s="178"/>
      <c r="L182" s="183"/>
      <c r="M182" s="184"/>
      <c r="N182" s="185"/>
      <c r="O182" s="185"/>
      <c r="P182" s="186">
        <f>SUM(P183:P184)</f>
        <v>0</v>
      </c>
      <c r="Q182" s="185"/>
      <c r="R182" s="186">
        <f>SUM(R183:R184)</f>
        <v>41.833199999999998</v>
      </c>
      <c r="S182" s="185"/>
      <c r="T182" s="187">
        <f>SUM(T183:T184)</f>
        <v>0</v>
      </c>
      <c r="AR182" s="188" t="s">
        <v>92</v>
      </c>
      <c r="AT182" s="189" t="s">
        <v>84</v>
      </c>
      <c r="AU182" s="189" t="s">
        <v>92</v>
      </c>
      <c r="AY182" s="188" t="s">
        <v>152</v>
      </c>
      <c r="BK182" s="190">
        <f>SUM(BK183:BK184)</f>
        <v>0</v>
      </c>
    </row>
    <row r="183" spans="1:65" s="2" customFormat="1" ht="24">
      <c r="A183" s="34"/>
      <c r="B183" s="35"/>
      <c r="C183" s="193" t="s">
        <v>277</v>
      </c>
      <c r="D183" s="193" t="s">
        <v>154</v>
      </c>
      <c r="E183" s="194" t="s">
        <v>278</v>
      </c>
      <c r="F183" s="195" t="s">
        <v>279</v>
      </c>
      <c r="G183" s="196" t="s">
        <v>174</v>
      </c>
      <c r="H183" s="197">
        <v>21.3</v>
      </c>
      <c r="I183" s="198"/>
      <c r="J183" s="199">
        <f>ROUND(I183*H183,2)</f>
        <v>0</v>
      </c>
      <c r="K183" s="195" t="s">
        <v>158</v>
      </c>
      <c r="L183" s="39"/>
      <c r="M183" s="200" t="s">
        <v>1</v>
      </c>
      <c r="N183" s="201" t="s">
        <v>50</v>
      </c>
      <c r="O183" s="71"/>
      <c r="P183" s="202">
        <f>O183*H183</f>
        <v>0</v>
      </c>
      <c r="Q183" s="202">
        <v>1.964</v>
      </c>
      <c r="R183" s="202">
        <f>Q183*H183</f>
        <v>41.833199999999998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159</v>
      </c>
      <c r="AT183" s="204" t="s">
        <v>154</v>
      </c>
      <c r="AU183" s="204" t="s">
        <v>94</v>
      </c>
      <c r="AY183" s="16" t="s">
        <v>152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6" t="s">
        <v>92</v>
      </c>
      <c r="BK183" s="205">
        <f>ROUND(I183*H183,2)</f>
        <v>0</v>
      </c>
      <c r="BL183" s="16" t="s">
        <v>159</v>
      </c>
      <c r="BM183" s="204" t="s">
        <v>280</v>
      </c>
    </row>
    <row r="184" spans="1:65" s="2" customFormat="1" ht="29.25">
      <c r="A184" s="34"/>
      <c r="B184" s="35"/>
      <c r="C184" s="36"/>
      <c r="D184" s="206" t="s">
        <v>169</v>
      </c>
      <c r="E184" s="36"/>
      <c r="F184" s="207" t="s">
        <v>281</v>
      </c>
      <c r="G184" s="36"/>
      <c r="H184" s="36"/>
      <c r="I184" s="208"/>
      <c r="J184" s="36"/>
      <c r="K184" s="36"/>
      <c r="L184" s="39"/>
      <c r="M184" s="209"/>
      <c r="N184" s="210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6" t="s">
        <v>169</v>
      </c>
      <c r="AU184" s="16" t="s">
        <v>94</v>
      </c>
    </row>
    <row r="185" spans="1:65" s="12" customFormat="1" ht="22.9" customHeight="1">
      <c r="B185" s="177"/>
      <c r="C185" s="178"/>
      <c r="D185" s="179" t="s">
        <v>84</v>
      </c>
      <c r="E185" s="191" t="s">
        <v>180</v>
      </c>
      <c r="F185" s="191" t="s">
        <v>282</v>
      </c>
      <c r="G185" s="178"/>
      <c r="H185" s="178"/>
      <c r="I185" s="181"/>
      <c r="J185" s="192">
        <f>BK185</f>
        <v>0</v>
      </c>
      <c r="K185" s="178"/>
      <c r="L185" s="183"/>
      <c r="M185" s="184"/>
      <c r="N185" s="185"/>
      <c r="O185" s="185"/>
      <c r="P185" s="186">
        <f>SUM(P186:P193)</f>
        <v>0</v>
      </c>
      <c r="Q185" s="185"/>
      <c r="R185" s="186">
        <f>SUM(R186:R193)</f>
        <v>1.2335520000000002</v>
      </c>
      <c r="S185" s="185"/>
      <c r="T185" s="187">
        <f>SUM(T186:T193)</f>
        <v>1.3499999999999999</v>
      </c>
      <c r="AR185" s="188" t="s">
        <v>92</v>
      </c>
      <c r="AT185" s="189" t="s">
        <v>84</v>
      </c>
      <c r="AU185" s="189" t="s">
        <v>92</v>
      </c>
      <c r="AY185" s="188" t="s">
        <v>152</v>
      </c>
      <c r="BK185" s="190">
        <f>SUM(BK186:BK193)</f>
        <v>0</v>
      </c>
    </row>
    <row r="186" spans="1:65" s="2" customFormat="1" ht="33" customHeight="1">
      <c r="A186" s="34"/>
      <c r="B186" s="35"/>
      <c r="C186" s="193" t="s">
        <v>283</v>
      </c>
      <c r="D186" s="193" t="s">
        <v>154</v>
      </c>
      <c r="E186" s="194" t="s">
        <v>284</v>
      </c>
      <c r="F186" s="195" t="s">
        <v>285</v>
      </c>
      <c r="G186" s="196" t="s">
        <v>157</v>
      </c>
      <c r="H186" s="197">
        <v>18</v>
      </c>
      <c r="I186" s="198"/>
      <c r="J186" s="199">
        <f>ROUND(I186*H186,2)</f>
        <v>0</v>
      </c>
      <c r="K186" s="195" t="s">
        <v>158</v>
      </c>
      <c r="L186" s="39"/>
      <c r="M186" s="200" t="s">
        <v>1</v>
      </c>
      <c r="N186" s="201" t="s">
        <v>50</v>
      </c>
      <c r="O186" s="71"/>
      <c r="P186" s="202">
        <f>O186*H186</f>
        <v>0</v>
      </c>
      <c r="Q186" s="202">
        <v>6.6960000000000006E-2</v>
      </c>
      <c r="R186" s="202">
        <f>Q186*H186</f>
        <v>1.2052800000000001</v>
      </c>
      <c r="S186" s="202">
        <v>7.4999999999999997E-2</v>
      </c>
      <c r="T186" s="203">
        <f>S186*H186</f>
        <v>1.3499999999999999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159</v>
      </c>
      <c r="AT186" s="204" t="s">
        <v>154</v>
      </c>
      <c r="AU186" s="204" t="s">
        <v>94</v>
      </c>
      <c r="AY186" s="16" t="s">
        <v>152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6" t="s">
        <v>92</v>
      </c>
      <c r="BK186" s="205">
        <f>ROUND(I186*H186,2)</f>
        <v>0</v>
      </c>
      <c r="BL186" s="16" t="s">
        <v>159</v>
      </c>
      <c r="BM186" s="204" t="s">
        <v>286</v>
      </c>
    </row>
    <row r="187" spans="1:65" s="13" customFormat="1">
      <c r="B187" s="211"/>
      <c r="C187" s="212"/>
      <c r="D187" s="206" t="s">
        <v>176</v>
      </c>
      <c r="E187" s="213" t="s">
        <v>1</v>
      </c>
      <c r="F187" s="214" t="s">
        <v>287</v>
      </c>
      <c r="G187" s="212"/>
      <c r="H187" s="215">
        <v>18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176</v>
      </c>
      <c r="AU187" s="221" t="s">
        <v>94</v>
      </c>
      <c r="AV187" s="13" t="s">
        <v>94</v>
      </c>
      <c r="AW187" s="13" t="s">
        <v>41</v>
      </c>
      <c r="AX187" s="13" t="s">
        <v>92</v>
      </c>
      <c r="AY187" s="221" t="s">
        <v>152</v>
      </c>
    </row>
    <row r="188" spans="1:65" s="2" customFormat="1" ht="16.5" customHeight="1">
      <c r="A188" s="34"/>
      <c r="B188" s="35"/>
      <c r="C188" s="233" t="s">
        <v>288</v>
      </c>
      <c r="D188" s="233" t="s">
        <v>289</v>
      </c>
      <c r="E188" s="234" t="s">
        <v>290</v>
      </c>
      <c r="F188" s="235" t="s">
        <v>291</v>
      </c>
      <c r="G188" s="236" t="s">
        <v>292</v>
      </c>
      <c r="H188" s="237">
        <v>27.306000000000001</v>
      </c>
      <c r="I188" s="238"/>
      <c r="J188" s="239">
        <f>ROUND(I188*H188,2)</f>
        <v>0</v>
      </c>
      <c r="K188" s="235" t="s">
        <v>158</v>
      </c>
      <c r="L188" s="240"/>
      <c r="M188" s="241" t="s">
        <v>1</v>
      </c>
      <c r="N188" s="242" t="s">
        <v>50</v>
      </c>
      <c r="O188" s="71"/>
      <c r="P188" s="202">
        <f>O188*H188</f>
        <v>0</v>
      </c>
      <c r="Q188" s="202">
        <v>1E-3</v>
      </c>
      <c r="R188" s="202">
        <f>Q188*H188</f>
        <v>2.7306E-2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190</v>
      </c>
      <c r="AT188" s="204" t="s">
        <v>289</v>
      </c>
      <c r="AU188" s="204" t="s">
        <v>94</v>
      </c>
      <c r="AY188" s="16" t="s">
        <v>152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6" t="s">
        <v>92</v>
      </c>
      <c r="BK188" s="205">
        <f>ROUND(I188*H188,2)</f>
        <v>0</v>
      </c>
      <c r="BL188" s="16" t="s">
        <v>159</v>
      </c>
      <c r="BM188" s="204" t="s">
        <v>293</v>
      </c>
    </row>
    <row r="189" spans="1:65" s="13" customFormat="1">
      <c r="B189" s="211"/>
      <c r="C189" s="212"/>
      <c r="D189" s="206" t="s">
        <v>176</v>
      </c>
      <c r="E189" s="212"/>
      <c r="F189" s="214" t="s">
        <v>294</v>
      </c>
      <c r="G189" s="212"/>
      <c r="H189" s="215">
        <v>27.306000000000001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176</v>
      </c>
      <c r="AU189" s="221" t="s">
        <v>94</v>
      </c>
      <c r="AV189" s="13" t="s">
        <v>94</v>
      </c>
      <c r="AW189" s="13" t="s">
        <v>4</v>
      </c>
      <c r="AX189" s="13" t="s">
        <v>92</v>
      </c>
      <c r="AY189" s="221" t="s">
        <v>152</v>
      </c>
    </row>
    <row r="190" spans="1:65" s="2" customFormat="1" ht="24">
      <c r="A190" s="34"/>
      <c r="B190" s="35"/>
      <c r="C190" s="193" t="s">
        <v>295</v>
      </c>
      <c r="D190" s="193" t="s">
        <v>154</v>
      </c>
      <c r="E190" s="194" t="s">
        <v>296</v>
      </c>
      <c r="F190" s="195" t="s">
        <v>297</v>
      </c>
      <c r="G190" s="196" t="s">
        <v>167</v>
      </c>
      <c r="H190" s="197">
        <v>4.2</v>
      </c>
      <c r="I190" s="198"/>
      <c r="J190" s="199">
        <f>ROUND(I190*H190,2)</f>
        <v>0</v>
      </c>
      <c r="K190" s="195" t="s">
        <v>158</v>
      </c>
      <c r="L190" s="39"/>
      <c r="M190" s="200" t="s">
        <v>1</v>
      </c>
      <c r="N190" s="201" t="s">
        <v>50</v>
      </c>
      <c r="O190" s="71"/>
      <c r="P190" s="202">
        <f>O190*H190</f>
        <v>0</v>
      </c>
      <c r="Q190" s="202">
        <v>2.3000000000000001E-4</v>
      </c>
      <c r="R190" s="202">
        <f>Q190*H190</f>
        <v>9.6600000000000006E-4</v>
      </c>
      <c r="S190" s="202">
        <v>0</v>
      </c>
      <c r="T190" s="20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159</v>
      </c>
      <c r="AT190" s="204" t="s">
        <v>154</v>
      </c>
      <c r="AU190" s="204" t="s">
        <v>94</v>
      </c>
      <c r="AY190" s="16" t="s">
        <v>152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6" t="s">
        <v>92</v>
      </c>
      <c r="BK190" s="205">
        <f>ROUND(I190*H190,2)</f>
        <v>0</v>
      </c>
      <c r="BL190" s="16" t="s">
        <v>159</v>
      </c>
      <c r="BM190" s="204" t="s">
        <v>298</v>
      </c>
    </row>
    <row r="191" spans="1:65" s="2" customFormat="1" ht="19.5">
      <c r="A191" s="34"/>
      <c r="B191" s="35"/>
      <c r="C191" s="36"/>
      <c r="D191" s="206" t="s">
        <v>169</v>
      </c>
      <c r="E191" s="36"/>
      <c r="F191" s="207" t="s">
        <v>299</v>
      </c>
      <c r="G191" s="36"/>
      <c r="H191" s="36"/>
      <c r="I191" s="208"/>
      <c r="J191" s="36"/>
      <c r="K191" s="36"/>
      <c r="L191" s="39"/>
      <c r="M191" s="209"/>
      <c r="N191" s="210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6" t="s">
        <v>169</v>
      </c>
      <c r="AU191" s="16" t="s">
        <v>94</v>
      </c>
    </row>
    <row r="192" spans="1:65" s="13" customFormat="1">
      <c r="B192" s="211"/>
      <c r="C192" s="212"/>
      <c r="D192" s="206" t="s">
        <v>176</v>
      </c>
      <c r="E192" s="213" t="s">
        <v>1</v>
      </c>
      <c r="F192" s="214" t="s">
        <v>300</v>
      </c>
      <c r="G192" s="212"/>
      <c r="H192" s="215">
        <v>4.2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176</v>
      </c>
      <c r="AU192" s="221" t="s">
        <v>94</v>
      </c>
      <c r="AV192" s="13" t="s">
        <v>94</v>
      </c>
      <c r="AW192" s="13" t="s">
        <v>41</v>
      </c>
      <c r="AX192" s="13" t="s">
        <v>92</v>
      </c>
      <c r="AY192" s="221" t="s">
        <v>152</v>
      </c>
    </row>
    <row r="193" spans="1:65" s="2" customFormat="1" ht="16.5" customHeight="1">
      <c r="A193" s="34"/>
      <c r="B193" s="35"/>
      <c r="C193" s="193" t="s">
        <v>301</v>
      </c>
      <c r="D193" s="193" t="s">
        <v>154</v>
      </c>
      <c r="E193" s="194" t="s">
        <v>302</v>
      </c>
      <c r="F193" s="195" t="s">
        <v>303</v>
      </c>
      <c r="G193" s="196" t="s">
        <v>167</v>
      </c>
      <c r="H193" s="197">
        <v>4.2</v>
      </c>
      <c r="I193" s="198"/>
      <c r="J193" s="199">
        <f>ROUND(I193*H193,2)</f>
        <v>0</v>
      </c>
      <c r="K193" s="195" t="s">
        <v>158</v>
      </c>
      <c r="L193" s="39"/>
      <c r="M193" s="200" t="s">
        <v>1</v>
      </c>
      <c r="N193" s="201" t="s">
        <v>50</v>
      </c>
      <c r="O193" s="71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159</v>
      </c>
      <c r="AT193" s="204" t="s">
        <v>154</v>
      </c>
      <c r="AU193" s="204" t="s">
        <v>94</v>
      </c>
      <c r="AY193" s="16" t="s">
        <v>152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6" t="s">
        <v>92</v>
      </c>
      <c r="BK193" s="205">
        <f>ROUND(I193*H193,2)</f>
        <v>0</v>
      </c>
      <c r="BL193" s="16" t="s">
        <v>159</v>
      </c>
      <c r="BM193" s="204" t="s">
        <v>304</v>
      </c>
    </row>
    <row r="194" spans="1:65" s="12" customFormat="1" ht="22.9" customHeight="1">
      <c r="B194" s="177"/>
      <c r="C194" s="178"/>
      <c r="D194" s="179" t="s">
        <v>84</v>
      </c>
      <c r="E194" s="191" t="s">
        <v>197</v>
      </c>
      <c r="F194" s="191" t="s">
        <v>305</v>
      </c>
      <c r="G194" s="178"/>
      <c r="H194" s="178"/>
      <c r="I194" s="181"/>
      <c r="J194" s="192">
        <f>BK194</f>
        <v>0</v>
      </c>
      <c r="K194" s="178"/>
      <c r="L194" s="183"/>
      <c r="M194" s="184"/>
      <c r="N194" s="185"/>
      <c r="O194" s="185"/>
      <c r="P194" s="186">
        <f>SUM(P195:P218)</f>
        <v>0</v>
      </c>
      <c r="Q194" s="185"/>
      <c r="R194" s="186">
        <f>SUM(R195:R218)</f>
        <v>0.93998752000000008</v>
      </c>
      <c r="S194" s="185"/>
      <c r="T194" s="187">
        <f>SUM(T195:T218)</f>
        <v>15.751200000000003</v>
      </c>
      <c r="AR194" s="188" t="s">
        <v>92</v>
      </c>
      <c r="AT194" s="189" t="s">
        <v>84</v>
      </c>
      <c r="AU194" s="189" t="s">
        <v>92</v>
      </c>
      <c r="AY194" s="188" t="s">
        <v>152</v>
      </c>
      <c r="BK194" s="190">
        <f>SUM(BK195:BK218)</f>
        <v>0</v>
      </c>
    </row>
    <row r="195" spans="1:65" s="2" customFormat="1" ht="16.5" customHeight="1">
      <c r="A195" s="34"/>
      <c r="B195" s="35"/>
      <c r="C195" s="193" t="s">
        <v>306</v>
      </c>
      <c r="D195" s="193" t="s">
        <v>154</v>
      </c>
      <c r="E195" s="194" t="s">
        <v>307</v>
      </c>
      <c r="F195" s="195" t="s">
        <v>308</v>
      </c>
      <c r="G195" s="196" t="s">
        <v>167</v>
      </c>
      <c r="H195" s="197">
        <v>19.399999999999999</v>
      </c>
      <c r="I195" s="198"/>
      <c r="J195" s="199">
        <f>ROUND(I195*H195,2)</f>
        <v>0</v>
      </c>
      <c r="K195" s="195" t="s">
        <v>158</v>
      </c>
      <c r="L195" s="39"/>
      <c r="M195" s="200" t="s">
        <v>1</v>
      </c>
      <c r="N195" s="201" t="s">
        <v>50</v>
      </c>
      <c r="O195" s="71"/>
      <c r="P195" s="202">
        <f>O195*H195</f>
        <v>0</v>
      </c>
      <c r="Q195" s="202">
        <v>1.17E-3</v>
      </c>
      <c r="R195" s="202">
        <f>Q195*H195</f>
        <v>2.2697999999999999E-2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159</v>
      </c>
      <c r="AT195" s="204" t="s">
        <v>154</v>
      </c>
      <c r="AU195" s="204" t="s">
        <v>94</v>
      </c>
      <c r="AY195" s="16" t="s">
        <v>152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6" t="s">
        <v>92</v>
      </c>
      <c r="BK195" s="205">
        <f>ROUND(I195*H195,2)</f>
        <v>0</v>
      </c>
      <c r="BL195" s="16" t="s">
        <v>159</v>
      </c>
      <c r="BM195" s="204" t="s">
        <v>309</v>
      </c>
    </row>
    <row r="196" spans="1:65" s="13" customFormat="1">
      <c r="B196" s="211"/>
      <c r="C196" s="212"/>
      <c r="D196" s="206" t="s">
        <v>176</v>
      </c>
      <c r="E196" s="213" t="s">
        <v>1</v>
      </c>
      <c r="F196" s="214" t="s">
        <v>310</v>
      </c>
      <c r="G196" s="212"/>
      <c r="H196" s="215">
        <v>19.399999999999999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176</v>
      </c>
      <c r="AU196" s="221" t="s">
        <v>94</v>
      </c>
      <c r="AV196" s="13" t="s">
        <v>94</v>
      </c>
      <c r="AW196" s="13" t="s">
        <v>41</v>
      </c>
      <c r="AX196" s="13" t="s">
        <v>92</v>
      </c>
      <c r="AY196" s="221" t="s">
        <v>152</v>
      </c>
    </row>
    <row r="197" spans="1:65" s="2" customFormat="1" ht="16.5" customHeight="1">
      <c r="A197" s="34"/>
      <c r="B197" s="35"/>
      <c r="C197" s="193" t="s">
        <v>311</v>
      </c>
      <c r="D197" s="193" t="s">
        <v>154</v>
      </c>
      <c r="E197" s="194" t="s">
        <v>312</v>
      </c>
      <c r="F197" s="195" t="s">
        <v>313</v>
      </c>
      <c r="G197" s="196" t="s">
        <v>167</v>
      </c>
      <c r="H197" s="197">
        <v>19.399999999999999</v>
      </c>
      <c r="I197" s="198"/>
      <c r="J197" s="199">
        <f>ROUND(I197*H197,2)</f>
        <v>0</v>
      </c>
      <c r="K197" s="195" t="s">
        <v>158</v>
      </c>
      <c r="L197" s="39"/>
      <c r="M197" s="200" t="s">
        <v>1</v>
      </c>
      <c r="N197" s="201" t="s">
        <v>50</v>
      </c>
      <c r="O197" s="71"/>
      <c r="P197" s="202">
        <f>O197*H197</f>
        <v>0</v>
      </c>
      <c r="Q197" s="202">
        <v>5.8E-4</v>
      </c>
      <c r="R197" s="202">
        <f>Q197*H197</f>
        <v>1.1252E-2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159</v>
      </c>
      <c r="AT197" s="204" t="s">
        <v>154</v>
      </c>
      <c r="AU197" s="204" t="s">
        <v>94</v>
      </c>
      <c r="AY197" s="16" t="s">
        <v>152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6" t="s">
        <v>92</v>
      </c>
      <c r="BK197" s="205">
        <f>ROUND(I197*H197,2)</f>
        <v>0</v>
      </c>
      <c r="BL197" s="16" t="s">
        <v>159</v>
      </c>
      <c r="BM197" s="204" t="s">
        <v>314</v>
      </c>
    </row>
    <row r="198" spans="1:65" s="2" customFormat="1" ht="16.5" customHeight="1">
      <c r="A198" s="34"/>
      <c r="B198" s="35"/>
      <c r="C198" s="233" t="s">
        <v>28</v>
      </c>
      <c r="D198" s="233" t="s">
        <v>289</v>
      </c>
      <c r="E198" s="234" t="s">
        <v>315</v>
      </c>
      <c r="F198" s="235" t="s">
        <v>316</v>
      </c>
      <c r="G198" s="236" t="s">
        <v>193</v>
      </c>
      <c r="H198" s="237">
        <v>0.46100000000000002</v>
      </c>
      <c r="I198" s="238"/>
      <c r="J198" s="239">
        <f>ROUND(I198*H198,2)</f>
        <v>0</v>
      </c>
      <c r="K198" s="235" t="s">
        <v>1</v>
      </c>
      <c r="L198" s="240"/>
      <c r="M198" s="241" t="s">
        <v>1</v>
      </c>
      <c r="N198" s="242" t="s">
        <v>50</v>
      </c>
      <c r="O198" s="71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190</v>
      </c>
      <c r="AT198" s="204" t="s">
        <v>289</v>
      </c>
      <c r="AU198" s="204" t="s">
        <v>94</v>
      </c>
      <c r="AY198" s="16" t="s">
        <v>152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6" t="s">
        <v>92</v>
      </c>
      <c r="BK198" s="205">
        <f>ROUND(I198*H198,2)</f>
        <v>0</v>
      </c>
      <c r="BL198" s="16" t="s">
        <v>159</v>
      </c>
      <c r="BM198" s="204" t="s">
        <v>317</v>
      </c>
    </row>
    <row r="199" spans="1:65" s="13" customFormat="1">
      <c r="B199" s="211"/>
      <c r="C199" s="212"/>
      <c r="D199" s="206" t="s">
        <v>176</v>
      </c>
      <c r="E199" s="213" t="s">
        <v>1</v>
      </c>
      <c r="F199" s="214" t="s">
        <v>318</v>
      </c>
      <c r="G199" s="212"/>
      <c r="H199" s="215">
        <v>0.46100000000000002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176</v>
      </c>
      <c r="AU199" s="221" t="s">
        <v>94</v>
      </c>
      <c r="AV199" s="13" t="s">
        <v>94</v>
      </c>
      <c r="AW199" s="13" t="s">
        <v>41</v>
      </c>
      <c r="AX199" s="13" t="s">
        <v>92</v>
      </c>
      <c r="AY199" s="221" t="s">
        <v>152</v>
      </c>
    </row>
    <row r="200" spans="1:65" s="2" customFormat="1" ht="24">
      <c r="A200" s="34"/>
      <c r="B200" s="35"/>
      <c r="C200" s="193" t="s">
        <v>319</v>
      </c>
      <c r="D200" s="193" t="s">
        <v>154</v>
      </c>
      <c r="E200" s="194" t="s">
        <v>320</v>
      </c>
      <c r="F200" s="195" t="s">
        <v>321</v>
      </c>
      <c r="G200" s="196" t="s">
        <v>157</v>
      </c>
      <c r="H200" s="197">
        <v>120.07599999999999</v>
      </c>
      <c r="I200" s="198"/>
      <c r="J200" s="199">
        <f>ROUND(I200*H200,2)</f>
        <v>0</v>
      </c>
      <c r="K200" s="195" t="s">
        <v>158</v>
      </c>
      <c r="L200" s="39"/>
      <c r="M200" s="200" t="s">
        <v>1</v>
      </c>
      <c r="N200" s="201" t="s">
        <v>50</v>
      </c>
      <c r="O200" s="71"/>
      <c r="P200" s="202">
        <f>O200*H200</f>
        <v>0</v>
      </c>
      <c r="Q200" s="202">
        <v>1.0200000000000001E-3</v>
      </c>
      <c r="R200" s="202">
        <f>Q200*H200</f>
        <v>0.12247752000000001</v>
      </c>
      <c r="S200" s="202">
        <v>0</v>
      </c>
      <c r="T200" s="20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159</v>
      </c>
      <c r="AT200" s="204" t="s">
        <v>154</v>
      </c>
      <c r="AU200" s="204" t="s">
        <v>94</v>
      </c>
      <c r="AY200" s="16" t="s">
        <v>152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6" t="s">
        <v>92</v>
      </c>
      <c r="BK200" s="205">
        <f>ROUND(I200*H200,2)</f>
        <v>0</v>
      </c>
      <c r="BL200" s="16" t="s">
        <v>159</v>
      </c>
      <c r="BM200" s="204" t="s">
        <v>322</v>
      </c>
    </row>
    <row r="201" spans="1:65" s="13" customFormat="1">
      <c r="B201" s="211"/>
      <c r="C201" s="212"/>
      <c r="D201" s="206" t="s">
        <v>176</v>
      </c>
      <c r="E201" s="213" t="s">
        <v>1</v>
      </c>
      <c r="F201" s="214" t="s">
        <v>323</v>
      </c>
      <c r="G201" s="212"/>
      <c r="H201" s="215">
        <v>120.07599999999999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176</v>
      </c>
      <c r="AU201" s="221" t="s">
        <v>94</v>
      </c>
      <c r="AV201" s="13" t="s">
        <v>94</v>
      </c>
      <c r="AW201" s="13" t="s">
        <v>41</v>
      </c>
      <c r="AX201" s="13" t="s">
        <v>92</v>
      </c>
      <c r="AY201" s="221" t="s">
        <v>152</v>
      </c>
    </row>
    <row r="202" spans="1:65" s="2" customFormat="1" ht="33" customHeight="1">
      <c r="A202" s="34"/>
      <c r="B202" s="35"/>
      <c r="C202" s="193" t="s">
        <v>324</v>
      </c>
      <c r="D202" s="193" t="s">
        <v>154</v>
      </c>
      <c r="E202" s="194" t="s">
        <v>325</v>
      </c>
      <c r="F202" s="195" t="s">
        <v>326</v>
      </c>
      <c r="G202" s="196" t="s">
        <v>157</v>
      </c>
      <c r="H202" s="197">
        <v>251.1</v>
      </c>
      <c r="I202" s="198"/>
      <c r="J202" s="199">
        <f>ROUND(I202*H202,2)</f>
        <v>0</v>
      </c>
      <c r="K202" s="195" t="s">
        <v>158</v>
      </c>
      <c r="L202" s="39"/>
      <c r="M202" s="200" t="s">
        <v>1</v>
      </c>
      <c r="N202" s="201" t="s">
        <v>50</v>
      </c>
      <c r="O202" s="71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159</v>
      </c>
      <c r="AT202" s="204" t="s">
        <v>154</v>
      </c>
      <c r="AU202" s="204" t="s">
        <v>94</v>
      </c>
      <c r="AY202" s="16" t="s">
        <v>152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6" t="s">
        <v>92</v>
      </c>
      <c r="BK202" s="205">
        <f>ROUND(I202*H202,2)</f>
        <v>0</v>
      </c>
      <c r="BL202" s="16" t="s">
        <v>159</v>
      </c>
      <c r="BM202" s="204" t="s">
        <v>327</v>
      </c>
    </row>
    <row r="203" spans="1:65" s="13" customFormat="1" ht="22.5">
      <c r="B203" s="211"/>
      <c r="C203" s="212"/>
      <c r="D203" s="206" t="s">
        <v>176</v>
      </c>
      <c r="E203" s="213" t="s">
        <v>1</v>
      </c>
      <c r="F203" s="214" t="s">
        <v>328</v>
      </c>
      <c r="G203" s="212"/>
      <c r="H203" s="215">
        <v>251.1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176</v>
      </c>
      <c r="AU203" s="221" t="s">
        <v>94</v>
      </c>
      <c r="AV203" s="13" t="s">
        <v>94</v>
      </c>
      <c r="AW203" s="13" t="s">
        <v>41</v>
      </c>
      <c r="AX203" s="13" t="s">
        <v>92</v>
      </c>
      <c r="AY203" s="221" t="s">
        <v>152</v>
      </c>
    </row>
    <row r="204" spans="1:65" s="2" customFormat="1" ht="33" customHeight="1">
      <c r="A204" s="34"/>
      <c r="B204" s="35"/>
      <c r="C204" s="193" t="s">
        <v>329</v>
      </c>
      <c r="D204" s="193" t="s">
        <v>154</v>
      </c>
      <c r="E204" s="194" t="s">
        <v>330</v>
      </c>
      <c r="F204" s="195" t="s">
        <v>331</v>
      </c>
      <c r="G204" s="196" t="s">
        <v>157</v>
      </c>
      <c r="H204" s="197">
        <v>5022</v>
      </c>
      <c r="I204" s="198"/>
      <c r="J204" s="199">
        <f>ROUND(I204*H204,2)</f>
        <v>0</v>
      </c>
      <c r="K204" s="195" t="s">
        <v>158</v>
      </c>
      <c r="L204" s="39"/>
      <c r="M204" s="200" t="s">
        <v>1</v>
      </c>
      <c r="N204" s="201" t="s">
        <v>50</v>
      </c>
      <c r="O204" s="71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159</v>
      </c>
      <c r="AT204" s="204" t="s">
        <v>154</v>
      </c>
      <c r="AU204" s="204" t="s">
        <v>94</v>
      </c>
      <c r="AY204" s="16" t="s">
        <v>152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6" t="s">
        <v>92</v>
      </c>
      <c r="BK204" s="205">
        <f>ROUND(I204*H204,2)</f>
        <v>0</v>
      </c>
      <c r="BL204" s="16" t="s">
        <v>159</v>
      </c>
      <c r="BM204" s="204" t="s">
        <v>332</v>
      </c>
    </row>
    <row r="205" spans="1:65" s="2" customFormat="1" ht="19.5">
      <c r="A205" s="34"/>
      <c r="B205" s="35"/>
      <c r="C205" s="36"/>
      <c r="D205" s="206" t="s">
        <v>169</v>
      </c>
      <c r="E205" s="36"/>
      <c r="F205" s="207" t="s">
        <v>333</v>
      </c>
      <c r="G205" s="36"/>
      <c r="H205" s="36"/>
      <c r="I205" s="208"/>
      <c r="J205" s="36"/>
      <c r="K205" s="36"/>
      <c r="L205" s="39"/>
      <c r="M205" s="209"/>
      <c r="N205" s="210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6" t="s">
        <v>169</v>
      </c>
      <c r="AU205" s="16" t="s">
        <v>94</v>
      </c>
    </row>
    <row r="206" spans="1:65" s="13" customFormat="1">
      <c r="B206" s="211"/>
      <c r="C206" s="212"/>
      <c r="D206" s="206" t="s">
        <v>176</v>
      </c>
      <c r="E206" s="212"/>
      <c r="F206" s="214" t="s">
        <v>334</v>
      </c>
      <c r="G206" s="212"/>
      <c r="H206" s="215">
        <v>5022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176</v>
      </c>
      <c r="AU206" s="221" t="s">
        <v>94</v>
      </c>
      <c r="AV206" s="13" t="s">
        <v>94</v>
      </c>
      <c r="AW206" s="13" t="s">
        <v>4</v>
      </c>
      <c r="AX206" s="13" t="s">
        <v>92</v>
      </c>
      <c r="AY206" s="221" t="s">
        <v>152</v>
      </c>
    </row>
    <row r="207" spans="1:65" s="2" customFormat="1" ht="33" customHeight="1">
      <c r="A207" s="34"/>
      <c r="B207" s="35"/>
      <c r="C207" s="193" t="s">
        <v>335</v>
      </c>
      <c r="D207" s="193" t="s">
        <v>154</v>
      </c>
      <c r="E207" s="194" t="s">
        <v>336</v>
      </c>
      <c r="F207" s="195" t="s">
        <v>337</v>
      </c>
      <c r="G207" s="196" t="s">
        <v>157</v>
      </c>
      <c r="H207" s="197">
        <v>251.1</v>
      </c>
      <c r="I207" s="198"/>
      <c r="J207" s="199">
        <f>ROUND(I207*H207,2)</f>
        <v>0</v>
      </c>
      <c r="K207" s="195" t="s">
        <v>158</v>
      </c>
      <c r="L207" s="39"/>
      <c r="M207" s="200" t="s">
        <v>1</v>
      </c>
      <c r="N207" s="201" t="s">
        <v>50</v>
      </c>
      <c r="O207" s="71"/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159</v>
      </c>
      <c r="AT207" s="204" t="s">
        <v>154</v>
      </c>
      <c r="AU207" s="204" t="s">
        <v>94</v>
      </c>
      <c r="AY207" s="16" t="s">
        <v>152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6" t="s">
        <v>92</v>
      </c>
      <c r="BK207" s="205">
        <f>ROUND(I207*H207,2)</f>
        <v>0</v>
      </c>
      <c r="BL207" s="16" t="s">
        <v>159</v>
      </c>
      <c r="BM207" s="204" t="s">
        <v>338</v>
      </c>
    </row>
    <row r="208" spans="1:65" s="2" customFormat="1" ht="24">
      <c r="A208" s="34"/>
      <c r="B208" s="35"/>
      <c r="C208" s="193" t="s">
        <v>339</v>
      </c>
      <c r="D208" s="193" t="s">
        <v>154</v>
      </c>
      <c r="E208" s="194" t="s">
        <v>340</v>
      </c>
      <c r="F208" s="195" t="s">
        <v>341</v>
      </c>
      <c r="G208" s="196" t="s">
        <v>167</v>
      </c>
      <c r="H208" s="197">
        <v>20</v>
      </c>
      <c r="I208" s="198"/>
      <c r="J208" s="199">
        <f>ROUND(I208*H208,2)</f>
        <v>0</v>
      </c>
      <c r="K208" s="195" t="s">
        <v>158</v>
      </c>
      <c r="L208" s="39"/>
      <c r="M208" s="200" t="s">
        <v>1</v>
      </c>
      <c r="N208" s="201" t="s">
        <v>50</v>
      </c>
      <c r="O208" s="71"/>
      <c r="P208" s="202">
        <f>O208*H208</f>
        <v>0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4" t="s">
        <v>159</v>
      </c>
      <c r="AT208" s="204" t="s">
        <v>154</v>
      </c>
      <c r="AU208" s="204" t="s">
        <v>94</v>
      </c>
      <c r="AY208" s="16" t="s">
        <v>152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6" t="s">
        <v>92</v>
      </c>
      <c r="BK208" s="205">
        <f>ROUND(I208*H208,2)</f>
        <v>0</v>
      </c>
      <c r="BL208" s="16" t="s">
        <v>159</v>
      </c>
      <c r="BM208" s="204" t="s">
        <v>342</v>
      </c>
    </row>
    <row r="209" spans="1:65" s="2" customFormat="1" ht="33" customHeight="1">
      <c r="A209" s="34"/>
      <c r="B209" s="35"/>
      <c r="C209" s="193" t="s">
        <v>343</v>
      </c>
      <c r="D209" s="193" t="s">
        <v>154</v>
      </c>
      <c r="E209" s="194" t="s">
        <v>344</v>
      </c>
      <c r="F209" s="195" t="s">
        <v>345</v>
      </c>
      <c r="G209" s="196" t="s">
        <v>167</v>
      </c>
      <c r="H209" s="197">
        <v>400</v>
      </c>
      <c r="I209" s="198"/>
      <c r="J209" s="199">
        <f>ROUND(I209*H209,2)</f>
        <v>0</v>
      </c>
      <c r="K209" s="195" t="s">
        <v>158</v>
      </c>
      <c r="L209" s="39"/>
      <c r="M209" s="200" t="s">
        <v>1</v>
      </c>
      <c r="N209" s="201" t="s">
        <v>50</v>
      </c>
      <c r="O209" s="71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159</v>
      </c>
      <c r="AT209" s="204" t="s">
        <v>154</v>
      </c>
      <c r="AU209" s="204" t="s">
        <v>94</v>
      </c>
      <c r="AY209" s="16" t="s">
        <v>152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6" t="s">
        <v>92</v>
      </c>
      <c r="BK209" s="205">
        <f>ROUND(I209*H209,2)</f>
        <v>0</v>
      </c>
      <c r="BL209" s="16" t="s">
        <v>159</v>
      </c>
      <c r="BM209" s="204" t="s">
        <v>346</v>
      </c>
    </row>
    <row r="210" spans="1:65" s="13" customFormat="1">
      <c r="B210" s="211"/>
      <c r="C210" s="212"/>
      <c r="D210" s="206" t="s">
        <v>176</v>
      </c>
      <c r="E210" s="212"/>
      <c r="F210" s="214" t="s">
        <v>347</v>
      </c>
      <c r="G210" s="212"/>
      <c r="H210" s="215">
        <v>400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176</v>
      </c>
      <c r="AU210" s="221" t="s">
        <v>94</v>
      </c>
      <c r="AV210" s="13" t="s">
        <v>94</v>
      </c>
      <c r="AW210" s="13" t="s">
        <v>4</v>
      </c>
      <c r="AX210" s="13" t="s">
        <v>92</v>
      </c>
      <c r="AY210" s="221" t="s">
        <v>152</v>
      </c>
    </row>
    <row r="211" spans="1:65" s="2" customFormat="1" ht="24">
      <c r="A211" s="34"/>
      <c r="B211" s="35"/>
      <c r="C211" s="193" t="s">
        <v>348</v>
      </c>
      <c r="D211" s="193" t="s">
        <v>154</v>
      </c>
      <c r="E211" s="194" t="s">
        <v>349</v>
      </c>
      <c r="F211" s="195" t="s">
        <v>350</v>
      </c>
      <c r="G211" s="196" t="s">
        <v>167</v>
      </c>
      <c r="H211" s="197">
        <v>20</v>
      </c>
      <c r="I211" s="198"/>
      <c r="J211" s="199">
        <f>ROUND(I211*H211,2)</f>
        <v>0</v>
      </c>
      <c r="K211" s="195" t="s">
        <v>158</v>
      </c>
      <c r="L211" s="39"/>
      <c r="M211" s="200" t="s">
        <v>1</v>
      </c>
      <c r="N211" s="201" t="s">
        <v>50</v>
      </c>
      <c r="O211" s="71"/>
      <c r="P211" s="202">
        <f>O211*H211</f>
        <v>0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159</v>
      </c>
      <c r="AT211" s="204" t="s">
        <v>154</v>
      </c>
      <c r="AU211" s="204" t="s">
        <v>94</v>
      </c>
      <c r="AY211" s="16" t="s">
        <v>152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6" t="s">
        <v>92</v>
      </c>
      <c r="BK211" s="205">
        <f>ROUND(I211*H211,2)</f>
        <v>0</v>
      </c>
      <c r="BL211" s="16" t="s">
        <v>159</v>
      </c>
      <c r="BM211" s="204" t="s">
        <v>351</v>
      </c>
    </row>
    <row r="212" spans="1:65" s="2" customFormat="1" ht="16.5" customHeight="1">
      <c r="A212" s="34"/>
      <c r="B212" s="35"/>
      <c r="C212" s="193" t="s">
        <v>352</v>
      </c>
      <c r="D212" s="193" t="s">
        <v>154</v>
      </c>
      <c r="E212" s="194" t="s">
        <v>353</v>
      </c>
      <c r="F212" s="195" t="s">
        <v>354</v>
      </c>
      <c r="G212" s="196" t="s">
        <v>174</v>
      </c>
      <c r="H212" s="197">
        <v>6.2</v>
      </c>
      <c r="I212" s="198"/>
      <c r="J212" s="199">
        <f>ROUND(I212*H212,2)</f>
        <v>0</v>
      </c>
      <c r="K212" s="195" t="s">
        <v>158</v>
      </c>
      <c r="L212" s="39"/>
      <c r="M212" s="200" t="s">
        <v>1</v>
      </c>
      <c r="N212" s="201" t="s">
        <v>50</v>
      </c>
      <c r="O212" s="71"/>
      <c r="P212" s="202">
        <f>O212*H212</f>
        <v>0</v>
      </c>
      <c r="Q212" s="202">
        <v>0.12</v>
      </c>
      <c r="R212" s="202">
        <f>Q212*H212</f>
        <v>0.74399999999999999</v>
      </c>
      <c r="S212" s="202">
        <v>2.4900000000000002</v>
      </c>
      <c r="T212" s="203">
        <f>S212*H212</f>
        <v>15.438000000000002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159</v>
      </c>
      <c r="AT212" s="204" t="s">
        <v>154</v>
      </c>
      <c r="AU212" s="204" t="s">
        <v>94</v>
      </c>
      <c r="AY212" s="16" t="s">
        <v>152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6" t="s">
        <v>92</v>
      </c>
      <c r="BK212" s="205">
        <f>ROUND(I212*H212,2)</f>
        <v>0</v>
      </c>
      <c r="BL212" s="16" t="s">
        <v>159</v>
      </c>
      <c r="BM212" s="204" t="s">
        <v>355</v>
      </c>
    </row>
    <row r="213" spans="1:65" s="13" customFormat="1">
      <c r="B213" s="211"/>
      <c r="C213" s="212"/>
      <c r="D213" s="206" t="s">
        <v>176</v>
      </c>
      <c r="E213" s="213" t="s">
        <v>1</v>
      </c>
      <c r="F213" s="214" t="s">
        <v>356</v>
      </c>
      <c r="G213" s="212"/>
      <c r="H213" s="215">
        <v>6.2</v>
      </c>
      <c r="I213" s="216"/>
      <c r="J213" s="212"/>
      <c r="K213" s="212"/>
      <c r="L213" s="217"/>
      <c r="M213" s="218"/>
      <c r="N213" s="219"/>
      <c r="O213" s="219"/>
      <c r="P213" s="219"/>
      <c r="Q213" s="219"/>
      <c r="R213" s="219"/>
      <c r="S213" s="219"/>
      <c r="T213" s="220"/>
      <c r="AT213" s="221" t="s">
        <v>176</v>
      </c>
      <c r="AU213" s="221" t="s">
        <v>94</v>
      </c>
      <c r="AV213" s="13" t="s">
        <v>94</v>
      </c>
      <c r="AW213" s="13" t="s">
        <v>41</v>
      </c>
      <c r="AX213" s="13" t="s">
        <v>92</v>
      </c>
      <c r="AY213" s="221" t="s">
        <v>152</v>
      </c>
    </row>
    <row r="214" spans="1:65" s="2" customFormat="1" ht="16.5" customHeight="1">
      <c r="A214" s="34"/>
      <c r="B214" s="35"/>
      <c r="C214" s="193" t="s">
        <v>357</v>
      </c>
      <c r="D214" s="193" t="s">
        <v>154</v>
      </c>
      <c r="E214" s="194" t="s">
        <v>358</v>
      </c>
      <c r="F214" s="195" t="s">
        <v>359</v>
      </c>
      <c r="G214" s="196" t="s">
        <v>167</v>
      </c>
      <c r="H214" s="197">
        <v>16.600000000000001</v>
      </c>
      <c r="I214" s="198"/>
      <c r="J214" s="199">
        <f>ROUND(I214*H214,2)</f>
        <v>0</v>
      </c>
      <c r="K214" s="195" t="s">
        <v>158</v>
      </c>
      <c r="L214" s="39"/>
      <c r="M214" s="200" t="s">
        <v>1</v>
      </c>
      <c r="N214" s="201" t="s">
        <v>50</v>
      </c>
      <c r="O214" s="71"/>
      <c r="P214" s="202">
        <f>O214*H214</f>
        <v>0</v>
      </c>
      <c r="Q214" s="202">
        <v>8.0000000000000007E-5</v>
      </c>
      <c r="R214" s="202">
        <f>Q214*H214</f>
        <v>1.3280000000000002E-3</v>
      </c>
      <c r="S214" s="202">
        <v>1.7999999999999999E-2</v>
      </c>
      <c r="T214" s="203">
        <f>S214*H214</f>
        <v>0.29880000000000001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4" t="s">
        <v>159</v>
      </c>
      <c r="AT214" s="204" t="s">
        <v>154</v>
      </c>
      <c r="AU214" s="204" t="s">
        <v>94</v>
      </c>
      <c r="AY214" s="16" t="s">
        <v>152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6" t="s">
        <v>92</v>
      </c>
      <c r="BK214" s="205">
        <f>ROUND(I214*H214,2)</f>
        <v>0</v>
      </c>
      <c r="BL214" s="16" t="s">
        <v>159</v>
      </c>
      <c r="BM214" s="204" t="s">
        <v>360</v>
      </c>
    </row>
    <row r="215" spans="1:65" s="2" customFormat="1" ht="33" customHeight="1">
      <c r="A215" s="34"/>
      <c r="B215" s="35"/>
      <c r="C215" s="193" t="s">
        <v>361</v>
      </c>
      <c r="D215" s="193" t="s">
        <v>154</v>
      </c>
      <c r="E215" s="194" t="s">
        <v>362</v>
      </c>
      <c r="F215" s="195" t="s">
        <v>363</v>
      </c>
      <c r="G215" s="196" t="s">
        <v>167</v>
      </c>
      <c r="H215" s="197">
        <v>14.4</v>
      </c>
      <c r="I215" s="198"/>
      <c r="J215" s="199">
        <f>ROUND(I215*H215,2)</f>
        <v>0</v>
      </c>
      <c r="K215" s="195" t="s">
        <v>158</v>
      </c>
      <c r="L215" s="39"/>
      <c r="M215" s="200" t="s">
        <v>1</v>
      </c>
      <c r="N215" s="201" t="s">
        <v>50</v>
      </c>
      <c r="O215" s="71"/>
      <c r="P215" s="202">
        <f>O215*H215</f>
        <v>0</v>
      </c>
      <c r="Q215" s="202">
        <v>7.7999999999999999E-4</v>
      </c>
      <c r="R215" s="202">
        <f>Q215*H215</f>
        <v>1.1232000000000001E-2</v>
      </c>
      <c r="S215" s="202">
        <v>1E-3</v>
      </c>
      <c r="T215" s="203">
        <f>S215*H215</f>
        <v>1.4400000000000001E-2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4" t="s">
        <v>159</v>
      </c>
      <c r="AT215" s="204" t="s">
        <v>154</v>
      </c>
      <c r="AU215" s="204" t="s">
        <v>94</v>
      </c>
      <c r="AY215" s="16" t="s">
        <v>152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6" t="s">
        <v>92</v>
      </c>
      <c r="BK215" s="205">
        <f>ROUND(I215*H215,2)</f>
        <v>0</v>
      </c>
      <c r="BL215" s="16" t="s">
        <v>159</v>
      </c>
      <c r="BM215" s="204" t="s">
        <v>364</v>
      </c>
    </row>
    <row r="216" spans="1:65" s="13" customFormat="1">
      <c r="B216" s="211"/>
      <c r="C216" s="212"/>
      <c r="D216" s="206" t="s">
        <v>176</v>
      </c>
      <c r="E216" s="213" t="s">
        <v>1</v>
      </c>
      <c r="F216" s="214" t="s">
        <v>365</v>
      </c>
      <c r="G216" s="212"/>
      <c r="H216" s="215">
        <v>14.4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176</v>
      </c>
      <c r="AU216" s="221" t="s">
        <v>94</v>
      </c>
      <c r="AV216" s="13" t="s">
        <v>94</v>
      </c>
      <c r="AW216" s="13" t="s">
        <v>41</v>
      </c>
      <c r="AX216" s="13" t="s">
        <v>92</v>
      </c>
      <c r="AY216" s="221" t="s">
        <v>152</v>
      </c>
    </row>
    <row r="217" spans="1:65" s="2" customFormat="1" ht="24">
      <c r="A217" s="34"/>
      <c r="B217" s="35"/>
      <c r="C217" s="233" t="s">
        <v>366</v>
      </c>
      <c r="D217" s="233" t="s">
        <v>289</v>
      </c>
      <c r="E217" s="234" t="s">
        <v>367</v>
      </c>
      <c r="F217" s="235" t="s">
        <v>368</v>
      </c>
      <c r="G217" s="236" t="s">
        <v>193</v>
      </c>
      <c r="H217" s="237">
        <v>2.7E-2</v>
      </c>
      <c r="I217" s="238"/>
      <c r="J217" s="239">
        <f>ROUND(I217*H217,2)</f>
        <v>0</v>
      </c>
      <c r="K217" s="235" t="s">
        <v>158</v>
      </c>
      <c r="L217" s="240"/>
      <c r="M217" s="241" t="s">
        <v>1</v>
      </c>
      <c r="N217" s="242" t="s">
        <v>50</v>
      </c>
      <c r="O217" s="71"/>
      <c r="P217" s="202">
        <f>O217*H217</f>
        <v>0</v>
      </c>
      <c r="Q217" s="202">
        <v>1</v>
      </c>
      <c r="R217" s="202">
        <f>Q217*H217</f>
        <v>2.7E-2</v>
      </c>
      <c r="S217" s="202">
        <v>0</v>
      </c>
      <c r="T217" s="20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4" t="s">
        <v>190</v>
      </c>
      <c r="AT217" s="204" t="s">
        <v>289</v>
      </c>
      <c r="AU217" s="204" t="s">
        <v>94</v>
      </c>
      <c r="AY217" s="16" t="s">
        <v>152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6" t="s">
        <v>92</v>
      </c>
      <c r="BK217" s="205">
        <f>ROUND(I217*H217,2)</f>
        <v>0</v>
      </c>
      <c r="BL217" s="16" t="s">
        <v>159</v>
      </c>
      <c r="BM217" s="204" t="s">
        <v>369</v>
      </c>
    </row>
    <row r="218" spans="1:65" s="13" customFormat="1">
      <c r="B218" s="211"/>
      <c r="C218" s="212"/>
      <c r="D218" s="206" t="s">
        <v>176</v>
      </c>
      <c r="E218" s="213" t="s">
        <v>1</v>
      </c>
      <c r="F218" s="214" t="s">
        <v>370</v>
      </c>
      <c r="G218" s="212"/>
      <c r="H218" s="215">
        <v>2.7E-2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176</v>
      </c>
      <c r="AU218" s="221" t="s">
        <v>94</v>
      </c>
      <c r="AV218" s="13" t="s">
        <v>94</v>
      </c>
      <c r="AW218" s="13" t="s">
        <v>41</v>
      </c>
      <c r="AX218" s="13" t="s">
        <v>92</v>
      </c>
      <c r="AY218" s="221" t="s">
        <v>152</v>
      </c>
    </row>
    <row r="219" spans="1:65" s="12" customFormat="1" ht="22.9" customHeight="1">
      <c r="B219" s="177"/>
      <c r="C219" s="178"/>
      <c r="D219" s="179" t="s">
        <v>84</v>
      </c>
      <c r="E219" s="191" t="s">
        <v>371</v>
      </c>
      <c r="F219" s="191" t="s">
        <v>372</v>
      </c>
      <c r="G219" s="178"/>
      <c r="H219" s="178"/>
      <c r="I219" s="181"/>
      <c r="J219" s="192">
        <f>BK219</f>
        <v>0</v>
      </c>
      <c r="K219" s="178"/>
      <c r="L219" s="183"/>
      <c r="M219" s="184"/>
      <c r="N219" s="185"/>
      <c r="O219" s="185"/>
      <c r="P219" s="186">
        <f>SUM(P220:P226)</f>
        <v>0</v>
      </c>
      <c r="Q219" s="185"/>
      <c r="R219" s="186">
        <f>SUM(R220:R226)</f>
        <v>0</v>
      </c>
      <c r="S219" s="185"/>
      <c r="T219" s="187">
        <f>SUM(T220:T226)</f>
        <v>0</v>
      </c>
      <c r="AR219" s="188" t="s">
        <v>92</v>
      </c>
      <c r="AT219" s="189" t="s">
        <v>84</v>
      </c>
      <c r="AU219" s="189" t="s">
        <v>92</v>
      </c>
      <c r="AY219" s="188" t="s">
        <v>152</v>
      </c>
      <c r="BK219" s="190">
        <f>SUM(BK220:BK226)</f>
        <v>0</v>
      </c>
    </row>
    <row r="220" spans="1:65" s="2" customFormat="1" ht="24">
      <c r="A220" s="34"/>
      <c r="B220" s="35"/>
      <c r="C220" s="193" t="s">
        <v>373</v>
      </c>
      <c r="D220" s="193" t="s">
        <v>154</v>
      </c>
      <c r="E220" s="194" t="s">
        <v>374</v>
      </c>
      <c r="F220" s="195" t="s">
        <v>375</v>
      </c>
      <c r="G220" s="196" t="s">
        <v>193</v>
      </c>
      <c r="H220" s="197">
        <v>15.44</v>
      </c>
      <c r="I220" s="198"/>
      <c r="J220" s="199">
        <f>ROUND(I220*H220,2)</f>
        <v>0</v>
      </c>
      <c r="K220" s="195" t="s">
        <v>158</v>
      </c>
      <c r="L220" s="39"/>
      <c r="M220" s="200" t="s">
        <v>1</v>
      </c>
      <c r="N220" s="201" t="s">
        <v>50</v>
      </c>
      <c r="O220" s="71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4" t="s">
        <v>159</v>
      </c>
      <c r="AT220" s="204" t="s">
        <v>154</v>
      </c>
      <c r="AU220" s="204" t="s">
        <v>94</v>
      </c>
      <c r="AY220" s="16" t="s">
        <v>152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6" t="s">
        <v>92</v>
      </c>
      <c r="BK220" s="205">
        <f>ROUND(I220*H220,2)</f>
        <v>0</v>
      </c>
      <c r="BL220" s="16" t="s">
        <v>159</v>
      </c>
      <c r="BM220" s="204" t="s">
        <v>376</v>
      </c>
    </row>
    <row r="221" spans="1:65" s="13" customFormat="1">
      <c r="B221" s="211"/>
      <c r="C221" s="212"/>
      <c r="D221" s="206" t="s">
        <v>176</v>
      </c>
      <c r="E221" s="213" t="s">
        <v>1</v>
      </c>
      <c r="F221" s="214" t="s">
        <v>377</v>
      </c>
      <c r="G221" s="212"/>
      <c r="H221" s="215">
        <v>15.44</v>
      </c>
      <c r="I221" s="216"/>
      <c r="J221" s="212"/>
      <c r="K221" s="212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176</v>
      </c>
      <c r="AU221" s="221" t="s">
        <v>94</v>
      </c>
      <c r="AV221" s="13" t="s">
        <v>94</v>
      </c>
      <c r="AW221" s="13" t="s">
        <v>41</v>
      </c>
      <c r="AX221" s="13" t="s">
        <v>92</v>
      </c>
      <c r="AY221" s="221" t="s">
        <v>152</v>
      </c>
    </row>
    <row r="222" spans="1:65" s="2" customFormat="1" ht="24">
      <c r="A222" s="34"/>
      <c r="B222" s="35"/>
      <c r="C222" s="193" t="s">
        <v>378</v>
      </c>
      <c r="D222" s="193" t="s">
        <v>154</v>
      </c>
      <c r="E222" s="194" t="s">
        <v>379</v>
      </c>
      <c r="F222" s="195" t="s">
        <v>380</v>
      </c>
      <c r="G222" s="196" t="s">
        <v>193</v>
      </c>
      <c r="H222" s="197">
        <v>15.44</v>
      </c>
      <c r="I222" s="198"/>
      <c r="J222" s="199">
        <f>ROUND(I222*H222,2)</f>
        <v>0</v>
      </c>
      <c r="K222" s="195" t="s">
        <v>158</v>
      </c>
      <c r="L222" s="39"/>
      <c r="M222" s="200" t="s">
        <v>1</v>
      </c>
      <c r="N222" s="201" t="s">
        <v>50</v>
      </c>
      <c r="O222" s="71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159</v>
      </c>
      <c r="AT222" s="204" t="s">
        <v>154</v>
      </c>
      <c r="AU222" s="204" t="s">
        <v>94</v>
      </c>
      <c r="AY222" s="16" t="s">
        <v>152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6" t="s">
        <v>92</v>
      </c>
      <c r="BK222" s="205">
        <f>ROUND(I222*H222,2)</f>
        <v>0</v>
      </c>
      <c r="BL222" s="16" t="s">
        <v>159</v>
      </c>
      <c r="BM222" s="204" t="s">
        <v>381</v>
      </c>
    </row>
    <row r="223" spans="1:65" s="2" customFormat="1" ht="16.5" customHeight="1">
      <c r="A223" s="34"/>
      <c r="B223" s="35"/>
      <c r="C223" s="193" t="s">
        <v>382</v>
      </c>
      <c r="D223" s="193" t="s">
        <v>154</v>
      </c>
      <c r="E223" s="194" t="s">
        <v>383</v>
      </c>
      <c r="F223" s="195" t="s">
        <v>384</v>
      </c>
      <c r="G223" s="196" t="s">
        <v>193</v>
      </c>
      <c r="H223" s="197">
        <v>216.16</v>
      </c>
      <c r="I223" s="198"/>
      <c r="J223" s="199">
        <f>ROUND(I223*H223,2)</f>
        <v>0</v>
      </c>
      <c r="K223" s="195" t="s">
        <v>158</v>
      </c>
      <c r="L223" s="39"/>
      <c r="M223" s="200" t="s">
        <v>1</v>
      </c>
      <c r="N223" s="201" t="s">
        <v>50</v>
      </c>
      <c r="O223" s="71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4" t="s">
        <v>159</v>
      </c>
      <c r="AT223" s="204" t="s">
        <v>154</v>
      </c>
      <c r="AU223" s="204" t="s">
        <v>94</v>
      </c>
      <c r="AY223" s="16" t="s">
        <v>152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6" t="s">
        <v>92</v>
      </c>
      <c r="BK223" s="205">
        <f>ROUND(I223*H223,2)</f>
        <v>0</v>
      </c>
      <c r="BL223" s="16" t="s">
        <v>159</v>
      </c>
      <c r="BM223" s="204" t="s">
        <v>385</v>
      </c>
    </row>
    <row r="224" spans="1:65" s="13" customFormat="1">
      <c r="B224" s="211"/>
      <c r="C224" s="212"/>
      <c r="D224" s="206" t="s">
        <v>176</v>
      </c>
      <c r="E224" s="213" t="s">
        <v>1</v>
      </c>
      <c r="F224" s="214" t="s">
        <v>386</v>
      </c>
      <c r="G224" s="212"/>
      <c r="H224" s="215">
        <v>15.44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176</v>
      </c>
      <c r="AU224" s="221" t="s">
        <v>94</v>
      </c>
      <c r="AV224" s="13" t="s">
        <v>94</v>
      </c>
      <c r="AW224" s="13" t="s">
        <v>41</v>
      </c>
      <c r="AX224" s="13" t="s">
        <v>92</v>
      </c>
      <c r="AY224" s="221" t="s">
        <v>152</v>
      </c>
    </row>
    <row r="225" spans="1:65" s="13" customFormat="1">
      <c r="B225" s="211"/>
      <c r="C225" s="212"/>
      <c r="D225" s="206" t="s">
        <v>176</v>
      </c>
      <c r="E225" s="212"/>
      <c r="F225" s="214" t="s">
        <v>387</v>
      </c>
      <c r="G225" s="212"/>
      <c r="H225" s="215">
        <v>216.16</v>
      </c>
      <c r="I225" s="216"/>
      <c r="J225" s="212"/>
      <c r="K225" s="212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176</v>
      </c>
      <c r="AU225" s="221" t="s">
        <v>94</v>
      </c>
      <c r="AV225" s="13" t="s">
        <v>94</v>
      </c>
      <c r="AW225" s="13" t="s">
        <v>4</v>
      </c>
      <c r="AX225" s="13" t="s">
        <v>92</v>
      </c>
      <c r="AY225" s="221" t="s">
        <v>152</v>
      </c>
    </row>
    <row r="226" spans="1:65" s="2" customFormat="1" ht="24">
      <c r="A226" s="34"/>
      <c r="B226" s="35"/>
      <c r="C226" s="193" t="s">
        <v>388</v>
      </c>
      <c r="D226" s="193" t="s">
        <v>154</v>
      </c>
      <c r="E226" s="194" t="s">
        <v>389</v>
      </c>
      <c r="F226" s="195" t="s">
        <v>192</v>
      </c>
      <c r="G226" s="196" t="s">
        <v>193</v>
      </c>
      <c r="H226" s="197">
        <v>15.44</v>
      </c>
      <c r="I226" s="198"/>
      <c r="J226" s="199">
        <f>ROUND(I226*H226,2)</f>
        <v>0</v>
      </c>
      <c r="K226" s="195" t="s">
        <v>158</v>
      </c>
      <c r="L226" s="39"/>
      <c r="M226" s="200" t="s">
        <v>1</v>
      </c>
      <c r="N226" s="201" t="s">
        <v>50</v>
      </c>
      <c r="O226" s="71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4" t="s">
        <v>159</v>
      </c>
      <c r="AT226" s="204" t="s">
        <v>154</v>
      </c>
      <c r="AU226" s="204" t="s">
        <v>94</v>
      </c>
      <c r="AY226" s="16" t="s">
        <v>152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6" t="s">
        <v>92</v>
      </c>
      <c r="BK226" s="205">
        <f>ROUND(I226*H226,2)</f>
        <v>0</v>
      </c>
      <c r="BL226" s="16" t="s">
        <v>159</v>
      </c>
      <c r="BM226" s="204" t="s">
        <v>390</v>
      </c>
    </row>
    <row r="227" spans="1:65" s="12" customFormat="1" ht="22.9" customHeight="1">
      <c r="B227" s="177"/>
      <c r="C227" s="178"/>
      <c r="D227" s="179" t="s">
        <v>84</v>
      </c>
      <c r="E227" s="191" t="s">
        <v>391</v>
      </c>
      <c r="F227" s="191" t="s">
        <v>392</v>
      </c>
      <c r="G227" s="178"/>
      <c r="H227" s="178"/>
      <c r="I227" s="181"/>
      <c r="J227" s="192">
        <f>BK227</f>
        <v>0</v>
      </c>
      <c r="K227" s="178"/>
      <c r="L227" s="183"/>
      <c r="M227" s="184"/>
      <c r="N227" s="185"/>
      <c r="O227" s="185"/>
      <c r="P227" s="186">
        <f>P228</f>
        <v>0</v>
      </c>
      <c r="Q227" s="185"/>
      <c r="R227" s="186">
        <f>R228</f>
        <v>0</v>
      </c>
      <c r="S227" s="185"/>
      <c r="T227" s="187">
        <f>T228</f>
        <v>0</v>
      </c>
      <c r="AR227" s="188" t="s">
        <v>92</v>
      </c>
      <c r="AT227" s="189" t="s">
        <v>84</v>
      </c>
      <c r="AU227" s="189" t="s">
        <v>92</v>
      </c>
      <c r="AY227" s="188" t="s">
        <v>152</v>
      </c>
      <c r="BK227" s="190">
        <f>BK228</f>
        <v>0</v>
      </c>
    </row>
    <row r="228" spans="1:65" s="2" customFormat="1" ht="24">
      <c r="A228" s="34"/>
      <c r="B228" s="35"/>
      <c r="C228" s="193" t="s">
        <v>393</v>
      </c>
      <c r="D228" s="193" t="s">
        <v>154</v>
      </c>
      <c r="E228" s="194" t="s">
        <v>394</v>
      </c>
      <c r="F228" s="195" t="s">
        <v>395</v>
      </c>
      <c r="G228" s="196" t="s">
        <v>193</v>
      </c>
      <c r="H228" s="197">
        <v>116.214</v>
      </c>
      <c r="I228" s="198"/>
      <c r="J228" s="199">
        <f>ROUND(I228*H228,2)</f>
        <v>0</v>
      </c>
      <c r="K228" s="195" t="s">
        <v>158</v>
      </c>
      <c r="L228" s="39"/>
      <c r="M228" s="200" t="s">
        <v>1</v>
      </c>
      <c r="N228" s="201" t="s">
        <v>50</v>
      </c>
      <c r="O228" s="71"/>
      <c r="P228" s="202">
        <f>O228*H228</f>
        <v>0</v>
      </c>
      <c r="Q228" s="202">
        <v>0</v>
      </c>
      <c r="R228" s="202">
        <f>Q228*H228</f>
        <v>0</v>
      </c>
      <c r="S228" s="202">
        <v>0</v>
      </c>
      <c r="T228" s="20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4" t="s">
        <v>159</v>
      </c>
      <c r="AT228" s="204" t="s">
        <v>154</v>
      </c>
      <c r="AU228" s="204" t="s">
        <v>94</v>
      </c>
      <c r="AY228" s="16" t="s">
        <v>152</v>
      </c>
      <c r="BE228" s="205">
        <f>IF(N228="základní",J228,0)</f>
        <v>0</v>
      </c>
      <c r="BF228" s="205">
        <f>IF(N228="snížená",J228,0)</f>
        <v>0</v>
      </c>
      <c r="BG228" s="205">
        <f>IF(N228="zákl. přenesená",J228,0)</f>
        <v>0</v>
      </c>
      <c r="BH228" s="205">
        <f>IF(N228="sníž. přenesená",J228,0)</f>
        <v>0</v>
      </c>
      <c r="BI228" s="205">
        <f>IF(N228="nulová",J228,0)</f>
        <v>0</v>
      </c>
      <c r="BJ228" s="16" t="s">
        <v>92</v>
      </c>
      <c r="BK228" s="205">
        <f>ROUND(I228*H228,2)</f>
        <v>0</v>
      </c>
      <c r="BL228" s="16" t="s">
        <v>159</v>
      </c>
      <c r="BM228" s="204" t="s">
        <v>396</v>
      </c>
    </row>
    <row r="229" spans="1:65" s="12" customFormat="1" ht="25.9" customHeight="1">
      <c r="B229" s="177"/>
      <c r="C229" s="178"/>
      <c r="D229" s="179" t="s">
        <v>84</v>
      </c>
      <c r="E229" s="180" t="s">
        <v>397</v>
      </c>
      <c r="F229" s="180" t="s">
        <v>398</v>
      </c>
      <c r="G229" s="178"/>
      <c r="H229" s="178"/>
      <c r="I229" s="181"/>
      <c r="J229" s="182">
        <f>BK229</f>
        <v>0</v>
      </c>
      <c r="K229" s="178"/>
      <c r="L229" s="183"/>
      <c r="M229" s="184"/>
      <c r="N229" s="185"/>
      <c r="O229" s="185"/>
      <c r="P229" s="186">
        <f>P230</f>
        <v>0</v>
      </c>
      <c r="Q229" s="185"/>
      <c r="R229" s="186">
        <f>R230</f>
        <v>1.2938761000000001</v>
      </c>
      <c r="S229" s="185"/>
      <c r="T229" s="187">
        <f>T230</f>
        <v>0</v>
      </c>
      <c r="AR229" s="188" t="s">
        <v>94</v>
      </c>
      <c r="AT229" s="189" t="s">
        <v>84</v>
      </c>
      <c r="AU229" s="189" t="s">
        <v>85</v>
      </c>
      <c r="AY229" s="188" t="s">
        <v>152</v>
      </c>
      <c r="BK229" s="190">
        <f>BK230</f>
        <v>0</v>
      </c>
    </row>
    <row r="230" spans="1:65" s="12" customFormat="1" ht="22.9" customHeight="1">
      <c r="B230" s="177"/>
      <c r="C230" s="178"/>
      <c r="D230" s="179" t="s">
        <v>84</v>
      </c>
      <c r="E230" s="191" t="s">
        <v>399</v>
      </c>
      <c r="F230" s="191" t="s">
        <v>400</v>
      </c>
      <c r="G230" s="178"/>
      <c r="H230" s="178"/>
      <c r="I230" s="181"/>
      <c r="J230" s="192">
        <f>BK230</f>
        <v>0</v>
      </c>
      <c r="K230" s="178"/>
      <c r="L230" s="183"/>
      <c r="M230" s="184"/>
      <c r="N230" s="185"/>
      <c r="O230" s="185"/>
      <c r="P230" s="186">
        <f>SUM(P231:P244)</f>
        <v>0</v>
      </c>
      <c r="Q230" s="185"/>
      <c r="R230" s="186">
        <f>SUM(R231:R244)</f>
        <v>1.2938761000000001</v>
      </c>
      <c r="S230" s="185"/>
      <c r="T230" s="187">
        <f>SUM(T231:T244)</f>
        <v>0</v>
      </c>
      <c r="AR230" s="188" t="s">
        <v>94</v>
      </c>
      <c r="AT230" s="189" t="s">
        <v>84</v>
      </c>
      <c r="AU230" s="189" t="s">
        <v>92</v>
      </c>
      <c r="AY230" s="188" t="s">
        <v>152</v>
      </c>
      <c r="BK230" s="190">
        <f>SUM(BK231:BK244)</f>
        <v>0</v>
      </c>
    </row>
    <row r="231" spans="1:65" s="2" customFormat="1" ht="24">
      <c r="A231" s="34"/>
      <c r="B231" s="35"/>
      <c r="C231" s="193" t="s">
        <v>401</v>
      </c>
      <c r="D231" s="193" t="s">
        <v>154</v>
      </c>
      <c r="E231" s="194" t="s">
        <v>402</v>
      </c>
      <c r="F231" s="195" t="s">
        <v>403</v>
      </c>
      <c r="G231" s="196" t="s">
        <v>157</v>
      </c>
      <c r="H231" s="197">
        <v>196.85</v>
      </c>
      <c r="I231" s="198"/>
      <c r="J231" s="199">
        <f>ROUND(I231*H231,2)</f>
        <v>0</v>
      </c>
      <c r="K231" s="195" t="s">
        <v>158</v>
      </c>
      <c r="L231" s="39"/>
      <c r="M231" s="200" t="s">
        <v>1</v>
      </c>
      <c r="N231" s="201" t="s">
        <v>50</v>
      </c>
      <c r="O231" s="71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4" t="s">
        <v>219</v>
      </c>
      <c r="AT231" s="204" t="s">
        <v>154</v>
      </c>
      <c r="AU231" s="204" t="s">
        <v>94</v>
      </c>
      <c r="AY231" s="16" t="s">
        <v>152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6" t="s">
        <v>92</v>
      </c>
      <c r="BK231" s="205">
        <f>ROUND(I231*H231,2)</f>
        <v>0</v>
      </c>
      <c r="BL231" s="16" t="s">
        <v>219</v>
      </c>
      <c r="BM231" s="204" t="s">
        <v>404</v>
      </c>
    </row>
    <row r="232" spans="1:65" s="13" customFormat="1">
      <c r="B232" s="211"/>
      <c r="C232" s="212"/>
      <c r="D232" s="206" t="s">
        <v>176</v>
      </c>
      <c r="E232" s="213" t="s">
        <v>1</v>
      </c>
      <c r="F232" s="214" t="s">
        <v>405</v>
      </c>
      <c r="G232" s="212"/>
      <c r="H232" s="215">
        <v>196.85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176</v>
      </c>
      <c r="AU232" s="221" t="s">
        <v>94</v>
      </c>
      <c r="AV232" s="13" t="s">
        <v>94</v>
      </c>
      <c r="AW232" s="13" t="s">
        <v>41</v>
      </c>
      <c r="AX232" s="13" t="s">
        <v>92</v>
      </c>
      <c r="AY232" s="221" t="s">
        <v>152</v>
      </c>
    </row>
    <row r="233" spans="1:65" s="2" customFormat="1" ht="24">
      <c r="A233" s="34"/>
      <c r="B233" s="35"/>
      <c r="C233" s="233" t="s">
        <v>406</v>
      </c>
      <c r="D233" s="233" t="s">
        <v>289</v>
      </c>
      <c r="E233" s="234" t="s">
        <v>407</v>
      </c>
      <c r="F233" s="235" t="s">
        <v>408</v>
      </c>
      <c r="G233" s="236" t="s">
        <v>157</v>
      </c>
      <c r="H233" s="237">
        <v>229.429</v>
      </c>
      <c r="I233" s="238"/>
      <c r="J233" s="239">
        <f>ROUND(I233*H233,2)</f>
        <v>0</v>
      </c>
      <c r="K233" s="235" t="s">
        <v>1</v>
      </c>
      <c r="L233" s="240"/>
      <c r="M233" s="241" t="s">
        <v>1</v>
      </c>
      <c r="N233" s="242" t="s">
        <v>50</v>
      </c>
      <c r="O233" s="71"/>
      <c r="P233" s="202">
        <f>O233*H233</f>
        <v>0</v>
      </c>
      <c r="Q233" s="202">
        <v>5.0000000000000001E-3</v>
      </c>
      <c r="R233" s="202">
        <f>Q233*H233</f>
        <v>1.1471450000000001</v>
      </c>
      <c r="S233" s="202">
        <v>0</v>
      </c>
      <c r="T233" s="20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4" t="s">
        <v>266</v>
      </c>
      <c r="AT233" s="204" t="s">
        <v>289</v>
      </c>
      <c r="AU233" s="204" t="s">
        <v>94</v>
      </c>
      <c r="AY233" s="16" t="s">
        <v>152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6" t="s">
        <v>92</v>
      </c>
      <c r="BK233" s="205">
        <f>ROUND(I233*H233,2)</f>
        <v>0</v>
      </c>
      <c r="BL233" s="16" t="s">
        <v>219</v>
      </c>
      <c r="BM233" s="204" t="s">
        <v>409</v>
      </c>
    </row>
    <row r="234" spans="1:65" s="13" customFormat="1">
      <c r="B234" s="211"/>
      <c r="C234" s="212"/>
      <c r="D234" s="206" t="s">
        <v>176</v>
      </c>
      <c r="E234" s="212"/>
      <c r="F234" s="214" t="s">
        <v>410</v>
      </c>
      <c r="G234" s="212"/>
      <c r="H234" s="215">
        <v>229.429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176</v>
      </c>
      <c r="AU234" s="221" t="s">
        <v>94</v>
      </c>
      <c r="AV234" s="13" t="s">
        <v>94</v>
      </c>
      <c r="AW234" s="13" t="s">
        <v>4</v>
      </c>
      <c r="AX234" s="13" t="s">
        <v>92</v>
      </c>
      <c r="AY234" s="221" t="s">
        <v>152</v>
      </c>
    </row>
    <row r="235" spans="1:65" s="2" customFormat="1" ht="24">
      <c r="A235" s="34"/>
      <c r="B235" s="35"/>
      <c r="C235" s="193" t="s">
        <v>411</v>
      </c>
      <c r="D235" s="193" t="s">
        <v>154</v>
      </c>
      <c r="E235" s="194" t="s">
        <v>412</v>
      </c>
      <c r="F235" s="195" t="s">
        <v>413</v>
      </c>
      <c r="G235" s="196" t="s">
        <v>157</v>
      </c>
      <c r="H235" s="197">
        <v>196.85</v>
      </c>
      <c r="I235" s="198"/>
      <c r="J235" s="199">
        <f>ROUND(I235*H235,2)</f>
        <v>0</v>
      </c>
      <c r="K235" s="195" t="s">
        <v>158</v>
      </c>
      <c r="L235" s="39"/>
      <c r="M235" s="200" t="s">
        <v>1</v>
      </c>
      <c r="N235" s="201" t="s">
        <v>50</v>
      </c>
      <c r="O235" s="71"/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4" t="s">
        <v>219</v>
      </c>
      <c r="AT235" s="204" t="s">
        <v>154</v>
      </c>
      <c r="AU235" s="204" t="s">
        <v>94</v>
      </c>
      <c r="AY235" s="16" t="s">
        <v>152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6" t="s">
        <v>92</v>
      </c>
      <c r="BK235" s="205">
        <f>ROUND(I235*H235,2)</f>
        <v>0</v>
      </c>
      <c r="BL235" s="16" t="s">
        <v>219</v>
      </c>
      <c r="BM235" s="204" t="s">
        <v>414</v>
      </c>
    </row>
    <row r="236" spans="1:65" s="13" customFormat="1">
      <c r="B236" s="211"/>
      <c r="C236" s="212"/>
      <c r="D236" s="206" t="s">
        <v>176</v>
      </c>
      <c r="E236" s="213" t="s">
        <v>1</v>
      </c>
      <c r="F236" s="214" t="s">
        <v>415</v>
      </c>
      <c r="G236" s="212"/>
      <c r="H236" s="215">
        <v>196.85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176</v>
      </c>
      <c r="AU236" s="221" t="s">
        <v>94</v>
      </c>
      <c r="AV236" s="13" t="s">
        <v>94</v>
      </c>
      <c r="AW236" s="13" t="s">
        <v>41</v>
      </c>
      <c r="AX236" s="13" t="s">
        <v>92</v>
      </c>
      <c r="AY236" s="221" t="s">
        <v>152</v>
      </c>
    </row>
    <row r="237" spans="1:65" s="2" customFormat="1" ht="24">
      <c r="A237" s="34"/>
      <c r="B237" s="35"/>
      <c r="C237" s="233" t="s">
        <v>416</v>
      </c>
      <c r="D237" s="233" t="s">
        <v>289</v>
      </c>
      <c r="E237" s="234" t="s">
        <v>417</v>
      </c>
      <c r="F237" s="235" t="s">
        <v>418</v>
      </c>
      <c r="G237" s="236" t="s">
        <v>157</v>
      </c>
      <c r="H237" s="237">
        <v>206.69300000000001</v>
      </c>
      <c r="I237" s="238"/>
      <c r="J237" s="239">
        <f>ROUND(I237*H237,2)</f>
        <v>0</v>
      </c>
      <c r="K237" s="235" t="s">
        <v>158</v>
      </c>
      <c r="L237" s="240"/>
      <c r="M237" s="241" t="s">
        <v>1</v>
      </c>
      <c r="N237" s="242" t="s">
        <v>50</v>
      </c>
      <c r="O237" s="71"/>
      <c r="P237" s="202">
        <f>O237*H237</f>
        <v>0</v>
      </c>
      <c r="Q237" s="202">
        <v>6.9999999999999999E-4</v>
      </c>
      <c r="R237" s="202">
        <f>Q237*H237</f>
        <v>0.14468510000000001</v>
      </c>
      <c r="S237" s="202">
        <v>0</v>
      </c>
      <c r="T237" s="20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4" t="s">
        <v>266</v>
      </c>
      <c r="AT237" s="204" t="s">
        <v>289</v>
      </c>
      <c r="AU237" s="204" t="s">
        <v>94</v>
      </c>
      <c r="AY237" s="16" t="s">
        <v>152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6" t="s">
        <v>92</v>
      </c>
      <c r="BK237" s="205">
        <f>ROUND(I237*H237,2)</f>
        <v>0</v>
      </c>
      <c r="BL237" s="16" t="s">
        <v>219</v>
      </c>
      <c r="BM237" s="204" t="s">
        <v>419</v>
      </c>
    </row>
    <row r="238" spans="1:65" s="13" customFormat="1">
      <c r="B238" s="211"/>
      <c r="C238" s="212"/>
      <c r="D238" s="206" t="s">
        <v>176</v>
      </c>
      <c r="E238" s="212"/>
      <c r="F238" s="214" t="s">
        <v>420</v>
      </c>
      <c r="G238" s="212"/>
      <c r="H238" s="215">
        <v>206.69300000000001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176</v>
      </c>
      <c r="AU238" s="221" t="s">
        <v>94</v>
      </c>
      <c r="AV238" s="13" t="s">
        <v>94</v>
      </c>
      <c r="AW238" s="13" t="s">
        <v>4</v>
      </c>
      <c r="AX238" s="13" t="s">
        <v>92</v>
      </c>
      <c r="AY238" s="221" t="s">
        <v>152</v>
      </c>
    </row>
    <row r="239" spans="1:65" s="2" customFormat="1" ht="21.75" customHeight="1">
      <c r="A239" s="34"/>
      <c r="B239" s="35"/>
      <c r="C239" s="193" t="s">
        <v>421</v>
      </c>
      <c r="D239" s="193" t="s">
        <v>154</v>
      </c>
      <c r="E239" s="194" t="s">
        <v>422</v>
      </c>
      <c r="F239" s="195" t="s">
        <v>423</v>
      </c>
      <c r="G239" s="196" t="s">
        <v>167</v>
      </c>
      <c r="H239" s="197">
        <v>18.600000000000001</v>
      </c>
      <c r="I239" s="198"/>
      <c r="J239" s="199">
        <f>ROUND(I239*H239,2)</f>
        <v>0</v>
      </c>
      <c r="K239" s="195" t="s">
        <v>158</v>
      </c>
      <c r="L239" s="39"/>
      <c r="M239" s="200" t="s">
        <v>1</v>
      </c>
      <c r="N239" s="201" t="s">
        <v>50</v>
      </c>
      <c r="O239" s="71"/>
      <c r="P239" s="202">
        <f>O239*H239</f>
        <v>0</v>
      </c>
      <c r="Q239" s="202">
        <v>1.1E-4</v>
      </c>
      <c r="R239" s="202">
        <f>Q239*H239</f>
        <v>2.0460000000000001E-3</v>
      </c>
      <c r="S239" s="202">
        <v>0</v>
      </c>
      <c r="T239" s="20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4" t="s">
        <v>219</v>
      </c>
      <c r="AT239" s="204" t="s">
        <v>154</v>
      </c>
      <c r="AU239" s="204" t="s">
        <v>94</v>
      </c>
      <c r="AY239" s="16" t="s">
        <v>152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6" t="s">
        <v>92</v>
      </c>
      <c r="BK239" s="205">
        <f>ROUND(I239*H239,2)</f>
        <v>0</v>
      </c>
      <c r="BL239" s="16" t="s">
        <v>219</v>
      </c>
      <c r="BM239" s="204" t="s">
        <v>424</v>
      </c>
    </row>
    <row r="240" spans="1:65" s="13" customFormat="1">
      <c r="B240" s="211"/>
      <c r="C240" s="212"/>
      <c r="D240" s="206" t="s">
        <v>176</v>
      </c>
      <c r="E240" s="213" t="s">
        <v>1</v>
      </c>
      <c r="F240" s="214" t="s">
        <v>425</v>
      </c>
      <c r="G240" s="212"/>
      <c r="H240" s="215">
        <v>18.600000000000001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176</v>
      </c>
      <c r="AU240" s="221" t="s">
        <v>94</v>
      </c>
      <c r="AV240" s="13" t="s">
        <v>94</v>
      </c>
      <c r="AW240" s="13" t="s">
        <v>41</v>
      </c>
      <c r="AX240" s="13" t="s">
        <v>92</v>
      </c>
      <c r="AY240" s="221" t="s">
        <v>152</v>
      </c>
    </row>
    <row r="241" spans="1:65" s="2" customFormat="1" ht="16.5" customHeight="1">
      <c r="A241" s="34"/>
      <c r="B241" s="35"/>
      <c r="C241" s="233" t="s">
        <v>426</v>
      </c>
      <c r="D241" s="233" t="s">
        <v>289</v>
      </c>
      <c r="E241" s="234" t="s">
        <v>427</v>
      </c>
      <c r="F241" s="235" t="s">
        <v>428</v>
      </c>
      <c r="G241" s="236" t="s">
        <v>167</v>
      </c>
      <c r="H241" s="237">
        <v>19.158000000000001</v>
      </c>
      <c r="I241" s="238"/>
      <c r="J241" s="239">
        <f>ROUND(I241*H241,2)</f>
        <v>0</v>
      </c>
      <c r="K241" s="235" t="s">
        <v>1</v>
      </c>
      <c r="L241" s="240"/>
      <c r="M241" s="241" t="s">
        <v>1</v>
      </c>
      <c r="N241" s="242" t="s">
        <v>50</v>
      </c>
      <c r="O241" s="71"/>
      <c r="P241" s="202">
        <f>O241*H241</f>
        <v>0</v>
      </c>
      <c r="Q241" s="202">
        <v>0</v>
      </c>
      <c r="R241" s="202">
        <f>Q241*H241</f>
        <v>0</v>
      </c>
      <c r="S241" s="202">
        <v>0</v>
      </c>
      <c r="T241" s="20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4" t="s">
        <v>266</v>
      </c>
      <c r="AT241" s="204" t="s">
        <v>289</v>
      </c>
      <c r="AU241" s="204" t="s">
        <v>94</v>
      </c>
      <c r="AY241" s="16" t="s">
        <v>152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6" t="s">
        <v>92</v>
      </c>
      <c r="BK241" s="205">
        <f>ROUND(I241*H241,2)</f>
        <v>0</v>
      </c>
      <c r="BL241" s="16" t="s">
        <v>219</v>
      </c>
      <c r="BM241" s="204" t="s">
        <v>429</v>
      </c>
    </row>
    <row r="242" spans="1:65" s="13" customFormat="1">
      <c r="B242" s="211"/>
      <c r="C242" s="212"/>
      <c r="D242" s="206" t="s">
        <v>176</v>
      </c>
      <c r="E242" s="213" t="s">
        <v>1</v>
      </c>
      <c r="F242" s="214" t="s">
        <v>430</v>
      </c>
      <c r="G242" s="212"/>
      <c r="H242" s="215">
        <v>19.158000000000001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176</v>
      </c>
      <c r="AU242" s="221" t="s">
        <v>94</v>
      </c>
      <c r="AV242" s="13" t="s">
        <v>94</v>
      </c>
      <c r="AW242" s="13" t="s">
        <v>41</v>
      </c>
      <c r="AX242" s="13" t="s">
        <v>92</v>
      </c>
      <c r="AY242" s="221" t="s">
        <v>152</v>
      </c>
    </row>
    <row r="243" spans="1:65" s="2" customFormat="1" ht="24">
      <c r="A243" s="34"/>
      <c r="B243" s="35"/>
      <c r="C243" s="233" t="s">
        <v>431</v>
      </c>
      <c r="D243" s="233" t="s">
        <v>289</v>
      </c>
      <c r="E243" s="234" t="s">
        <v>432</v>
      </c>
      <c r="F243" s="235" t="s">
        <v>433</v>
      </c>
      <c r="G243" s="236" t="s">
        <v>434</v>
      </c>
      <c r="H243" s="237">
        <v>62</v>
      </c>
      <c r="I243" s="238"/>
      <c r="J243" s="239">
        <f>ROUND(I243*H243,2)</f>
        <v>0</v>
      </c>
      <c r="K243" s="235" t="s">
        <v>1</v>
      </c>
      <c r="L243" s="240"/>
      <c r="M243" s="241" t="s">
        <v>1</v>
      </c>
      <c r="N243" s="242" t="s">
        <v>50</v>
      </c>
      <c r="O243" s="71"/>
      <c r="P243" s="202">
        <f>O243*H243</f>
        <v>0</v>
      </c>
      <c r="Q243" s="202">
        <v>0</v>
      </c>
      <c r="R243" s="202">
        <f>Q243*H243</f>
        <v>0</v>
      </c>
      <c r="S243" s="202">
        <v>0</v>
      </c>
      <c r="T243" s="20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4" t="s">
        <v>266</v>
      </c>
      <c r="AT243" s="204" t="s">
        <v>289</v>
      </c>
      <c r="AU243" s="204" t="s">
        <v>94</v>
      </c>
      <c r="AY243" s="16" t="s">
        <v>152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6" t="s">
        <v>92</v>
      </c>
      <c r="BK243" s="205">
        <f>ROUND(I243*H243,2)</f>
        <v>0</v>
      </c>
      <c r="BL243" s="16" t="s">
        <v>219</v>
      </c>
      <c r="BM243" s="204" t="s">
        <v>435</v>
      </c>
    </row>
    <row r="244" spans="1:65" s="13" customFormat="1">
      <c r="B244" s="211"/>
      <c r="C244" s="212"/>
      <c r="D244" s="206" t="s">
        <v>176</v>
      </c>
      <c r="E244" s="213" t="s">
        <v>1</v>
      </c>
      <c r="F244" s="214" t="s">
        <v>436</v>
      </c>
      <c r="G244" s="212"/>
      <c r="H244" s="215">
        <v>62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176</v>
      </c>
      <c r="AU244" s="221" t="s">
        <v>94</v>
      </c>
      <c r="AV244" s="13" t="s">
        <v>94</v>
      </c>
      <c r="AW244" s="13" t="s">
        <v>41</v>
      </c>
      <c r="AX244" s="13" t="s">
        <v>92</v>
      </c>
      <c r="AY244" s="221" t="s">
        <v>152</v>
      </c>
    </row>
    <row r="245" spans="1:65" s="12" customFormat="1" ht="25.9" customHeight="1">
      <c r="B245" s="177"/>
      <c r="C245" s="178"/>
      <c r="D245" s="179" t="s">
        <v>84</v>
      </c>
      <c r="E245" s="180" t="s">
        <v>289</v>
      </c>
      <c r="F245" s="180" t="s">
        <v>437</v>
      </c>
      <c r="G245" s="178"/>
      <c r="H245" s="178"/>
      <c r="I245" s="181"/>
      <c r="J245" s="182">
        <f>BK245</f>
        <v>0</v>
      </c>
      <c r="K245" s="178"/>
      <c r="L245" s="183"/>
      <c r="M245" s="184"/>
      <c r="N245" s="185"/>
      <c r="O245" s="185"/>
      <c r="P245" s="186">
        <f>P246+P249</f>
        <v>0</v>
      </c>
      <c r="Q245" s="185"/>
      <c r="R245" s="186">
        <f>R246+R249</f>
        <v>0</v>
      </c>
      <c r="S245" s="185"/>
      <c r="T245" s="187">
        <f>T246+T249</f>
        <v>0</v>
      </c>
      <c r="AR245" s="188" t="s">
        <v>164</v>
      </c>
      <c r="AT245" s="189" t="s">
        <v>84</v>
      </c>
      <c r="AU245" s="189" t="s">
        <v>85</v>
      </c>
      <c r="AY245" s="188" t="s">
        <v>152</v>
      </c>
      <c r="BK245" s="190">
        <f>BK246+BK249</f>
        <v>0</v>
      </c>
    </row>
    <row r="246" spans="1:65" s="12" customFormat="1" ht="22.9" customHeight="1">
      <c r="B246" s="177"/>
      <c r="C246" s="178"/>
      <c r="D246" s="179" t="s">
        <v>84</v>
      </c>
      <c r="E246" s="191" t="s">
        <v>438</v>
      </c>
      <c r="F246" s="191" t="s">
        <v>439</v>
      </c>
      <c r="G246" s="178"/>
      <c r="H246" s="178"/>
      <c r="I246" s="181"/>
      <c r="J246" s="192">
        <f>BK246</f>
        <v>0</v>
      </c>
      <c r="K246" s="178"/>
      <c r="L246" s="183"/>
      <c r="M246" s="184"/>
      <c r="N246" s="185"/>
      <c r="O246" s="185"/>
      <c r="P246" s="186">
        <f>SUM(P247:P248)</f>
        <v>0</v>
      </c>
      <c r="Q246" s="185"/>
      <c r="R246" s="186">
        <f>SUM(R247:R248)</f>
        <v>0</v>
      </c>
      <c r="S246" s="185"/>
      <c r="T246" s="187">
        <f>SUM(T247:T248)</f>
        <v>0</v>
      </c>
      <c r="AR246" s="188" t="s">
        <v>164</v>
      </c>
      <c r="AT246" s="189" t="s">
        <v>84</v>
      </c>
      <c r="AU246" s="189" t="s">
        <v>92</v>
      </c>
      <c r="AY246" s="188" t="s">
        <v>152</v>
      </c>
      <c r="BK246" s="190">
        <f>SUM(BK247:BK248)</f>
        <v>0</v>
      </c>
    </row>
    <row r="247" spans="1:65" s="2" customFormat="1" ht="21.75" customHeight="1">
      <c r="A247" s="34"/>
      <c r="B247" s="35"/>
      <c r="C247" s="193" t="s">
        <v>440</v>
      </c>
      <c r="D247" s="193" t="s">
        <v>154</v>
      </c>
      <c r="E247" s="194" t="s">
        <v>441</v>
      </c>
      <c r="F247" s="195" t="s">
        <v>442</v>
      </c>
      <c r="G247" s="196" t="s">
        <v>167</v>
      </c>
      <c r="H247" s="197">
        <v>25</v>
      </c>
      <c r="I247" s="198"/>
      <c r="J247" s="199">
        <f>ROUND(I247*H247,2)</f>
        <v>0</v>
      </c>
      <c r="K247" s="195" t="s">
        <v>158</v>
      </c>
      <c r="L247" s="39"/>
      <c r="M247" s="200" t="s">
        <v>1</v>
      </c>
      <c r="N247" s="201" t="s">
        <v>50</v>
      </c>
      <c r="O247" s="71"/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4" t="s">
        <v>373</v>
      </c>
      <c r="AT247" s="204" t="s">
        <v>154</v>
      </c>
      <c r="AU247" s="204" t="s">
        <v>94</v>
      </c>
      <c r="AY247" s="16" t="s">
        <v>152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6" t="s">
        <v>92</v>
      </c>
      <c r="BK247" s="205">
        <f>ROUND(I247*H247,2)</f>
        <v>0</v>
      </c>
      <c r="BL247" s="16" t="s">
        <v>373</v>
      </c>
      <c r="BM247" s="204" t="s">
        <v>443</v>
      </c>
    </row>
    <row r="248" spans="1:65" s="2" customFormat="1" ht="19.5">
      <c r="A248" s="34"/>
      <c r="B248" s="35"/>
      <c r="C248" s="36"/>
      <c r="D248" s="206" t="s">
        <v>169</v>
      </c>
      <c r="E248" s="36"/>
      <c r="F248" s="207" t="s">
        <v>444</v>
      </c>
      <c r="G248" s="36"/>
      <c r="H248" s="36"/>
      <c r="I248" s="208"/>
      <c r="J248" s="36"/>
      <c r="K248" s="36"/>
      <c r="L248" s="39"/>
      <c r="M248" s="209"/>
      <c r="N248" s="210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6" t="s">
        <v>169</v>
      </c>
      <c r="AU248" s="16" t="s">
        <v>94</v>
      </c>
    </row>
    <row r="249" spans="1:65" s="12" customFormat="1" ht="22.9" customHeight="1">
      <c r="B249" s="177"/>
      <c r="C249" s="178"/>
      <c r="D249" s="179" t="s">
        <v>84</v>
      </c>
      <c r="E249" s="191" t="s">
        <v>445</v>
      </c>
      <c r="F249" s="191" t="s">
        <v>446</v>
      </c>
      <c r="G249" s="178"/>
      <c r="H249" s="178"/>
      <c r="I249" s="181"/>
      <c r="J249" s="192">
        <f>BK249</f>
        <v>0</v>
      </c>
      <c r="K249" s="178"/>
      <c r="L249" s="183"/>
      <c r="M249" s="184"/>
      <c r="N249" s="185"/>
      <c r="O249" s="185"/>
      <c r="P249" s="186">
        <f>SUM(P250:P253)</f>
        <v>0</v>
      </c>
      <c r="Q249" s="185"/>
      <c r="R249" s="186">
        <f>SUM(R250:R253)</f>
        <v>0</v>
      </c>
      <c r="S249" s="185"/>
      <c r="T249" s="187">
        <f>SUM(T250:T253)</f>
        <v>0</v>
      </c>
      <c r="AR249" s="188" t="s">
        <v>164</v>
      </c>
      <c r="AT249" s="189" t="s">
        <v>84</v>
      </c>
      <c r="AU249" s="189" t="s">
        <v>92</v>
      </c>
      <c r="AY249" s="188" t="s">
        <v>152</v>
      </c>
      <c r="BK249" s="190">
        <f>SUM(BK250:BK253)</f>
        <v>0</v>
      </c>
    </row>
    <row r="250" spans="1:65" s="2" customFormat="1" ht="24">
      <c r="A250" s="34"/>
      <c r="B250" s="35"/>
      <c r="C250" s="193" t="s">
        <v>447</v>
      </c>
      <c r="D250" s="193" t="s">
        <v>154</v>
      </c>
      <c r="E250" s="194" t="s">
        <v>448</v>
      </c>
      <c r="F250" s="195" t="s">
        <v>449</v>
      </c>
      <c r="G250" s="196" t="s">
        <v>450</v>
      </c>
      <c r="H250" s="197">
        <v>1</v>
      </c>
      <c r="I250" s="198"/>
      <c r="J250" s="199">
        <f>ROUND(I250*H250,2)</f>
        <v>0</v>
      </c>
      <c r="K250" s="195" t="s">
        <v>1</v>
      </c>
      <c r="L250" s="39"/>
      <c r="M250" s="200" t="s">
        <v>1</v>
      </c>
      <c r="N250" s="201" t="s">
        <v>50</v>
      </c>
      <c r="O250" s="71"/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4" t="s">
        <v>373</v>
      </c>
      <c r="AT250" s="204" t="s">
        <v>154</v>
      </c>
      <c r="AU250" s="204" t="s">
        <v>94</v>
      </c>
      <c r="AY250" s="16" t="s">
        <v>152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6" t="s">
        <v>92</v>
      </c>
      <c r="BK250" s="205">
        <f>ROUND(I250*H250,2)</f>
        <v>0</v>
      </c>
      <c r="BL250" s="16" t="s">
        <v>373</v>
      </c>
      <c r="BM250" s="204" t="s">
        <v>451</v>
      </c>
    </row>
    <row r="251" spans="1:65" s="2" customFormat="1" ht="24">
      <c r="A251" s="34"/>
      <c r="B251" s="35"/>
      <c r="C251" s="193" t="s">
        <v>452</v>
      </c>
      <c r="D251" s="193" t="s">
        <v>154</v>
      </c>
      <c r="E251" s="194" t="s">
        <v>453</v>
      </c>
      <c r="F251" s="195" t="s">
        <v>454</v>
      </c>
      <c r="G251" s="196" t="s">
        <v>167</v>
      </c>
      <c r="H251" s="197">
        <v>30</v>
      </c>
      <c r="I251" s="198"/>
      <c r="J251" s="199">
        <f>ROUND(I251*H251,2)</f>
        <v>0</v>
      </c>
      <c r="K251" s="195" t="s">
        <v>158</v>
      </c>
      <c r="L251" s="39"/>
      <c r="M251" s="200" t="s">
        <v>1</v>
      </c>
      <c r="N251" s="201" t="s">
        <v>50</v>
      </c>
      <c r="O251" s="71"/>
      <c r="P251" s="202">
        <f>O251*H251</f>
        <v>0</v>
      </c>
      <c r="Q251" s="202">
        <v>0</v>
      </c>
      <c r="R251" s="202">
        <f>Q251*H251</f>
        <v>0</v>
      </c>
      <c r="S251" s="202">
        <v>0</v>
      </c>
      <c r="T251" s="20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4" t="s">
        <v>373</v>
      </c>
      <c r="AT251" s="204" t="s">
        <v>154</v>
      </c>
      <c r="AU251" s="204" t="s">
        <v>94</v>
      </c>
      <c r="AY251" s="16" t="s">
        <v>152</v>
      </c>
      <c r="BE251" s="205">
        <f>IF(N251="základní",J251,0)</f>
        <v>0</v>
      </c>
      <c r="BF251" s="205">
        <f>IF(N251="snížená",J251,0)</f>
        <v>0</v>
      </c>
      <c r="BG251" s="205">
        <f>IF(N251="zákl. přenesená",J251,0)</f>
        <v>0</v>
      </c>
      <c r="BH251" s="205">
        <f>IF(N251="sníž. přenesená",J251,0)</f>
        <v>0</v>
      </c>
      <c r="BI251" s="205">
        <f>IF(N251="nulová",J251,0)</f>
        <v>0</v>
      </c>
      <c r="BJ251" s="16" t="s">
        <v>92</v>
      </c>
      <c r="BK251" s="205">
        <f>ROUND(I251*H251,2)</f>
        <v>0</v>
      </c>
      <c r="BL251" s="16" t="s">
        <v>373</v>
      </c>
      <c r="BM251" s="204" t="s">
        <v>455</v>
      </c>
    </row>
    <row r="252" spans="1:65" s="13" customFormat="1" ht="22.5">
      <c r="B252" s="211"/>
      <c r="C252" s="212"/>
      <c r="D252" s="206" t="s">
        <v>176</v>
      </c>
      <c r="E252" s="213" t="s">
        <v>1</v>
      </c>
      <c r="F252" s="214" t="s">
        <v>456</v>
      </c>
      <c r="G252" s="212"/>
      <c r="H252" s="215">
        <v>30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176</v>
      </c>
      <c r="AU252" s="221" t="s">
        <v>94</v>
      </c>
      <c r="AV252" s="13" t="s">
        <v>94</v>
      </c>
      <c r="AW252" s="13" t="s">
        <v>41</v>
      </c>
      <c r="AX252" s="13" t="s">
        <v>92</v>
      </c>
      <c r="AY252" s="221" t="s">
        <v>152</v>
      </c>
    </row>
    <row r="253" spans="1:65" s="2" customFormat="1" ht="16.5" customHeight="1">
      <c r="A253" s="34"/>
      <c r="B253" s="35"/>
      <c r="C253" s="233" t="s">
        <v>457</v>
      </c>
      <c r="D253" s="233" t="s">
        <v>289</v>
      </c>
      <c r="E253" s="234" t="s">
        <v>458</v>
      </c>
      <c r="F253" s="235" t="s">
        <v>459</v>
      </c>
      <c r="G253" s="236" t="s">
        <v>434</v>
      </c>
      <c r="H253" s="237">
        <v>25</v>
      </c>
      <c r="I253" s="238"/>
      <c r="J253" s="239">
        <f>ROUND(I253*H253,2)</f>
        <v>0</v>
      </c>
      <c r="K253" s="235" t="s">
        <v>1</v>
      </c>
      <c r="L253" s="240"/>
      <c r="M253" s="243" t="s">
        <v>1</v>
      </c>
      <c r="N253" s="244" t="s">
        <v>50</v>
      </c>
      <c r="O253" s="245"/>
      <c r="P253" s="246">
        <f>O253*H253</f>
        <v>0</v>
      </c>
      <c r="Q253" s="246">
        <v>0</v>
      </c>
      <c r="R253" s="246">
        <f>Q253*H253</f>
        <v>0</v>
      </c>
      <c r="S253" s="246">
        <v>0</v>
      </c>
      <c r="T253" s="24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4" t="s">
        <v>460</v>
      </c>
      <c r="AT253" s="204" t="s">
        <v>289</v>
      </c>
      <c r="AU253" s="204" t="s">
        <v>94</v>
      </c>
      <c r="AY253" s="16" t="s">
        <v>152</v>
      </c>
      <c r="BE253" s="205">
        <f>IF(N253="základní",J253,0)</f>
        <v>0</v>
      </c>
      <c r="BF253" s="205">
        <f>IF(N253="snížená",J253,0)</f>
        <v>0</v>
      </c>
      <c r="BG253" s="205">
        <f>IF(N253="zákl. přenesená",J253,0)</f>
        <v>0</v>
      </c>
      <c r="BH253" s="205">
        <f>IF(N253="sníž. přenesená",J253,0)</f>
        <v>0</v>
      </c>
      <c r="BI253" s="205">
        <f>IF(N253="nulová",J253,0)</f>
        <v>0</v>
      </c>
      <c r="BJ253" s="16" t="s">
        <v>92</v>
      </c>
      <c r="BK253" s="205">
        <f>ROUND(I253*H253,2)</f>
        <v>0</v>
      </c>
      <c r="BL253" s="16" t="s">
        <v>460</v>
      </c>
      <c r="BM253" s="204" t="s">
        <v>461</v>
      </c>
    </row>
    <row r="254" spans="1:65" s="2" customFormat="1" ht="6.95" customHeight="1">
      <c r="A254" s="34"/>
      <c r="B254" s="54"/>
      <c r="C254" s="55"/>
      <c r="D254" s="55"/>
      <c r="E254" s="55"/>
      <c r="F254" s="55"/>
      <c r="G254" s="55"/>
      <c r="H254" s="55"/>
      <c r="I254" s="55"/>
      <c r="J254" s="55"/>
      <c r="K254" s="55"/>
      <c r="L254" s="39"/>
      <c r="M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</row>
  </sheetData>
  <sheetProtection algorithmName="SHA-512" hashValue="tZF7h7I3QENelYHEUQ/OQO5oqRQzyTR1N8KtHbKT6dsZTy7I2lM/JEuEzeKKNTd2ihB2kMNWSyyiqo5TMO8hvQ==" saltValue="273lHU4shCvXfXlVBSS7OCBtbP7IZxGMaf0b1hZx6ifJCbOtQANLTXqhkFsyS+9d0ksv10aYrlUFaqc6tGaB2Q==" spinCount="100000" sheet="1" objects="1" scenarios="1" formatColumns="0" formatRows="0" autoFilter="0"/>
  <autoFilter ref="C133:K253"/>
  <mergeCells count="12">
    <mergeCell ref="E126:H126"/>
    <mergeCell ref="L2:V2"/>
    <mergeCell ref="E84:H84"/>
    <mergeCell ref="E86:H86"/>
    <mergeCell ref="E88:H88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topLeftCell="A94" workbookViewId="0">
      <selection activeCell="I142" sqref="I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102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stavby'!K6</f>
        <v>Oprava mostu v km 19,136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309" t="s">
        <v>114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462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463</v>
      </c>
      <c r="G14" s="34"/>
      <c r="H14" s="34"/>
      <c r="I14" s="119" t="s">
        <v>23</v>
      </c>
      <c r="J14" s="120" t="str">
        <f>'Rekapitulace stavby'!AN8</f>
        <v>19. 1. 2021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stavby'!E14</f>
        <v>Vyplň údaj</v>
      </c>
      <c r="F20" s="314"/>
      <c r="G20" s="314"/>
      <c r="H20" s="314"/>
      <c r="I20" s="119" t="s">
        <v>33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43</v>
      </c>
      <c r="F26" s="34"/>
      <c r="G26" s="34"/>
      <c r="H26" s="34"/>
      <c r="I26" s="119" t="s">
        <v>33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ROUND((SUM(BE124:BE179)),  2)</f>
        <v>0</v>
      </c>
      <c r="G35" s="34"/>
      <c r="H35" s="34"/>
      <c r="I35" s="132">
        <v>0.21</v>
      </c>
      <c r="J35" s="131">
        <f>ROUND(((SUM(BE124:BE179))*I35),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ROUND((SUM(BF124:BF179)),  2)</f>
        <v>0</v>
      </c>
      <c r="G36" s="34"/>
      <c r="H36" s="34"/>
      <c r="I36" s="132">
        <v>0.15</v>
      </c>
      <c r="J36" s="131">
        <f>ROUND(((SUM(BF124:BF179))*I36),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ROUND((SUM(BG124:BG179)),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ROUND((SUM(BH124:BH179)),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ROUND((SUM(BI124:BI179)),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19,136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114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>20-14-1/02 - Oprava mostu v km 19,136 trati Kladno - Kralupy nad Vltavou _ Železniční svršek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 xml:space="preserve"> Před Otvovicemi</v>
      </c>
      <c r="G90" s="36"/>
      <c r="H90" s="36"/>
      <c r="I90" s="28" t="s">
        <v>23</v>
      </c>
      <c r="J90" s="66" t="str">
        <f>IF(J14="","",J14)</f>
        <v>19. 1. 2021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J124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122</v>
      </c>
      <c r="E98" s="158"/>
      <c r="F98" s="158"/>
      <c r="G98" s="158"/>
      <c r="H98" s="158"/>
      <c r="I98" s="158"/>
      <c r="J98" s="159">
        <f>J125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127</v>
      </c>
      <c r="E99" s="163"/>
      <c r="F99" s="163"/>
      <c r="G99" s="163"/>
      <c r="H99" s="163"/>
      <c r="I99" s="163"/>
      <c r="J99" s="164">
        <f>J126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129</v>
      </c>
      <c r="E100" s="163"/>
      <c r="F100" s="163"/>
      <c r="G100" s="163"/>
      <c r="H100" s="163"/>
      <c r="I100" s="163"/>
      <c r="J100" s="164">
        <f>J146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130</v>
      </c>
      <c r="E101" s="163"/>
      <c r="F101" s="163"/>
      <c r="G101" s="163"/>
      <c r="H101" s="163"/>
      <c r="I101" s="163"/>
      <c r="J101" s="164">
        <f>J154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131</v>
      </c>
      <c r="E102" s="163"/>
      <c r="F102" s="163"/>
      <c r="G102" s="163"/>
      <c r="H102" s="163"/>
      <c r="I102" s="163"/>
      <c r="J102" s="164">
        <f>J173</f>
        <v>0</v>
      </c>
      <c r="K102" s="104"/>
      <c r="L102" s="165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2" t="s">
        <v>137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07" t="str">
        <f>E7</f>
        <v>Oprava mostu v km 19,136 trati Kladno - Kralupy nad Vltavou</v>
      </c>
      <c r="F112" s="308"/>
      <c r="G112" s="308"/>
      <c r="H112" s="308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0"/>
      <c r="C113" s="28" t="s">
        <v>113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pans="1:65" s="2" customFormat="1" ht="23.25" customHeight="1">
      <c r="A114" s="34"/>
      <c r="B114" s="35"/>
      <c r="C114" s="36"/>
      <c r="D114" s="36"/>
      <c r="E114" s="307" t="s">
        <v>114</v>
      </c>
      <c r="F114" s="306"/>
      <c r="G114" s="306"/>
      <c r="H114" s="30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115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30" customHeight="1">
      <c r="A116" s="34"/>
      <c r="B116" s="35"/>
      <c r="C116" s="36"/>
      <c r="D116" s="36"/>
      <c r="E116" s="295" t="str">
        <f>E11</f>
        <v>20-14-1/02 - Oprava mostu v km 19,136 trati Kladno - Kralupy nad Vltavou _ Železniční svršek</v>
      </c>
      <c r="F116" s="306"/>
      <c r="G116" s="306"/>
      <c r="H116" s="30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21</v>
      </c>
      <c r="D118" s="36"/>
      <c r="E118" s="36"/>
      <c r="F118" s="26" t="str">
        <f>F14</f>
        <v xml:space="preserve"> Před Otvovicemi</v>
      </c>
      <c r="G118" s="36"/>
      <c r="H118" s="36"/>
      <c r="I118" s="28" t="s">
        <v>23</v>
      </c>
      <c r="J118" s="66" t="str">
        <f>IF(J14="","",J14)</f>
        <v>19. 1. 2021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8" t="s">
        <v>29</v>
      </c>
      <c r="D120" s="36"/>
      <c r="E120" s="36"/>
      <c r="F120" s="26" t="str">
        <f>E17</f>
        <v>Správa železnic, státní organizace</v>
      </c>
      <c r="G120" s="36"/>
      <c r="H120" s="36"/>
      <c r="I120" s="28" t="s">
        <v>37</v>
      </c>
      <c r="J120" s="32" t="str">
        <f>E23</f>
        <v>TOP CON SERVIS s.r.o.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35</v>
      </c>
      <c r="D121" s="36"/>
      <c r="E121" s="36"/>
      <c r="F121" s="26" t="str">
        <f>IF(E20="","",E20)</f>
        <v>Vyplň údaj</v>
      </c>
      <c r="G121" s="36"/>
      <c r="H121" s="36"/>
      <c r="I121" s="28" t="s">
        <v>42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6"/>
      <c r="B123" s="167"/>
      <c r="C123" s="168" t="s">
        <v>138</v>
      </c>
      <c r="D123" s="169" t="s">
        <v>70</v>
      </c>
      <c r="E123" s="169" t="s">
        <v>66</v>
      </c>
      <c r="F123" s="169" t="s">
        <v>67</v>
      </c>
      <c r="G123" s="169" t="s">
        <v>139</v>
      </c>
      <c r="H123" s="169" t="s">
        <v>140</v>
      </c>
      <c r="I123" s="169" t="s">
        <v>141</v>
      </c>
      <c r="J123" s="169" t="s">
        <v>119</v>
      </c>
      <c r="K123" s="170" t="s">
        <v>142</v>
      </c>
      <c r="L123" s="171"/>
      <c r="M123" s="75" t="s">
        <v>1</v>
      </c>
      <c r="N123" s="76" t="s">
        <v>49</v>
      </c>
      <c r="O123" s="76" t="s">
        <v>143</v>
      </c>
      <c r="P123" s="76" t="s">
        <v>144</v>
      </c>
      <c r="Q123" s="76" t="s">
        <v>145</v>
      </c>
      <c r="R123" s="76" t="s">
        <v>146</v>
      </c>
      <c r="S123" s="76" t="s">
        <v>147</v>
      </c>
      <c r="T123" s="77" t="s">
        <v>148</v>
      </c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/>
    </row>
    <row r="124" spans="1:65" s="2" customFormat="1" ht="22.9" customHeight="1">
      <c r="A124" s="34"/>
      <c r="B124" s="35"/>
      <c r="C124" s="82" t="s">
        <v>149</v>
      </c>
      <c r="D124" s="36"/>
      <c r="E124" s="36"/>
      <c r="F124" s="36"/>
      <c r="G124" s="36"/>
      <c r="H124" s="36"/>
      <c r="I124" s="36"/>
      <c r="J124" s="172">
        <f>BK124</f>
        <v>0</v>
      </c>
      <c r="K124" s="36"/>
      <c r="L124" s="39"/>
      <c r="M124" s="78"/>
      <c r="N124" s="173"/>
      <c r="O124" s="79"/>
      <c r="P124" s="174">
        <f>P125</f>
        <v>0</v>
      </c>
      <c r="Q124" s="79"/>
      <c r="R124" s="174">
        <f>R125</f>
        <v>191.90597990000001</v>
      </c>
      <c r="S124" s="79"/>
      <c r="T124" s="175">
        <f>T125</f>
        <v>98.875910000000005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84</v>
      </c>
      <c r="AU124" s="16" t="s">
        <v>121</v>
      </c>
      <c r="BK124" s="176">
        <f>BK125</f>
        <v>0</v>
      </c>
    </row>
    <row r="125" spans="1:65" s="12" customFormat="1" ht="25.9" customHeight="1">
      <c r="B125" s="177"/>
      <c r="C125" s="178"/>
      <c r="D125" s="179" t="s">
        <v>84</v>
      </c>
      <c r="E125" s="180" t="s">
        <v>150</v>
      </c>
      <c r="F125" s="180" t="s">
        <v>151</v>
      </c>
      <c r="G125" s="178"/>
      <c r="H125" s="178"/>
      <c r="I125" s="181"/>
      <c r="J125" s="182">
        <f>BK125</f>
        <v>0</v>
      </c>
      <c r="K125" s="178"/>
      <c r="L125" s="183"/>
      <c r="M125" s="184"/>
      <c r="N125" s="185"/>
      <c r="O125" s="185"/>
      <c r="P125" s="186">
        <f>P126+P146+P154+P173</f>
        <v>0</v>
      </c>
      <c r="Q125" s="185"/>
      <c r="R125" s="186">
        <f>R126+R146+R154+R173</f>
        <v>191.90597990000001</v>
      </c>
      <c r="S125" s="185"/>
      <c r="T125" s="187">
        <f>T126+T146+T154+T173</f>
        <v>98.875910000000005</v>
      </c>
      <c r="AR125" s="188" t="s">
        <v>92</v>
      </c>
      <c r="AT125" s="189" t="s">
        <v>84</v>
      </c>
      <c r="AU125" s="189" t="s">
        <v>85</v>
      </c>
      <c r="AY125" s="188" t="s">
        <v>152</v>
      </c>
      <c r="BK125" s="190">
        <f>BK126+BK146+BK154+BK173</f>
        <v>0</v>
      </c>
    </row>
    <row r="126" spans="1:65" s="12" customFormat="1" ht="22.9" customHeight="1">
      <c r="B126" s="177"/>
      <c r="C126" s="178"/>
      <c r="D126" s="179" t="s">
        <v>84</v>
      </c>
      <c r="E126" s="191" t="s">
        <v>171</v>
      </c>
      <c r="F126" s="191" t="s">
        <v>276</v>
      </c>
      <c r="G126" s="178"/>
      <c r="H126" s="178"/>
      <c r="I126" s="181"/>
      <c r="J126" s="192">
        <f>BK126</f>
        <v>0</v>
      </c>
      <c r="K126" s="178"/>
      <c r="L126" s="183"/>
      <c r="M126" s="184"/>
      <c r="N126" s="185"/>
      <c r="O126" s="185"/>
      <c r="P126" s="186">
        <f>SUM(P127:P145)</f>
        <v>0</v>
      </c>
      <c r="Q126" s="185"/>
      <c r="R126" s="186">
        <f>SUM(R127:R145)</f>
        <v>153.96934000000002</v>
      </c>
      <c r="S126" s="185"/>
      <c r="T126" s="187">
        <f>SUM(T127:T145)</f>
        <v>97.443910000000002</v>
      </c>
      <c r="AR126" s="188" t="s">
        <v>92</v>
      </c>
      <c r="AT126" s="189" t="s">
        <v>84</v>
      </c>
      <c r="AU126" s="189" t="s">
        <v>92</v>
      </c>
      <c r="AY126" s="188" t="s">
        <v>152</v>
      </c>
      <c r="BK126" s="190">
        <f>SUM(BK127:BK145)</f>
        <v>0</v>
      </c>
    </row>
    <row r="127" spans="1:65" s="2" customFormat="1" ht="16.5" customHeight="1">
      <c r="A127" s="34"/>
      <c r="B127" s="35"/>
      <c r="C127" s="193" t="s">
        <v>92</v>
      </c>
      <c r="D127" s="193" t="s">
        <v>154</v>
      </c>
      <c r="E127" s="194" t="s">
        <v>464</v>
      </c>
      <c r="F127" s="195" t="s">
        <v>465</v>
      </c>
      <c r="G127" s="196" t="s">
        <v>174</v>
      </c>
      <c r="H127" s="197">
        <v>78</v>
      </c>
      <c r="I127" s="198"/>
      <c r="J127" s="199">
        <f>ROUND(I127*H127,2)</f>
        <v>0</v>
      </c>
      <c r="K127" s="195" t="s">
        <v>158</v>
      </c>
      <c r="L127" s="39"/>
      <c r="M127" s="200" t="s">
        <v>1</v>
      </c>
      <c r="N127" s="201" t="s">
        <v>50</v>
      </c>
      <c r="O127" s="71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159</v>
      </c>
      <c r="AT127" s="204" t="s">
        <v>154</v>
      </c>
      <c r="AU127" s="204" t="s">
        <v>94</v>
      </c>
      <c r="AY127" s="16" t="s">
        <v>152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6" t="s">
        <v>92</v>
      </c>
      <c r="BK127" s="205">
        <f>ROUND(I127*H127,2)</f>
        <v>0</v>
      </c>
      <c r="BL127" s="16" t="s">
        <v>159</v>
      </c>
      <c r="BM127" s="204" t="s">
        <v>466</v>
      </c>
    </row>
    <row r="128" spans="1:65" s="2" customFormat="1" ht="21.75" customHeight="1">
      <c r="A128" s="34"/>
      <c r="B128" s="35"/>
      <c r="C128" s="233" t="s">
        <v>94</v>
      </c>
      <c r="D128" s="233" t="s">
        <v>289</v>
      </c>
      <c r="E128" s="234" t="s">
        <v>467</v>
      </c>
      <c r="F128" s="235" t="s">
        <v>468</v>
      </c>
      <c r="G128" s="236" t="s">
        <v>193</v>
      </c>
      <c r="H128" s="237">
        <v>140.4</v>
      </c>
      <c r="I128" s="238"/>
      <c r="J128" s="239">
        <f>ROUND(I128*H128,2)</f>
        <v>0</v>
      </c>
      <c r="K128" s="235" t="s">
        <v>158</v>
      </c>
      <c r="L128" s="240"/>
      <c r="M128" s="241" t="s">
        <v>1</v>
      </c>
      <c r="N128" s="242" t="s">
        <v>50</v>
      </c>
      <c r="O128" s="71"/>
      <c r="P128" s="202">
        <f>O128*H128</f>
        <v>0</v>
      </c>
      <c r="Q128" s="202">
        <v>1</v>
      </c>
      <c r="R128" s="202">
        <f>Q128*H128</f>
        <v>140.4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190</v>
      </c>
      <c r="AT128" s="204" t="s">
        <v>289</v>
      </c>
      <c r="AU128" s="204" t="s">
        <v>94</v>
      </c>
      <c r="AY128" s="16" t="s">
        <v>152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6" t="s">
        <v>92</v>
      </c>
      <c r="BK128" s="205">
        <f>ROUND(I128*H128,2)</f>
        <v>0</v>
      </c>
      <c r="BL128" s="16" t="s">
        <v>159</v>
      </c>
      <c r="BM128" s="204" t="s">
        <v>469</v>
      </c>
    </row>
    <row r="129" spans="1:65" s="13" customFormat="1">
      <c r="B129" s="211"/>
      <c r="C129" s="212"/>
      <c r="D129" s="206" t="s">
        <v>176</v>
      </c>
      <c r="E129" s="212"/>
      <c r="F129" s="214" t="s">
        <v>470</v>
      </c>
      <c r="G129" s="212"/>
      <c r="H129" s="215">
        <v>140.4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176</v>
      </c>
      <c r="AU129" s="221" t="s">
        <v>94</v>
      </c>
      <c r="AV129" s="13" t="s">
        <v>94</v>
      </c>
      <c r="AW129" s="13" t="s">
        <v>4</v>
      </c>
      <c r="AX129" s="13" t="s">
        <v>92</v>
      </c>
      <c r="AY129" s="221" t="s">
        <v>152</v>
      </c>
    </row>
    <row r="130" spans="1:65" s="2" customFormat="1" ht="24">
      <c r="A130" s="34"/>
      <c r="B130" s="35"/>
      <c r="C130" s="193" t="s">
        <v>164</v>
      </c>
      <c r="D130" s="193" t="s">
        <v>154</v>
      </c>
      <c r="E130" s="194" t="s">
        <v>471</v>
      </c>
      <c r="F130" s="195" t="s">
        <v>472</v>
      </c>
      <c r="G130" s="196" t="s">
        <v>174</v>
      </c>
      <c r="H130" s="197">
        <v>49</v>
      </c>
      <c r="I130" s="198"/>
      <c r="J130" s="199">
        <f t="shared" ref="J130:J140" si="0">ROUND(I130*H130,2)</f>
        <v>0</v>
      </c>
      <c r="K130" s="195" t="s">
        <v>158</v>
      </c>
      <c r="L130" s="39"/>
      <c r="M130" s="200" t="s">
        <v>1</v>
      </c>
      <c r="N130" s="201" t="s">
        <v>50</v>
      </c>
      <c r="O130" s="71"/>
      <c r="P130" s="202">
        <f t="shared" ref="P130:P140" si="1">O130*H130</f>
        <v>0</v>
      </c>
      <c r="Q130" s="202">
        <v>0</v>
      </c>
      <c r="R130" s="202">
        <f t="shared" ref="R130:R140" si="2">Q130*H130</f>
        <v>0</v>
      </c>
      <c r="S130" s="202">
        <v>1.8080000000000001</v>
      </c>
      <c r="T130" s="203">
        <f t="shared" ref="T130:T140" si="3">S130*H130</f>
        <v>88.591999999999999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159</v>
      </c>
      <c r="AT130" s="204" t="s">
        <v>154</v>
      </c>
      <c r="AU130" s="204" t="s">
        <v>94</v>
      </c>
      <c r="AY130" s="16" t="s">
        <v>152</v>
      </c>
      <c r="BE130" s="205">
        <f t="shared" ref="BE130:BE140" si="4">IF(N130="základní",J130,0)</f>
        <v>0</v>
      </c>
      <c r="BF130" s="205">
        <f t="shared" ref="BF130:BF140" si="5">IF(N130="snížená",J130,0)</f>
        <v>0</v>
      </c>
      <c r="BG130" s="205">
        <f t="shared" ref="BG130:BG140" si="6">IF(N130="zákl. přenesená",J130,0)</f>
        <v>0</v>
      </c>
      <c r="BH130" s="205">
        <f t="shared" ref="BH130:BH140" si="7">IF(N130="sníž. přenesená",J130,0)</f>
        <v>0</v>
      </c>
      <c r="BI130" s="205">
        <f t="shared" ref="BI130:BI140" si="8">IF(N130="nulová",J130,0)</f>
        <v>0</v>
      </c>
      <c r="BJ130" s="16" t="s">
        <v>92</v>
      </c>
      <c r="BK130" s="205">
        <f t="shared" ref="BK130:BK140" si="9">ROUND(I130*H130,2)</f>
        <v>0</v>
      </c>
      <c r="BL130" s="16" t="s">
        <v>159</v>
      </c>
      <c r="BM130" s="204" t="s">
        <v>473</v>
      </c>
    </row>
    <row r="131" spans="1:65" s="2" customFormat="1" ht="16.5" customHeight="1">
      <c r="A131" s="34"/>
      <c r="B131" s="35"/>
      <c r="C131" s="193" t="s">
        <v>159</v>
      </c>
      <c r="D131" s="193" t="s">
        <v>154</v>
      </c>
      <c r="E131" s="194" t="s">
        <v>474</v>
      </c>
      <c r="F131" s="195" t="s">
        <v>475</v>
      </c>
      <c r="G131" s="196" t="s">
        <v>167</v>
      </c>
      <c r="H131" s="197">
        <v>25</v>
      </c>
      <c r="I131" s="198"/>
      <c r="J131" s="199">
        <f t="shared" si="0"/>
        <v>0</v>
      </c>
      <c r="K131" s="195" t="s">
        <v>158</v>
      </c>
      <c r="L131" s="39"/>
      <c r="M131" s="200" t="s">
        <v>1</v>
      </c>
      <c r="N131" s="201" t="s">
        <v>50</v>
      </c>
      <c r="O131" s="71"/>
      <c r="P131" s="202">
        <f t="shared" si="1"/>
        <v>0</v>
      </c>
      <c r="Q131" s="202">
        <v>0</v>
      </c>
      <c r="R131" s="202">
        <f t="shared" si="2"/>
        <v>0</v>
      </c>
      <c r="S131" s="202">
        <v>0</v>
      </c>
      <c r="T131" s="203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159</v>
      </c>
      <c r="AT131" s="204" t="s">
        <v>154</v>
      </c>
      <c r="AU131" s="204" t="s">
        <v>94</v>
      </c>
      <c r="AY131" s="16" t="s">
        <v>152</v>
      </c>
      <c r="BE131" s="205">
        <f t="shared" si="4"/>
        <v>0</v>
      </c>
      <c r="BF131" s="205">
        <f t="shared" si="5"/>
        <v>0</v>
      </c>
      <c r="BG131" s="205">
        <f t="shared" si="6"/>
        <v>0</v>
      </c>
      <c r="BH131" s="205">
        <f t="shared" si="7"/>
        <v>0</v>
      </c>
      <c r="BI131" s="205">
        <f t="shared" si="8"/>
        <v>0</v>
      </c>
      <c r="BJ131" s="16" t="s">
        <v>92</v>
      </c>
      <c r="BK131" s="205">
        <f t="shared" si="9"/>
        <v>0</v>
      </c>
      <c r="BL131" s="16" t="s">
        <v>159</v>
      </c>
      <c r="BM131" s="204" t="s">
        <v>476</v>
      </c>
    </row>
    <row r="132" spans="1:65" s="2" customFormat="1" ht="16.5" customHeight="1">
      <c r="A132" s="34"/>
      <c r="B132" s="35"/>
      <c r="C132" s="233" t="s">
        <v>171</v>
      </c>
      <c r="D132" s="233" t="s">
        <v>289</v>
      </c>
      <c r="E132" s="234" t="s">
        <v>477</v>
      </c>
      <c r="F132" s="235" t="s">
        <v>478</v>
      </c>
      <c r="G132" s="236" t="s">
        <v>167</v>
      </c>
      <c r="H132" s="237">
        <v>50</v>
      </c>
      <c r="I132" s="238"/>
      <c r="J132" s="239">
        <f t="shared" si="0"/>
        <v>0</v>
      </c>
      <c r="K132" s="235" t="s">
        <v>158</v>
      </c>
      <c r="L132" s="240"/>
      <c r="M132" s="241" t="s">
        <v>1</v>
      </c>
      <c r="N132" s="242" t="s">
        <v>50</v>
      </c>
      <c r="O132" s="71"/>
      <c r="P132" s="202">
        <f t="shared" si="1"/>
        <v>0</v>
      </c>
      <c r="Q132" s="202">
        <v>4.9390000000000003E-2</v>
      </c>
      <c r="R132" s="202">
        <f t="shared" si="2"/>
        <v>2.4695</v>
      </c>
      <c r="S132" s="202">
        <v>0</v>
      </c>
      <c r="T132" s="203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190</v>
      </c>
      <c r="AT132" s="204" t="s">
        <v>289</v>
      </c>
      <c r="AU132" s="204" t="s">
        <v>94</v>
      </c>
      <c r="AY132" s="16" t="s">
        <v>152</v>
      </c>
      <c r="BE132" s="205">
        <f t="shared" si="4"/>
        <v>0</v>
      </c>
      <c r="BF132" s="205">
        <f t="shared" si="5"/>
        <v>0</v>
      </c>
      <c r="BG132" s="205">
        <f t="shared" si="6"/>
        <v>0</v>
      </c>
      <c r="BH132" s="205">
        <f t="shared" si="7"/>
        <v>0</v>
      </c>
      <c r="BI132" s="205">
        <f t="shared" si="8"/>
        <v>0</v>
      </c>
      <c r="BJ132" s="16" t="s">
        <v>92</v>
      </c>
      <c r="BK132" s="205">
        <f t="shared" si="9"/>
        <v>0</v>
      </c>
      <c r="BL132" s="16" t="s">
        <v>159</v>
      </c>
      <c r="BM132" s="204" t="s">
        <v>479</v>
      </c>
    </row>
    <row r="133" spans="1:65" s="2" customFormat="1" ht="16.5" customHeight="1">
      <c r="A133" s="34"/>
      <c r="B133" s="35"/>
      <c r="C133" s="233" t="s">
        <v>246</v>
      </c>
      <c r="D133" s="233" t="s">
        <v>289</v>
      </c>
      <c r="E133" s="234" t="s">
        <v>480</v>
      </c>
      <c r="F133" s="235" t="s">
        <v>481</v>
      </c>
      <c r="G133" s="236" t="s">
        <v>434</v>
      </c>
      <c r="H133" s="237">
        <v>41</v>
      </c>
      <c r="I133" s="238"/>
      <c r="J133" s="239">
        <f t="shared" si="0"/>
        <v>0</v>
      </c>
      <c r="K133" s="235" t="s">
        <v>1</v>
      </c>
      <c r="L133" s="240"/>
      <c r="M133" s="241" t="s">
        <v>1</v>
      </c>
      <c r="N133" s="242" t="s">
        <v>50</v>
      </c>
      <c r="O133" s="71"/>
      <c r="P133" s="202">
        <f t="shared" si="1"/>
        <v>0</v>
      </c>
      <c r="Q133" s="202">
        <v>0.27</v>
      </c>
      <c r="R133" s="202">
        <f t="shared" si="2"/>
        <v>11.07</v>
      </c>
      <c r="S133" s="202">
        <v>0</v>
      </c>
      <c r="T133" s="203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190</v>
      </c>
      <c r="AT133" s="204" t="s">
        <v>289</v>
      </c>
      <c r="AU133" s="204" t="s">
        <v>94</v>
      </c>
      <c r="AY133" s="16" t="s">
        <v>152</v>
      </c>
      <c r="BE133" s="205">
        <f t="shared" si="4"/>
        <v>0</v>
      </c>
      <c r="BF133" s="205">
        <f t="shared" si="5"/>
        <v>0</v>
      </c>
      <c r="BG133" s="205">
        <f t="shared" si="6"/>
        <v>0</v>
      </c>
      <c r="BH133" s="205">
        <f t="shared" si="7"/>
        <v>0</v>
      </c>
      <c r="BI133" s="205">
        <f t="shared" si="8"/>
        <v>0</v>
      </c>
      <c r="BJ133" s="16" t="s">
        <v>92</v>
      </c>
      <c r="BK133" s="205">
        <f t="shared" si="9"/>
        <v>0</v>
      </c>
      <c r="BL133" s="16" t="s">
        <v>159</v>
      </c>
      <c r="BM133" s="204" t="s">
        <v>482</v>
      </c>
    </row>
    <row r="134" spans="1:65" s="2" customFormat="1" ht="21.75" customHeight="1">
      <c r="A134" s="34"/>
      <c r="B134" s="35"/>
      <c r="C134" s="233" t="s">
        <v>184</v>
      </c>
      <c r="D134" s="233" t="s">
        <v>289</v>
      </c>
      <c r="E134" s="234" t="s">
        <v>483</v>
      </c>
      <c r="F134" s="235" t="s">
        <v>484</v>
      </c>
      <c r="G134" s="236" t="s">
        <v>434</v>
      </c>
      <c r="H134" s="237">
        <v>82</v>
      </c>
      <c r="I134" s="238"/>
      <c r="J134" s="239">
        <f t="shared" si="0"/>
        <v>0</v>
      </c>
      <c r="K134" s="235" t="s">
        <v>158</v>
      </c>
      <c r="L134" s="240"/>
      <c r="M134" s="241" t="s">
        <v>1</v>
      </c>
      <c r="N134" s="242" t="s">
        <v>50</v>
      </c>
      <c r="O134" s="71"/>
      <c r="P134" s="202">
        <f t="shared" si="1"/>
        <v>0</v>
      </c>
      <c r="Q134" s="202">
        <v>1.8000000000000001E-4</v>
      </c>
      <c r="R134" s="202">
        <f t="shared" si="2"/>
        <v>1.4760000000000001E-2</v>
      </c>
      <c r="S134" s="202">
        <v>0</v>
      </c>
      <c r="T134" s="203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190</v>
      </c>
      <c r="AT134" s="204" t="s">
        <v>289</v>
      </c>
      <c r="AU134" s="204" t="s">
        <v>94</v>
      </c>
      <c r="AY134" s="16" t="s">
        <v>152</v>
      </c>
      <c r="BE134" s="205">
        <f t="shared" si="4"/>
        <v>0</v>
      </c>
      <c r="BF134" s="205">
        <f t="shared" si="5"/>
        <v>0</v>
      </c>
      <c r="BG134" s="205">
        <f t="shared" si="6"/>
        <v>0</v>
      </c>
      <c r="BH134" s="205">
        <f t="shared" si="7"/>
        <v>0</v>
      </c>
      <c r="BI134" s="205">
        <f t="shared" si="8"/>
        <v>0</v>
      </c>
      <c r="BJ134" s="16" t="s">
        <v>92</v>
      </c>
      <c r="BK134" s="205">
        <f t="shared" si="9"/>
        <v>0</v>
      </c>
      <c r="BL134" s="16" t="s">
        <v>159</v>
      </c>
      <c r="BM134" s="204" t="s">
        <v>485</v>
      </c>
    </row>
    <row r="135" spans="1:65" s="2" customFormat="1" ht="24">
      <c r="A135" s="34"/>
      <c r="B135" s="35"/>
      <c r="C135" s="193" t="s">
        <v>190</v>
      </c>
      <c r="D135" s="193" t="s">
        <v>154</v>
      </c>
      <c r="E135" s="194" t="s">
        <v>486</v>
      </c>
      <c r="F135" s="195" t="s">
        <v>487</v>
      </c>
      <c r="G135" s="196" t="s">
        <v>167</v>
      </c>
      <c r="H135" s="197">
        <v>25</v>
      </c>
      <c r="I135" s="198"/>
      <c r="J135" s="199">
        <f t="shared" si="0"/>
        <v>0</v>
      </c>
      <c r="K135" s="195" t="s">
        <v>158</v>
      </c>
      <c r="L135" s="39"/>
      <c r="M135" s="200" t="s">
        <v>1</v>
      </c>
      <c r="N135" s="201" t="s">
        <v>50</v>
      </c>
      <c r="O135" s="71"/>
      <c r="P135" s="202">
        <f t="shared" si="1"/>
        <v>0</v>
      </c>
      <c r="Q135" s="202">
        <v>0</v>
      </c>
      <c r="R135" s="202">
        <f t="shared" si="2"/>
        <v>0</v>
      </c>
      <c r="S135" s="202">
        <v>0.35338999999999998</v>
      </c>
      <c r="T135" s="203">
        <f t="shared" si="3"/>
        <v>8.8347499999999997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159</v>
      </c>
      <c r="AT135" s="204" t="s">
        <v>154</v>
      </c>
      <c r="AU135" s="204" t="s">
        <v>94</v>
      </c>
      <c r="AY135" s="16" t="s">
        <v>152</v>
      </c>
      <c r="BE135" s="205">
        <f t="shared" si="4"/>
        <v>0</v>
      </c>
      <c r="BF135" s="205">
        <f t="shared" si="5"/>
        <v>0</v>
      </c>
      <c r="BG135" s="205">
        <f t="shared" si="6"/>
        <v>0</v>
      </c>
      <c r="BH135" s="205">
        <f t="shared" si="7"/>
        <v>0</v>
      </c>
      <c r="BI135" s="205">
        <f t="shared" si="8"/>
        <v>0</v>
      </c>
      <c r="BJ135" s="16" t="s">
        <v>92</v>
      </c>
      <c r="BK135" s="205">
        <f t="shared" si="9"/>
        <v>0</v>
      </c>
      <c r="BL135" s="16" t="s">
        <v>159</v>
      </c>
      <c r="BM135" s="204" t="s">
        <v>488</v>
      </c>
    </row>
    <row r="136" spans="1:65" s="2" customFormat="1" ht="24">
      <c r="A136" s="34"/>
      <c r="B136" s="35"/>
      <c r="C136" s="193" t="s">
        <v>197</v>
      </c>
      <c r="D136" s="193" t="s">
        <v>154</v>
      </c>
      <c r="E136" s="194" t="s">
        <v>489</v>
      </c>
      <c r="F136" s="195" t="s">
        <v>490</v>
      </c>
      <c r="G136" s="196" t="s">
        <v>434</v>
      </c>
      <c r="H136" s="197">
        <v>4</v>
      </c>
      <c r="I136" s="198"/>
      <c r="J136" s="199">
        <f t="shared" si="0"/>
        <v>0</v>
      </c>
      <c r="K136" s="195" t="s">
        <v>158</v>
      </c>
      <c r="L136" s="39"/>
      <c r="M136" s="200" t="s">
        <v>1</v>
      </c>
      <c r="N136" s="201" t="s">
        <v>50</v>
      </c>
      <c r="O136" s="71"/>
      <c r="P136" s="202">
        <f t="shared" si="1"/>
        <v>0</v>
      </c>
      <c r="Q136" s="202">
        <v>0</v>
      </c>
      <c r="R136" s="202">
        <f t="shared" si="2"/>
        <v>0</v>
      </c>
      <c r="S136" s="202">
        <v>4.2900000000000004E-3</v>
      </c>
      <c r="T136" s="203">
        <f t="shared" si="3"/>
        <v>1.7160000000000002E-2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159</v>
      </c>
      <c r="AT136" s="204" t="s">
        <v>154</v>
      </c>
      <c r="AU136" s="204" t="s">
        <v>94</v>
      </c>
      <c r="AY136" s="16" t="s">
        <v>152</v>
      </c>
      <c r="BE136" s="205">
        <f t="shared" si="4"/>
        <v>0</v>
      </c>
      <c r="BF136" s="205">
        <f t="shared" si="5"/>
        <v>0</v>
      </c>
      <c r="BG136" s="205">
        <f t="shared" si="6"/>
        <v>0</v>
      </c>
      <c r="BH136" s="205">
        <f t="shared" si="7"/>
        <v>0</v>
      </c>
      <c r="BI136" s="205">
        <f t="shared" si="8"/>
        <v>0</v>
      </c>
      <c r="BJ136" s="16" t="s">
        <v>92</v>
      </c>
      <c r="BK136" s="205">
        <f t="shared" si="9"/>
        <v>0</v>
      </c>
      <c r="BL136" s="16" t="s">
        <v>159</v>
      </c>
      <c r="BM136" s="204" t="s">
        <v>491</v>
      </c>
    </row>
    <row r="137" spans="1:65" s="2" customFormat="1" ht="24">
      <c r="A137" s="34"/>
      <c r="B137" s="35"/>
      <c r="C137" s="233" t="s">
        <v>492</v>
      </c>
      <c r="D137" s="233" t="s">
        <v>289</v>
      </c>
      <c r="E137" s="234" t="s">
        <v>493</v>
      </c>
      <c r="F137" s="235" t="s">
        <v>494</v>
      </c>
      <c r="G137" s="236" t="s">
        <v>434</v>
      </c>
      <c r="H137" s="237">
        <v>4</v>
      </c>
      <c r="I137" s="238"/>
      <c r="J137" s="239">
        <f t="shared" si="0"/>
        <v>0</v>
      </c>
      <c r="K137" s="235" t="s">
        <v>158</v>
      </c>
      <c r="L137" s="240"/>
      <c r="M137" s="241" t="s">
        <v>1</v>
      </c>
      <c r="N137" s="242" t="s">
        <v>50</v>
      </c>
      <c r="O137" s="71"/>
      <c r="P137" s="202">
        <f t="shared" si="1"/>
        <v>0</v>
      </c>
      <c r="Q137" s="202">
        <v>3.7699999999999999E-3</v>
      </c>
      <c r="R137" s="202">
        <f t="shared" si="2"/>
        <v>1.508E-2</v>
      </c>
      <c r="S137" s="202">
        <v>0</v>
      </c>
      <c r="T137" s="20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190</v>
      </c>
      <c r="AT137" s="204" t="s">
        <v>289</v>
      </c>
      <c r="AU137" s="204" t="s">
        <v>94</v>
      </c>
      <c r="AY137" s="16" t="s">
        <v>152</v>
      </c>
      <c r="BE137" s="205">
        <f t="shared" si="4"/>
        <v>0</v>
      </c>
      <c r="BF137" s="205">
        <f t="shared" si="5"/>
        <v>0</v>
      </c>
      <c r="BG137" s="205">
        <f t="shared" si="6"/>
        <v>0</v>
      </c>
      <c r="BH137" s="205">
        <f t="shared" si="7"/>
        <v>0</v>
      </c>
      <c r="BI137" s="205">
        <f t="shared" si="8"/>
        <v>0</v>
      </c>
      <c r="BJ137" s="16" t="s">
        <v>92</v>
      </c>
      <c r="BK137" s="205">
        <f t="shared" si="9"/>
        <v>0</v>
      </c>
      <c r="BL137" s="16" t="s">
        <v>159</v>
      </c>
      <c r="BM137" s="204" t="s">
        <v>495</v>
      </c>
    </row>
    <row r="138" spans="1:65" s="2" customFormat="1" ht="16.5" customHeight="1">
      <c r="A138" s="34"/>
      <c r="B138" s="35"/>
      <c r="C138" s="193" t="s">
        <v>496</v>
      </c>
      <c r="D138" s="193" t="s">
        <v>154</v>
      </c>
      <c r="E138" s="194" t="s">
        <v>497</v>
      </c>
      <c r="F138" s="195" t="s">
        <v>498</v>
      </c>
      <c r="G138" s="196" t="s">
        <v>434</v>
      </c>
      <c r="H138" s="197">
        <v>4</v>
      </c>
      <c r="I138" s="198"/>
      <c r="J138" s="199">
        <f t="shared" si="0"/>
        <v>0</v>
      </c>
      <c r="K138" s="195" t="s">
        <v>158</v>
      </c>
      <c r="L138" s="39"/>
      <c r="M138" s="200" t="s">
        <v>1</v>
      </c>
      <c r="N138" s="201" t="s">
        <v>50</v>
      </c>
      <c r="O138" s="71"/>
      <c r="P138" s="202">
        <f t="shared" si="1"/>
        <v>0</v>
      </c>
      <c r="Q138" s="202">
        <v>0</v>
      </c>
      <c r="R138" s="202">
        <f t="shared" si="2"/>
        <v>0</v>
      </c>
      <c r="S138" s="202">
        <v>0</v>
      </c>
      <c r="T138" s="20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159</v>
      </c>
      <c r="AT138" s="204" t="s">
        <v>154</v>
      </c>
      <c r="AU138" s="204" t="s">
        <v>94</v>
      </c>
      <c r="AY138" s="16" t="s">
        <v>152</v>
      </c>
      <c r="BE138" s="205">
        <f t="shared" si="4"/>
        <v>0</v>
      </c>
      <c r="BF138" s="205">
        <f t="shared" si="5"/>
        <v>0</v>
      </c>
      <c r="BG138" s="205">
        <f t="shared" si="6"/>
        <v>0</v>
      </c>
      <c r="BH138" s="205">
        <f t="shared" si="7"/>
        <v>0</v>
      </c>
      <c r="BI138" s="205">
        <f t="shared" si="8"/>
        <v>0</v>
      </c>
      <c r="BJ138" s="16" t="s">
        <v>92</v>
      </c>
      <c r="BK138" s="205">
        <f t="shared" si="9"/>
        <v>0</v>
      </c>
      <c r="BL138" s="16" t="s">
        <v>159</v>
      </c>
      <c r="BM138" s="204" t="s">
        <v>499</v>
      </c>
    </row>
    <row r="139" spans="1:65" s="2" customFormat="1" ht="16.5" customHeight="1">
      <c r="A139" s="34"/>
      <c r="B139" s="35"/>
      <c r="C139" s="193" t="s">
        <v>201</v>
      </c>
      <c r="D139" s="193" t="s">
        <v>154</v>
      </c>
      <c r="E139" s="194" t="s">
        <v>500</v>
      </c>
      <c r="F139" s="195" t="s">
        <v>501</v>
      </c>
      <c r="G139" s="196" t="s">
        <v>167</v>
      </c>
      <c r="H139" s="197">
        <v>253.9</v>
      </c>
      <c r="I139" s="198"/>
      <c r="J139" s="199">
        <f t="shared" si="0"/>
        <v>0</v>
      </c>
      <c r="K139" s="195" t="s">
        <v>1</v>
      </c>
      <c r="L139" s="39"/>
      <c r="M139" s="200" t="s">
        <v>1</v>
      </c>
      <c r="N139" s="201" t="s">
        <v>50</v>
      </c>
      <c r="O139" s="71"/>
      <c r="P139" s="202">
        <f t="shared" si="1"/>
        <v>0</v>
      </c>
      <c r="Q139" s="202">
        <v>0</v>
      </c>
      <c r="R139" s="202">
        <f t="shared" si="2"/>
        <v>0</v>
      </c>
      <c r="S139" s="202">
        <v>0</v>
      </c>
      <c r="T139" s="203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159</v>
      </c>
      <c r="AT139" s="204" t="s">
        <v>154</v>
      </c>
      <c r="AU139" s="204" t="s">
        <v>94</v>
      </c>
      <c r="AY139" s="16" t="s">
        <v>152</v>
      </c>
      <c r="BE139" s="205">
        <f t="shared" si="4"/>
        <v>0</v>
      </c>
      <c r="BF139" s="205">
        <f t="shared" si="5"/>
        <v>0</v>
      </c>
      <c r="BG139" s="205">
        <f t="shared" si="6"/>
        <v>0</v>
      </c>
      <c r="BH139" s="205">
        <f t="shared" si="7"/>
        <v>0</v>
      </c>
      <c r="BI139" s="205">
        <f t="shared" si="8"/>
        <v>0</v>
      </c>
      <c r="BJ139" s="16" t="s">
        <v>92</v>
      </c>
      <c r="BK139" s="205">
        <f t="shared" si="9"/>
        <v>0</v>
      </c>
      <c r="BL139" s="16" t="s">
        <v>159</v>
      </c>
      <c r="BM139" s="204" t="s">
        <v>502</v>
      </c>
    </row>
    <row r="140" spans="1:65" s="48" customFormat="1" ht="24">
      <c r="A140" s="36"/>
      <c r="B140" s="35"/>
      <c r="C140" s="193" t="s">
        <v>206</v>
      </c>
      <c r="D140" s="193" t="s">
        <v>154</v>
      </c>
      <c r="E140" s="194" t="s">
        <v>503</v>
      </c>
      <c r="F140" s="195" t="s">
        <v>504</v>
      </c>
      <c r="G140" s="196" t="s">
        <v>167</v>
      </c>
      <c r="H140" s="197">
        <v>0</v>
      </c>
      <c r="I140" s="256"/>
      <c r="J140" s="199">
        <f t="shared" si="0"/>
        <v>0</v>
      </c>
      <c r="K140" s="195" t="s">
        <v>158</v>
      </c>
      <c r="L140" s="35"/>
      <c r="M140" s="257" t="s">
        <v>1</v>
      </c>
      <c r="N140" s="201" t="s">
        <v>50</v>
      </c>
      <c r="O140" s="71"/>
      <c r="P140" s="202">
        <f t="shared" si="1"/>
        <v>0</v>
      </c>
      <c r="Q140" s="202">
        <v>0</v>
      </c>
      <c r="R140" s="202">
        <f t="shared" si="2"/>
        <v>0</v>
      </c>
      <c r="S140" s="202">
        <v>0</v>
      </c>
      <c r="T140" s="203">
        <f t="shared" si="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58" t="s">
        <v>159</v>
      </c>
      <c r="AT140" s="258" t="s">
        <v>154</v>
      </c>
      <c r="AU140" s="258" t="s">
        <v>94</v>
      </c>
      <c r="AY140" s="259" t="s">
        <v>152</v>
      </c>
      <c r="BE140" s="260">
        <f t="shared" si="4"/>
        <v>0</v>
      </c>
      <c r="BF140" s="260">
        <f t="shared" si="5"/>
        <v>0</v>
      </c>
      <c r="BG140" s="260">
        <f t="shared" si="6"/>
        <v>0</v>
      </c>
      <c r="BH140" s="260">
        <f t="shared" si="7"/>
        <v>0</v>
      </c>
      <c r="BI140" s="260">
        <f t="shared" si="8"/>
        <v>0</v>
      </c>
      <c r="BJ140" s="259" t="s">
        <v>92</v>
      </c>
      <c r="BK140" s="260">
        <f t="shared" si="9"/>
        <v>0</v>
      </c>
      <c r="BL140" s="259" t="s">
        <v>159</v>
      </c>
      <c r="BM140" s="258" t="s">
        <v>505</v>
      </c>
    </row>
    <row r="141" spans="1:65" s="2" customFormat="1" ht="39">
      <c r="A141" s="34"/>
      <c r="B141" s="35"/>
      <c r="C141" s="36"/>
      <c r="D141" s="206" t="s">
        <v>169</v>
      </c>
      <c r="E141" s="36"/>
      <c r="F141" s="207" t="s">
        <v>506</v>
      </c>
      <c r="G141" s="36"/>
      <c r="H141" s="36"/>
      <c r="I141" s="208"/>
      <c r="J141" s="36"/>
      <c r="K141" s="36"/>
      <c r="L141" s="39"/>
      <c r="M141" s="209"/>
      <c r="N141" s="210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169</v>
      </c>
      <c r="AU141" s="16" t="s">
        <v>94</v>
      </c>
    </row>
    <row r="142" spans="1:65" s="2" customFormat="1" ht="21.75" customHeight="1">
      <c r="A142" s="34"/>
      <c r="B142" s="35"/>
      <c r="C142" s="193" t="s">
        <v>211</v>
      </c>
      <c r="D142" s="193" t="s">
        <v>154</v>
      </c>
      <c r="E142" s="194" t="s">
        <v>507</v>
      </c>
      <c r="F142" s="195" t="s">
        <v>508</v>
      </c>
      <c r="G142" s="196" t="s">
        <v>434</v>
      </c>
      <c r="H142" s="197">
        <v>2</v>
      </c>
      <c r="I142" s="198"/>
      <c r="J142" s="199">
        <f>ROUND(I142*H142,2)</f>
        <v>0</v>
      </c>
      <c r="K142" s="195" t="s">
        <v>1</v>
      </c>
      <c r="L142" s="39"/>
      <c r="M142" s="200" t="s">
        <v>1</v>
      </c>
      <c r="N142" s="201" t="s">
        <v>50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159</v>
      </c>
      <c r="AT142" s="204" t="s">
        <v>154</v>
      </c>
      <c r="AU142" s="204" t="s">
        <v>94</v>
      </c>
      <c r="AY142" s="16" t="s">
        <v>152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6" t="s">
        <v>92</v>
      </c>
      <c r="BK142" s="205">
        <f>ROUND(I142*H142,2)</f>
        <v>0</v>
      </c>
      <c r="BL142" s="16" t="s">
        <v>159</v>
      </c>
      <c r="BM142" s="204" t="s">
        <v>509</v>
      </c>
    </row>
    <row r="143" spans="1:65" s="2" customFormat="1" ht="21.75" customHeight="1">
      <c r="A143" s="34"/>
      <c r="B143" s="35"/>
      <c r="C143" s="233" t="s">
        <v>8</v>
      </c>
      <c r="D143" s="233" t="s">
        <v>289</v>
      </c>
      <c r="E143" s="234" t="s">
        <v>510</v>
      </c>
      <c r="F143" s="235" t="s">
        <v>511</v>
      </c>
      <c r="G143" s="236" t="s">
        <v>434</v>
      </c>
      <c r="H143" s="237">
        <v>2</v>
      </c>
      <c r="I143" s="238"/>
      <c r="J143" s="239">
        <f>ROUND(I143*H143,2)</f>
        <v>0</v>
      </c>
      <c r="K143" s="235" t="s">
        <v>1</v>
      </c>
      <c r="L143" s="240"/>
      <c r="M143" s="241" t="s">
        <v>1</v>
      </c>
      <c r="N143" s="242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190</v>
      </c>
      <c r="AT143" s="204" t="s">
        <v>289</v>
      </c>
      <c r="AU143" s="204" t="s">
        <v>94</v>
      </c>
      <c r="AY143" s="16" t="s">
        <v>152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159</v>
      </c>
      <c r="BM143" s="204" t="s">
        <v>512</v>
      </c>
    </row>
    <row r="144" spans="1:65" s="2" customFormat="1" ht="16.5" customHeight="1">
      <c r="A144" s="34"/>
      <c r="B144" s="35"/>
      <c r="C144" s="193" t="s">
        <v>219</v>
      </c>
      <c r="D144" s="193" t="s">
        <v>154</v>
      </c>
      <c r="E144" s="194" t="s">
        <v>513</v>
      </c>
      <c r="F144" s="195" t="s">
        <v>514</v>
      </c>
      <c r="G144" s="196" t="s">
        <v>434</v>
      </c>
      <c r="H144" s="197">
        <v>2</v>
      </c>
      <c r="I144" s="198"/>
      <c r="J144" s="199">
        <f>ROUND(I144*H144,2)</f>
        <v>0</v>
      </c>
      <c r="K144" s="195" t="s">
        <v>1</v>
      </c>
      <c r="L144" s="39"/>
      <c r="M144" s="200" t="s">
        <v>1</v>
      </c>
      <c r="N144" s="201" t="s">
        <v>50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159</v>
      </c>
      <c r="AT144" s="204" t="s">
        <v>154</v>
      </c>
      <c r="AU144" s="204" t="s">
        <v>94</v>
      </c>
      <c r="AY144" s="16" t="s">
        <v>152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92</v>
      </c>
      <c r="BK144" s="205">
        <f>ROUND(I144*H144,2)</f>
        <v>0</v>
      </c>
      <c r="BL144" s="16" t="s">
        <v>159</v>
      </c>
      <c r="BM144" s="204" t="s">
        <v>515</v>
      </c>
    </row>
    <row r="145" spans="1:65" s="13" customFormat="1">
      <c r="B145" s="211"/>
      <c r="C145" s="212"/>
      <c r="D145" s="206" t="s">
        <v>176</v>
      </c>
      <c r="E145" s="213" t="s">
        <v>1</v>
      </c>
      <c r="F145" s="214" t="s">
        <v>516</v>
      </c>
      <c r="G145" s="212"/>
      <c r="H145" s="215">
        <v>2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176</v>
      </c>
      <c r="AU145" s="221" t="s">
        <v>94</v>
      </c>
      <c r="AV145" s="13" t="s">
        <v>94</v>
      </c>
      <c r="AW145" s="13" t="s">
        <v>41</v>
      </c>
      <c r="AX145" s="13" t="s">
        <v>92</v>
      </c>
      <c r="AY145" s="221" t="s">
        <v>152</v>
      </c>
    </row>
    <row r="146" spans="1:65" s="12" customFormat="1" ht="22.9" customHeight="1">
      <c r="B146" s="177"/>
      <c r="C146" s="178"/>
      <c r="D146" s="179" t="s">
        <v>84</v>
      </c>
      <c r="E146" s="191" t="s">
        <v>197</v>
      </c>
      <c r="F146" s="191" t="s">
        <v>305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SUM(P147:P153)</f>
        <v>0</v>
      </c>
      <c r="Q146" s="185"/>
      <c r="R146" s="186">
        <f>SUM(R147:R153)</f>
        <v>37.936639899999996</v>
      </c>
      <c r="S146" s="185"/>
      <c r="T146" s="187">
        <f>SUM(T147:T153)</f>
        <v>1.4320000000000002</v>
      </c>
      <c r="AR146" s="188" t="s">
        <v>92</v>
      </c>
      <c r="AT146" s="189" t="s">
        <v>84</v>
      </c>
      <c r="AU146" s="189" t="s">
        <v>92</v>
      </c>
      <c r="AY146" s="188" t="s">
        <v>152</v>
      </c>
      <c r="BK146" s="190">
        <f>SUM(BK147:BK153)</f>
        <v>0</v>
      </c>
    </row>
    <row r="147" spans="1:65" s="2" customFormat="1" ht="24">
      <c r="A147" s="34"/>
      <c r="B147" s="35"/>
      <c r="C147" s="193" t="s">
        <v>517</v>
      </c>
      <c r="D147" s="193" t="s">
        <v>154</v>
      </c>
      <c r="E147" s="194" t="s">
        <v>518</v>
      </c>
      <c r="F147" s="195" t="s">
        <v>519</v>
      </c>
      <c r="G147" s="196" t="s">
        <v>434</v>
      </c>
      <c r="H147" s="197">
        <v>1</v>
      </c>
      <c r="I147" s="198"/>
      <c r="J147" s="199">
        <f>ROUND(I147*H147,2)</f>
        <v>0</v>
      </c>
      <c r="K147" s="195" t="s">
        <v>158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0.109405</v>
      </c>
      <c r="R147" s="202">
        <f>Q147*H147</f>
        <v>0.109405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159</v>
      </c>
      <c r="AT147" s="204" t="s">
        <v>154</v>
      </c>
      <c r="AU147" s="204" t="s">
        <v>94</v>
      </c>
      <c r="AY147" s="16" t="s">
        <v>152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159</v>
      </c>
      <c r="BM147" s="204" t="s">
        <v>520</v>
      </c>
    </row>
    <row r="148" spans="1:65" s="13" customFormat="1" ht="22.5">
      <c r="B148" s="211"/>
      <c r="C148" s="212"/>
      <c r="D148" s="206" t="s">
        <v>176</v>
      </c>
      <c r="E148" s="213" t="s">
        <v>1</v>
      </c>
      <c r="F148" s="214" t="s">
        <v>521</v>
      </c>
      <c r="G148" s="212"/>
      <c r="H148" s="215">
        <v>1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176</v>
      </c>
      <c r="AU148" s="221" t="s">
        <v>94</v>
      </c>
      <c r="AV148" s="13" t="s">
        <v>94</v>
      </c>
      <c r="AW148" s="13" t="s">
        <v>41</v>
      </c>
      <c r="AX148" s="13" t="s">
        <v>92</v>
      </c>
      <c r="AY148" s="221" t="s">
        <v>152</v>
      </c>
    </row>
    <row r="149" spans="1:65" s="2" customFormat="1" ht="21.75" customHeight="1">
      <c r="A149" s="34"/>
      <c r="B149" s="35"/>
      <c r="C149" s="193" t="s">
        <v>522</v>
      </c>
      <c r="D149" s="193" t="s">
        <v>154</v>
      </c>
      <c r="E149" s="194" t="s">
        <v>523</v>
      </c>
      <c r="F149" s="195" t="s">
        <v>524</v>
      </c>
      <c r="G149" s="196" t="s">
        <v>157</v>
      </c>
      <c r="H149" s="197">
        <v>200.07</v>
      </c>
      <c r="I149" s="198"/>
      <c r="J149" s="199">
        <f>ROUND(I149*H149,2)</f>
        <v>0</v>
      </c>
      <c r="K149" s="195" t="s">
        <v>158</v>
      </c>
      <c r="L149" s="39"/>
      <c r="M149" s="200" t="s">
        <v>1</v>
      </c>
      <c r="N149" s="201" t="s">
        <v>50</v>
      </c>
      <c r="O149" s="71"/>
      <c r="P149" s="202">
        <f>O149*H149</f>
        <v>0</v>
      </c>
      <c r="Q149" s="202">
        <v>0.18906999999999999</v>
      </c>
      <c r="R149" s="202">
        <f>Q149*H149</f>
        <v>37.827234899999993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159</v>
      </c>
      <c r="AT149" s="204" t="s">
        <v>154</v>
      </c>
      <c r="AU149" s="204" t="s">
        <v>94</v>
      </c>
      <c r="AY149" s="16" t="s">
        <v>152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6" t="s">
        <v>92</v>
      </c>
      <c r="BK149" s="205">
        <f>ROUND(I149*H149,2)</f>
        <v>0</v>
      </c>
      <c r="BL149" s="16" t="s">
        <v>159</v>
      </c>
      <c r="BM149" s="204" t="s">
        <v>525</v>
      </c>
    </row>
    <row r="150" spans="1:65" s="13" customFormat="1">
      <c r="B150" s="211"/>
      <c r="C150" s="212"/>
      <c r="D150" s="206" t="s">
        <v>176</v>
      </c>
      <c r="E150" s="213" t="s">
        <v>1</v>
      </c>
      <c r="F150" s="214" t="s">
        <v>526</v>
      </c>
      <c r="G150" s="212"/>
      <c r="H150" s="215">
        <v>200.07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176</v>
      </c>
      <c r="AU150" s="221" t="s">
        <v>94</v>
      </c>
      <c r="AV150" s="13" t="s">
        <v>94</v>
      </c>
      <c r="AW150" s="13" t="s">
        <v>41</v>
      </c>
      <c r="AX150" s="13" t="s">
        <v>92</v>
      </c>
      <c r="AY150" s="221" t="s">
        <v>152</v>
      </c>
    </row>
    <row r="151" spans="1:65" s="2" customFormat="1" ht="24">
      <c r="A151" s="34"/>
      <c r="B151" s="35"/>
      <c r="C151" s="193" t="s">
        <v>527</v>
      </c>
      <c r="D151" s="193" t="s">
        <v>154</v>
      </c>
      <c r="E151" s="194" t="s">
        <v>528</v>
      </c>
      <c r="F151" s="195" t="s">
        <v>529</v>
      </c>
      <c r="G151" s="196" t="s">
        <v>434</v>
      </c>
      <c r="H151" s="197">
        <v>3</v>
      </c>
      <c r="I151" s="198"/>
      <c r="J151" s="199">
        <f>ROUND(I151*H151,2)</f>
        <v>0</v>
      </c>
      <c r="K151" s="195" t="s">
        <v>1</v>
      </c>
      <c r="L151" s="39"/>
      <c r="M151" s="200" t="s">
        <v>1</v>
      </c>
      <c r="N151" s="201" t="s">
        <v>50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0.45</v>
      </c>
      <c r="T151" s="203">
        <f>S151*H151</f>
        <v>1.35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159</v>
      </c>
      <c r="AT151" s="204" t="s">
        <v>154</v>
      </c>
      <c r="AU151" s="204" t="s">
        <v>94</v>
      </c>
      <c r="AY151" s="16" t="s">
        <v>152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6" t="s">
        <v>92</v>
      </c>
      <c r="BK151" s="205">
        <f>ROUND(I151*H151,2)</f>
        <v>0</v>
      </c>
      <c r="BL151" s="16" t="s">
        <v>159</v>
      </c>
      <c r="BM151" s="204" t="s">
        <v>530</v>
      </c>
    </row>
    <row r="152" spans="1:65" s="2" customFormat="1" ht="24">
      <c r="A152" s="34"/>
      <c r="B152" s="35"/>
      <c r="C152" s="193" t="s">
        <v>531</v>
      </c>
      <c r="D152" s="193" t="s">
        <v>154</v>
      </c>
      <c r="E152" s="194" t="s">
        <v>532</v>
      </c>
      <c r="F152" s="195" t="s">
        <v>533</v>
      </c>
      <c r="G152" s="196" t="s">
        <v>434</v>
      </c>
      <c r="H152" s="197">
        <v>1</v>
      </c>
      <c r="I152" s="198"/>
      <c r="J152" s="199">
        <f>ROUND(I152*H152,2)</f>
        <v>0</v>
      </c>
      <c r="K152" s="195" t="s">
        <v>158</v>
      </c>
      <c r="L152" s="39"/>
      <c r="M152" s="200" t="s">
        <v>1</v>
      </c>
      <c r="N152" s="201" t="s">
        <v>50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8.2000000000000003E-2</v>
      </c>
      <c r="T152" s="203">
        <f>S152*H152</f>
        <v>8.2000000000000003E-2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159</v>
      </c>
      <c r="AT152" s="204" t="s">
        <v>154</v>
      </c>
      <c r="AU152" s="204" t="s">
        <v>94</v>
      </c>
      <c r="AY152" s="16" t="s">
        <v>152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6" t="s">
        <v>92</v>
      </c>
      <c r="BK152" s="205">
        <f>ROUND(I152*H152,2)</f>
        <v>0</v>
      </c>
      <c r="BL152" s="16" t="s">
        <v>159</v>
      </c>
      <c r="BM152" s="204" t="s">
        <v>534</v>
      </c>
    </row>
    <row r="153" spans="1:65" s="13" customFormat="1">
      <c r="B153" s="211"/>
      <c r="C153" s="212"/>
      <c r="D153" s="206" t="s">
        <v>176</v>
      </c>
      <c r="E153" s="213" t="s">
        <v>1</v>
      </c>
      <c r="F153" s="214" t="s">
        <v>535</v>
      </c>
      <c r="G153" s="212"/>
      <c r="H153" s="215">
        <v>1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176</v>
      </c>
      <c r="AU153" s="221" t="s">
        <v>94</v>
      </c>
      <c r="AV153" s="13" t="s">
        <v>94</v>
      </c>
      <c r="AW153" s="13" t="s">
        <v>41</v>
      </c>
      <c r="AX153" s="13" t="s">
        <v>92</v>
      </c>
      <c r="AY153" s="221" t="s">
        <v>152</v>
      </c>
    </row>
    <row r="154" spans="1:65" s="12" customFormat="1" ht="22.9" customHeight="1">
      <c r="B154" s="177"/>
      <c r="C154" s="178"/>
      <c r="D154" s="179" t="s">
        <v>84</v>
      </c>
      <c r="E154" s="191" t="s">
        <v>371</v>
      </c>
      <c r="F154" s="191" t="s">
        <v>372</v>
      </c>
      <c r="G154" s="178"/>
      <c r="H154" s="178"/>
      <c r="I154" s="181"/>
      <c r="J154" s="192">
        <f>BK154</f>
        <v>0</v>
      </c>
      <c r="K154" s="178"/>
      <c r="L154" s="183"/>
      <c r="M154" s="184"/>
      <c r="N154" s="185"/>
      <c r="O154" s="185"/>
      <c r="P154" s="186">
        <f>SUM(P155:P172)</f>
        <v>0</v>
      </c>
      <c r="Q154" s="185"/>
      <c r="R154" s="186">
        <f>SUM(R155:R172)</f>
        <v>0</v>
      </c>
      <c r="S154" s="185"/>
      <c r="T154" s="187">
        <f>SUM(T155:T172)</f>
        <v>0</v>
      </c>
      <c r="AR154" s="188" t="s">
        <v>92</v>
      </c>
      <c r="AT154" s="189" t="s">
        <v>84</v>
      </c>
      <c r="AU154" s="189" t="s">
        <v>92</v>
      </c>
      <c r="AY154" s="188" t="s">
        <v>152</v>
      </c>
      <c r="BK154" s="190">
        <f>SUM(BK155:BK172)</f>
        <v>0</v>
      </c>
    </row>
    <row r="155" spans="1:65" s="2" customFormat="1" ht="21.75" customHeight="1">
      <c r="A155" s="34"/>
      <c r="B155" s="35"/>
      <c r="C155" s="193" t="s">
        <v>7</v>
      </c>
      <c r="D155" s="193" t="s">
        <v>154</v>
      </c>
      <c r="E155" s="194" t="s">
        <v>536</v>
      </c>
      <c r="F155" s="195" t="s">
        <v>537</v>
      </c>
      <c r="G155" s="196" t="s">
        <v>193</v>
      </c>
      <c r="H155" s="197">
        <v>14.621</v>
      </c>
      <c r="I155" s="198"/>
      <c r="J155" s="199">
        <f>ROUND(I155*H155,2)</f>
        <v>0</v>
      </c>
      <c r="K155" s="195" t="s">
        <v>158</v>
      </c>
      <c r="L155" s="39"/>
      <c r="M155" s="200" t="s">
        <v>1</v>
      </c>
      <c r="N155" s="201" t="s">
        <v>50</v>
      </c>
      <c r="O155" s="71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159</v>
      </c>
      <c r="AT155" s="204" t="s">
        <v>154</v>
      </c>
      <c r="AU155" s="204" t="s">
        <v>94</v>
      </c>
      <c r="AY155" s="16" t="s">
        <v>152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6" t="s">
        <v>92</v>
      </c>
      <c r="BK155" s="205">
        <f>ROUND(I155*H155,2)</f>
        <v>0</v>
      </c>
      <c r="BL155" s="16" t="s">
        <v>159</v>
      </c>
      <c r="BM155" s="204" t="s">
        <v>538</v>
      </c>
    </row>
    <row r="156" spans="1:65" s="13" customFormat="1">
      <c r="B156" s="211"/>
      <c r="C156" s="212"/>
      <c r="D156" s="206" t="s">
        <v>176</v>
      </c>
      <c r="E156" s="213" t="s">
        <v>1</v>
      </c>
      <c r="F156" s="214" t="s">
        <v>539</v>
      </c>
      <c r="G156" s="212"/>
      <c r="H156" s="215">
        <v>2.4700000000000002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176</v>
      </c>
      <c r="AU156" s="221" t="s">
        <v>94</v>
      </c>
      <c r="AV156" s="13" t="s">
        <v>94</v>
      </c>
      <c r="AW156" s="13" t="s">
        <v>41</v>
      </c>
      <c r="AX156" s="13" t="s">
        <v>85</v>
      </c>
      <c r="AY156" s="221" t="s">
        <v>152</v>
      </c>
    </row>
    <row r="157" spans="1:65" s="13" customFormat="1">
      <c r="B157" s="211"/>
      <c r="C157" s="212"/>
      <c r="D157" s="206" t="s">
        <v>176</v>
      </c>
      <c r="E157" s="213" t="s">
        <v>1</v>
      </c>
      <c r="F157" s="214" t="s">
        <v>540</v>
      </c>
      <c r="G157" s="212"/>
      <c r="H157" s="215">
        <v>12.013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176</v>
      </c>
      <c r="AU157" s="221" t="s">
        <v>94</v>
      </c>
      <c r="AV157" s="13" t="s">
        <v>94</v>
      </c>
      <c r="AW157" s="13" t="s">
        <v>41</v>
      </c>
      <c r="AX157" s="13" t="s">
        <v>85</v>
      </c>
      <c r="AY157" s="221" t="s">
        <v>152</v>
      </c>
    </row>
    <row r="158" spans="1:65" s="13" customFormat="1" ht="22.5">
      <c r="B158" s="211"/>
      <c r="C158" s="212"/>
      <c r="D158" s="206" t="s">
        <v>176</v>
      </c>
      <c r="E158" s="213" t="s">
        <v>1</v>
      </c>
      <c r="F158" s="214" t="s">
        <v>541</v>
      </c>
      <c r="G158" s="212"/>
      <c r="H158" s="215">
        <v>0.125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176</v>
      </c>
      <c r="AU158" s="221" t="s">
        <v>94</v>
      </c>
      <c r="AV158" s="13" t="s">
        <v>94</v>
      </c>
      <c r="AW158" s="13" t="s">
        <v>41</v>
      </c>
      <c r="AX158" s="13" t="s">
        <v>85</v>
      </c>
      <c r="AY158" s="221" t="s">
        <v>152</v>
      </c>
    </row>
    <row r="159" spans="1:65" s="13" customFormat="1">
      <c r="B159" s="211"/>
      <c r="C159" s="212"/>
      <c r="D159" s="206" t="s">
        <v>176</v>
      </c>
      <c r="E159" s="213" t="s">
        <v>1</v>
      </c>
      <c r="F159" s="214" t="s">
        <v>542</v>
      </c>
      <c r="G159" s="212"/>
      <c r="H159" s="215">
        <v>1.2999999999999999E-2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176</v>
      </c>
      <c r="AU159" s="221" t="s">
        <v>94</v>
      </c>
      <c r="AV159" s="13" t="s">
        <v>94</v>
      </c>
      <c r="AW159" s="13" t="s">
        <v>41</v>
      </c>
      <c r="AX159" s="13" t="s">
        <v>85</v>
      </c>
      <c r="AY159" s="221" t="s">
        <v>152</v>
      </c>
    </row>
    <row r="160" spans="1:65" s="14" customFormat="1">
      <c r="B160" s="222"/>
      <c r="C160" s="223"/>
      <c r="D160" s="206" t="s">
        <v>176</v>
      </c>
      <c r="E160" s="224" t="s">
        <v>1</v>
      </c>
      <c r="F160" s="225" t="s">
        <v>179</v>
      </c>
      <c r="G160" s="223"/>
      <c r="H160" s="226">
        <v>14.621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176</v>
      </c>
      <c r="AU160" s="232" t="s">
        <v>94</v>
      </c>
      <c r="AV160" s="14" t="s">
        <v>159</v>
      </c>
      <c r="AW160" s="14" t="s">
        <v>41</v>
      </c>
      <c r="AX160" s="14" t="s">
        <v>92</v>
      </c>
      <c r="AY160" s="232" t="s">
        <v>152</v>
      </c>
    </row>
    <row r="161" spans="1:65" s="2" customFormat="1" ht="36">
      <c r="A161" s="34"/>
      <c r="B161" s="35"/>
      <c r="C161" s="193" t="s">
        <v>228</v>
      </c>
      <c r="D161" s="193" t="s">
        <v>154</v>
      </c>
      <c r="E161" s="194" t="s">
        <v>543</v>
      </c>
      <c r="F161" s="195" t="s">
        <v>544</v>
      </c>
      <c r="G161" s="196" t="s">
        <v>193</v>
      </c>
      <c r="H161" s="197">
        <v>1.2999999999999999E-2</v>
      </c>
      <c r="I161" s="198"/>
      <c r="J161" s="199">
        <f>ROUND(I161*H161,2)</f>
        <v>0</v>
      </c>
      <c r="K161" s="195" t="s">
        <v>158</v>
      </c>
      <c r="L161" s="39"/>
      <c r="M161" s="200" t="s">
        <v>1</v>
      </c>
      <c r="N161" s="201" t="s">
        <v>50</v>
      </c>
      <c r="O161" s="71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159</v>
      </c>
      <c r="AT161" s="204" t="s">
        <v>154</v>
      </c>
      <c r="AU161" s="204" t="s">
        <v>94</v>
      </c>
      <c r="AY161" s="16" t="s">
        <v>152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6" t="s">
        <v>92</v>
      </c>
      <c r="BK161" s="205">
        <f>ROUND(I161*H161,2)</f>
        <v>0</v>
      </c>
      <c r="BL161" s="16" t="s">
        <v>159</v>
      </c>
      <c r="BM161" s="204" t="s">
        <v>545</v>
      </c>
    </row>
    <row r="162" spans="1:65" s="13" customFormat="1">
      <c r="B162" s="211"/>
      <c r="C162" s="212"/>
      <c r="D162" s="206" t="s">
        <v>176</v>
      </c>
      <c r="E162" s="213" t="s">
        <v>1</v>
      </c>
      <c r="F162" s="214" t="s">
        <v>542</v>
      </c>
      <c r="G162" s="212"/>
      <c r="H162" s="215">
        <v>1.2999999999999999E-2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176</v>
      </c>
      <c r="AU162" s="221" t="s">
        <v>94</v>
      </c>
      <c r="AV162" s="13" t="s">
        <v>94</v>
      </c>
      <c r="AW162" s="13" t="s">
        <v>41</v>
      </c>
      <c r="AX162" s="13" t="s">
        <v>92</v>
      </c>
      <c r="AY162" s="221" t="s">
        <v>152</v>
      </c>
    </row>
    <row r="163" spans="1:65" s="2" customFormat="1" ht="33" customHeight="1">
      <c r="A163" s="34"/>
      <c r="B163" s="35"/>
      <c r="C163" s="193" t="s">
        <v>232</v>
      </c>
      <c r="D163" s="193" t="s">
        <v>154</v>
      </c>
      <c r="E163" s="194" t="s">
        <v>546</v>
      </c>
      <c r="F163" s="195" t="s">
        <v>547</v>
      </c>
      <c r="G163" s="196" t="s">
        <v>193</v>
      </c>
      <c r="H163" s="197">
        <v>0.125</v>
      </c>
      <c r="I163" s="198"/>
      <c r="J163" s="199">
        <f>ROUND(I163*H163,2)</f>
        <v>0</v>
      </c>
      <c r="K163" s="195" t="s">
        <v>158</v>
      </c>
      <c r="L163" s="39"/>
      <c r="M163" s="200" t="s">
        <v>1</v>
      </c>
      <c r="N163" s="201" t="s">
        <v>50</v>
      </c>
      <c r="O163" s="71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159</v>
      </c>
      <c r="AT163" s="204" t="s">
        <v>154</v>
      </c>
      <c r="AU163" s="204" t="s">
        <v>94</v>
      </c>
      <c r="AY163" s="16" t="s">
        <v>152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6" t="s">
        <v>92</v>
      </c>
      <c r="BK163" s="205">
        <f>ROUND(I163*H163,2)</f>
        <v>0</v>
      </c>
      <c r="BL163" s="16" t="s">
        <v>159</v>
      </c>
      <c r="BM163" s="204" t="s">
        <v>548</v>
      </c>
    </row>
    <row r="164" spans="1:65" s="13" customFormat="1">
      <c r="B164" s="211"/>
      <c r="C164" s="212"/>
      <c r="D164" s="206" t="s">
        <v>176</v>
      </c>
      <c r="E164" s="213" t="s">
        <v>1</v>
      </c>
      <c r="F164" s="214" t="s">
        <v>549</v>
      </c>
      <c r="G164" s="212"/>
      <c r="H164" s="215">
        <v>0.125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176</v>
      </c>
      <c r="AU164" s="221" t="s">
        <v>94</v>
      </c>
      <c r="AV164" s="13" t="s">
        <v>94</v>
      </c>
      <c r="AW164" s="13" t="s">
        <v>41</v>
      </c>
      <c r="AX164" s="13" t="s">
        <v>92</v>
      </c>
      <c r="AY164" s="221" t="s">
        <v>152</v>
      </c>
    </row>
    <row r="165" spans="1:65" s="2" customFormat="1" ht="16.5" customHeight="1">
      <c r="A165" s="34"/>
      <c r="B165" s="35"/>
      <c r="C165" s="193" t="s">
        <v>550</v>
      </c>
      <c r="D165" s="193" t="s">
        <v>154</v>
      </c>
      <c r="E165" s="194" t="s">
        <v>551</v>
      </c>
      <c r="F165" s="195" t="s">
        <v>552</v>
      </c>
      <c r="G165" s="196" t="s">
        <v>193</v>
      </c>
      <c r="H165" s="197">
        <v>142.61099999999999</v>
      </c>
      <c r="I165" s="198"/>
      <c r="J165" s="199">
        <f>ROUND(I165*H165,2)</f>
        <v>0</v>
      </c>
      <c r="K165" s="195" t="s">
        <v>1</v>
      </c>
      <c r="L165" s="39"/>
      <c r="M165" s="200" t="s">
        <v>1</v>
      </c>
      <c r="N165" s="201" t="s">
        <v>50</v>
      </c>
      <c r="O165" s="71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159</v>
      </c>
      <c r="AT165" s="204" t="s">
        <v>154</v>
      </c>
      <c r="AU165" s="204" t="s">
        <v>94</v>
      </c>
      <c r="AY165" s="16" t="s">
        <v>152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6" t="s">
        <v>92</v>
      </c>
      <c r="BK165" s="205">
        <f>ROUND(I165*H165,2)</f>
        <v>0</v>
      </c>
      <c r="BL165" s="16" t="s">
        <v>159</v>
      </c>
      <c r="BM165" s="204" t="s">
        <v>553</v>
      </c>
    </row>
    <row r="166" spans="1:65" s="13" customFormat="1" ht="22.5">
      <c r="B166" s="211"/>
      <c r="C166" s="212"/>
      <c r="D166" s="206" t="s">
        <v>176</v>
      </c>
      <c r="E166" s="213" t="s">
        <v>1</v>
      </c>
      <c r="F166" s="214" t="s">
        <v>554</v>
      </c>
      <c r="G166" s="212"/>
      <c r="H166" s="215">
        <v>88.591999999999999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176</v>
      </c>
      <c r="AU166" s="221" t="s">
        <v>94</v>
      </c>
      <c r="AV166" s="13" t="s">
        <v>94</v>
      </c>
      <c r="AW166" s="13" t="s">
        <v>41</v>
      </c>
      <c r="AX166" s="13" t="s">
        <v>85</v>
      </c>
      <c r="AY166" s="221" t="s">
        <v>152</v>
      </c>
    </row>
    <row r="167" spans="1:65" s="13" customFormat="1" ht="22.5">
      <c r="B167" s="211"/>
      <c r="C167" s="212"/>
      <c r="D167" s="206" t="s">
        <v>176</v>
      </c>
      <c r="E167" s="213" t="s">
        <v>1</v>
      </c>
      <c r="F167" s="214" t="s">
        <v>555</v>
      </c>
      <c r="G167" s="212"/>
      <c r="H167" s="215">
        <v>54.018999999999998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176</v>
      </c>
      <c r="AU167" s="221" t="s">
        <v>94</v>
      </c>
      <c r="AV167" s="13" t="s">
        <v>94</v>
      </c>
      <c r="AW167" s="13" t="s">
        <v>41</v>
      </c>
      <c r="AX167" s="13" t="s">
        <v>85</v>
      </c>
      <c r="AY167" s="221" t="s">
        <v>152</v>
      </c>
    </row>
    <row r="168" spans="1:65" s="14" customFormat="1">
      <c r="B168" s="222"/>
      <c r="C168" s="223"/>
      <c r="D168" s="206" t="s">
        <v>176</v>
      </c>
      <c r="E168" s="224" t="s">
        <v>1</v>
      </c>
      <c r="F168" s="225" t="s">
        <v>179</v>
      </c>
      <c r="G168" s="223"/>
      <c r="H168" s="226">
        <v>142.61099999999999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176</v>
      </c>
      <c r="AU168" s="232" t="s">
        <v>94</v>
      </c>
      <c r="AV168" s="14" t="s">
        <v>159</v>
      </c>
      <c r="AW168" s="14" t="s">
        <v>41</v>
      </c>
      <c r="AX168" s="14" t="s">
        <v>92</v>
      </c>
      <c r="AY168" s="232" t="s">
        <v>152</v>
      </c>
    </row>
    <row r="169" spans="1:65" s="2" customFormat="1" ht="24">
      <c r="A169" s="34"/>
      <c r="B169" s="35"/>
      <c r="C169" s="193" t="s">
        <v>237</v>
      </c>
      <c r="D169" s="193" t="s">
        <v>154</v>
      </c>
      <c r="E169" s="194" t="s">
        <v>556</v>
      </c>
      <c r="F169" s="195" t="s">
        <v>192</v>
      </c>
      <c r="G169" s="196" t="s">
        <v>193</v>
      </c>
      <c r="H169" s="197">
        <v>142.61099999999999</v>
      </c>
      <c r="I169" s="198"/>
      <c r="J169" s="199">
        <f>ROUND(I169*H169,2)</f>
        <v>0</v>
      </c>
      <c r="K169" s="195" t="s">
        <v>158</v>
      </c>
      <c r="L169" s="39"/>
      <c r="M169" s="200" t="s">
        <v>1</v>
      </c>
      <c r="N169" s="201" t="s">
        <v>50</v>
      </c>
      <c r="O169" s="71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159</v>
      </c>
      <c r="AT169" s="204" t="s">
        <v>154</v>
      </c>
      <c r="AU169" s="204" t="s">
        <v>94</v>
      </c>
      <c r="AY169" s="16" t="s">
        <v>152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6" t="s">
        <v>92</v>
      </c>
      <c r="BK169" s="205">
        <f>ROUND(I169*H169,2)</f>
        <v>0</v>
      </c>
      <c r="BL169" s="16" t="s">
        <v>159</v>
      </c>
      <c r="BM169" s="204" t="s">
        <v>557</v>
      </c>
    </row>
    <row r="170" spans="1:65" s="13" customFormat="1">
      <c r="B170" s="211"/>
      <c r="C170" s="212"/>
      <c r="D170" s="206" t="s">
        <v>176</v>
      </c>
      <c r="E170" s="213" t="s">
        <v>1</v>
      </c>
      <c r="F170" s="214" t="s">
        <v>558</v>
      </c>
      <c r="G170" s="212"/>
      <c r="H170" s="215">
        <v>88.591999999999999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176</v>
      </c>
      <c r="AU170" s="221" t="s">
        <v>94</v>
      </c>
      <c r="AV170" s="13" t="s">
        <v>94</v>
      </c>
      <c r="AW170" s="13" t="s">
        <v>41</v>
      </c>
      <c r="AX170" s="13" t="s">
        <v>85</v>
      </c>
      <c r="AY170" s="221" t="s">
        <v>152</v>
      </c>
    </row>
    <row r="171" spans="1:65" s="13" customFormat="1">
      <c r="B171" s="211"/>
      <c r="C171" s="212"/>
      <c r="D171" s="206" t="s">
        <v>176</v>
      </c>
      <c r="E171" s="213" t="s">
        <v>1</v>
      </c>
      <c r="F171" s="214" t="s">
        <v>559</v>
      </c>
      <c r="G171" s="212"/>
      <c r="H171" s="215">
        <v>54.018999999999998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176</v>
      </c>
      <c r="AU171" s="221" t="s">
        <v>94</v>
      </c>
      <c r="AV171" s="13" t="s">
        <v>94</v>
      </c>
      <c r="AW171" s="13" t="s">
        <v>41</v>
      </c>
      <c r="AX171" s="13" t="s">
        <v>85</v>
      </c>
      <c r="AY171" s="221" t="s">
        <v>152</v>
      </c>
    </row>
    <row r="172" spans="1:65" s="14" customFormat="1">
      <c r="B172" s="222"/>
      <c r="C172" s="223"/>
      <c r="D172" s="206" t="s">
        <v>176</v>
      </c>
      <c r="E172" s="224" t="s">
        <v>1</v>
      </c>
      <c r="F172" s="225" t="s">
        <v>179</v>
      </c>
      <c r="G172" s="223"/>
      <c r="H172" s="226">
        <v>142.61099999999999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176</v>
      </c>
      <c r="AU172" s="232" t="s">
        <v>94</v>
      </c>
      <c r="AV172" s="14" t="s">
        <v>159</v>
      </c>
      <c r="AW172" s="14" t="s">
        <v>41</v>
      </c>
      <c r="AX172" s="14" t="s">
        <v>92</v>
      </c>
      <c r="AY172" s="232" t="s">
        <v>152</v>
      </c>
    </row>
    <row r="173" spans="1:65" s="12" customFormat="1" ht="22.9" customHeight="1">
      <c r="B173" s="177"/>
      <c r="C173" s="178"/>
      <c r="D173" s="179" t="s">
        <v>84</v>
      </c>
      <c r="E173" s="191" t="s">
        <v>391</v>
      </c>
      <c r="F173" s="191" t="s">
        <v>392</v>
      </c>
      <c r="G173" s="178"/>
      <c r="H173" s="178"/>
      <c r="I173" s="181"/>
      <c r="J173" s="192">
        <f>BK173</f>
        <v>0</v>
      </c>
      <c r="K173" s="178"/>
      <c r="L173" s="183"/>
      <c r="M173" s="184"/>
      <c r="N173" s="185"/>
      <c r="O173" s="185"/>
      <c r="P173" s="186">
        <f>SUM(P174:P179)</f>
        <v>0</v>
      </c>
      <c r="Q173" s="185"/>
      <c r="R173" s="186">
        <f>SUM(R174:R179)</f>
        <v>0</v>
      </c>
      <c r="S173" s="185"/>
      <c r="T173" s="187">
        <f>SUM(T174:T179)</f>
        <v>0</v>
      </c>
      <c r="AR173" s="188" t="s">
        <v>92</v>
      </c>
      <c r="AT173" s="189" t="s">
        <v>84</v>
      </c>
      <c r="AU173" s="189" t="s">
        <v>92</v>
      </c>
      <c r="AY173" s="188" t="s">
        <v>152</v>
      </c>
      <c r="BK173" s="190">
        <f>SUM(BK174:BK179)</f>
        <v>0</v>
      </c>
    </row>
    <row r="174" spans="1:65" s="2" customFormat="1" ht="24">
      <c r="A174" s="34"/>
      <c r="B174" s="35"/>
      <c r="C174" s="193" t="s">
        <v>241</v>
      </c>
      <c r="D174" s="193" t="s">
        <v>154</v>
      </c>
      <c r="E174" s="194" t="s">
        <v>560</v>
      </c>
      <c r="F174" s="195" t="s">
        <v>561</v>
      </c>
      <c r="G174" s="196" t="s">
        <v>193</v>
      </c>
      <c r="H174" s="197">
        <v>178.751</v>
      </c>
      <c r="I174" s="198"/>
      <c r="J174" s="199">
        <f>ROUND(I174*H174,2)</f>
        <v>0</v>
      </c>
      <c r="K174" s="195" t="s">
        <v>158</v>
      </c>
      <c r="L174" s="39"/>
      <c r="M174" s="200" t="s">
        <v>1</v>
      </c>
      <c r="N174" s="201" t="s">
        <v>50</v>
      </c>
      <c r="O174" s="71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159</v>
      </c>
      <c r="AT174" s="204" t="s">
        <v>154</v>
      </c>
      <c r="AU174" s="204" t="s">
        <v>94</v>
      </c>
      <c r="AY174" s="16" t="s">
        <v>152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6" t="s">
        <v>92</v>
      </c>
      <c r="BK174" s="205">
        <f>ROUND(I174*H174,2)</f>
        <v>0</v>
      </c>
      <c r="BL174" s="16" t="s">
        <v>159</v>
      </c>
      <c r="BM174" s="204" t="s">
        <v>562</v>
      </c>
    </row>
    <row r="175" spans="1:65" s="2" customFormat="1" ht="36">
      <c r="A175" s="34"/>
      <c r="B175" s="35"/>
      <c r="C175" s="193" t="s">
        <v>563</v>
      </c>
      <c r="D175" s="193" t="s">
        <v>154</v>
      </c>
      <c r="E175" s="194" t="s">
        <v>564</v>
      </c>
      <c r="F175" s="195" t="s">
        <v>565</v>
      </c>
      <c r="G175" s="196" t="s">
        <v>193</v>
      </c>
      <c r="H175" s="197">
        <v>7413.6480000000001</v>
      </c>
      <c r="I175" s="198"/>
      <c r="J175" s="199">
        <f>ROUND(I175*H175,2)</f>
        <v>0</v>
      </c>
      <c r="K175" s="195" t="s">
        <v>158</v>
      </c>
      <c r="L175" s="39"/>
      <c r="M175" s="200" t="s">
        <v>1</v>
      </c>
      <c r="N175" s="201" t="s">
        <v>50</v>
      </c>
      <c r="O175" s="71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159</v>
      </c>
      <c r="AT175" s="204" t="s">
        <v>154</v>
      </c>
      <c r="AU175" s="204" t="s">
        <v>94</v>
      </c>
      <c r="AY175" s="16" t="s">
        <v>152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6" t="s">
        <v>92</v>
      </c>
      <c r="BK175" s="205">
        <f>ROUND(I175*H175,2)</f>
        <v>0</v>
      </c>
      <c r="BL175" s="16" t="s">
        <v>159</v>
      </c>
      <c r="BM175" s="204" t="s">
        <v>566</v>
      </c>
    </row>
    <row r="176" spans="1:65" s="13" customFormat="1">
      <c r="B176" s="211"/>
      <c r="C176" s="212"/>
      <c r="D176" s="206" t="s">
        <v>176</v>
      </c>
      <c r="E176" s="213" t="s">
        <v>1</v>
      </c>
      <c r="F176" s="214" t="s">
        <v>567</v>
      </c>
      <c r="G176" s="212"/>
      <c r="H176" s="215">
        <v>976.24300000000005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176</v>
      </c>
      <c r="AU176" s="221" t="s">
        <v>94</v>
      </c>
      <c r="AV176" s="13" t="s">
        <v>94</v>
      </c>
      <c r="AW176" s="13" t="s">
        <v>41</v>
      </c>
      <c r="AX176" s="13" t="s">
        <v>85</v>
      </c>
      <c r="AY176" s="221" t="s">
        <v>152</v>
      </c>
    </row>
    <row r="177" spans="1:51" s="13" customFormat="1" ht="22.5">
      <c r="B177" s="211"/>
      <c r="C177" s="212"/>
      <c r="D177" s="206" t="s">
        <v>176</v>
      </c>
      <c r="E177" s="213" t="s">
        <v>1</v>
      </c>
      <c r="F177" s="214" t="s">
        <v>568</v>
      </c>
      <c r="G177" s="212"/>
      <c r="H177" s="215">
        <v>3738.9949999999999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176</v>
      </c>
      <c r="AU177" s="221" t="s">
        <v>94</v>
      </c>
      <c r="AV177" s="13" t="s">
        <v>94</v>
      </c>
      <c r="AW177" s="13" t="s">
        <v>41</v>
      </c>
      <c r="AX177" s="13" t="s">
        <v>85</v>
      </c>
      <c r="AY177" s="221" t="s">
        <v>152</v>
      </c>
    </row>
    <row r="178" spans="1:51" s="13" customFormat="1">
      <c r="B178" s="211"/>
      <c r="C178" s="212"/>
      <c r="D178" s="206" t="s">
        <v>176</v>
      </c>
      <c r="E178" s="213" t="s">
        <v>1</v>
      </c>
      <c r="F178" s="214" t="s">
        <v>569</v>
      </c>
      <c r="G178" s="212"/>
      <c r="H178" s="215">
        <v>2698.41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176</v>
      </c>
      <c r="AU178" s="221" t="s">
        <v>94</v>
      </c>
      <c r="AV178" s="13" t="s">
        <v>94</v>
      </c>
      <c r="AW178" s="13" t="s">
        <v>41</v>
      </c>
      <c r="AX178" s="13" t="s">
        <v>85</v>
      </c>
      <c r="AY178" s="221" t="s">
        <v>152</v>
      </c>
    </row>
    <row r="179" spans="1:51" s="14" customFormat="1">
      <c r="B179" s="222"/>
      <c r="C179" s="223"/>
      <c r="D179" s="206" t="s">
        <v>176</v>
      </c>
      <c r="E179" s="224" t="s">
        <v>1</v>
      </c>
      <c r="F179" s="225" t="s">
        <v>179</v>
      </c>
      <c r="G179" s="223"/>
      <c r="H179" s="226">
        <v>7413.6480000000001</v>
      </c>
      <c r="I179" s="227"/>
      <c r="J179" s="223"/>
      <c r="K179" s="223"/>
      <c r="L179" s="228"/>
      <c r="M179" s="248"/>
      <c r="N179" s="249"/>
      <c r="O179" s="249"/>
      <c r="P179" s="249"/>
      <c r="Q179" s="249"/>
      <c r="R179" s="249"/>
      <c r="S179" s="249"/>
      <c r="T179" s="250"/>
      <c r="AT179" s="232" t="s">
        <v>176</v>
      </c>
      <c r="AU179" s="232" t="s">
        <v>94</v>
      </c>
      <c r="AV179" s="14" t="s">
        <v>159</v>
      </c>
      <c r="AW179" s="14" t="s">
        <v>41</v>
      </c>
      <c r="AX179" s="14" t="s">
        <v>92</v>
      </c>
      <c r="AY179" s="232" t="s">
        <v>152</v>
      </c>
    </row>
    <row r="180" spans="1:51" s="2" customFormat="1" ht="6.95" customHeight="1">
      <c r="A180" s="34"/>
      <c r="B180" s="54"/>
      <c r="C180" s="55"/>
      <c r="D180" s="55"/>
      <c r="E180" s="55"/>
      <c r="F180" s="55"/>
      <c r="G180" s="55"/>
      <c r="H180" s="55"/>
      <c r="I180" s="55"/>
      <c r="J180" s="55"/>
      <c r="K180" s="55"/>
      <c r="L180" s="39"/>
      <c r="M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</row>
  </sheetData>
  <sheetProtection algorithmName="SHA-512" hashValue="4QOt6rOYLaeBB1n11dvUiaFp4wFhPDA0W04pNiy8lRH3N5JKLQ1YbGByqondS8EqD9IZgR720f7uDlMgxqE0Aw==" saltValue="Y4OrYg3gTZ/QoOtWlJRWiQ==" spinCount="100000" sheet="1" objects="1" scenarios="1" formatColumns="0" formatRows="0" autoFilter="0"/>
  <autoFilter ref="C123:K179"/>
  <mergeCells count="12">
    <mergeCell ref="E116:H116"/>
    <mergeCell ref="L2:V2"/>
    <mergeCell ref="E84:H84"/>
    <mergeCell ref="E86:H86"/>
    <mergeCell ref="E88:H88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108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stavby'!K6</f>
        <v>Oprava mostu v km 19,136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309" t="s">
        <v>570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571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stavby'!AN8</f>
        <v>19. 1. 2021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stavby'!E14</f>
        <v>Vyplň údaj</v>
      </c>
      <c r="F20" s="314"/>
      <c r="G20" s="314"/>
      <c r="H20" s="314"/>
      <c r="I20" s="119" t="s">
        <v>33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33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ROUND((SUM(BE126:BE149)),  2)</f>
        <v>0</v>
      </c>
      <c r="G35" s="34"/>
      <c r="H35" s="34"/>
      <c r="I35" s="132">
        <v>0.21</v>
      </c>
      <c r="J35" s="131">
        <f>ROUND(((SUM(BE126:BE149))*I35),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ROUND((SUM(BF126:BF149)),  2)</f>
        <v>0</v>
      </c>
      <c r="G36" s="34"/>
      <c r="H36" s="34"/>
      <c r="I36" s="132">
        <v>0.15</v>
      </c>
      <c r="J36" s="131">
        <f>ROUND(((SUM(BF126:BF149))*I36),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ROUND((SUM(BG126:BG149)),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ROUND((SUM(BH126:BH149)),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ROUND((SUM(BI126:BI149)),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19,136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570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>20-14-2/01 - Oprava mostu v km 19,136 trati Kladno - Kralupy nad Vltavou _ VRN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Před Otvovicemi</v>
      </c>
      <c r="G90" s="36"/>
      <c r="H90" s="36"/>
      <c r="I90" s="28" t="s">
        <v>23</v>
      </c>
      <c r="J90" s="66" t="str">
        <f>IF(J14="","",J14)</f>
        <v>19. 1. 2021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J126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572</v>
      </c>
      <c r="E98" s="158"/>
      <c r="F98" s="158"/>
      <c r="G98" s="158"/>
      <c r="H98" s="158"/>
      <c r="I98" s="158"/>
      <c r="J98" s="159">
        <f>J127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573</v>
      </c>
      <c r="E99" s="163"/>
      <c r="F99" s="163"/>
      <c r="G99" s="163"/>
      <c r="H99" s="163"/>
      <c r="I99" s="163"/>
      <c r="J99" s="164">
        <f>J128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574</v>
      </c>
      <c r="E100" s="163"/>
      <c r="F100" s="163"/>
      <c r="G100" s="163"/>
      <c r="H100" s="163"/>
      <c r="I100" s="163"/>
      <c r="J100" s="164">
        <f>J130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575</v>
      </c>
      <c r="E101" s="163"/>
      <c r="F101" s="163"/>
      <c r="G101" s="163"/>
      <c r="H101" s="163"/>
      <c r="I101" s="163"/>
      <c r="J101" s="164">
        <f>J137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576</v>
      </c>
      <c r="E102" s="163"/>
      <c r="F102" s="163"/>
      <c r="G102" s="163"/>
      <c r="H102" s="163"/>
      <c r="I102" s="163"/>
      <c r="J102" s="164">
        <f>J142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577</v>
      </c>
      <c r="E103" s="163"/>
      <c r="F103" s="163"/>
      <c r="G103" s="163"/>
      <c r="H103" s="163"/>
      <c r="I103" s="163"/>
      <c r="J103" s="164">
        <f>J146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578</v>
      </c>
      <c r="E104" s="163"/>
      <c r="F104" s="163"/>
      <c r="G104" s="163"/>
      <c r="H104" s="163"/>
      <c r="I104" s="163"/>
      <c r="J104" s="164">
        <f>J148</f>
        <v>0</v>
      </c>
      <c r="K104" s="104"/>
      <c r="L104" s="165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2" t="s">
        <v>137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8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07" t="str">
        <f>E7</f>
        <v>Oprava mostu v km 19,136 trati Kladno - Kralupy nad Vltavou</v>
      </c>
      <c r="F114" s="308"/>
      <c r="G114" s="308"/>
      <c r="H114" s="308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0"/>
      <c r="C115" s="28" t="s">
        <v>113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23.25" customHeight="1">
      <c r="A116" s="34"/>
      <c r="B116" s="35"/>
      <c r="C116" s="36"/>
      <c r="D116" s="36"/>
      <c r="E116" s="307" t="s">
        <v>570</v>
      </c>
      <c r="F116" s="306"/>
      <c r="G116" s="306"/>
      <c r="H116" s="30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8" t="s">
        <v>115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30" customHeight="1">
      <c r="A118" s="34"/>
      <c r="B118" s="35"/>
      <c r="C118" s="36"/>
      <c r="D118" s="36"/>
      <c r="E118" s="295" t="str">
        <f>E11</f>
        <v>20-14-2/01 - Oprava mostu v km 19,136 trati Kladno - Kralupy nad Vltavou _ VRN</v>
      </c>
      <c r="F118" s="306"/>
      <c r="G118" s="306"/>
      <c r="H118" s="30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8" t="s">
        <v>21</v>
      </c>
      <c r="D120" s="36"/>
      <c r="E120" s="36"/>
      <c r="F120" s="26" t="str">
        <f>F14</f>
        <v>Před Otvovicemi</v>
      </c>
      <c r="G120" s="36"/>
      <c r="H120" s="36"/>
      <c r="I120" s="28" t="s">
        <v>23</v>
      </c>
      <c r="J120" s="66" t="str">
        <f>IF(J14="","",J14)</f>
        <v>19. 1. 2021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8" t="s">
        <v>29</v>
      </c>
      <c r="D122" s="36"/>
      <c r="E122" s="36"/>
      <c r="F122" s="26" t="str">
        <f>E17</f>
        <v>Správa železnic, státní organizace</v>
      </c>
      <c r="G122" s="36"/>
      <c r="H122" s="36"/>
      <c r="I122" s="28" t="s">
        <v>37</v>
      </c>
      <c r="J122" s="32" t="str">
        <f>E23</f>
        <v>TOP CON SERVIS s.r.o.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35</v>
      </c>
      <c r="D123" s="36"/>
      <c r="E123" s="36"/>
      <c r="F123" s="26" t="str">
        <f>IF(E20="","",E20)</f>
        <v>Vyplň údaj</v>
      </c>
      <c r="G123" s="36"/>
      <c r="H123" s="36"/>
      <c r="I123" s="28" t="s">
        <v>42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6"/>
      <c r="B125" s="167"/>
      <c r="C125" s="168" t="s">
        <v>138</v>
      </c>
      <c r="D125" s="169" t="s">
        <v>70</v>
      </c>
      <c r="E125" s="169" t="s">
        <v>66</v>
      </c>
      <c r="F125" s="169" t="s">
        <v>67</v>
      </c>
      <c r="G125" s="169" t="s">
        <v>139</v>
      </c>
      <c r="H125" s="169" t="s">
        <v>140</v>
      </c>
      <c r="I125" s="169" t="s">
        <v>141</v>
      </c>
      <c r="J125" s="169" t="s">
        <v>119</v>
      </c>
      <c r="K125" s="170" t="s">
        <v>142</v>
      </c>
      <c r="L125" s="171"/>
      <c r="M125" s="75" t="s">
        <v>1</v>
      </c>
      <c r="N125" s="76" t="s">
        <v>49</v>
      </c>
      <c r="O125" s="76" t="s">
        <v>143</v>
      </c>
      <c r="P125" s="76" t="s">
        <v>144</v>
      </c>
      <c r="Q125" s="76" t="s">
        <v>145</v>
      </c>
      <c r="R125" s="76" t="s">
        <v>146</v>
      </c>
      <c r="S125" s="76" t="s">
        <v>147</v>
      </c>
      <c r="T125" s="77" t="s">
        <v>148</v>
      </c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</row>
    <row r="126" spans="1:63" s="2" customFormat="1" ht="22.9" customHeight="1">
      <c r="A126" s="34"/>
      <c r="B126" s="35"/>
      <c r="C126" s="82" t="s">
        <v>149</v>
      </c>
      <c r="D126" s="36"/>
      <c r="E126" s="36"/>
      <c r="F126" s="36"/>
      <c r="G126" s="36"/>
      <c r="H126" s="36"/>
      <c r="I126" s="36"/>
      <c r="J126" s="172">
        <f>BK126</f>
        <v>0</v>
      </c>
      <c r="K126" s="36"/>
      <c r="L126" s="39"/>
      <c r="M126" s="78"/>
      <c r="N126" s="173"/>
      <c r="O126" s="79"/>
      <c r="P126" s="174">
        <f>P127</f>
        <v>0</v>
      </c>
      <c r="Q126" s="79"/>
      <c r="R126" s="174">
        <f>R127</f>
        <v>0</v>
      </c>
      <c r="S126" s="79"/>
      <c r="T126" s="175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84</v>
      </c>
      <c r="AU126" s="16" t="s">
        <v>121</v>
      </c>
      <c r="BK126" s="176">
        <f>BK127</f>
        <v>0</v>
      </c>
    </row>
    <row r="127" spans="1:63" s="12" customFormat="1" ht="25.9" customHeight="1">
      <c r="B127" s="177"/>
      <c r="C127" s="178"/>
      <c r="D127" s="179" t="s">
        <v>84</v>
      </c>
      <c r="E127" s="180" t="s">
        <v>579</v>
      </c>
      <c r="F127" s="180" t="s">
        <v>580</v>
      </c>
      <c r="G127" s="178"/>
      <c r="H127" s="178"/>
      <c r="I127" s="181"/>
      <c r="J127" s="182">
        <f>BK127</f>
        <v>0</v>
      </c>
      <c r="K127" s="178"/>
      <c r="L127" s="183"/>
      <c r="M127" s="184"/>
      <c r="N127" s="185"/>
      <c r="O127" s="185"/>
      <c r="P127" s="186">
        <f>P128+P130+P137+P142+P146+P148</f>
        <v>0</v>
      </c>
      <c r="Q127" s="185"/>
      <c r="R127" s="186">
        <f>R128+R130+R137+R142+R146+R148</f>
        <v>0</v>
      </c>
      <c r="S127" s="185"/>
      <c r="T127" s="187">
        <f>T128+T130+T137+T142+T146+T148</f>
        <v>0</v>
      </c>
      <c r="AR127" s="188" t="s">
        <v>171</v>
      </c>
      <c r="AT127" s="189" t="s">
        <v>84</v>
      </c>
      <c r="AU127" s="189" t="s">
        <v>85</v>
      </c>
      <c r="AY127" s="188" t="s">
        <v>152</v>
      </c>
      <c r="BK127" s="190">
        <f>BK128+BK130+BK137+BK142+BK146+BK148</f>
        <v>0</v>
      </c>
    </row>
    <row r="128" spans="1:63" s="12" customFormat="1" ht="22.9" customHeight="1">
      <c r="B128" s="177"/>
      <c r="C128" s="178"/>
      <c r="D128" s="179" t="s">
        <v>84</v>
      </c>
      <c r="E128" s="191" t="s">
        <v>581</v>
      </c>
      <c r="F128" s="191" t="s">
        <v>582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P129</f>
        <v>0</v>
      </c>
      <c r="Q128" s="185"/>
      <c r="R128" s="186">
        <f>R129</f>
        <v>0</v>
      </c>
      <c r="S128" s="185"/>
      <c r="T128" s="187">
        <f>T129</f>
        <v>0</v>
      </c>
      <c r="AR128" s="188" t="s">
        <v>171</v>
      </c>
      <c r="AT128" s="189" t="s">
        <v>84</v>
      </c>
      <c r="AU128" s="189" t="s">
        <v>92</v>
      </c>
      <c r="AY128" s="188" t="s">
        <v>152</v>
      </c>
      <c r="BK128" s="190">
        <f>BK129</f>
        <v>0</v>
      </c>
    </row>
    <row r="129" spans="1:65" s="2" customFormat="1" ht="16.5" customHeight="1">
      <c r="A129" s="34"/>
      <c r="B129" s="35"/>
      <c r="C129" s="193" t="s">
        <v>92</v>
      </c>
      <c r="D129" s="193" t="s">
        <v>154</v>
      </c>
      <c r="E129" s="194" t="s">
        <v>583</v>
      </c>
      <c r="F129" s="195" t="s">
        <v>584</v>
      </c>
      <c r="G129" s="196" t="s">
        <v>585</v>
      </c>
      <c r="H129" s="197">
        <v>1</v>
      </c>
      <c r="I129" s="198"/>
      <c r="J129" s="199">
        <f>ROUND(I129*H129,2)</f>
        <v>0</v>
      </c>
      <c r="K129" s="195" t="s">
        <v>158</v>
      </c>
      <c r="L129" s="39"/>
      <c r="M129" s="200" t="s">
        <v>1</v>
      </c>
      <c r="N129" s="201" t="s">
        <v>50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586</v>
      </c>
      <c r="AT129" s="204" t="s">
        <v>154</v>
      </c>
      <c r="AU129" s="204" t="s">
        <v>94</v>
      </c>
      <c r="AY129" s="16" t="s">
        <v>152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6" t="s">
        <v>92</v>
      </c>
      <c r="BK129" s="205">
        <f>ROUND(I129*H129,2)</f>
        <v>0</v>
      </c>
      <c r="BL129" s="16" t="s">
        <v>586</v>
      </c>
      <c r="BM129" s="204" t="s">
        <v>587</v>
      </c>
    </row>
    <row r="130" spans="1:65" s="12" customFormat="1" ht="22.9" customHeight="1">
      <c r="B130" s="177"/>
      <c r="C130" s="178"/>
      <c r="D130" s="179" t="s">
        <v>84</v>
      </c>
      <c r="E130" s="191" t="s">
        <v>588</v>
      </c>
      <c r="F130" s="191" t="s">
        <v>589</v>
      </c>
      <c r="G130" s="178"/>
      <c r="H130" s="178"/>
      <c r="I130" s="181"/>
      <c r="J130" s="192">
        <f>BK130</f>
        <v>0</v>
      </c>
      <c r="K130" s="178"/>
      <c r="L130" s="183"/>
      <c r="M130" s="184"/>
      <c r="N130" s="185"/>
      <c r="O130" s="185"/>
      <c r="P130" s="186">
        <f>SUM(P131:P136)</f>
        <v>0</v>
      </c>
      <c r="Q130" s="185"/>
      <c r="R130" s="186">
        <f>SUM(R131:R136)</f>
        <v>0</v>
      </c>
      <c r="S130" s="185"/>
      <c r="T130" s="187">
        <f>SUM(T131:T136)</f>
        <v>0</v>
      </c>
      <c r="AR130" s="188" t="s">
        <v>171</v>
      </c>
      <c r="AT130" s="189" t="s">
        <v>84</v>
      </c>
      <c r="AU130" s="189" t="s">
        <v>92</v>
      </c>
      <c r="AY130" s="188" t="s">
        <v>152</v>
      </c>
      <c r="BK130" s="190">
        <f>SUM(BK131:BK136)</f>
        <v>0</v>
      </c>
    </row>
    <row r="131" spans="1:65" s="2" customFormat="1" ht="16.5" customHeight="1">
      <c r="A131" s="34"/>
      <c r="B131" s="35"/>
      <c r="C131" s="193" t="s">
        <v>94</v>
      </c>
      <c r="D131" s="193" t="s">
        <v>154</v>
      </c>
      <c r="E131" s="194" t="s">
        <v>590</v>
      </c>
      <c r="F131" s="195" t="s">
        <v>589</v>
      </c>
      <c r="G131" s="196" t="s">
        <v>585</v>
      </c>
      <c r="H131" s="197">
        <v>1</v>
      </c>
      <c r="I131" s="198"/>
      <c r="J131" s="199">
        <f>ROUND(I131*H131,2)</f>
        <v>0</v>
      </c>
      <c r="K131" s="195" t="s">
        <v>158</v>
      </c>
      <c r="L131" s="39"/>
      <c r="M131" s="200" t="s">
        <v>1</v>
      </c>
      <c r="N131" s="201" t="s">
        <v>50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586</v>
      </c>
      <c r="AT131" s="204" t="s">
        <v>154</v>
      </c>
      <c r="AU131" s="204" t="s">
        <v>94</v>
      </c>
      <c r="AY131" s="16" t="s">
        <v>152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6" t="s">
        <v>92</v>
      </c>
      <c r="BK131" s="205">
        <f>ROUND(I131*H131,2)</f>
        <v>0</v>
      </c>
      <c r="BL131" s="16" t="s">
        <v>586</v>
      </c>
      <c r="BM131" s="204" t="s">
        <v>591</v>
      </c>
    </row>
    <row r="132" spans="1:65" s="2" customFormat="1" ht="19.5">
      <c r="A132" s="34"/>
      <c r="B132" s="35"/>
      <c r="C132" s="36"/>
      <c r="D132" s="206" t="s">
        <v>169</v>
      </c>
      <c r="E132" s="36"/>
      <c r="F132" s="207" t="s">
        <v>592</v>
      </c>
      <c r="G132" s="36"/>
      <c r="H132" s="36"/>
      <c r="I132" s="208"/>
      <c r="J132" s="36"/>
      <c r="K132" s="36"/>
      <c r="L132" s="39"/>
      <c r="M132" s="209"/>
      <c r="N132" s="210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169</v>
      </c>
      <c r="AU132" s="16" t="s">
        <v>94</v>
      </c>
    </row>
    <row r="133" spans="1:65" s="2" customFormat="1" ht="16.5" customHeight="1">
      <c r="A133" s="34"/>
      <c r="B133" s="35"/>
      <c r="C133" s="193" t="s">
        <v>164</v>
      </c>
      <c r="D133" s="193" t="s">
        <v>154</v>
      </c>
      <c r="E133" s="194" t="s">
        <v>593</v>
      </c>
      <c r="F133" s="195" t="s">
        <v>594</v>
      </c>
      <c r="G133" s="196" t="s">
        <v>585</v>
      </c>
      <c r="H133" s="197">
        <v>1</v>
      </c>
      <c r="I133" s="198"/>
      <c r="J133" s="199">
        <f>ROUND(I133*H133,2)</f>
        <v>0</v>
      </c>
      <c r="K133" s="195" t="s">
        <v>158</v>
      </c>
      <c r="L133" s="39"/>
      <c r="M133" s="200" t="s">
        <v>1</v>
      </c>
      <c r="N133" s="201" t="s">
        <v>50</v>
      </c>
      <c r="O133" s="7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586</v>
      </c>
      <c r="AT133" s="204" t="s">
        <v>154</v>
      </c>
      <c r="AU133" s="204" t="s">
        <v>94</v>
      </c>
      <c r="AY133" s="16" t="s">
        <v>152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6" t="s">
        <v>92</v>
      </c>
      <c r="BK133" s="205">
        <f>ROUND(I133*H133,2)</f>
        <v>0</v>
      </c>
      <c r="BL133" s="16" t="s">
        <v>586</v>
      </c>
      <c r="BM133" s="204" t="s">
        <v>595</v>
      </c>
    </row>
    <row r="134" spans="1:65" s="2" customFormat="1" ht="19.5">
      <c r="A134" s="34"/>
      <c r="B134" s="35"/>
      <c r="C134" s="36"/>
      <c r="D134" s="206" t="s">
        <v>169</v>
      </c>
      <c r="E134" s="36"/>
      <c r="F134" s="207" t="s">
        <v>596</v>
      </c>
      <c r="G134" s="36"/>
      <c r="H134" s="36"/>
      <c r="I134" s="208"/>
      <c r="J134" s="36"/>
      <c r="K134" s="36"/>
      <c r="L134" s="39"/>
      <c r="M134" s="209"/>
      <c r="N134" s="210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169</v>
      </c>
      <c r="AU134" s="16" t="s">
        <v>94</v>
      </c>
    </row>
    <row r="135" spans="1:65" s="2" customFormat="1" ht="16.5" customHeight="1">
      <c r="A135" s="34"/>
      <c r="B135" s="35"/>
      <c r="C135" s="193" t="s">
        <v>159</v>
      </c>
      <c r="D135" s="193" t="s">
        <v>154</v>
      </c>
      <c r="E135" s="194" t="s">
        <v>597</v>
      </c>
      <c r="F135" s="195" t="s">
        <v>598</v>
      </c>
      <c r="G135" s="196" t="s">
        <v>585</v>
      </c>
      <c r="H135" s="197">
        <v>1</v>
      </c>
      <c r="I135" s="198"/>
      <c r="J135" s="199">
        <f>ROUND(I135*H135,2)</f>
        <v>0</v>
      </c>
      <c r="K135" s="195" t="s">
        <v>158</v>
      </c>
      <c r="L135" s="39"/>
      <c r="M135" s="200" t="s">
        <v>1</v>
      </c>
      <c r="N135" s="201" t="s">
        <v>50</v>
      </c>
      <c r="O135" s="7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586</v>
      </c>
      <c r="AT135" s="204" t="s">
        <v>154</v>
      </c>
      <c r="AU135" s="204" t="s">
        <v>94</v>
      </c>
      <c r="AY135" s="16" t="s">
        <v>152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6" t="s">
        <v>92</v>
      </c>
      <c r="BK135" s="205">
        <f>ROUND(I135*H135,2)</f>
        <v>0</v>
      </c>
      <c r="BL135" s="16" t="s">
        <v>586</v>
      </c>
      <c r="BM135" s="204" t="s">
        <v>599</v>
      </c>
    </row>
    <row r="136" spans="1:65" s="2" customFormat="1" ht="19.5">
      <c r="A136" s="34"/>
      <c r="B136" s="35"/>
      <c r="C136" s="36"/>
      <c r="D136" s="206" t="s">
        <v>169</v>
      </c>
      <c r="E136" s="36"/>
      <c r="F136" s="207" t="s">
        <v>600</v>
      </c>
      <c r="G136" s="36"/>
      <c r="H136" s="36"/>
      <c r="I136" s="208"/>
      <c r="J136" s="36"/>
      <c r="K136" s="36"/>
      <c r="L136" s="39"/>
      <c r="M136" s="209"/>
      <c r="N136" s="210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169</v>
      </c>
      <c r="AU136" s="16" t="s">
        <v>94</v>
      </c>
    </row>
    <row r="137" spans="1:65" s="12" customFormat="1" ht="22.9" customHeight="1">
      <c r="B137" s="177"/>
      <c r="C137" s="178"/>
      <c r="D137" s="179" t="s">
        <v>84</v>
      </c>
      <c r="E137" s="191" t="s">
        <v>601</v>
      </c>
      <c r="F137" s="191" t="s">
        <v>602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SUM(P138:P141)</f>
        <v>0</v>
      </c>
      <c r="Q137" s="185"/>
      <c r="R137" s="186">
        <f>SUM(R138:R141)</f>
        <v>0</v>
      </c>
      <c r="S137" s="185"/>
      <c r="T137" s="187">
        <f>SUM(T138:T141)</f>
        <v>0</v>
      </c>
      <c r="AR137" s="188" t="s">
        <v>171</v>
      </c>
      <c r="AT137" s="189" t="s">
        <v>84</v>
      </c>
      <c r="AU137" s="189" t="s">
        <v>92</v>
      </c>
      <c r="AY137" s="188" t="s">
        <v>152</v>
      </c>
      <c r="BK137" s="190">
        <f>SUM(BK138:BK141)</f>
        <v>0</v>
      </c>
    </row>
    <row r="138" spans="1:65" s="2" customFormat="1" ht="16.5" customHeight="1">
      <c r="A138" s="34"/>
      <c r="B138" s="35"/>
      <c r="C138" s="193" t="s">
        <v>171</v>
      </c>
      <c r="D138" s="193" t="s">
        <v>154</v>
      </c>
      <c r="E138" s="194" t="s">
        <v>603</v>
      </c>
      <c r="F138" s="195" t="s">
        <v>604</v>
      </c>
      <c r="G138" s="196" t="s">
        <v>585</v>
      </c>
      <c r="H138" s="197">
        <v>1</v>
      </c>
      <c r="I138" s="198"/>
      <c r="J138" s="199">
        <f>ROUND(I138*H138,2)</f>
        <v>0</v>
      </c>
      <c r="K138" s="195" t="s">
        <v>158</v>
      </c>
      <c r="L138" s="39"/>
      <c r="M138" s="200" t="s">
        <v>1</v>
      </c>
      <c r="N138" s="201" t="s">
        <v>50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586</v>
      </c>
      <c r="AT138" s="204" t="s">
        <v>154</v>
      </c>
      <c r="AU138" s="204" t="s">
        <v>94</v>
      </c>
      <c r="AY138" s="16" t="s">
        <v>152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92</v>
      </c>
      <c r="BK138" s="205">
        <f>ROUND(I138*H138,2)</f>
        <v>0</v>
      </c>
      <c r="BL138" s="16" t="s">
        <v>586</v>
      </c>
      <c r="BM138" s="204" t="s">
        <v>605</v>
      </c>
    </row>
    <row r="139" spans="1:65" s="2" customFormat="1" ht="19.5">
      <c r="A139" s="34"/>
      <c r="B139" s="35"/>
      <c r="C139" s="36"/>
      <c r="D139" s="206" t="s">
        <v>169</v>
      </c>
      <c r="E139" s="36"/>
      <c r="F139" s="207" t="s">
        <v>606</v>
      </c>
      <c r="G139" s="36"/>
      <c r="H139" s="36"/>
      <c r="I139" s="208"/>
      <c r="J139" s="36"/>
      <c r="K139" s="36"/>
      <c r="L139" s="39"/>
      <c r="M139" s="209"/>
      <c r="N139" s="210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169</v>
      </c>
      <c r="AU139" s="16" t="s">
        <v>94</v>
      </c>
    </row>
    <row r="140" spans="1:65" s="2" customFormat="1" ht="16.5" customHeight="1">
      <c r="A140" s="34"/>
      <c r="B140" s="35"/>
      <c r="C140" s="193" t="s">
        <v>180</v>
      </c>
      <c r="D140" s="193" t="s">
        <v>154</v>
      </c>
      <c r="E140" s="194" t="s">
        <v>607</v>
      </c>
      <c r="F140" s="195" t="s">
        <v>608</v>
      </c>
      <c r="G140" s="196" t="s">
        <v>585</v>
      </c>
      <c r="H140" s="197">
        <v>1</v>
      </c>
      <c r="I140" s="198"/>
      <c r="J140" s="199">
        <f>ROUND(I140*H140,2)</f>
        <v>0</v>
      </c>
      <c r="K140" s="195" t="s">
        <v>158</v>
      </c>
      <c r="L140" s="39"/>
      <c r="M140" s="200" t="s">
        <v>1</v>
      </c>
      <c r="N140" s="201" t="s">
        <v>50</v>
      </c>
      <c r="O140" s="71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586</v>
      </c>
      <c r="AT140" s="204" t="s">
        <v>154</v>
      </c>
      <c r="AU140" s="204" t="s">
        <v>94</v>
      </c>
      <c r="AY140" s="16" t="s">
        <v>152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6" t="s">
        <v>92</v>
      </c>
      <c r="BK140" s="205">
        <f>ROUND(I140*H140,2)</f>
        <v>0</v>
      </c>
      <c r="BL140" s="16" t="s">
        <v>586</v>
      </c>
      <c r="BM140" s="204" t="s">
        <v>609</v>
      </c>
    </row>
    <row r="141" spans="1:65" s="2" customFormat="1" ht="19.5">
      <c r="A141" s="34"/>
      <c r="B141" s="35"/>
      <c r="C141" s="36"/>
      <c r="D141" s="206" t="s">
        <v>169</v>
      </c>
      <c r="E141" s="36"/>
      <c r="F141" s="207" t="s">
        <v>610</v>
      </c>
      <c r="G141" s="36"/>
      <c r="H141" s="36"/>
      <c r="I141" s="208"/>
      <c r="J141" s="36"/>
      <c r="K141" s="36"/>
      <c r="L141" s="39"/>
      <c r="M141" s="209"/>
      <c r="N141" s="210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169</v>
      </c>
      <c r="AU141" s="16" t="s">
        <v>94</v>
      </c>
    </row>
    <row r="142" spans="1:65" s="12" customFormat="1" ht="22.9" customHeight="1">
      <c r="B142" s="177"/>
      <c r="C142" s="178"/>
      <c r="D142" s="179" t="s">
        <v>84</v>
      </c>
      <c r="E142" s="191" t="s">
        <v>611</v>
      </c>
      <c r="F142" s="191" t="s">
        <v>612</v>
      </c>
      <c r="G142" s="178"/>
      <c r="H142" s="178"/>
      <c r="I142" s="181"/>
      <c r="J142" s="192">
        <f>BK142</f>
        <v>0</v>
      </c>
      <c r="K142" s="178"/>
      <c r="L142" s="183"/>
      <c r="M142" s="184"/>
      <c r="N142" s="185"/>
      <c r="O142" s="185"/>
      <c r="P142" s="186">
        <f>SUM(P143:P145)</f>
        <v>0</v>
      </c>
      <c r="Q142" s="185"/>
      <c r="R142" s="186">
        <f>SUM(R143:R145)</f>
        <v>0</v>
      </c>
      <c r="S142" s="185"/>
      <c r="T142" s="187">
        <f>SUM(T143:T145)</f>
        <v>0</v>
      </c>
      <c r="AR142" s="188" t="s">
        <v>171</v>
      </c>
      <c r="AT142" s="189" t="s">
        <v>84</v>
      </c>
      <c r="AU142" s="189" t="s">
        <v>92</v>
      </c>
      <c r="AY142" s="188" t="s">
        <v>152</v>
      </c>
      <c r="BK142" s="190">
        <f>SUM(BK143:BK145)</f>
        <v>0</v>
      </c>
    </row>
    <row r="143" spans="1:65" s="2" customFormat="1" ht="16.5" customHeight="1">
      <c r="A143" s="34"/>
      <c r="B143" s="35"/>
      <c r="C143" s="193" t="s">
        <v>184</v>
      </c>
      <c r="D143" s="193" t="s">
        <v>154</v>
      </c>
      <c r="E143" s="194" t="s">
        <v>613</v>
      </c>
      <c r="F143" s="195" t="s">
        <v>614</v>
      </c>
      <c r="G143" s="196" t="s">
        <v>585</v>
      </c>
      <c r="H143" s="197">
        <v>1</v>
      </c>
      <c r="I143" s="198"/>
      <c r="J143" s="199">
        <f>ROUND(I143*H143,2)</f>
        <v>0</v>
      </c>
      <c r="K143" s="195" t="s">
        <v>158</v>
      </c>
      <c r="L143" s="39"/>
      <c r="M143" s="200" t="s">
        <v>1</v>
      </c>
      <c r="N143" s="201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586</v>
      </c>
      <c r="AT143" s="204" t="s">
        <v>154</v>
      </c>
      <c r="AU143" s="204" t="s">
        <v>94</v>
      </c>
      <c r="AY143" s="16" t="s">
        <v>152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586</v>
      </c>
      <c r="BM143" s="204" t="s">
        <v>615</v>
      </c>
    </row>
    <row r="144" spans="1:65" s="2" customFormat="1" ht="16.5" customHeight="1">
      <c r="A144" s="34"/>
      <c r="B144" s="35"/>
      <c r="C144" s="193" t="s">
        <v>190</v>
      </c>
      <c r="D144" s="193" t="s">
        <v>154</v>
      </c>
      <c r="E144" s="194" t="s">
        <v>616</v>
      </c>
      <c r="F144" s="195" t="s">
        <v>617</v>
      </c>
      <c r="G144" s="196" t="s">
        <v>585</v>
      </c>
      <c r="H144" s="197">
        <v>1</v>
      </c>
      <c r="I144" s="198"/>
      <c r="J144" s="199">
        <f>ROUND(I144*H144,2)</f>
        <v>0</v>
      </c>
      <c r="K144" s="195" t="s">
        <v>158</v>
      </c>
      <c r="L144" s="39"/>
      <c r="M144" s="200" t="s">
        <v>1</v>
      </c>
      <c r="N144" s="201" t="s">
        <v>50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586</v>
      </c>
      <c r="AT144" s="204" t="s">
        <v>154</v>
      </c>
      <c r="AU144" s="204" t="s">
        <v>94</v>
      </c>
      <c r="AY144" s="16" t="s">
        <v>152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92</v>
      </c>
      <c r="BK144" s="205">
        <f>ROUND(I144*H144,2)</f>
        <v>0</v>
      </c>
      <c r="BL144" s="16" t="s">
        <v>586</v>
      </c>
      <c r="BM144" s="204" t="s">
        <v>618</v>
      </c>
    </row>
    <row r="145" spans="1:65" s="2" customFormat="1" ht="19.5">
      <c r="A145" s="34"/>
      <c r="B145" s="35"/>
      <c r="C145" s="36"/>
      <c r="D145" s="206" t="s">
        <v>169</v>
      </c>
      <c r="E145" s="36"/>
      <c r="F145" s="207" t="s">
        <v>619</v>
      </c>
      <c r="G145" s="36"/>
      <c r="H145" s="36"/>
      <c r="I145" s="208"/>
      <c r="J145" s="36"/>
      <c r="K145" s="36"/>
      <c r="L145" s="39"/>
      <c r="M145" s="209"/>
      <c r="N145" s="210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6" t="s">
        <v>169</v>
      </c>
      <c r="AU145" s="16" t="s">
        <v>94</v>
      </c>
    </row>
    <row r="146" spans="1:65" s="12" customFormat="1" ht="22.9" customHeight="1">
      <c r="B146" s="177"/>
      <c r="C146" s="178"/>
      <c r="D146" s="179" t="s">
        <v>84</v>
      </c>
      <c r="E146" s="191" t="s">
        <v>620</v>
      </c>
      <c r="F146" s="191" t="s">
        <v>621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P147</f>
        <v>0</v>
      </c>
      <c r="Q146" s="185"/>
      <c r="R146" s="186">
        <f>R147</f>
        <v>0</v>
      </c>
      <c r="S146" s="185"/>
      <c r="T146" s="187">
        <f>T147</f>
        <v>0</v>
      </c>
      <c r="AR146" s="188" t="s">
        <v>171</v>
      </c>
      <c r="AT146" s="189" t="s">
        <v>84</v>
      </c>
      <c r="AU146" s="189" t="s">
        <v>92</v>
      </c>
      <c r="AY146" s="188" t="s">
        <v>152</v>
      </c>
      <c r="BK146" s="190">
        <f>BK147</f>
        <v>0</v>
      </c>
    </row>
    <row r="147" spans="1:65" s="2" customFormat="1" ht="16.5" customHeight="1">
      <c r="A147" s="34"/>
      <c r="B147" s="35"/>
      <c r="C147" s="193" t="s">
        <v>197</v>
      </c>
      <c r="D147" s="193" t="s">
        <v>154</v>
      </c>
      <c r="E147" s="194" t="s">
        <v>622</v>
      </c>
      <c r="F147" s="195" t="s">
        <v>623</v>
      </c>
      <c r="G147" s="196" t="s">
        <v>585</v>
      </c>
      <c r="H147" s="197">
        <v>1</v>
      </c>
      <c r="I147" s="198"/>
      <c r="J147" s="199">
        <f>ROUND(I147*H147,2)</f>
        <v>0</v>
      </c>
      <c r="K147" s="195" t="s">
        <v>158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586</v>
      </c>
      <c r="AT147" s="204" t="s">
        <v>154</v>
      </c>
      <c r="AU147" s="204" t="s">
        <v>94</v>
      </c>
      <c r="AY147" s="16" t="s">
        <v>152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586</v>
      </c>
      <c r="BM147" s="204" t="s">
        <v>624</v>
      </c>
    </row>
    <row r="148" spans="1:65" s="12" customFormat="1" ht="22.9" customHeight="1">
      <c r="B148" s="177"/>
      <c r="C148" s="178"/>
      <c r="D148" s="179" t="s">
        <v>84</v>
      </c>
      <c r="E148" s="191" t="s">
        <v>625</v>
      </c>
      <c r="F148" s="191" t="s">
        <v>626</v>
      </c>
      <c r="G148" s="178"/>
      <c r="H148" s="178"/>
      <c r="I148" s="181"/>
      <c r="J148" s="192">
        <f>BK148</f>
        <v>0</v>
      </c>
      <c r="K148" s="178"/>
      <c r="L148" s="183"/>
      <c r="M148" s="184"/>
      <c r="N148" s="185"/>
      <c r="O148" s="185"/>
      <c r="P148" s="186">
        <f>P149</f>
        <v>0</v>
      </c>
      <c r="Q148" s="185"/>
      <c r="R148" s="186">
        <f>R149</f>
        <v>0</v>
      </c>
      <c r="S148" s="185"/>
      <c r="T148" s="187">
        <f>T149</f>
        <v>0</v>
      </c>
      <c r="AR148" s="188" t="s">
        <v>171</v>
      </c>
      <c r="AT148" s="189" t="s">
        <v>84</v>
      </c>
      <c r="AU148" s="189" t="s">
        <v>92</v>
      </c>
      <c r="AY148" s="188" t="s">
        <v>152</v>
      </c>
      <c r="BK148" s="190">
        <f>BK149</f>
        <v>0</v>
      </c>
    </row>
    <row r="149" spans="1:65" s="2" customFormat="1" ht="16.5" customHeight="1">
      <c r="A149" s="34"/>
      <c r="B149" s="35"/>
      <c r="C149" s="193" t="s">
        <v>492</v>
      </c>
      <c r="D149" s="193" t="s">
        <v>154</v>
      </c>
      <c r="E149" s="194" t="s">
        <v>627</v>
      </c>
      <c r="F149" s="195" t="s">
        <v>628</v>
      </c>
      <c r="G149" s="196" t="s">
        <v>585</v>
      </c>
      <c r="H149" s="197">
        <v>1</v>
      </c>
      <c r="I149" s="198"/>
      <c r="J149" s="199">
        <f>ROUND(I149*H149,2)</f>
        <v>0</v>
      </c>
      <c r="K149" s="195" t="s">
        <v>158</v>
      </c>
      <c r="L149" s="39"/>
      <c r="M149" s="251" t="s">
        <v>1</v>
      </c>
      <c r="N149" s="252" t="s">
        <v>50</v>
      </c>
      <c r="O149" s="245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586</v>
      </c>
      <c r="AT149" s="204" t="s">
        <v>154</v>
      </c>
      <c r="AU149" s="204" t="s">
        <v>94</v>
      </c>
      <c r="AY149" s="16" t="s">
        <v>152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6" t="s">
        <v>92</v>
      </c>
      <c r="BK149" s="205">
        <f>ROUND(I149*H149,2)</f>
        <v>0</v>
      </c>
      <c r="BL149" s="16" t="s">
        <v>586</v>
      </c>
      <c r="BM149" s="204" t="s">
        <v>629</v>
      </c>
    </row>
    <row r="150" spans="1:65" s="2" customFormat="1" ht="6.95" customHeight="1">
      <c r="A150" s="3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39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algorithmName="SHA-512" hashValue="MSfgBc8tJ5KC1J36XWsV12NEgGKX8oP+HbjHwheBCSXQOfu9ur4ZBT7MPDf7C5WcV2Zz1lF29WbDDWSKBkPYtg==" saltValue="llQXjWVHenRzaylZjGYbD3kjgU4YXog1Bh44etxuUGUMWPEzFU2CAxHUyEqqLGAU07HBcjPxeTOAY9Sp43RpGw==" spinCount="100000" sheet="1" objects="1" scenarios="1" formatColumns="0" formatRows="0" autoFilter="0"/>
  <autoFilter ref="C125:K149"/>
  <mergeCells count="12">
    <mergeCell ref="E118:H118"/>
    <mergeCell ref="L2:V2"/>
    <mergeCell ref="E84:H84"/>
    <mergeCell ref="E86:H86"/>
    <mergeCell ref="E88:H88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111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stavby'!K6</f>
        <v>Oprava mostu v km 19,136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309" t="s">
        <v>570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630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stavby'!AN8</f>
        <v>19. 1. 2021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stavby'!E14</f>
        <v>Vyplň údaj</v>
      </c>
      <c r="F20" s="314"/>
      <c r="G20" s="314"/>
      <c r="H20" s="314"/>
      <c r="I20" s="119" t="s">
        <v>33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33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ROUND((SUM(BE121:BE125)),  2)</f>
        <v>0</v>
      </c>
      <c r="G35" s="34"/>
      <c r="H35" s="34"/>
      <c r="I35" s="132">
        <v>0.21</v>
      </c>
      <c r="J35" s="131">
        <f>ROUND(((SUM(BE121:BE125))*I35),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ROUND((SUM(BF121:BF125)),  2)</f>
        <v>0</v>
      </c>
      <c r="G36" s="34"/>
      <c r="H36" s="34"/>
      <c r="I36" s="132">
        <v>0.15</v>
      </c>
      <c r="J36" s="131">
        <f>ROUND(((SUM(BF121:BF125))*I36),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ROUND((SUM(BG121:BG125)),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ROUND((SUM(BH121:BH125)),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ROUND((SUM(BI121:BI125)),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19,136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570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>20-14-2/02 - Oprava mostu v km 19,136 trati Kladno - Kralupy nad Vltavou _ DSPS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Před Otvovicemi</v>
      </c>
      <c r="G90" s="36"/>
      <c r="H90" s="36"/>
      <c r="I90" s="28" t="s">
        <v>23</v>
      </c>
      <c r="J90" s="66" t="str">
        <f>IF(J14="","",J14)</f>
        <v>19. 1. 2021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J121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572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573</v>
      </c>
      <c r="E99" s="163"/>
      <c r="F99" s="163"/>
      <c r="G99" s="163"/>
      <c r="H99" s="163"/>
      <c r="I99" s="163"/>
      <c r="J99" s="164">
        <f>J123</f>
        <v>0</v>
      </c>
      <c r="K99" s="104"/>
      <c r="L99" s="165"/>
    </row>
    <row r="100" spans="1:47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2" t="s">
        <v>137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307" t="str">
        <f>E7</f>
        <v>Oprava mostu v km 19,136 trati Kladno - Kralupy nad Vltavou</v>
      </c>
      <c r="F109" s="308"/>
      <c r="G109" s="308"/>
      <c r="H109" s="308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0"/>
      <c r="C110" s="28" t="s">
        <v>113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23.25" customHeight="1">
      <c r="A111" s="34"/>
      <c r="B111" s="35"/>
      <c r="C111" s="36"/>
      <c r="D111" s="36"/>
      <c r="E111" s="307" t="s">
        <v>570</v>
      </c>
      <c r="F111" s="306"/>
      <c r="G111" s="306"/>
      <c r="H111" s="30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8" t="s">
        <v>115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30" customHeight="1">
      <c r="A113" s="34"/>
      <c r="B113" s="35"/>
      <c r="C113" s="36"/>
      <c r="D113" s="36"/>
      <c r="E113" s="295" t="str">
        <f>E11</f>
        <v>20-14-2/02 - Oprava mostu v km 19,136 trati Kladno - Kralupy nad Vltavou _ DSPS</v>
      </c>
      <c r="F113" s="306"/>
      <c r="G113" s="306"/>
      <c r="H113" s="30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21</v>
      </c>
      <c r="D115" s="36"/>
      <c r="E115" s="36"/>
      <c r="F115" s="26" t="str">
        <f>F14</f>
        <v>Před Otvovicemi</v>
      </c>
      <c r="G115" s="36"/>
      <c r="H115" s="36"/>
      <c r="I115" s="28" t="s">
        <v>23</v>
      </c>
      <c r="J115" s="66" t="str">
        <f>IF(J14="","",J14)</f>
        <v>19. 1. 2021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8" t="s">
        <v>29</v>
      </c>
      <c r="D117" s="36"/>
      <c r="E117" s="36"/>
      <c r="F117" s="26" t="str">
        <f>E17</f>
        <v>Správa železnic, státní organizace</v>
      </c>
      <c r="G117" s="36"/>
      <c r="H117" s="36"/>
      <c r="I117" s="28" t="s">
        <v>37</v>
      </c>
      <c r="J117" s="32" t="str">
        <f>E23</f>
        <v>TOP CON SERVIS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8" t="s">
        <v>35</v>
      </c>
      <c r="D118" s="36"/>
      <c r="E118" s="36"/>
      <c r="F118" s="26" t="str">
        <f>IF(E20="","",E20)</f>
        <v>Vyplň údaj</v>
      </c>
      <c r="G118" s="36"/>
      <c r="H118" s="36"/>
      <c r="I118" s="28" t="s">
        <v>42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6"/>
      <c r="B120" s="167"/>
      <c r="C120" s="168" t="s">
        <v>138</v>
      </c>
      <c r="D120" s="169" t="s">
        <v>70</v>
      </c>
      <c r="E120" s="169" t="s">
        <v>66</v>
      </c>
      <c r="F120" s="169" t="s">
        <v>67</v>
      </c>
      <c r="G120" s="169" t="s">
        <v>139</v>
      </c>
      <c r="H120" s="169" t="s">
        <v>140</v>
      </c>
      <c r="I120" s="169" t="s">
        <v>141</v>
      </c>
      <c r="J120" s="169" t="s">
        <v>119</v>
      </c>
      <c r="K120" s="170" t="s">
        <v>142</v>
      </c>
      <c r="L120" s="171"/>
      <c r="M120" s="75" t="s">
        <v>1</v>
      </c>
      <c r="N120" s="76" t="s">
        <v>49</v>
      </c>
      <c r="O120" s="76" t="s">
        <v>143</v>
      </c>
      <c r="P120" s="76" t="s">
        <v>144</v>
      </c>
      <c r="Q120" s="76" t="s">
        <v>145</v>
      </c>
      <c r="R120" s="76" t="s">
        <v>146</v>
      </c>
      <c r="S120" s="76" t="s">
        <v>147</v>
      </c>
      <c r="T120" s="77" t="s">
        <v>148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4"/>
      <c r="B121" s="35"/>
      <c r="C121" s="82" t="s">
        <v>149</v>
      </c>
      <c r="D121" s="36"/>
      <c r="E121" s="36"/>
      <c r="F121" s="36"/>
      <c r="G121" s="36"/>
      <c r="H121" s="36"/>
      <c r="I121" s="36"/>
      <c r="J121" s="172">
        <f>BK121</f>
        <v>0</v>
      </c>
      <c r="K121" s="36"/>
      <c r="L121" s="39"/>
      <c r="M121" s="78"/>
      <c r="N121" s="173"/>
      <c r="O121" s="79"/>
      <c r="P121" s="174">
        <f>P122</f>
        <v>0</v>
      </c>
      <c r="Q121" s="79"/>
      <c r="R121" s="174">
        <f>R122</f>
        <v>0</v>
      </c>
      <c r="S121" s="79"/>
      <c r="T121" s="17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84</v>
      </c>
      <c r="AU121" s="16" t="s">
        <v>121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84</v>
      </c>
      <c r="E122" s="180" t="s">
        <v>579</v>
      </c>
      <c r="F122" s="180" t="s">
        <v>580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171</v>
      </c>
      <c r="AT122" s="189" t="s">
        <v>84</v>
      </c>
      <c r="AU122" s="189" t="s">
        <v>85</v>
      </c>
      <c r="AY122" s="188" t="s">
        <v>152</v>
      </c>
      <c r="BK122" s="190">
        <f>BK123</f>
        <v>0</v>
      </c>
    </row>
    <row r="123" spans="1:65" s="12" customFormat="1" ht="22.9" customHeight="1">
      <c r="B123" s="177"/>
      <c r="C123" s="178"/>
      <c r="D123" s="179" t="s">
        <v>84</v>
      </c>
      <c r="E123" s="191" t="s">
        <v>581</v>
      </c>
      <c r="F123" s="191" t="s">
        <v>582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SUM(P124:P125)</f>
        <v>0</v>
      </c>
      <c r="Q123" s="185"/>
      <c r="R123" s="186">
        <f>SUM(R124:R125)</f>
        <v>0</v>
      </c>
      <c r="S123" s="185"/>
      <c r="T123" s="187">
        <f>SUM(T124:T125)</f>
        <v>0</v>
      </c>
      <c r="AR123" s="188" t="s">
        <v>171</v>
      </c>
      <c r="AT123" s="189" t="s">
        <v>84</v>
      </c>
      <c r="AU123" s="189" t="s">
        <v>92</v>
      </c>
      <c r="AY123" s="188" t="s">
        <v>152</v>
      </c>
      <c r="BK123" s="190">
        <f>SUM(BK124:BK125)</f>
        <v>0</v>
      </c>
    </row>
    <row r="124" spans="1:65" s="2" customFormat="1" ht="16.5" customHeight="1">
      <c r="A124" s="34"/>
      <c r="B124" s="35"/>
      <c r="C124" s="193" t="s">
        <v>92</v>
      </c>
      <c r="D124" s="193" t="s">
        <v>154</v>
      </c>
      <c r="E124" s="194" t="s">
        <v>631</v>
      </c>
      <c r="F124" s="195" t="s">
        <v>632</v>
      </c>
      <c r="G124" s="196" t="s">
        <v>585</v>
      </c>
      <c r="H124" s="197">
        <v>1</v>
      </c>
      <c r="I124" s="198"/>
      <c r="J124" s="199">
        <f>ROUND(I124*H124,2)</f>
        <v>0</v>
      </c>
      <c r="K124" s="195" t="s">
        <v>158</v>
      </c>
      <c r="L124" s="39"/>
      <c r="M124" s="200" t="s">
        <v>1</v>
      </c>
      <c r="N124" s="201" t="s">
        <v>50</v>
      </c>
      <c r="O124" s="7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586</v>
      </c>
      <c r="AT124" s="204" t="s">
        <v>154</v>
      </c>
      <c r="AU124" s="204" t="s">
        <v>94</v>
      </c>
      <c r="AY124" s="16" t="s">
        <v>152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6" t="s">
        <v>92</v>
      </c>
      <c r="BK124" s="205">
        <f>ROUND(I124*H124,2)</f>
        <v>0</v>
      </c>
      <c r="BL124" s="16" t="s">
        <v>586</v>
      </c>
      <c r="BM124" s="204" t="s">
        <v>633</v>
      </c>
    </row>
    <row r="125" spans="1:65" s="2" customFormat="1" ht="19.5">
      <c r="A125" s="34"/>
      <c r="B125" s="35"/>
      <c r="C125" s="36"/>
      <c r="D125" s="206" t="s">
        <v>169</v>
      </c>
      <c r="E125" s="36"/>
      <c r="F125" s="207" t="s">
        <v>634</v>
      </c>
      <c r="G125" s="36"/>
      <c r="H125" s="36"/>
      <c r="I125" s="208"/>
      <c r="J125" s="36"/>
      <c r="K125" s="36"/>
      <c r="L125" s="39"/>
      <c r="M125" s="253"/>
      <c r="N125" s="254"/>
      <c r="O125" s="245"/>
      <c r="P125" s="245"/>
      <c r="Q125" s="245"/>
      <c r="R125" s="245"/>
      <c r="S125" s="245"/>
      <c r="T125" s="25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169</v>
      </c>
      <c r="AU125" s="16" t="s">
        <v>94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algorithmName="SHA-512" hashValue="GpOjJs9RoOuf44KoiKqfH8MHXIK2dF33im0limlIDgMsKGDylvYTW94vAGRYJSCkmFC3OXH0HJcQkreOS0JuHw==" saltValue="F7/rgF2Yr1ttxkaB439AO1bcWYVcM7f1tDJsunn/74Hd6cnPFnt1/CrbtcW4ZUb4T3fDa8GVdOysvyIRNPkkNg==" spinCount="100000" sheet="1" objects="1" scenarios="1" formatColumns="0" formatRows="0" autoFilter="0"/>
  <autoFilter ref="C120:K125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20-14-1-01 - Oprava mostu...</vt:lpstr>
      <vt:lpstr>20-14-1-02 - Oprava mostu...</vt:lpstr>
      <vt:lpstr>20-14-2-01 - Oprava mostu...</vt:lpstr>
      <vt:lpstr>20-14-2-02 - Oprava mostu...</vt:lpstr>
      <vt:lpstr>'20-14-1-01 - Oprava mostu...'!Názvy_tisku</vt:lpstr>
      <vt:lpstr>'20-14-1-02 - Oprava mostu...'!Názvy_tisku</vt:lpstr>
      <vt:lpstr>'20-14-2-01 - Oprava mostu...'!Názvy_tisku</vt:lpstr>
      <vt:lpstr>'20-14-2-02 - Oprava mostu...'!Názvy_tisku</vt:lpstr>
      <vt:lpstr>'Rekapitulace stavby'!Názvy_tisku</vt:lpstr>
      <vt:lpstr>'20-14-1-01 - Oprava mostu...'!Oblast_tisku</vt:lpstr>
      <vt:lpstr>'20-14-1-02 - Oprava mostu...'!Oblast_tisku</vt:lpstr>
      <vt:lpstr>'20-14-2-01 - Oprava mostu...'!Oblast_tisku</vt:lpstr>
      <vt:lpstr>'20-14-2-02 - Oprava mostu...'!Oblast_tisku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Ondrouch Alois</cp:lastModifiedBy>
  <dcterms:created xsi:type="dcterms:W3CDTF">2021-02-23T07:59:17Z</dcterms:created>
  <dcterms:modified xsi:type="dcterms:W3CDTF">2021-02-23T09:03:06Z</dcterms:modified>
</cp:coreProperties>
</file>