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ndrouch.UADFD01\Documents\ROZPOČTY\TU_0811  km  017,451_M_TC_U Energovodu_\"/>
    </mc:Choice>
  </mc:AlternateContent>
  <bookViews>
    <workbookView xWindow="0" yWindow="0" windowWidth="25200" windowHeight="11895"/>
  </bookViews>
  <sheets>
    <sheet name="Rekapitulace zakázky" sheetId="1" r:id="rId1"/>
    <sheet name="20-11-1-01 - Oprava mostu..." sheetId="2" r:id="rId2"/>
    <sheet name="20-11-1-02 - Oprava mostu..." sheetId="3" r:id="rId3"/>
    <sheet name="20-11-2-01 - Oprava mostu..." sheetId="4" r:id="rId4"/>
    <sheet name="20-11-2-02 - Oprava mostu..." sheetId="5" r:id="rId5"/>
  </sheets>
  <definedNames>
    <definedName name="_xlnm._FilterDatabase" localSheetId="1" hidden="1">'20-11-1-01 - Oprava mostu...'!$C$134:$K$343</definedName>
    <definedName name="_xlnm._FilterDatabase" localSheetId="2" hidden="1">'20-11-1-02 - Oprava mostu...'!$C$126:$K$185</definedName>
    <definedName name="_xlnm._FilterDatabase" localSheetId="3" hidden="1">'20-11-2-01 - Oprava mostu...'!$C$125:$K$153</definedName>
    <definedName name="_xlnm._FilterDatabase" localSheetId="4" hidden="1">'20-11-2-02 - Oprava mostu...'!$C$120:$K$125</definedName>
    <definedName name="_xlnm.Print_Titles" localSheetId="1">'20-11-1-01 - Oprava mostu...'!$134:$134</definedName>
    <definedName name="_xlnm.Print_Titles" localSheetId="2">'20-11-1-02 - Oprava mostu...'!$126:$126</definedName>
    <definedName name="_xlnm.Print_Titles" localSheetId="3">'20-11-2-01 - Oprava mostu...'!$125:$125</definedName>
    <definedName name="_xlnm.Print_Titles" localSheetId="4">'20-11-2-02 - Oprava mostu...'!$120:$120</definedName>
    <definedName name="_xlnm.Print_Titles" localSheetId="0">'Rekapitulace zakázky'!$92:$92</definedName>
    <definedName name="_xlnm.Print_Area" localSheetId="1">'20-11-1-01 - Oprava mostu...'!$C$4:$J$75,'20-11-1-01 - Oprava mostu...'!$C$81:$J$114,'20-11-1-01 - Oprava mostu...'!$C$120:$K$343</definedName>
    <definedName name="_xlnm.Print_Area" localSheetId="2">'20-11-1-02 - Oprava mostu...'!$C$4:$J$75,'20-11-1-02 - Oprava mostu...'!$C$81:$J$106,'20-11-1-02 - Oprava mostu...'!$C$112:$K$185</definedName>
    <definedName name="_xlnm.Print_Area" localSheetId="3">'20-11-2-01 - Oprava mostu...'!$C$4:$J$75,'20-11-2-01 - Oprava mostu...'!$C$81:$J$105,'20-11-2-01 - Oprava mostu...'!$C$111:$K$153</definedName>
    <definedName name="_xlnm.Print_Area" localSheetId="4">'20-11-2-02 - Oprava mostu...'!$C$4:$J$75,'20-11-2-02 - Oprava mostu...'!$C$81:$J$100,'20-11-2-02 - Oprava mostu...'!$C$106:$K$125</definedName>
    <definedName name="_xlnm.Print_Area" localSheetId="0">'Rekapitulace zakázky'!$D$4:$AO$76,'Rekapitulace zakázky'!$C$82:$AQ$101</definedName>
  </definedNames>
  <calcPr calcId="162913"/>
</workbook>
</file>

<file path=xl/calcChain.xml><?xml version="1.0" encoding="utf-8"?>
<calcChain xmlns="http://schemas.openxmlformats.org/spreadsheetml/2006/main">
  <c r="J39" i="5" l="1"/>
  <c r="J38" i="5"/>
  <c r="AY100" i="1"/>
  <c r="J37" i="5"/>
  <c r="AX100" i="1" s="1"/>
  <c r="BI124" i="5"/>
  <c r="BH124" i="5"/>
  <c r="BG124" i="5"/>
  <c r="F37" i="5" s="1"/>
  <c r="BB100" i="1" s="1"/>
  <c r="BF124" i="5"/>
  <c r="T124" i="5"/>
  <c r="T123" i="5" s="1"/>
  <c r="T122" i="5" s="1"/>
  <c r="T121" i="5" s="1"/>
  <c r="R124" i="5"/>
  <c r="R123" i="5"/>
  <c r="R122" i="5"/>
  <c r="R121" i="5" s="1"/>
  <c r="P124" i="5"/>
  <c r="P123" i="5"/>
  <c r="P122" i="5"/>
  <c r="P121" i="5" s="1"/>
  <c r="AU100" i="1" s="1"/>
  <c r="J117" i="5"/>
  <c r="F117" i="5"/>
  <c r="F115" i="5"/>
  <c r="E113" i="5"/>
  <c r="J92" i="5"/>
  <c r="F92" i="5"/>
  <c r="F90" i="5"/>
  <c r="E88" i="5"/>
  <c r="J26" i="5"/>
  <c r="E26" i="5"/>
  <c r="J118" i="5" s="1"/>
  <c r="J25" i="5"/>
  <c r="J20" i="5"/>
  <c r="E20" i="5"/>
  <c r="F118" i="5" s="1"/>
  <c r="J19" i="5"/>
  <c r="J14" i="5"/>
  <c r="J115" i="5"/>
  <c r="E7" i="5"/>
  <c r="E109" i="5"/>
  <c r="J39" i="4"/>
  <c r="J38" i="4"/>
  <c r="AY99" i="1" s="1"/>
  <c r="J37" i="4"/>
  <c r="AX99" i="1" s="1"/>
  <c r="BI153" i="4"/>
  <c r="BH153" i="4"/>
  <c r="BG153" i="4"/>
  <c r="BF153" i="4"/>
  <c r="T153" i="4"/>
  <c r="T152" i="4" s="1"/>
  <c r="R153" i="4"/>
  <c r="R152" i="4" s="1"/>
  <c r="P153" i="4"/>
  <c r="P152" i="4" s="1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J122" i="4"/>
  <c r="F122" i="4"/>
  <c r="F120" i="4"/>
  <c r="E118" i="4"/>
  <c r="J92" i="4"/>
  <c r="F92" i="4"/>
  <c r="F90" i="4"/>
  <c r="E88" i="4"/>
  <c r="J26" i="4"/>
  <c r="E26" i="4"/>
  <c r="J123" i="4"/>
  <c r="J25" i="4"/>
  <c r="J20" i="4"/>
  <c r="E20" i="4"/>
  <c r="F123" i="4"/>
  <c r="J19" i="4"/>
  <c r="J14" i="4"/>
  <c r="J120" i="4"/>
  <c r="E7" i="4"/>
  <c r="E114" i="4" s="1"/>
  <c r="J39" i="3"/>
  <c r="J38" i="3"/>
  <c r="AY97" i="1"/>
  <c r="J37" i="3"/>
  <c r="AX97" i="1" s="1"/>
  <c r="BI185" i="3"/>
  <c r="BH185" i="3"/>
  <c r="BG185" i="3"/>
  <c r="BF185" i="3"/>
  <c r="T185" i="3"/>
  <c r="T184" i="3"/>
  <c r="R185" i="3"/>
  <c r="R184" i="3" s="1"/>
  <c r="P185" i="3"/>
  <c r="P184" i="3"/>
  <c r="BI183" i="3"/>
  <c r="BH183" i="3"/>
  <c r="BG183" i="3"/>
  <c r="BF183" i="3"/>
  <c r="T183" i="3"/>
  <c r="T182" i="3" s="1"/>
  <c r="T181" i="3" s="1"/>
  <c r="R183" i="3"/>
  <c r="R182" i="3" s="1"/>
  <c r="R181" i="3" s="1"/>
  <c r="P183" i="3"/>
  <c r="P182" i="3"/>
  <c r="P181" i="3" s="1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J124" i="3"/>
  <c r="J123" i="3"/>
  <c r="F123" i="3"/>
  <c r="F121" i="3"/>
  <c r="E119" i="3"/>
  <c r="J93" i="3"/>
  <c r="J92" i="3"/>
  <c r="F92" i="3"/>
  <c r="F90" i="3"/>
  <c r="E88" i="3"/>
  <c r="J20" i="3"/>
  <c r="E20" i="3"/>
  <c r="F124" i="3" s="1"/>
  <c r="J19" i="3"/>
  <c r="J14" i="3"/>
  <c r="J121" i="3" s="1"/>
  <c r="E7" i="3"/>
  <c r="E115" i="3"/>
  <c r="J39" i="2"/>
  <c r="J38" i="2"/>
  <c r="AY96" i="1"/>
  <c r="J37" i="2"/>
  <c r="AX96" i="1" s="1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T337" i="2" s="1"/>
  <c r="R338" i="2"/>
  <c r="R337" i="2"/>
  <c r="P338" i="2"/>
  <c r="P337" i="2" s="1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T312" i="2" s="1"/>
  <c r="R313" i="2"/>
  <c r="R312" i="2" s="1"/>
  <c r="P313" i="2"/>
  <c r="P312" i="2" s="1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T229" i="2"/>
  <c r="R230" i="2"/>
  <c r="R229" i="2"/>
  <c r="P230" i="2"/>
  <c r="P229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J131" i="2"/>
  <c r="F131" i="2"/>
  <c r="F129" i="2"/>
  <c r="E127" i="2"/>
  <c r="J92" i="2"/>
  <c r="F92" i="2"/>
  <c r="F90" i="2"/>
  <c r="E88" i="2"/>
  <c r="J26" i="2"/>
  <c r="E26" i="2"/>
  <c r="J132" i="2" s="1"/>
  <c r="J25" i="2"/>
  <c r="J20" i="2"/>
  <c r="E20" i="2"/>
  <c r="F93" i="2" s="1"/>
  <c r="J19" i="2"/>
  <c r="J14" i="2"/>
  <c r="J90" i="2" s="1"/>
  <c r="E7" i="2"/>
  <c r="E123" i="2"/>
  <c r="L90" i="1"/>
  <c r="AM90" i="1"/>
  <c r="AM89" i="1"/>
  <c r="L89" i="1"/>
  <c r="AM87" i="1"/>
  <c r="L87" i="1"/>
  <c r="L85" i="1"/>
  <c r="L84" i="1"/>
  <c r="J124" i="5"/>
  <c r="BK153" i="4"/>
  <c r="J153" i="4"/>
  <c r="BK151" i="4"/>
  <c r="J151" i="4"/>
  <c r="J150" i="4"/>
  <c r="BK147" i="4"/>
  <c r="J147" i="4"/>
  <c r="BK124" i="5"/>
  <c r="BK146" i="4"/>
  <c r="J143" i="4"/>
  <c r="J185" i="3"/>
  <c r="BK183" i="3"/>
  <c r="BK176" i="3"/>
  <c r="BK175" i="3"/>
  <c r="BK170" i="3"/>
  <c r="BK166" i="3"/>
  <c r="J164" i="3"/>
  <c r="J157" i="3"/>
  <c r="BK155" i="3"/>
  <c r="BK153" i="3"/>
  <c r="J152" i="3"/>
  <c r="BK151" i="3"/>
  <c r="J150" i="3"/>
  <c r="J149" i="3"/>
  <c r="BK146" i="3"/>
  <c r="BK144" i="3"/>
  <c r="BK143" i="3"/>
  <c r="J142" i="3"/>
  <c r="BK141" i="3"/>
  <c r="BK140" i="3"/>
  <c r="BK139" i="3"/>
  <c r="BK138" i="3"/>
  <c r="BK137" i="3"/>
  <c r="J136" i="3"/>
  <c r="BK134" i="3"/>
  <c r="J133" i="3"/>
  <c r="BK132" i="3"/>
  <c r="J131" i="3"/>
  <c r="BK130" i="3"/>
  <c r="BK343" i="2"/>
  <c r="J343" i="2"/>
  <c r="BK341" i="2"/>
  <c r="J338" i="2"/>
  <c r="BK334" i="2"/>
  <c r="J333" i="2"/>
  <c r="BK332" i="2"/>
  <c r="BK331" i="2"/>
  <c r="J329" i="2"/>
  <c r="J328" i="2"/>
  <c r="J326" i="2"/>
  <c r="J325" i="2"/>
  <c r="BK324" i="2"/>
  <c r="J322" i="2"/>
  <c r="J318" i="2"/>
  <c r="J316" i="2"/>
  <c r="J313" i="2"/>
  <c r="J311" i="2"/>
  <c r="J307" i="2"/>
  <c r="BK306" i="2"/>
  <c r="BK304" i="2"/>
  <c r="BK298" i="2"/>
  <c r="J297" i="2"/>
  <c r="J293" i="2"/>
  <c r="J291" i="2"/>
  <c r="BK289" i="2"/>
  <c r="BK285" i="2"/>
  <c r="J281" i="2"/>
  <c r="J279" i="2"/>
  <c r="J277" i="2"/>
  <c r="BK272" i="2"/>
  <c r="J270" i="2"/>
  <c r="J269" i="2"/>
  <c r="BK267" i="2"/>
  <c r="J266" i="2"/>
  <c r="J265" i="2"/>
  <c r="BK263" i="2"/>
  <c r="J261" i="2"/>
  <c r="BK259" i="2"/>
  <c r="BK257" i="2"/>
  <c r="BK255" i="2"/>
  <c r="J251" i="2"/>
  <c r="J250" i="2"/>
  <c r="BK248" i="2"/>
  <c r="J246" i="2"/>
  <c r="BK245" i="2"/>
  <c r="J244" i="2"/>
  <c r="J241" i="2"/>
  <c r="BK240" i="2"/>
  <c r="J238" i="2"/>
  <c r="BK235" i="2"/>
  <c r="J233" i="2"/>
  <c r="BK230" i="2"/>
  <c r="BK226" i="2"/>
  <c r="J222" i="2"/>
  <c r="BK217" i="2"/>
  <c r="BK213" i="2"/>
  <c r="BK210" i="2"/>
  <c r="J209" i="2"/>
  <c r="J207" i="2"/>
  <c r="BK206" i="2"/>
  <c r="J204" i="2"/>
  <c r="J201" i="2"/>
  <c r="BK198" i="2"/>
  <c r="J196" i="2"/>
  <c r="J195" i="2"/>
  <c r="BK191" i="2"/>
  <c r="J189" i="2"/>
  <c r="J186" i="2"/>
  <c r="BK185" i="2"/>
  <c r="BK181" i="2"/>
  <c r="J177" i="2"/>
  <c r="J175" i="2"/>
  <c r="BK173" i="2"/>
  <c r="BK171" i="2"/>
  <c r="BK168" i="2"/>
  <c r="BK167" i="2"/>
  <c r="BK165" i="2"/>
  <c r="BK161" i="2"/>
  <c r="BK157" i="2"/>
  <c r="BK153" i="2"/>
  <c r="BK151" i="2"/>
  <c r="J150" i="2"/>
  <c r="J147" i="2"/>
  <c r="BK145" i="2"/>
  <c r="J143" i="2"/>
  <c r="BK141" i="2"/>
  <c r="BK138" i="2"/>
  <c r="BK150" i="4"/>
  <c r="J146" i="4"/>
  <c r="BK143" i="4"/>
  <c r="BK141" i="4"/>
  <c r="J141" i="4"/>
  <c r="BK138" i="4"/>
  <c r="J138" i="4"/>
  <c r="BK137" i="4"/>
  <c r="J137" i="4"/>
  <c r="BK135" i="4"/>
  <c r="J135" i="4"/>
  <c r="BK133" i="4"/>
  <c r="J133" i="4"/>
  <c r="BK130" i="4"/>
  <c r="J130" i="4"/>
  <c r="BK129" i="4"/>
  <c r="J129" i="4"/>
  <c r="BK185" i="3"/>
  <c r="J183" i="3"/>
  <c r="J176" i="3"/>
  <c r="J175" i="3"/>
  <c r="J170" i="3"/>
  <c r="J166" i="3"/>
  <c r="BK164" i="3"/>
  <c r="BK157" i="3"/>
  <c r="J155" i="3"/>
  <c r="J153" i="3"/>
  <c r="BK152" i="3"/>
  <c r="J151" i="3"/>
  <c r="BK150" i="3"/>
  <c r="BK149" i="3"/>
  <c r="J146" i="3"/>
  <c r="J144" i="3"/>
  <c r="J143" i="3"/>
  <c r="BK142" i="3"/>
  <c r="J141" i="3"/>
  <c r="J140" i="3"/>
  <c r="J139" i="3"/>
  <c r="J138" i="3"/>
  <c r="J137" i="3"/>
  <c r="BK136" i="3"/>
  <c r="J134" i="3"/>
  <c r="BK133" i="3"/>
  <c r="J132" i="3"/>
  <c r="BK131" i="3"/>
  <c r="J130" i="3"/>
  <c r="J341" i="2"/>
  <c r="BK338" i="2"/>
  <c r="J334" i="2"/>
  <c r="BK333" i="2"/>
  <c r="J332" i="2"/>
  <c r="J331" i="2"/>
  <c r="BK329" i="2"/>
  <c r="BK328" i="2"/>
  <c r="BK326" i="2"/>
  <c r="BK325" i="2"/>
  <c r="J324" i="2"/>
  <c r="BK322" i="2"/>
  <c r="BK318" i="2"/>
  <c r="BK316" i="2"/>
  <c r="BK313" i="2"/>
  <c r="BK311" i="2"/>
  <c r="BK307" i="2"/>
  <c r="J306" i="2"/>
  <c r="J304" i="2"/>
  <c r="J298" i="2"/>
  <c r="BK297" i="2"/>
  <c r="BK293" i="2"/>
  <c r="BK291" i="2"/>
  <c r="J289" i="2"/>
  <c r="J285" i="2"/>
  <c r="BK281" i="2"/>
  <c r="BK279" i="2"/>
  <c r="BK277" i="2"/>
  <c r="J272" i="2"/>
  <c r="BK270" i="2"/>
  <c r="BK269" i="2"/>
  <c r="J267" i="2"/>
  <c r="BK266" i="2"/>
  <c r="BK265" i="2"/>
  <c r="J263" i="2"/>
  <c r="BK261" i="2"/>
  <c r="J259" i="2"/>
  <c r="J257" i="2"/>
  <c r="J255" i="2"/>
  <c r="BK251" i="2"/>
  <c r="BK250" i="2"/>
  <c r="J248" i="2"/>
  <c r="BK246" i="2"/>
  <c r="J245" i="2"/>
  <c r="BK244" i="2"/>
  <c r="BK241" i="2"/>
  <c r="J240" i="2"/>
  <c r="BK238" i="2"/>
  <c r="J235" i="2"/>
  <c r="BK233" i="2"/>
  <c r="J230" i="2"/>
  <c r="J226" i="2"/>
  <c r="BK222" i="2"/>
  <c r="J217" i="2"/>
  <c r="J213" i="2"/>
  <c r="J210" i="2"/>
  <c r="BK209" i="2"/>
  <c r="BK207" i="2"/>
  <c r="J206" i="2"/>
  <c r="BK204" i="2"/>
  <c r="BK201" i="2"/>
  <c r="J198" i="2"/>
  <c r="BK196" i="2"/>
  <c r="BK195" i="2"/>
  <c r="J191" i="2"/>
  <c r="BK189" i="2"/>
  <c r="BK186" i="2"/>
  <c r="J185" i="2"/>
  <c r="J181" i="2"/>
  <c r="BK177" i="2"/>
  <c r="BK175" i="2"/>
  <c r="J173" i="2"/>
  <c r="J171" i="2"/>
  <c r="J168" i="2"/>
  <c r="J167" i="2"/>
  <c r="J165" i="2"/>
  <c r="J161" i="2"/>
  <c r="J157" i="2"/>
  <c r="J153" i="2"/>
  <c r="J151" i="2"/>
  <c r="BK150" i="2"/>
  <c r="BK147" i="2"/>
  <c r="J145" i="2"/>
  <c r="BK143" i="2"/>
  <c r="J141" i="2"/>
  <c r="J138" i="2"/>
  <c r="AS98" i="1"/>
  <c r="AS95" i="1"/>
  <c r="F38" i="5"/>
  <c r="BC100" i="1"/>
  <c r="F36" i="5"/>
  <c r="BA100" i="1" s="1"/>
  <c r="F39" i="5"/>
  <c r="BD100" i="1" s="1"/>
  <c r="P137" i="2" l="1"/>
  <c r="T137" i="2"/>
  <c r="P170" i="2"/>
  <c r="T170" i="2"/>
  <c r="P188" i="2"/>
  <c r="T188" i="2"/>
  <c r="P212" i="2"/>
  <c r="T212" i="2"/>
  <c r="P232" i="2"/>
  <c r="T232" i="2"/>
  <c r="P237" i="2"/>
  <c r="BK243" i="2"/>
  <c r="J243" i="2" s="1"/>
  <c r="J106" i="2" s="1"/>
  <c r="T243" i="2"/>
  <c r="P303" i="2"/>
  <c r="T303" i="2"/>
  <c r="P315" i="2"/>
  <c r="P314" i="2"/>
  <c r="T315" i="2"/>
  <c r="T314" i="2" s="1"/>
  <c r="R340" i="2"/>
  <c r="R336" i="2"/>
  <c r="BK129" i="3"/>
  <c r="R129" i="3"/>
  <c r="BK148" i="3"/>
  <c r="J148" i="3"/>
  <c r="J100" i="3"/>
  <c r="R148" i="3"/>
  <c r="BK156" i="3"/>
  <c r="J156" i="3"/>
  <c r="J101" i="3"/>
  <c r="R156" i="3"/>
  <c r="BK174" i="3"/>
  <c r="J174" i="3"/>
  <c r="J102" i="3"/>
  <c r="P174" i="3"/>
  <c r="R174" i="3"/>
  <c r="R140" i="4"/>
  <c r="BK137" i="2"/>
  <c r="J137" i="2" s="1"/>
  <c r="J99" i="2" s="1"/>
  <c r="R137" i="2"/>
  <c r="BK170" i="2"/>
  <c r="J170" i="2" s="1"/>
  <c r="J100" i="2" s="1"/>
  <c r="R170" i="2"/>
  <c r="BK188" i="2"/>
  <c r="J188" i="2" s="1"/>
  <c r="J101" i="2" s="1"/>
  <c r="R188" i="2"/>
  <c r="BK212" i="2"/>
  <c r="J212" i="2" s="1"/>
  <c r="J102" i="2" s="1"/>
  <c r="R212" i="2"/>
  <c r="BK232" i="2"/>
  <c r="J232" i="2" s="1"/>
  <c r="J104" i="2" s="1"/>
  <c r="R232" i="2"/>
  <c r="BK237" i="2"/>
  <c r="J237" i="2" s="1"/>
  <c r="J105" i="2" s="1"/>
  <c r="R237" i="2"/>
  <c r="T237" i="2"/>
  <c r="P243" i="2"/>
  <c r="R243" i="2"/>
  <c r="BK303" i="2"/>
  <c r="J303" i="2"/>
  <c r="J107" i="2" s="1"/>
  <c r="R303" i="2"/>
  <c r="BK315" i="2"/>
  <c r="J315" i="2"/>
  <c r="J110" i="2" s="1"/>
  <c r="R315" i="2"/>
  <c r="R314" i="2"/>
  <c r="BK340" i="2"/>
  <c r="J340" i="2" s="1"/>
  <c r="J113" i="2" s="1"/>
  <c r="P340" i="2"/>
  <c r="P336" i="2"/>
  <c r="T340" i="2"/>
  <c r="T336" i="2"/>
  <c r="P129" i="3"/>
  <c r="T129" i="3"/>
  <c r="P148" i="3"/>
  <c r="T148" i="3"/>
  <c r="P156" i="3"/>
  <c r="T156" i="3"/>
  <c r="T174" i="3"/>
  <c r="P128" i="4"/>
  <c r="BK132" i="4"/>
  <c r="J132" i="4"/>
  <c r="J100" i="4" s="1"/>
  <c r="R132" i="4"/>
  <c r="BK140" i="4"/>
  <c r="J140" i="4"/>
  <c r="J101" i="4" s="1"/>
  <c r="T140" i="4"/>
  <c r="BK145" i="4"/>
  <c r="J145" i="4"/>
  <c r="J102" i="4" s="1"/>
  <c r="R128" i="4"/>
  <c r="P132" i="4"/>
  <c r="P140" i="4"/>
  <c r="BK128" i="4"/>
  <c r="J128" i="4"/>
  <c r="J99" i="4"/>
  <c r="T128" i="4"/>
  <c r="T132" i="4"/>
  <c r="P145" i="4"/>
  <c r="R145" i="4"/>
  <c r="T145" i="4"/>
  <c r="BK149" i="4"/>
  <c r="J149" i="4"/>
  <c r="J103" i="4"/>
  <c r="P149" i="4"/>
  <c r="R149" i="4"/>
  <c r="T149" i="4"/>
  <c r="E84" i="2"/>
  <c r="J93" i="2"/>
  <c r="J129" i="2"/>
  <c r="F132" i="2"/>
  <c r="BE141" i="2"/>
  <c r="BE145" i="2"/>
  <c r="BE147" i="2"/>
  <c r="BE168" i="2"/>
  <c r="BE173" i="2"/>
  <c r="BE175" i="2"/>
  <c r="BE185" i="2"/>
  <c r="BE191" i="2"/>
  <c r="BE195" i="2"/>
  <c r="BE198" i="2"/>
  <c r="BE201" i="2"/>
  <c r="BE206" i="2"/>
  <c r="BE207" i="2"/>
  <c r="BE209" i="2"/>
  <c r="BE217" i="2"/>
  <c r="BE226" i="2"/>
  <c r="BE230" i="2"/>
  <c r="BE238" i="2"/>
  <c r="BE240" i="2"/>
  <c r="BE245" i="2"/>
  <c r="BE248" i="2"/>
  <c r="BE251" i="2"/>
  <c r="BE259" i="2"/>
  <c r="BE263" i="2"/>
  <c r="BE265" i="2"/>
  <c r="BE269" i="2"/>
  <c r="BE270" i="2"/>
  <c r="BE277" i="2"/>
  <c r="BE279" i="2"/>
  <c r="BE289" i="2"/>
  <c r="BE291" i="2"/>
  <c r="BE293" i="2"/>
  <c r="BE306" i="2"/>
  <c r="BE307" i="2"/>
  <c r="BE313" i="2"/>
  <c r="BE316" i="2"/>
  <c r="BE318" i="2"/>
  <c r="BE324" i="2"/>
  <c r="BE325" i="2"/>
  <c r="BE328" i="2"/>
  <c r="BE332" i="2"/>
  <c r="BE334" i="2"/>
  <c r="BE341" i="2"/>
  <c r="E84" i="3"/>
  <c r="F93" i="3"/>
  <c r="BE130" i="3"/>
  <c r="BE132" i="3"/>
  <c r="BE134" i="3"/>
  <c r="BE137" i="3"/>
  <c r="BE139" i="3"/>
  <c r="BE141" i="3"/>
  <c r="BE149" i="3"/>
  <c r="BE151" i="3"/>
  <c r="BE176" i="3"/>
  <c r="BE183" i="3"/>
  <c r="BE185" i="3"/>
  <c r="BK182" i="3"/>
  <c r="J182" i="3"/>
  <c r="J104" i="3" s="1"/>
  <c r="BK184" i="3"/>
  <c r="J184" i="3"/>
  <c r="J105" i="3"/>
  <c r="E84" i="4"/>
  <c r="J93" i="4"/>
  <c r="BE129" i="4"/>
  <c r="BE130" i="4"/>
  <c r="BE133" i="4"/>
  <c r="BE135" i="4"/>
  <c r="BE137" i="4"/>
  <c r="BE138" i="4"/>
  <c r="BE141" i="4"/>
  <c r="BE143" i="4"/>
  <c r="BE146" i="4"/>
  <c r="BE147" i="4"/>
  <c r="J93" i="5"/>
  <c r="BE138" i="2"/>
  <c r="BE143" i="2"/>
  <c r="BE150" i="2"/>
  <c r="BE151" i="2"/>
  <c r="BE153" i="2"/>
  <c r="BE157" i="2"/>
  <c r="BE161" i="2"/>
  <c r="BE165" i="2"/>
  <c r="BE167" i="2"/>
  <c r="BE171" i="2"/>
  <c r="BE177" i="2"/>
  <c r="BE181" i="2"/>
  <c r="BE186" i="2"/>
  <c r="BE189" i="2"/>
  <c r="BE196" i="2"/>
  <c r="BE204" i="2"/>
  <c r="BE210" i="2"/>
  <c r="BE213" i="2"/>
  <c r="BE222" i="2"/>
  <c r="BE233" i="2"/>
  <c r="BE235" i="2"/>
  <c r="BE241" i="2"/>
  <c r="BE244" i="2"/>
  <c r="BE246" i="2"/>
  <c r="BE250" i="2"/>
  <c r="BE255" i="2"/>
  <c r="BE257" i="2"/>
  <c r="BE261" i="2"/>
  <c r="BE266" i="2"/>
  <c r="BE267" i="2"/>
  <c r="BE272" i="2"/>
  <c r="BE281" i="2"/>
  <c r="BE285" i="2"/>
  <c r="BE297" i="2"/>
  <c r="BE298" i="2"/>
  <c r="BE304" i="2"/>
  <c r="BE311" i="2"/>
  <c r="BE322" i="2"/>
  <c r="BE326" i="2"/>
  <c r="BE329" i="2"/>
  <c r="BE331" i="2"/>
  <c r="BE333" i="2"/>
  <c r="BE338" i="2"/>
  <c r="BE343" i="2"/>
  <c r="BK229" i="2"/>
  <c r="J229" i="2"/>
  <c r="J103" i="2"/>
  <c r="BK312" i="2"/>
  <c r="J312" i="2"/>
  <c r="J108" i="2"/>
  <c r="BK337" i="2"/>
  <c r="J337" i="2" s="1"/>
  <c r="J112" i="2" s="1"/>
  <c r="J90" i="3"/>
  <c r="BE131" i="3"/>
  <c r="BE133" i="3"/>
  <c r="BE136" i="3"/>
  <c r="BE138" i="3"/>
  <c r="BE140" i="3"/>
  <c r="BE142" i="3"/>
  <c r="BE143" i="3"/>
  <c r="BE144" i="3"/>
  <c r="BE146" i="3"/>
  <c r="BE150" i="3"/>
  <c r="BE152" i="3"/>
  <c r="BE153" i="3"/>
  <c r="BE155" i="3"/>
  <c r="BE157" i="3"/>
  <c r="BE164" i="3"/>
  <c r="BE166" i="3"/>
  <c r="BE170" i="3"/>
  <c r="BE175" i="3"/>
  <c r="J90" i="4"/>
  <c r="F93" i="4"/>
  <c r="BE124" i="5"/>
  <c r="J35" i="5" s="1"/>
  <c r="AV100" i="1" s="1"/>
  <c r="BK123" i="5"/>
  <c r="J123" i="5"/>
  <c r="J99" i="5"/>
  <c r="BE150" i="4"/>
  <c r="BE151" i="4"/>
  <c r="BE153" i="4"/>
  <c r="E84" i="5"/>
  <c r="J90" i="5"/>
  <c r="F93" i="5"/>
  <c r="BK152" i="4"/>
  <c r="J152" i="4"/>
  <c r="J104" i="4"/>
  <c r="F37" i="2"/>
  <c r="BB96" i="1" s="1"/>
  <c r="F36" i="3"/>
  <c r="BA97" i="1"/>
  <c r="F39" i="4"/>
  <c r="BD99" i="1" s="1"/>
  <c r="BD98" i="1" s="1"/>
  <c r="F37" i="4"/>
  <c r="BB99" i="1" s="1"/>
  <c r="BB98" i="1" s="1"/>
  <c r="AX98" i="1" s="1"/>
  <c r="AS94" i="1"/>
  <c r="F38" i="2"/>
  <c r="BC96" i="1" s="1"/>
  <c r="F36" i="2"/>
  <c r="BA96" i="1" s="1"/>
  <c r="F38" i="3"/>
  <c r="BC97" i="1"/>
  <c r="J36" i="2"/>
  <c r="AW96" i="1" s="1"/>
  <c r="F39" i="3"/>
  <c r="BD97" i="1"/>
  <c r="J36" i="4"/>
  <c r="AW99" i="1" s="1"/>
  <c r="J36" i="5"/>
  <c r="AW100" i="1"/>
  <c r="J36" i="3"/>
  <c r="AW97" i="1" s="1"/>
  <c r="F38" i="4"/>
  <c r="BC99" i="1"/>
  <c r="BC98" i="1" s="1"/>
  <c r="AY98" i="1" s="1"/>
  <c r="F39" i="2"/>
  <c r="BD96" i="1" s="1"/>
  <c r="F37" i="3"/>
  <c r="BB97" i="1" s="1"/>
  <c r="F36" i="4"/>
  <c r="BA99" i="1"/>
  <c r="BA98" i="1" s="1"/>
  <c r="AW98" i="1" s="1"/>
  <c r="T127" i="4" l="1"/>
  <c r="T126" i="4"/>
  <c r="R127" i="4"/>
  <c r="R126" i="4"/>
  <c r="T128" i="3"/>
  <c r="T127" i="3"/>
  <c r="R128" i="3"/>
  <c r="R127" i="3"/>
  <c r="P136" i="2"/>
  <c r="P135" i="2"/>
  <c r="AU96" i="1"/>
  <c r="P127" i="4"/>
  <c r="P126" i="4" s="1"/>
  <c r="AU99" i="1" s="1"/>
  <c r="AU98" i="1" s="1"/>
  <c r="R136" i="2"/>
  <c r="R135" i="2"/>
  <c r="BK128" i="3"/>
  <c r="J128" i="3"/>
  <c r="J98" i="3" s="1"/>
  <c r="P128" i="3"/>
  <c r="P127" i="3" s="1"/>
  <c r="AU97" i="1" s="1"/>
  <c r="T136" i="2"/>
  <c r="T135" i="2"/>
  <c r="BK136" i="2"/>
  <c r="J136" i="2" s="1"/>
  <c r="J98" i="2" s="1"/>
  <c r="BK314" i="2"/>
  <c r="J314" i="2" s="1"/>
  <c r="J109" i="2" s="1"/>
  <c r="J129" i="3"/>
  <c r="J99" i="3"/>
  <c r="BK181" i="3"/>
  <c r="J181" i="3"/>
  <c r="J103" i="3"/>
  <c r="BK122" i="5"/>
  <c r="J122" i="5" s="1"/>
  <c r="J98" i="5" s="1"/>
  <c r="BK336" i="2"/>
  <c r="J336" i="2"/>
  <c r="J111" i="2" s="1"/>
  <c r="BK127" i="4"/>
  <c r="BK126" i="4"/>
  <c r="J126" i="4"/>
  <c r="J32" i="4" s="1"/>
  <c r="AG99" i="1" s="1"/>
  <c r="BA95" i="1"/>
  <c r="AW95" i="1" s="1"/>
  <c r="BC95" i="1"/>
  <c r="AY95" i="1" s="1"/>
  <c r="F35" i="2"/>
  <c r="AZ96" i="1" s="1"/>
  <c r="F35" i="3"/>
  <c r="AZ97" i="1" s="1"/>
  <c r="J35" i="4"/>
  <c r="AV99" i="1"/>
  <c r="AT99" i="1" s="1"/>
  <c r="F35" i="5"/>
  <c r="AZ100" i="1"/>
  <c r="AT100" i="1"/>
  <c r="BB95" i="1"/>
  <c r="AX95" i="1"/>
  <c r="BD95" i="1"/>
  <c r="BD94" i="1" s="1"/>
  <c r="W33" i="1" s="1"/>
  <c r="J35" i="3"/>
  <c r="AV97" i="1" s="1"/>
  <c r="AT97" i="1" s="1"/>
  <c r="J35" i="2"/>
  <c r="AV96" i="1" s="1"/>
  <c r="AT96" i="1" s="1"/>
  <c r="F35" i="4"/>
  <c r="AZ99" i="1"/>
  <c r="J41" i="4" l="1"/>
  <c r="J97" i="4"/>
  <c r="BK121" i="5"/>
  <c r="J121" i="5"/>
  <c r="J97" i="5" s="1"/>
  <c r="BK135" i="2"/>
  <c r="J135" i="2"/>
  <c r="J97" i="2" s="1"/>
  <c r="BK127" i="3"/>
  <c r="J127" i="3"/>
  <c r="J97" i="3" s="1"/>
  <c r="J127" i="4"/>
  <c r="J98" i="4" s="1"/>
  <c r="AN99" i="1"/>
  <c r="AU95" i="1"/>
  <c r="AU94" i="1"/>
  <c r="AZ98" i="1"/>
  <c r="AV98" i="1"/>
  <c r="AT98" i="1"/>
  <c r="BC94" i="1"/>
  <c r="W32" i="1" s="1"/>
  <c r="AZ95" i="1"/>
  <c r="AV95" i="1" s="1"/>
  <c r="AT95" i="1" s="1"/>
  <c r="BA94" i="1"/>
  <c r="W30" i="1" s="1"/>
  <c r="BB94" i="1"/>
  <c r="W31" i="1" s="1"/>
  <c r="AW94" i="1" l="1"/>
  <c r="AK30" i="1"/>
  <c r="AX94" i="1"/>
  <c r="AY94" i="1"/>
  <c r="J32" i="2"/>
  <c r="AG96" i="1"/>
  <c r="AN96" i="1" s="1"/>
  <c r="J32" i="5"/>
  <c r="AG100" i="1" s="1"/>
  <c r="AN100" i="1" s="1"/>
  <c r="AZ94" i="1"/>
  <c r="W29" i="1"/>
  <c r="J32" i="3"/>
  <c r="AG97" i="1"/>
  <c r="AN97" i="1"/>
  <c r="J41" i="2" l="1"/>
  <c r="J41" i="5"/>
  <c r="J41" i="3"/>
  <c r="AG95" i="1"/>
  <c r="AV94" i="1"/>
  <c r="AK29" i="1"/>
  <c r="AG98" i="1"/>
  <c r="AN98" i="1"/>
  <c r="AN95" i="1" l="1"/>
  <c r="AG94" i="1"/>
  <c r="AK26" i="1" s="1"/>
  <c r="AT94" i="1"/>
  <c r="AK35" i="1" l="1"/>
  <c r="AN94" i="1"/>
</calcChain>
</file>

<file path=xl/sharedStrings.xml><?xml version="1.0" encoding="utf-8"?>
<sst xmlns="http://schemas.openxmlformats.org/spreadsheetml/2006/main" count="3937" uniqueCount="800">
  <si>
    <t>Export Komplet</t>
  </si>
  <si>
    <t/>
  </si>
  <si>
    <t>2.0</t>
  </si>
  <si>
    <t>ZAMOK</t>
  </si>
  <si>
    <t>False</t>
  </si>
  <si>
    <t>{02e9ba67-fc5f-4672-a6f0-680da8139af8}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</si>
  <si>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</si>
  <si>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</si>
  <si>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</si>
  <si>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</si>
  <si>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</si>
  <si>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</si>
  <si>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</si>
  <si>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</si>
  <si>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20-11a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</si>
  <si>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</si>
  <si>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</si>
  <si>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mostu v km 17,451 trati Kladno - Kralupy nad Vltavou</t>
  </si>
  <si>
    <t>KSO:</t>
  </si>
  <si>
    <t>821</t>
  </si>
  <si>
    <t>CC-CZ:</t>
  </si>
  <si>
    <t>Místo:</t>
  </si>
  <si>
    <t>U Energovodu</t>
  </si>
  <si>
    <t>Datum:</t>
  </si>
  <si>
    <t>19. 2. 2021</t>
  </si>
  <si>
    <t>CZ-CPV:</t>
  </si>
  <si>
    <t>45000000-7</t>
  </si>
  <si>
    <t>CZ-CPA:</t>
  </si>
  <si>
    <t>42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</si>
  <si>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</si>
  <si>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</si>
  <si>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</si>
  <si>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</si>
  <si>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</si>
  <si>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</si>
  <si>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</si>
  <si>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</si>
  <si>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</si>
  <si>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45274983</t>
  </si>
  <si>
    <t>TOP CON SERVIS s.r.o.</t>
  </si>
  <si>
    <t>CZ45274983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</si>
  <si>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</si>
  <si>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</si>
  <si>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</si>
  <si>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</si>
  <si>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</si>
  <si>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</si>
  <si>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</si>
  <si>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</si>
  <si>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</si>
  <si>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</si>
  <si>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</si>
  <si>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</si>
  <si>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</si>
  <si>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</si>
  <si>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</si>
  <si>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</si>
  <si>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</si>
  <si>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</si>
  <si>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</si>
  <si>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</si>
  <si>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</si>
  <si>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</si>
  <si>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</si>
  <si>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</si>
  <si>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</si>
  <si>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</si>
  <si>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</si>
  <si>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</si>
  <si>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</si>
  <si>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</si>
  <si>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</si>
  <si>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</si>
  <si>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</si>
  <si>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</si>
  <si>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</si>
  <si>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</si>
  <si>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</si>
  <si>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</si>
  <si>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</si>
  <si>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</si>
  <si>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</si>
  <si>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</si>
  <si>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</si>
  <si>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</si>
  <si>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</si>
  <si>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</si>
  <si>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</si>
  <si>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</si>
  <si>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20-11-1</t>
  </si>
  <si>
    <t>Oprava mostu v km 17,451 trati Kladno - Kralupy nad Vltavou_Most a železniční svršek</t>
  </si>
  <si>
    <t>ING</t>
  </si>
  <si>
    <t>1</t>
  </si>
  <si>
    <t>{90792755-6864-4d2b-a8b7-af1df5250669}</t>
  </si>
  <si>
    <t>2</t>
  </si>
  <si>
    <t>/</t>
  </si>
  <si>
    <t>20-11-1/01</t>
  </si>
  <si>
    <t xml:space="preserve">Oprava mostu v km 17,451 trati Kladno - Kralupy nad Vltavou_Most </t>
  </si>
  <si>
    <t>Soupis</t>
  </si>
  <si>
    <t>{0cae7ae4-a392-4ab6-8efc-0bb9ed69cc69}</t>
  </si>
  <si>
    <t>20-11-1/02</t>
  </si>
  <si>
    <t xml:space="preserve">Oprava mostu v km 17,451 trati Kladno - Kralupy nad Vltavou_Železniční svršek </t>
  </si>
  <si>
    <t>{35114d48-9b32-490e-9361-3eeff6bde1c8}</t>
  </si>
  <si>
    <t>20-11-2</t>
  </si>
  <si>
    <t>Oprava mostu v km 17,451 trati Kladno - Kralupy nad Vltavou_VRN a DSPS</t>
  </si>
  <si>
    <t>{946ab594-c180-4a88-b2b5-9ce712306879}</t>
  </si>
  <si>
    <t>20-11-2/01</t>
  </si>
  <si>
    <t xml:space="preserve">Oprava mostu v km 17,451 trati Kladno - Kralupy nad Vltavou_VRN </t>
  </si>
  <si>
    <t>{5d1e6c21-30b2-4963-8fee-5b3afde7764e}</t>
  </si>
  <si>
    <t>20-11-2/02</t>
  </si>
  <si>
    <t>Oprava mostu v km 17,451 trati Kladno - Kralupy nad Vltavou_DSPS</t>
  </si>
  <si>
    <t>{fbdf26a6-2e5a-411e-b7ce-aa3f6d5bb542}</t>
  </si>
  <si>
    <t>KRYCÍ LIST SOUPISU PRACÍ</t>
  </si>
  <si>
    <t>Objekt:</t>
  </si>
  <si>
    <t>20-11-1 - Oprava mostu v km 17,451 trati Kladno - Kralupy nad Vltavou_Most a železniční svršek</t>
  </si>
  <si>
    <t>Soupis:</t>
  </si>
  <si>
    <t xml:space="preserve">20-11-1/01 - Oprava mostu v km 17,451 trati Kladno - Kralupy nad Vltavou_Most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</si>
  <si>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</si>
  <si>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</si>
  <si>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</si>
  <si>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</si>
  <si>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</si>
  <si>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</si>
  <si>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</si>
  <si>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</si>
  <si>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</si>
  <si>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</si>
  <si>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</si>
  <si>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</si>
  <si>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</si>
  <si>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</si>
  <si>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</si>
  <si>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</si>
  <si>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</si>
  <si>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</si>
  <si>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</si>
  <si>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</si>
  <si>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</si>
  <si>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</si>
  <si>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</si>
  <si>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</si>
  <si>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</si>
  <si>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</si>
  <si>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</si>
  <si>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</si>
  <si>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</si>
  <si>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</si>
  <si>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</si>
  <si>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</si>
  <si>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</si>
  <si>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</si>
  <si>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</si>
  <si>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</si>
  <si>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</si>
  <si>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</si>
  <si>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</si>
  <si>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</si>
  <si>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</si>
  <si>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</si>
  <si>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2021 01</t>
  </si>
  <si>
    <t>4</t>
  </si>
  <si>
    <t>-77345740</t>
  </si>
  <si>
    <t>P</t>
  </si>
  <si>
    <t>Poznámka k položce:_x000D_
Odstranění křovin na pozemku Správy železnic.</t>
  </si>
  <si>
    <t>VV</t>
  </si>
  <si>
    <t>6,0*10,0</t>
  </si>
  <si>
    <t>122252502</t>
  </si>
  <si>
    <t>Odkopávky a prokopávky nezapažené pro spodní stavbu železnic v hornině třídy těžitelnosti I, skupiny 3 objem do 1000 m3 strojně</t>
  </si>
  <si>
    <t>m3</t>
  </si>
  <si>
    <t>-1951046208</t>
  </si>
  <si>
    <t>12,3*(14,3+4,1+9,2)</t>
  </si>
  <si>
    <t>3</t>
  </si>
  <si>
    <t>129253101</t>
  </si>
  <si>
    <t>Čištění otevřených koryt vodotečí šíře dna do 5 m hl do 2,5 m v hornině třídy těžitelnosti I skupiny 3 strojně</t>
  </si>
  <si>
    <t>-397387164</t>
  </si>
  <si>
    <t>"prostor pod mostem-výtok"     4,8*15*0,3</t>
  </si>
  <si>
    <t>151711111</t>
  </si>
  <si>
    <t>Osazení zápor ocelových dl do 8 m</t>
  </si>
  <si>
    <t>m</t>
  </si>
  <si>
    <t>1023581667</t>
  </si>
  <si>
    <t>4,5*6,0</t>
  </si>
  <si>
    <t>5</t>
  </si>
  <si>
    <t>M</t>
  </si>
  <si>
    <t>13010958</t>
  </si>
  <si>
    <t>ocel profilová HE-A 180 jakost 11 375</t>
  </si>
  <si>
    <t>t</t>
  </si>
  <si>
    <t>8</t>
  </si>
  <si>
    <t>1101141902</t>
  </si>
  <si>
    <t xml:space="preserve">Poznámka k položce:_x000D_
Hmotnost: 36,40 kg/m_x000D_
opotřebení zápor dočasně zabudovaných se oceňuje ve specifikaci jako 0,5 násobek </t>
  </si>
  <si>
    <t>27,0*0,0364</t>
  </si>
  <si>
    <t>6</t>
  </si>
  <si>
    <t>151711131</t>
  </si>
  <si>
    <t>Vytažení zápor ocelových dl do 8 m</t>
  </si>
  <si>
    <t>-1977368839</t>
  </si>
  <si>
    <t>7</t>
  </si>
  <si>
    <t>151721111</t>
  </si>
  <si>
    <t>Zřízení pažení do ocelových zápor hl výkopu do 4 m s jeho následným odstraněním</t>
  </si>
  <si>
    <t>1983967327</t>
  </si>
  <si>
    <t>2,6*6,0</t>
  </si>
  <si>
    <t>162651132</t>
  </si>
  <si>
    <t>Vodorovné přemístění do 5000 m výkopku/sypaniny z horniny třídy těžitelnosti II, skupiny 4 a 5</t>
  </si>
  <si>
    <t>876761213</t>
  </si>
  <si>
    <t>"prostor pod mostem-výtok"     21,6</t>
  </si>
  <si>
    <t>"odkopávky"     339,48</t>
  </si>
  <si>
    <t>Součet</t>
  </si>
  <si>
    <t>9</t>
  </si>
  <si>
    <t>162651112</t>
  </si>
  <si>
    <t>Vodorovné přemístění do 5000 m výkopku/sypaniny z horniny třídy těžitelnosti I, skupiny 1 až 3</t>
  </si>
  <si>
    <t>-435740185</t>
  </si>
  <si>
    <t>10</t>
  </si>
  <si>
    <t>171201231</t>
  </si>
  <si>
    <t>Poplatek za uložení zeminy a kamení na recyklační skládce (skládkovné) kód odpadu 17 05 04</t>
  </si>
  <si>
    <t>-26056510</t>
  </si>
  <si>
    <t>"prostor pod mostem-výtok"     21,6*1,7</t>
  </si>
  <si>
    <t>"odkopávky"     339,48*1,7</t>
  </si>
  <si>
    <t>11</t>
  </si>
  <si>
    <t>181951111</t>
  </si>
  <si>
    <t>Úprava pláně v hornině třídy těžitelnosti I, skupiny 1 až 3 bez zhutnění strojně</t>
  </si>
  <si>
    <t>1250040322</t>
  </si>
  <si>
    <t>"úprava okolí mostu"    83,8+165</t>
  </si>
  <si>
    <t>12</t>
  </si>
  <si>
    <t>181411121</t>
  </si>
  <si>
    <t>Založení lučního trávníku výsevem plochy do 1000 m2 v rovině a ve svahu do 1:5</t>
  </si>
  <si>
    <t>-1788051260</t>
  </si>
  <si>
    <t>13</t>
  </si>
  <si>
    <t>00572474</t>
  </si>
  <si>
    <t>osivo směs travní krajinná-svahová</t>
  </si>
  <si>
    <t>kg</t>
  </si>
  <si>
    <t>1400394077</t>
  </si>
  <si>
    <t>248*0,02 'Přepočtené koeficientem množství</t>
  </si>
  <si>
    <t>Zakládání</t>
  </si>
  <si>
    <t>14</t>
  </si>
  <si>
    <t>212795111</t>
  </si>
  <si>
    <t>Příčné odvodnění mostní opěry z plastových trub DN 160 včetně podkladního betonu, štěrkového obsypu</t>
  </si>
  <si>
    <t>-725665617</t>
  </si>
  <si>
    <t>"příčná drenáž za opěrou O1, O2"    10,5*2+2*3</t>
  </si>
  <si>
    <t>221213131</t>
  </si>
  <si>
    <t>Vrty pro injektování za rubem ostění přenosnými kladivy hornina tř V</t>
  </si>
  <si>
    <t>-174710279</t>
  </si>
  <si>
    <t>"opěry O1, O2"     0,8*34*2</t>
  </si>
  <si>
    <t>16</t>
  </si>
  <si>
    <t>225511112</t>
  </si>
  <si>
    <t>Vrty maloprofilové jádrové D  300 mm úklon do 45° hl do 25 m hor. I a II</t>
  </si>
  <si>
    <t>26836959</t>
  </si>
  <si>
    <t>"vrty pro záporové pežení"    6*6,0</t>
  </si>
  <si>
    <t>17</t>
  </si>
  <si>
    <t>274321117</t>
  </si>
  <si>
    <t>Základové pasy, prahy, věnce a ostruhy mostních konstrukcí ze ŽB C 25/30</t>
  </si>
  <si>
    <t>-1447082400</t>
  </si>
  <si>
    <t>"vtokový práh"     0,5*0,8*6,0</t>
  </si>
  <si>
    <t>"výtokový práh"     0,5*0,8*8,0</t>
  </si>
  <si>
    <t>18</t>
  </si>
  <si>
    <t>274361412</t>
  </si>
  <si>
    <t>Výztuž základových pasů, prahů, věnců a ostruh ze svařovaných sítí do 6 kg/m2</t>
  </si>
  <si>
    <t>-902745065</t>
  </si>
  <si>
    <t>"vtokový práh - KARI  6x100x100"     ((0,5*6,0)*1,3)*2*0,00444</t>
  </si>
  <si>
    <t>"výtokový práh - KARI  6x100x100"     ((0,5*8,0)*1,3)*2*0,00444</t>
  </si>
  <si>
    <t>19</t>
  </si>
  <si>
    <t>281604121</t>
  </si>
  <si>
    <t>Injektování aktivovanými směsmi nízkotlaké sestupné tlakem do 0,6 MPa</t>
  </si>
  <si>
    <t>hod</t>
  </si>
  <si>
    <t>746338393</t>
  </si>
  <si>
    <t>20</t>
  </si>
  <si>
    <t>58129000.R</t>
  </si>
  <si>
    <t>jednosložková nanometrická kaloidní křemičitá suspenze</t>
  </si>
  <si>
    <t>1341169868</t>
  </si>
  <si>
    <t>"Injektáž opěr a křídel - pórovitost předpoklad do 8%."      16,0</t>
  </si>
  <si>
    <t>Svislé a kompletní konstrukce</t>
  </si>
  <si>
    <t>317321018</t>
  </si>
  <si>
    <t>Římsy opěrných zdí a valů ze ŽB tř. C 30/37</t>
  </si>
  <si>
    <t>-627251466</t>
  </si>
  <si>
    <t>"nové žb římsy na kamenných křídlech mostu"    2,5</t>
  </si>
  <si>
    <t>22</t>
  </si>
  <si>
    <t>317353111</t>
  </si>
  <si>
    <t>Bednění říms opěrných zdí a valů přímých, zalomených nebo zakřivených zřízení</t>
  </si>
  <si>
    <t>489151602</t>
  </si>
  <si>
    <t>"křídla kolmá"    (1,716*1,25*2)+(0,3*1,0*2)</t>
  </si>
  <si>
    <t>"křídla rovnoběžná"    (1,316*5*2)+(0,3*0,6*4)</t>
  </si>
  <si>
    <t>23</t>
  </si>
  <si>
    <t>317353112</t>
  </si>
  <si>
    <t>Bednění říms opěrných zdí a valů přímých, zalomených nebo zakřivených odstranění</t>
  </si>
  <si>
    <t>1071915737</t>
  </si>
  <si>
    <t>24</t>
  </si>
  <si>
    <t>317361016</t>
  </si>
  <si>
    <t>Výztuž říms opěrných zdí a valů z betonářské oceli 10 505</t>
  </si>
  <si>
    <t>1402926921</t>
  </si>
  <si>
    <t>Poznámka k položce:_x000D_
včetně dodatečně vlepované betonářské výztuže</t>
  </si>
  <si>
    <t>25</t>
  </si>
  <si>
    <t>593838651.R</t>
  </si>
  <si>
    <t>prefabrikát dílce K1</t>
  </si>
  <si>
    <t>1041993690</t>
  </si>
  <si>
    <t>Poznámka k položce:_x000D_
dílec K1 - 2 kus hmotnost 1ks = 15,46  t_x000D_
výroba a dodávka vč. manipulačních závěsů, dopravy na staveniště, autojeřábů a osazení do předepsané  polohy dle stavení dokumentace.</t>
  </si>
  <si>
    <t>2*6,19</t>
  </si>
  <si>
    <t>26</t>
  </si>
  <si>
    <t>593838650.R</t>
  </si>
  <si>
    <t>prefabrikát dílce K2</t>
  </si>
  <si>
    <t>-140322782</t>
  </si>
  <si>
    <t>Poznámka k položce:_x000D_
dílec K2 - hmotnost 1 ks = 6,15  t_x000D_
výroba a dodávka vč. manipulačních závěsů, dopravy na staveniště, autojeřábů a osazení do předepsané  polohy dle stavení dokumentace.</t>
  </si>
  <si>
    <t>2*2,46</t>
  </si>
  <si>
    <t>27</t>
  </si>
  <si>
    <t>334323118</t>
  </si>
  <si>
    <t>Mostní opěry a úložné prahy ze ŽB C 30/37</t>
  </si>
  <si>
    <t>-10758796</t>
  </si>
  <si>
    <t>"nové úložné prahy"    2*11,3</t>
  </si>
  <si>
    <t>28</t>
  </si>
  <si>
    <t>334323191</t>
  </si>
  <si>
    <t>Příplatek k mostním opěrám a úložným prahům ze ŽB za betonáž malého rozsahu do 25 m3</t>
  </si>
  <si>
    <t>1221896024</t>
  </si>
  <si>
    <t>29</t>
  </si>
  <si>
    <t>334351112</t>
  </si>
  <si>
    <t>Bednění systémové mostních opěr a úložných prahů z překližek pro ŽB - zřízení</t>
  </si>
  <si>
    <t>-1035944641</t>
  </si>
  <si>
    <t>(0,716*1,25*2)+(1,0*0,3)+(0,716*5,0*2)+(0,6*0,3)</t>
  </si>
  <si>
    <t>30</t>
  </si>
  <si>
    <t>334351211</t>
  </si>
  <si>
    <t>Bednění systémové mostních opěr a úložných prahů z překližek - odstranění</t>
  </si>
  <si>
    <t>568789044</t>
  </si>
  <si>
    <t>31</t>
  </si>
  <si>
    <t>334361266</t>
  </si>
  <si>
    <t>Výztuž úložných prahů ložisek z betonářské oceli 10 505</t>
  </si>
  <si>
    <t>-532113959</t>
  </si>
  <si>
    <t>2*1,021</t>
  </si>
  <si>
    <t>Vodorovné konstrukce</t>
  </si>
  <si>
    <t>32</t>
  </si>
  <si>
    <t>452311131</t>
  </si>
  <si>
    <t>Podkladní desky z betonu prostého tř. C 12/15 otevřený výkop</t>
  </si>
  <si>
    <t>-1635257721</t>
  </si>
  <si>
    <t xml:space="preserve">"O1 - pod izolací drenáží"     0,7*8,5*2 </t>
  </si>
  <si>
    <t>"pod ÚP, římsou"     2,2*0,1*2*9+0,9*0,1*6*2</t>
  </si>
  <si>
    <t>33</t>
  </si>
  <si>
    <t>452471131</t>
  </si>
  <si>
    <t>Výplňová vrstva z modifikované malty cementové</t>
  </si>
  <si>
    <t>-1269414727</t>
  </si>
  <si>
    <t>Poznámka k položce:_x000D_
podlití - NK + zálivka nesmrštující maltou</t>
  </si>
  <si>
    <t>0,02*7,85*2*0,2</t>
  </si>
  <si>
    <t>0,1*0,21*7,85*2</t>
  </si>
  <si>
    <t>34</t>
  </si>
  <si>
    <t>465513157</t>
  </si>
  <si>
    <t>Dlažba svahu u opěr z upraveného lomového žulového kamene tl 200 mm do lože C 25/30 pl přes 10 m2</t>
  </si>
  <si>
    <t>-1063497559</t>
  </si>
  <si>
    <t>"Odláždění dna"     5*15,0</t>
  </si>
  <si>
    <t>"odláždění svahů podél říms"     1*6,0*2</t>
  </si>
  <si>
    <t>35</t>
  </si>
  <si>
    <t>-1767219771</t>
  </si>
  <si>
    <t>Poznámka k položce:_x000D_
vystužení lože dlažby</t>
  </si>
  <si>
    <t>"KARI  6x100x100"   (12,0*1,3*2)*0,004433</t>
  </si>
  <si>
    <t>Komunikace pozemní</t>
  </si>
  <si>
    <t>36</t>
  </si>
  <si>
    <t>511501111</t>
  </si>
  <si>
    <t>Konstrukční vrstva tělesa železničního spodku ze štěrkodrti</t>
  </si>
  <si>
    <t>11111457</t>
  </si>
  <si>
    <t>(6,9+11,7)*12,3+(3,1*10)</t>
  </si>
  <si>
    <t>Úpravy povrchů, podlahy a osazování výplní</t>
  </si>
  <si>
    <t>37</t>
  </si>
  <si>
    <t>628613233</t>
  </si>
  <si>
    <t>Protikorozní ochrana OK mostu III. tř.- základní a podkladní epoxidový, vrchní PU nátěr s metalizací</t>
  </si>
  <si>
    <t>842127419</t>
  </si>
  <si>
    <t>"zábradlí"    18,0</t>
  </si>
  <si>
    <t>38</t>
  </si>
  <si>
    <t>15625102</t>
  </si>
  <si>
    <t>drát metalizační ZnAl D 3mm</t>
  </si>
  <si>
    <t>-953585692</t>
  </si>
  <si>
    <t>18*1,517 'Přepočtené koeficientem množství</t>
  </si>
  <si>
    <t>Trubní vedení</t>
  </si>
  <si>
    <t>39</t>
  </si>
  <si>
    <t>871350310</t>
  </si>
  <si>
    <t>Montáž kanalizačního potrubí hladkého plnostěnného SN 10 z polypropylenu DN 200</t>
  </si>
  <si>
    <t>372058914</t>
  </si>
  <si>
    <t>Poznámka k položce:_x000D_
vyústění drenáže - opěry</t>
  </si>
  <si>
    <t>40</t>
  </si>
  <si>
    <t>28619326</t>
  </si>
  <si>
    <t>trubka kanalizační PE-HD D 200mm</t>
  </si>
  <si>
    <t>203436419</t>
  </si>
  <si>
    <t>41</t>
  </si>
  <si>
    <t>894812332</t>
  </si>
  <si>
    <t>Revizní a čistící šachta z PP DN 600 šachtová roura korugovaná světlé hloubky 2000 mm</t>
  </si>
  <si>
    <t>kus</t>
  </si>
  <si>
    <t>1884929509</t>
  </si>
  <si>
    <t>"pro čištění drenáží hl. 2,0 m"   2</t>
  </si>
  <si>
    <t>Ostatní konstrukce a práce, bourání</t>
  </si>
  <si>
    <t>911121211</t>
  </si>
  <si>
    <t>Výroba ocelového zábradli při opravách mostů</t>
  </si>
  <si>
    <t>1792095696</t>
  </si>
  <si>
    <t>43</t>
  </si>
  <si>
    <t>911121311</t>
  </si>
  <si>
    <t>Montáž ocelového zábradli při opravách mostů</t>
  </si>
  <si>
    <t>1703151324</t>
  </si>
  <si>
    <t>44</t>
  </si>
  <si>
    <t>13010560.R</t>
  </si>
  <si>
    <t>ocel jakosti S235JR</t>
  </si>
  <si>
    <t>1667786473</t>
  </si>
  <si>
    <t>"vč. prořezu 3%"    0,480*1,03</t>
  </si>
  <si>
    <t>45</t>
  </si>
  <si>
    <t>916331112</t>
  </si>
  <si>
    <t>Osazení zahradního obrubníku betonového do lože z betonu s boční opěrou</t>
  </si>
  <si>
    <t>1591942627</t>
  </si>
  <si>
    <t>"obruba podél skluzu"    2*8,0</t>
  </si>
  <si>
    <t>46</t>
  </si>
  <si>
    <t>59217002</t>
  </si>
  <si>
    <t>obrubník betonový zahradní šedý 1000x50x200mm</t>
  </si>
  <si>
    <t>-1467129641</t>
  </si>
  <si>
    <t>47</t>
  </si>
  <si>
    <t>931992121</t>
  </si>
  <si>
    <t>Výplň dilatačních spár z extrudovaného polystyrénu tl 20 mm</t>
  </si>
  <si>
    <t>-2143968536</t>
  </si>
  <si>
    <t>"spára NK - uložení"    0,35*8,0*2</t>
  </si>
  <si>
    <t>"dilatační spáry říms"    1,0*0,3*2</t>
  </si>
  <si>
    <t>48</t>
  </si>
  <si>
    <t>931994142</t>
  </si>
  <si>
    <t>Těsnění dilatační spáry betonové konstrukce polyuretanovým tmelem do pl 4,0 cm2</t>
  </si>
  <si>
    <t>1181512896</t>
  </si>
  <si>
    <t>"dilatační spáry říms"    1,6*2</t>
  </si>
  <si>
    <t>49</t>
  </si>
  <si>
    <t>931994121</t>
  </si>
  <si>
    <t>Těsnění styčné spáry u prefa dílců mikrotenovým pryžovým profilem</t>
  </si>
  <si>
    <t>914282650</t>
  </si>
  <si>
    <t>"těsnící profil - uložení NK"    2*9,0</t>
  </si>
  <si>
    <t>50</t>
  </si>
  <si>
    <t>936942211</t>
  </si>
  <si>
    <t>Zhotovení tabulky s letopočtem opravy mostu vložením šablony do bednění</t>
  </si>
  <si>
    <t>-439734179</t>
  </si>
  <si>
    <t xml:space="preserve">Poznámka k položce:_x000D_
letopočet výstavby vlysem do betonu  - římsy na poprsních zdech_x000D_
</t>
  </si>
  <si>
    <t>51</t>
  </si>
  <si>
    <t>941111131</t>
  </si>
  <si>
    <t>Montáž lešení řadového trubkového lehkého s podlahami zatížení do 200 kg/m2 š do 1,5 m v do 10 m</t>
  </si>
  <si>
    <t>1643497101</t>
  </si>
  <si>
    <t>"pro injektáž, přezdění, spárování a očištění"    6,0*3,0*2</t>
  </si>
  <si>
    <t>52</t>
  </si>
  <si>
    <t>941111231</t>
  </si>
  <si>
    <t>Příplatek k lešení řadovému trubkovému lehkému s podlahami š 1,5 m v 10 m za první a ZKD den použití</t>
  </si>
  <si>
    <t>362102841</t>
  </si>
  <si>
    <t>"pronájem do 2 měsíců"    36,0*60</t>
  </si>
  <si>
    <t>53</t>
  </si>
  <si>
    <t>941111831</t>
  </si>
  <si>
    <t>Demontáž lešení řadového trubkového lehkého s podlahami zatížení do 200 kg/m2 š do 1,5 m v do 10 m</t>
  </si>
  <si>
    <t>-736207110</t>
  </si>
  <si>
    <t>54</t>
  </si>
  <si>
    <t>944111122</t>
  </si>
  <si>
    <t>Montáž ochranného zábradlí trubkového vnitřního na lešeňových konstrukcích dvoutyčového</t>
  </si>
  <si>
    <t>1565466125</t>
  </si>
  <si>
    <t>55</t>
  </si>
  <si>
    <t>944111222</t>
  </si>
  <si>
    <t>Příplatek k ochrannému zábradlí trubkovému vnitřnímu dvoutyčovému za první a ZKD den použití</t>
  </si>
  <si>
    <t>1988260287</t>
  </si>
  <si>
    <t>"pronájem do 2 měsíců"    12,0*60</t>
  </si>
  <si>
    <t>56</t>
  </si>
  <si>
    <t>944111822</t>
  </si>
  <si>
    <t>Demontáž ochranného zábradlí trubkového vnitřního na lešeňových konstrukcích dvoutyčového</t>
  </si>
  <si>
    <t>-1644635441</t>
  </si>
  <si>
    <t>57</t>
  </si>
  <si>
    <t>952904122</t>
  </si>
  <si>
    <t>Čištění mostních objektů - ruční odstranění nánosů z otvorů v přes 1,5 m</t>
  </si>
  <si>
    <t>1574591098</t>
  </si>
  <si>
    <t>"dozdění chybějícího zdiva při přezdívání"    5,0</t>
  </si>
  <si>
    <t>58</t>
  </si>
  <si>
    <t>962021112</t>
  </si>
  <si>
    <t>Bourání mostních zdí a pilířů z kamene</t>
  </si>
  <si>
    <t>-1969147654</t>
  </si>
  <si>
    <t>"římsy"     16*0,6*0,25*2</t>
  </si>
  <si>
    <t>"křídla"     (1,5*1,2*2*2)+(1,5*2,2*6*2)</t>
  </si>
  <si>
    <t>"NK"         (0,65*6*9)+( 0,8*1,7*7*2)</t>
  </si>
  <si>
    <t>59</t>
  </si>
  <si>
    <t>966075141</t>
  </si>
  <si>
    <t>Odstranění kovového zábradlí vcelku</t>
  </si>
  <si>
    <t>-967711331</t>
  </si>
  <si>
    <t>"odstranění starého zábradlí - odhad"    16,0</t>
  </si>
  <si>
    <t>60</t>
  </si>
  <si>
    <t>977151126</t>
  </si>
  <si>
    <t>Jádrové vrty diamantovými korunkami do D 225 mm do stavebních materiálů</t>
  </si>
  <si>
    <t>1270906277</t>
  </si>
  <si>
    <t>Poznámka k položce:_x000D_
pro odvodnění opěr</t>
  </si>
  <si>
    <t>61</t>
  </si>
  <si>
    <t>985121122</t>
  </si>
  <si>
    <t>Tryskání degradovaného betonu stěn a rubu kleneb vodou pod tlakem do 1250 barů</t>
  </si>
  <si>
    <t>-852085936</t>
  </si>
  <si>
    <t>"křídla O1,O2"    2*9,2</t>
  </si>
  <si>
    <t>"opěry O1,O2"    9*2*1,5</t>
  </si>
  <si>
    <t>62</t>
  </si>
  <si>
    <t>985131111</t>
  </si>
  <si>
    <t>Očištění ploch stěn, rubu kleneb a podlah tlakovou vodou</t>
  </si>
  <si>
    <t>2114086152</t>
  </si>
  <si>
    <t>63</t>
  </si>
  <si>
    <t>985223212</t>
  </si>
  <si>
    <t>Přezdívání kamenného zdiva do aktivované malty přes 3 m3</t>
  </si>
  <si>
    <t>-796877833</t>
  </si>
  <si>
    <t>"přezdění stávajících opěr a křídel u výtoku"    2*1,2*1,5*2,5</t>
  </si>
  <si>
    <t>64</t>
  </si>
  <si>
    <t>985142112</t>
  </si>
  <si>
    <t>Vysekání spojovací hmoty ze spár zdiva hl do 40 mm dl do 12 m/m2</t>
  </si>
  <si>
    <t>-167403749</t>
  </si>
  <si>
    <t>Poznámka k položce:_x000D_
100 %  kameného zdiva</t>
  </si>
  <si>
    <t>65</t>
  </si>
  <si>
    <t>985231112</t>
  </si>
  <si>
    <t>Spárování zdiva aktivovanou maltou spára hl do 40 mm dl do 12 m/m2</t>
  </si>
  <si>
    <t>294671488</t>
  </si>
  <si>
    <t>"křídla O1,O2"      2*9,2</t>
  </si>
  <si>
    <t>66</t>
  </si>
  <si>
    <t>985233122</t>
  </si>
  <si>
    <t>Úprava spár po spárování zdiva zdrsněním spára dl do 12 m/m2</t>
  </si>
  <si>
    <t>-1332682466</t>
  </si>
  <si>
    <t>67</t>
  </si>
  <si>
    <t>985331115</t>
  </si>
  <si>
    <t>Dodatečné vlepování betonářské výztuže D 16 mm do cementové aktivované malty včetně vyvrtání otvoru</t>
  </si>
  <si>
    <t>941518484</t>
  </si>
  <si>
    <t>Poznámka k položce:_x000D_
trny vykázány ve výztuži říms zdí a úložných prahů</t>
  </si>
  <si>
    <t>"kotvení říms"    0,60*28</t>
  </si>
  <si>
    <t>"kotvení úložných prahů"    0,6*38*2</t>
  </si>
  <si>
    <t>997</t>
  </si>
  <si>
    <t>Přesun sutě</t>
  </si>
  <si>
    <t>68</t>
  </si>
  <si>
    <t>997211611</t>
  </si>
  <si>
    <t>Nakládání suti na dopravní prostředky pro vodorovnou dopravu</t>
  </si>
  <si>
    <t>-100510671</t>
  </si>
  <si>
    <t xml:space="preserve">"odbourané části křídel,říms a NK"     263,293 </t>
  </si>
  <si>
    <t>69</t>
  </si>
  <si>
    <t>997211511</t>
  </si>
  <si>
    <t>Vodorovná doprava suti po suchu na vzdálenost do 1 km</t>
  </si>
  <si>
    <t>-1219738497</t>
  </si>
  <si>
    <t>70</t>
  </si>
  <si>
    <t>997211519</t>
  </si>
  <si>
    <t>Příplatek ZKD 1 km u vodorovné dopravy suti</t>
  </si>
  <si>
    <t>919041730</t>
  </si>
  <si>
    <t xml:space="preserve">Poznámka k položce:_x000D_
_x000D_
</t>
  </si>
  <si>
    <t>"předpokládaná skládka DEMK s.r.o. Horoměřice 11,0  km"     263,293</t>
  </si>
  <si>
    <t>263,293*10 'Přepočtené koeficientem množství</t>
  </si>
  <si>
    <t>71</t>
  </si>
  <si>
    <t>997013655</t>
  </si>
  <si>
    <t>Poplatek za uložení na skládce (skládkovné) zeminy a kamení kód odpadu 17 05 04</t>
  </si>
  <si>
    <t>672203605</t>
  </si>
  <si>
    <t>998</t>
  </si>
  <si>
    <t>Přesun hmot</t>
  </si>
  <si>
    <t>72</t>
  </si>
  <si>
    <t>998212111</t>
  </si>
  <si>
    <t>Přesun hmot pro mosty zděné, monolitické betonové nebo ocelové v do 20 m</t>
  </si>
  <si>
    <t>686332293</t>
  </si>
  <si>
    <t>PSV</t>
  </si>
  <si>
    <t>Práce a dodávky PSV</t>
  </si>
  <si>
    <t>711</t>
  </si>
  <si>
    <t>Izolace proti vodě, vlhkosti a plynům</t>
  </si>
  <si>
    <t>73</t>
  </si>
  <si>
    <t>711411001</t>
  </si>
  <si>
    <t>Provedení izolace proti tlakové vodě vodorovné za studena nátěrem penetračním</t>
  </si>
  <si>
    <t>-85732874</t>
  </si>
  <si>
    <t>13,3*12</t>
  </si>
  <si>
    <t>74</t>
  </si>
  <si>
    <t>711412001</t>
  </si>
  <si>
    <t>Provedení izolace proti tlakové vodě svislé za studena nátěrem penetračním</t>
  </si>
  <si>
    <t>44037261</t>
  </si>
  <si>
    <t>"stěny"    3,3*7*3</t>
  </si>
  <si>
    <t>"křídla"     (2,7+2,4)*0,5*6*2</t>
  </si>
  <si>
    <t>75</t>
  </si>
  <si>
    <t>11163150</t>
  </si>
  <si>
    <t>lak penetrační asfaltový</t>
  </si>
  <si>
    <t>-886813968</t>
  </si>
  <si>
    <t>259,5*0,00033 'Přepočtené koeficientem množství</t>
  </si>
  <si>
    <t>76</t>
  </si>
  <si>
    <t>711441559</t>
  </si>
  <si>
    <t>Provedení izolace proti tlakové vodě vodorovné přitavením pásu NAIP</t>
  </si>
  <si>
    <t>980395996</t>
  </si>
  <si>
    <t>77</t>
  </si>
  <si>
    <t>711442559</t>
  </si>
  <si>
    <t>Provedení izolace proti tlakové vodě svislé přitavením pásu NAIP</t>
  </si>
  <si>
    <t>-1317630025</t>
  </si>
  <si>
    <t>78</t>
  </si>
  <si>
    <t>62857020.R</t>
  </si>
  <si>
    <t xml:space="preserve">pás těžký asfaltový, schválený systém SŽDC </t>
  </si>
  <si>
    <t>-1193501651</t>
  </si>
  <si>
    <t>259,5*1,221 'Přepočtené koeficientem množství</t>
  </si>
  <si>
    <t>79</t>
  </si>
  <si>
    <t>711491177</t>
  </si>
  <si>
    <t>Připevnění doplňků izolace proti vodě nerezovou lištou</t>
  </si>
  <si>
    <t>-2066547947</t>
  </si>
  <si>
    <t>80</t>
  </si>
  <si>
    <t>13756655.R</t>
  </si>
  <si>
    <t>pásnice nerezová 50/5 - (kotvení izolace)</t>
  </si>
  <si>
    <t>1645191673</t>
  </si>
  <si>
    <t>"vč. prořezu 3%"    30,6*1,03</t>
  </si>
  <si>
    <t>81</t>
  </si>
  <si>
    <t>59030055.R</t>
  </si>
  <si>
    <t>vrut nerezový se šestihrannou hlavou 8x70mm, včetně hmoždinky</t>
  </si>
  <si>
    <t>144054041</t>
  </si>
  <si>
    <t>82</t>
  </si>
  <si>
    <t>711491172</t>
  </si>
  <si>
    <t>Provedení doplňků izolace proti vodě na vodorovné ploše z textilií vrstva ochranná</t>
  </si>
  <si>
    <t>1516779620</t>
  </si>
  <si>
    <t>83</t>
  </si>
  <si>
    <t>711491272</t>
  </si>
  <si>
    <t>Provedení doplňků izolace proti vodě na ploše svislé z textilií vrstva ochranná</t>
  </si>
  <si>
    <t>440084938</t>
  </si>
  <si>
    <t>84</t>
  </si>
  <si>
    <t>69311085</t>
  </si>
  <si>
    <t>geotextilie netkaná separační, ochranná, filtrační, drenážní PP 800g/m2</t>
  </si>
  <si>
    <t>-1887921454</t>
  </si>
  <si>
    <t>259,5*1,05 'Přepočtené koeficientem množství</t>
  </si>
  <si>
    <t>Práce a dodávky M</t>
  </si>
  <si>
    <t>22-M</t>
  </si>
  <si>
    <t>Montáže technologických zařízení pro dopravní stavby</t>
  </si>
  <si>
    <t>85</t>
  </si>
  <si>
    <t>220960715.R</t>
  </si>
  <si>
    <t>Pomocné práce zřízení nebo zajištění ochrany inženýrských sítí</t>
  </si>
  <si>
    <t>sou</t>
  </si>
  <si>
    <t>-734998046</t>
  </si>
  <si>
    <t>Poznámka k položce:_x000D_
Demontáž a zpětná montáž - vzdušné vedení NN -  dočasné snesené na dobu nezbytně nutnou - manipulace s NK</t>
  </si>
  <si>
    <t>46-M</t>
  </si>
  <si>
    <t>Zemní práce při extr.mont.pracích</t>
  </si>
  <si>
    <t>86</t>
  </si>
  <si>
    <t>460752111</t>
  </si>
  <si>
    <t>Osazení kabelových kanálů do rýhy ze žlabů plastových šířky do 10 cm</t>
  </si>
  <si>
    <t>2012322627</t>
  </si>
  <si>
    <t>Poznámka k položce:_x000D_
plastový žlab s víkem - vnitř. rozměr 100x100 mm - uložen vlevo od osy koleje</t>
  </si>
  <si>
    <t>87</t>
  </si>
  <si>
    <t>34575010.R</t>
  </si>
  <si>
    <t>ZEKAN1 (1200x100x100) žlab s víkem</t>
  </si>
  <si>
    <t>128</t>
  </si>
  <si>
    <t>-1786440922</t>
  </si>
  <si>
    <t xml:space="preserve">20-11-1/02 - Oprava mostu v km 17,451 trati Kladno - Kralupy nad Vltavou_Železniční svršek </t>
  </si>
  <si>
    <t xml:space="preserve">U Energovodu </t>
  </si>
  <si>
    <t>OST - Ostatní</t>
  </si>
  <si>
    <t>512531111</t>
  </si>
  <si>
    <t>Odstranění kolejového lože z kameniva po rozebrání koleje</t>
  </si>
  <si>
    <t>-1938092118</t>
  </si>
  <si>
    <t>525321112</t>
  </si>
  <si>
    <t>Demontáž koleje na pražcích dřevěných soustavy S49 rozdělení d</t>
  </si>
  <si>
    <t>348497722</t>
  </si>
  <si>
    <t>525341112</t>
  </si>
  <si>
    <t>Demontáž koleje na pražcích betonových soustavy S49 rozdělení d</t>
  </si>
  <si>
    <t>-1804904283</t>
  </si>
  <si>
    <t>511501255</t>
  </si>
  <si>
    <t>Zřízení kolejového lože z drceného kameniva</t>
  </si>
  <si>
    <t>-1519730079</t>
  </si>
  <si>
    <t>58344005</t>
  </si>
  <si>
    <t>kamenivo drcené hrubé frakce 32/63 třída BI OTP ČD</t>
  </si>
  <si>
    <t>-35139194</t>
  </si>
  <si>
    <t>76*1,8 'Přepočtené koeficientem množství</t>
  </si>
  <si>
    <t>521391121</t>
  </si>
  <si>
    <t>Montáž kolejnicových pasů soustavy S49</t>
  </si>
  <si>
    <t>648907432</t>
  </si>
  <si>
    <t>43765005</t>
  </si>
  <si>
    <t>kolejnice tv. 49E1 (S49), třídy R260</t>
  </si>
  <si>
    <t>979608104</t>
  </si>
  <si>
    <t>595614002.R</t>
  </si>
  <si>
    <t>Pražec betonový příčný nevystrojený tv. SB 8 P</t>
  </si>
  <si>
    <t>-1808528934</t>
  </si>
  <si>
    <t>31198049</t>
  </si>
  <si>
    <t>podložka pryžová pod patu kolejnice S49  183x126x6</t>
  </si>
  <si>
    <t>1691867595</t>
  </si>
  <si>
    <t>548121622</t>
  </si>
  <si>
    <t>Svařování kolejnic aluminotermicky zkrácený předehřev soustavy S49</t>
  </si>
  <si>
    <t>2003620494</t>
  </si>
  <si>
    <t>54653002</t>
  </si>
  <si>
    <t>dávka svařovací kolejnice S49 jakost R260 základní spára</t>
  </si>
  <si>
    <t>-677575445</t>
  </si>
  <si>
    <t>548191121</t>
  </si>
  <si>
    <t>Dosažení upínací teploty bezstykové koleje</t>
  </si>
  <si>
    <t>2112766829</t>
  </si>
  <si>
    <t>R</t>
  </si>
  <si>
    <t>Zřízení bezstykové koleje dle předpisu S3/2</t>
  </si>
  <si>
    <t>468875299</t>
  </si>
  <si>
    <t>543131132.R</t>
  </si>
  <si>
    <t>Přesná úprava geometrické polohy koleje všech soustav pražce betonové</t>
  </si>
  <si>
    <t>1949516345</t>
  </si>
  <si>
    <t>Poznámka k položce:_x000D_
ASP bude pro zbytek výměry nad nutné podbití na mostech k dispozici ST - cena stanovena včetně PUŠLu._x000D_
Platí i pro objekty v km 19,136; 21,025; 21,221 a 22,625.</t>
  </si>
  <si>
    <t>591341002.R</t>
  </si>
  <si>
    <t>Nátěr traťových značek hektometrovníku</t>
  </si>
  <si>
    <t>1513738276</t>
  </si>
  <si>
    <t>"nátěr stávajícího hektometrovníku"     1</t>
  </si>
  <si>
    <t>914111111</t>
  </si>
  <si>
    <t>Montáž svislé dopravní značky do velikosti 1 m2 objímkami na sloupek nebo konzolu</t>
  </si>
  <si>
    <t>-1073950237</t>
  </si>
  <si>
    <t>40413544</t>
  </si>
  <si>
    <t>návěst 57a rychlostník-obdélník</t>
  </si>
  <si>
    <t>1759951481</t>
  </si>
  <si>
    <t>914511111</t>
  </si>
  <si>
    <t>Montáž sloupku dopravních značek délky do 3,5 m s betonovým základem</t>
  </si>
  <si>
    <t>-616191317</t>
  </si>
  <si>
    <t>40445225</t>
  </si>
  <si>
    <t>sloupek pro dopravní značku Zn D 60mm v 3,5m</t>
  </si>
  <si>
    <t>423876021</t>
  </si>
  <si>
    <t>922501117</t>
  </si>
  <si>
    <t>Drážní stezka z drti kamenné zhutněné tl 100 mm</t>
  </si>
  <si>
    <t>-1260087017</t>
  </si>
  <si>
    <t>82,5*1,3</t>
  </si>
  <si>
    <t>966006123.R</t>
  </si>
  <si>
    <t>Odstranění značek pro staničení obetonovaných odrazníků - zajišťovací značky</t>
  </si>
  <si>
    <t>750475424</t>
  </si>
  <si>
    <t>997241521</t>
  </si>
  <si>
    <t>Vodorovné přemístění vybouraných hmot do 7 km</t>
  </si>
  <si>
    <t>-1310207008</t>
  </si>
  <si>
    <t>"výzisk. kolejnice předpokl. do ŽST Kralupy" 26*2*0,0494</t>
  </si>
  <si>
    <t>"pražce betonové SB6 předpokl. do ŽST Kralupy" 41*0,293</t>
  </si>
  <si>
    <t>"pražce dřevěné na skládku" 5*0,08</t>
  </si>
  <si>
    <t>"bet. patky ze zajišťovacích značek přepodklad recykl. středisko Zájezd" 3*0,125</t>
  </si>
  <si>
    <t>"pryžové podložky" 43*2*0,000163</t>
  </si>
  <si>
    <t>997241525</t>
  </si>
  <si>
    <t>Příplatek ZKD 1 km u vodorovného přemístění vybouraných hmot</t>
  </si>
  <si>
    <t>-305582564</t>
  </si>
  <si>
    <t>"dř. pražce na skládku předpokl Litvínov" 5*0,08*80</t>
  </si>
  <si>
    <t>997241532</t>
  </si>
  <si>
    <t>Vodorovné přemístění suti do 7 km</t>
  </si>
  <si>
    <t>-280590987</t>
  </si>
  <si>
    <t>"kolejové lože - přepodklad recykl. středisko Zájezd" 54*1,808</t>
  </si>
  <si>
    <t>"úprava banketů - předpokl. recykl. středisko Žájezd" 82,5*1,3*0,15*1,8</t>
  </si>
  <si>
    <t>997221655</t>
  </si>
  <si>
    <t>1163688908</t>
  </si>
  <si>
    <t>"výzisk. kolejové lože" 54*1,808</t>
  </si>
  <si>
    <t>"čištění banketů" 82,5*1,3*0,15*1,8</t>
  </si>
  <si>
    <t>998241021</t>
  </si>
  <si>
    <t>Přesun hmot pro dráhy kolejové jakéhokoliv rozsahu dopravní vzdálenost do 5000 m</t>
  </si>
  <si>
    <t>-383387421</t>
  </si>
  <si>
    <t>998241025</t>
  </si>
  <si>
    <t>Příplatek k ceně za zvětšený přesun přes vymezenou největší dopravní - za každých dalších započatých 1000 m</t>
  </si>
  <si>
    <t>501657336</t>
  </si>
  <si>
    <t>"nové kolejnice - Třinec" 2*26*0,04943*395</t>
  </si>
  <si>
    <t>"nové betonové pražce SB8 vystrojené - Uherský Ostroh" 43*0,299*305</t>
  </si>
  <si>
    <t>"kamenivo fr. 31,5/63" 76*2,035*17</t>
  </si>
  <si>
    <t>220850008</t>
  </si>
  <si>
    <t>Montáž počítacího bodu počítače náprav - PZN</t>
  </si>
  <si>
    <t>-705713773</t>
  </si>
  <si>
    <t>OST</t>
  </si>
  <si>
    <t>Ostatní</t>
  </si>
  <si>
    <t>759200707.R</t>
  </si>
  <si>
    <t xml:space="preserve">Demontáž počítacího bodu počítače náprav PZN </t>
  </si>
  <si>
    <t>512</t>
  </si>
  <si>
    <t>1400961982</t>
  </si>
  <si>
    <t>20-11-2 - Oprava mostu v km 17,451 trati Kladno - Kralupy nad Vltavou_VRN a DSPS</t>
  </si>
  <si>
    <t xml:space="preserve">20-11-2/01 - Oprava mostu v km 17,451 trati Kladno - Kralupy nad Vltavou_VRN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</si>
  <si>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</si>
  <si>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</si>
  <si>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</si>
  <si>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</si>
  <si>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</si>
  <si>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</si>
  <si>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</si>
  <si>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</si>
  <si>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</si>
  <si>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</si>
  <si>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</si>
  <si>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</si>
  <si>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</si>
  <si>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</si>
  <si>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CS ÚRS 2020 02</t>
  </si>
  <si>
    <t>1024</t>
  </si>
  <si>
    <t>2034684560</t>
  </si>
  <si>
    <t>013244000</t>
  </si>
  <si>
    <t>Výrobní dokumentace pro prefabrikáty</t>
  </si>
  <si>
    <t>-94435927</t>
  </si>
  <si>
    <t>Poznámka k položce:_x000D_
vypracování výrobní dokumentace pro výrobu prefadrikátů</t>
  </si>
  <si>
    <t>VRN3</t>
  </si>
  <si>
    <t>Zařízení staveniště</t>
  </si>
  <si>
    <t>030001000</t>
  </si>
  <si>
    <t>939372429</t>
  </si>
  <si>
    <t>Poznámka k položce:_x000D_
včetně pronájmů pozemků</t>
  </si>
  <si>
    <t>034002000</t>
  </si>
  <si>
    <t>Zabezpečení staveniště</t>
  </si>
  <si>
    <t>579767680</t>
  </si>
  <si>
    <t>Poznámka k položce:_x000D_
střežení pracoviště mimo pracovní dobu</t>
  </si>
  <si>
    <t>034503000</t>
  </si>
  <si>
    <t>Informační tabule na staveništi</t>
  </si>
  <si>
    <t>-2098529992</t>
  </si>
  <si>
    <t>039002000</t>
  </si>
  <si>
    <t>Zrušení zařízení staveniště</t>
  </si>
  <si>
    <t>1811822659</t>
  </si>
  <si>
    <t>Poznámka k položce:_x000D_
včetně uvedení pozemků do původního stavu</t>
  </si>
  <si>
    <t>VRN4</t>
  </si>
  <si>
    <t>Inženýrská činnost</t>
  </si>
  <si>
    <t>042002000</t>
  </si>
  <si>
    <t>Posudky</t>
  </si>
  <si>
    <t>-42172930</t>
  </si>
  <si>
    <t>Poznámka k položce:_x000D_
rozbory odpadů</t>
  </si>
  <si>
    <t>043002000</t>
  </si>
  <si>
    <t>Zkoušky a ostatní měření</t>
  </si>
  <si>
    <t>-2071043481</t>
  </si>
  <si>
    <t>Poznámka k položce:_x000D_
zkoušky pláně</t>
  </si>
  <si>
    <t>VRN6</t>
  </si>
  <si>
    <t>Územní vlivy</t>
  </si>
  <si>
    <t>062002000</t>
  </si>
  <si>
    <t>Ztížené dopravní podmínky</t>
  </si>
  <si>
    <t>226208051</t>
  </si>
  <si>
    <t>065002000</t>
  </si>
  <si>
    <t>Mimostaveništní doprava materiálů a mechanizace</t>
  </si>
  <si>
    <t>1039094352</t>
  </si>
  <si>
    <t>Poznámka k položce:_x000D_
přepravy, které nejsou zakalkulovány v rozpočtu,vč. autojeřábů a ASP</t>
  </si>
  <si>
    <t>VRN7</t>
  </si>
  <si>
    <t>Provozní vlivy</t>
  </si>
  <si>
    <t>072103011</t>
  </si>
  <si>
    <t>Zajištění DIO komunikace II. a III. třídy - jednoduché el. vedení</t>
  </si>
  <si>
    <t>789042606</t>
  </si>
  <si>
    <t>079002000</t>
  </si>
  <si>
    <t>Ostatní provozní vlivy</t>
  </si>
  <si>
    <t>542628986</t>
  </si>
  <si>
    <t>VRN8</t>
  </si>
  <si>
    <t>Přesun stavebních kapacit</t>
  </si>
  <si>
    <t>081002000</t>
  </si>
  <si>
    <t>Doprava zaměstnanců</t>
  </si>
  <si>
    <t>-90174236</t>
  </si>
  <si>
    <t>20-11-2/02 - Oprava mostu v km 17,451 trati Kladno - Kralupy nad Vltavou_DSPS</t>
  </si>
  <si>
    <t>013254000</t>
  </si>
  <si>
    <t>Dokumentace skutečného provedení stavby</t>
  </si>
  <si>
    <t>-1444443871</t>
  </si>
  <si>
    <t>Poznámka k položce:_x000D_
DSPS 2x, vč. digitální podoby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</si>
</sst>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97"/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1" t="s">
        <v>14</v>
      </c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P5" s="21"/>
      <c r="AQ5" s="21"/>
      <c r="AR5" s="19"/>
      <c r="BE5" s="27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3" t="s">
        <v>17</v>
      </c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P6" s="21"/>
      <c r="AQ6" s="21"/>
      <c r="AR6" s="19"/>
      <c r="BE6" s="27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7</v>
      </c>
      <c r="AO7" s="21"/>
      <c r="AP7" s="21"/>
      <c r="AQ7" s="21"/>
      <c r="AR7" s="19"/>
      <c r="BE7" s="279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79"/>
      <c r="BS8" s="16" t="s">
        <v>6</v>
      </c>
    </row>
    <row r="9" spans="1:74" s="1" customFormat="1" ht="29.25" customHeight="1">
      <c r="B9" s="20"/>
      <c r="C9" s="21"/>
      <c r="D9" s="25" t="s">
        <v>25</v>
      </c>
      <c r="E9" s="21"/>
      <c r="F9" s="21"/>
      <c r="G9" s="21"/>
      <c r="H9" s="21"/>
      <c r="I9" s="21"/>
      <c r="J9" s="21"/>
      <c r="K9" s="30" t="s">
        <v>26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27</v>
      </c>
      <c r="AL9" s="21"/>
      <c r="AM9" s="21"/>
      <c r="AN9" s="30" t="s">
        <v>28</v>
      </c>
      <c r="AO9" s="21"/>
      <c r="AP9" s="21"/>
      <c r="AQ9" s="21"/>
      <c r="AR9" s="19"/>
      <c r="BE9" s="279"/>
      <c r="BS9" s="16" t="s">
        <v>6</v>
      </c>
    </row>
    <row r="10" spans="1:74" s="1" customFormat="1" ht="12" customHeight="1">
      <c r="B10" s="20"/>
      <c r="C10" s="21"/>
      <c r="D10" s="28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30</v>
      </c>
      <c r="AL10" s="21"/>
      <c r="AM10" s="21"/>
      <c r="AN10" s="26" t="s">
        <v>31</v>
      </c>
      <c r="AO10" s="21"/>
      <c r="AP10" s="21"/>
      <c r="AQ10" s="21"/>
      <c r="AR10" s="19"/>
      <c r="BE10" s="27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33</v>
      </c>
      <c r="AL11" s="21"/>
      <c r="AM11" s="21"/>
      <c r="AN11" s="26" t="s">
        <v>34</v>
      </c>
      <c r="AO11" s="21"/>
      <c r="AP11" s="21"/>
      <c r="AQ11" s="21"/>
      <c r="AR11" s="19"/>
      <c r="BE11" s="27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9"/>
      <c r="BS12" s="16" t="s">
        <v>6</v>
      </c>
    </row>
    <row r="13" spans="1:74" s="1" customFormat="1" ht="12" customHeight="1">
      <c r="B13" s="20"/>
      <c r="C13" s="21"/>
      <c r="D13" s="28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30</v>
      </c>
      <c r="AL13" s="21"/>
      <c r="AM13" s="21"/>
      <c r="AN13" s="31" t="s">
        <v>36</v>
      </c>
      <c r="AO13" s="21"/>
      <c r="AP13" s="21"/>
      <c r="AQ13" s="21"/>
      <c r="AR13" s="19"/>
      <c r="BE13" s="279"/>
      <c r="BS13" s="16" t="s">
        <v>6</v>
      </c>
    </row>
    <row r="14" spans="1:74">
      <c r="B14" s="20"/>
      <c r="C14" s="21"/>
      <c r="D14" s="21"/>
      <c r="E14" s="284" t="s">
        <v>36</v>
      </c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8" t="s">
        <v>33</v>
      </c>
      <c r="AL14" s="21"/>
      <c r="AM14" s="21"/>
      <c r="AN14" s="31" t="s">
        <v>36</v>
      </c>
      <c r="AO14" s="21"/>
      <c r="AP14" s="21"/>
      <c r="AQ14" s="21"/>
      <c r="AR14" s="19"/>
      <c r="BE14" s="27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9"/>
      <c r="BS15" s="16" t="s">
        <v>4</v>
      </c>
    </row>
    <row r="16" spans="1:74" s="1" customFormat="1" ht="12" customHeight="1">
      <c r="B16" s="20"/>
      <c r="C16" s="21"/>
      <c r="D16" s="28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30</v>
      </c>
      <c r="AL16" s="21"/>
      <c r="AM16" s="21"/>
      <c r="AN16" s="26" t="s">
        <v>38</v>
      </c>
      <c r="AO16" s="21"/>
      <c r="AP16" s="21"/>
      <c r="AQ16" s="21"/>
      <c r="AR16" s="19"/>
      <c r="BE16" s="27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33</v>
      </c>
      <c r="AL17" s="21"/>
      <c r="AM17" s="21"/>
      <c r="AN17" s="26" t="s">
        <v>40</v>
      </c>
      <c r="AO17" s="21"/>
      <c r="AP17" s="21"/>
      <c r="AQ17" s="21"/>
      <c r="AR17" s="19"/>
      <c r="BE17" s="279"/>
      <c r="BS17" s="16" t="s">
        <v>41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9"/>
      <c r="BS18" s="16" t="s">
        <v>6</v>
      </c>
    </row>
    <row r="19" spans="1:71" s="1" customFormat="1" ht="12" customHeight="1">
      <c r="B19" s="20"/>
      <c r="C19" s="21"/>
      <c r="D19" s="28" t="s">
        <v>42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30</v>
      </c>
      <c r="AL19" s="21"/>
      <c r="AM19" s="21"/>
      <c r="AN19" s="26" t="s">
        <v>1</v>
      </c>
      <c r="AO19" s="21"/>
      <c r="AP19" s="21"/>
      <c r="AQ19" s="21"/>
      <c r="AR19" s="19"/>
      <c r="BE19" s="27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43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279"/>
      <c r="BS20" s="16" t="s">
        <v>41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9"/>
    </row>
    <row r="22" spans="1:71" s="1" customFormat="1" ht="12" customHeight="1">
      <c r="B22" s="20"/>
      <c r="C22" s="21"/>
      <c r="D22" s="28" t="s">
        <v>44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9"/>
    </row>
    <row r="23" spans="1:71" s="1" customFormat="1" ht="16.5" customHeight="1">
      <c r="B23" s="20"/>
      <c r="C23" s="21"/>
      <c r="D23" s="21"/>
      <c r="E23" s="286" t="s">
        <v>1</v>
      </c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1"/>
      <c r="AP23" s="21"/>
      <c r="AQ23" s="21"/>
      <c r="AR23" s="19"/>
      <c r="BE23" s="27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9"/>
    </row>
    <row r="25" spans="1:71" s="1" customFormat="1" ht="6.95" customHeight="1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279"/>
    </row>
    <row r="26" spans="1:71" s="2" customFormat="1" ht="25.9" customHeight="1">
      <c r="A26" s="34"/>
      <c r="B26" s="35"/>
      <c r="C26" s="36"/>
      <c r="D26" s="37" t="s">
        <v>45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7">
        <f>ROUND(AG94,2)</f>
        <v>0</v>
      </c>
      <c r="AL26" s="288"/>
      <c r="AM26" s="288"/>
      <c r="AN26" s="288"/>
      <c r="AO26" s="288"/>
      <c r="AP26" s="36"/>
      <c r="AQ26" s="36"/>
      <c r="AR26" s="39"/>
      <c r="BE26" s="279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9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9" t="s">
        <v>46</v>
      </c>
      <c r="M28" s="289"/>
      <c r="N28" s="289"/>
      <c r="O28" s="289"/>
      <c r="P28" s="289"/>
      <c r="Q28" s="36"/>
      <c r="R28" s="36"/>
      <c r="S28" s="36"/>
      <c r="T28" s="36"/>
      <c r="U28" s="36"/>
      <c r="V28" s="36"/>
      <c r="W28" s="289" t="s">
        <v>47</v>
      </c>
      <c r="X28" s="289"/>
      <c r="Y28" s="289"/>
      <c r="Z28" s="289"/>
      <c r="AA28" s="289"/>
      <c r="AB28" s="289"/>
      <c r="AC28" s="289"/>
      <c r="AD28" s="289"/>
      <c r="AE28" s="289"/>
      <c r="AF28" s="36"/>
      <c r="AG28" s="36"/>
      <c r="AH28" s="36"/>
      <c r="AI28" s="36"/>
      <c r="AJ28" s="36"/>
      <c r="AK28" s="289" t="s">
        <v>48</v>
      </c>
      <c r="AL28" s="289"/>
      <c r="AM28" s="289"/>
      <c r="AN28" s="289"/>
      <c r="AO28" s="289"/>
      <c r="AP28" s="36"/>
      <c r="AQ28" s="36"/>
      <c r="AR28" s="39"/>
      <c r="BE28" s="279"/>
    </row>
    <row r="29" spans="1:71" s="3" customFormat="1" ht="14.45" customHeight="1">
      <c r="B29" s="40"/>
      <c r="C29" s="41"/>
      <c r="D29" s="28" t="s">
        <v>49</v>
      </c>
      <c r="E29" s="41"/>
      <c r="F29" s="28" t="s">
        <v>50</v>
      </c>
      <c r="G29" s="41"/>
      <c r="H29" s="41"/>
      <c r="I29" s="41"/>
      <c r="J29" s="41"/>
      <c r="K29" s="41"/>
      <c r="L29" s="292">
        <v>0.21</v>
      </c>
      <c r="M29" s="291"/>
      <c r="N29" s="291"/>
      <c r="O29" s="291"/>
      <c r="P29" s="291"/>
      <c r="Q29" s="41"/>
      <c r="R29" s="41"/>
      <c r="S29" s="41"/>
      <c r="T29" s="41"/>
      <c r="U29" s="41"/>
      <c r="V29" s="41"/>
      <c r="W29" s="290">
        <f>ROUND(AZ94, 2)</f>
        <v>0</v>
      </c>
      <c r="X29" s="291"/>
      <c r="Y29" s="291"/>
      <c r="Z29" s="291"/>
      <c r="AA29" s="291"/>
      <c r="AB29" s="291"/>
      <c r="AC29" s="291"/>
      <c r="AD29" s="291"/>
      <c r="AE29" s="291"/>
      <c r="AF29" s="41"/>
      <c r="AG29" s="41"/>
      <c r="AH29" s="41"/>
      <c r="AI29" s="41"/>
      <c r="AJ29" s="41"/>
      <c r="AK29" s="290">
        <f>ROUND(AV94, 2)</f>
        <v>0</v>
      </c>
      <c r="AL29" s="291"/>
      <c r="AM29" s="291"/>
      <c r="AN29" s="291"/>
      <c r="AO29" s="291"/>
      <c r="AP29" s="41"/>
      <c r="AQ29" s="41"/>
      <c r="AR29" s="42"/>
      <c r="BE29" s="280"/>
    </row>
    <row r="30" spans="1:71" s="3" customFormat="1" ht="14.45" customHeight="1">
      <c r="B30" s="40"/>
      <c r="C30" s="41"/>
      <c r="D30" s="41"/>
      <c r="E30" s="41"/>
      <c r="F30" s="28" t="s">
        <v>51</v>
      </c>
      <c r="G30" s="41"/>
      <c r="H30" s="41"/>
      <c r="I30" s="41"/>
      <c r="J30" s="41"/>
      <c r="K30" s="41"/>
      <c r="L30" s="292">
        <v>0.15</v>
      </c>
      <c r="M30" s="291"/>
      <c r="N30" s="291"/>
      <c r="O30" s="291"/>
      <c r="P30" s="291"/>
      <c r="Q30" s="41"/>
      <c r="R30" s="41"/>
      <c r="S30" s="41"/>
      <c r="T30" s="41"/>
      <c r="U30" s="41"/>
      <c r="V30" s="41"/>
      <c r="W30" s="290">
        <f>ROUND(BA94, 2)</f>
        <v>0</v>
      </c>
      <c r="X30" s="291"/>
      <c r="Y30" s="291"/>
      <c r="Z30" s="291"/>
      <c r="AA30" s="291"/>
      <c r="AB30" s="291"/>
      <c r="AC30" s="291"/>
      <c r="AD30" s="291"/>
      <c r="AE30" s="291"/>
      <c r="AF30" s="41"/>
      <c r="AG30" s="41"/>
      <c r="AH30" s="41"/>
      <c r="AI30" s="41"/>
      <c r="AJ30" s="41"/>
      <c r="AK30" s="290">
        <f>ROUND(AW94, 2)</f>
        <v>0</v>
      </c>
      <c r="AL30" s="291"/>
      <c r="AM30" s="291"/>
      <c r="AN30" s="291"/>
      <c r="AO30" s="291"/>
      <c r="AP30" s="41"/>
      <c r="AQ30" s="41"/>
      <c r="AR30" s="42"/>
      <c r="BE30" s="280"/>
    </row>
    <row r="31" spans="1:71" s="3" customFormat="1" ht="14.45" hidden="1" customHeight="1">
      <c r="B31" s="40"/>
      <c r="C31" s="41"/>
      <c r="D31" s="41"/>
      <c r="E31" s="41"/>
      <c r="F31" s="28" t="s">
        <v>52</v>
      </c>
      <c r="G31" s="41"/>
      <c r="H31" s="41"/>
      <c r="I31" s="41"/>
      <c r="J31" s="41"/>
      <c r="K31" s="41"/>
      <c r="L31" s="292">
        <v>0.21</v>
      </c>
      <c r="M31" s="291"/>
      <c r="N31" s="291"/>
      <c r="O31" s="291"/>
      <c r="P31" s="291"/>
      <c r="Q31" s="41"/>
      <c r="R31" s="41"/>
      <c r="S31" s="41"/>
      <c r="T31" s="41"/>
      <c r="U31" s="41"/>
      <c r="V31" s="41"/>
      <c r="W31" s="290">
        <f>ROUND(BB94, 2)</f>
        <v>0</v>
      </c>
      <c r="X31" s="291"/>
      <c r="Y31" s="291"/>
      <c r="Z31" s="291"/>
      <c r="AA31" s="291"/>
      <c r="AB31" s="291"/>
      <c r="AC31" s="291"/>
      <c r="AD31" s="291"/>
      <c r="AE31" s="291"/>
      <c r="AF31" s="41"/>
      <c r="AG31" s="41"/>
      <c r="AH31" s="41"/>
      <c r="AI31" s="41"/>
      <c r="AJ31" s="41"/>
      <c r="AK31" s="290">
        <v>0</v>
      </c>
      <c r="AL31" s="291"/>
      <c r="AM31" s="291"/>
      <c r="AN31" s="291"/>
      <c r="AO31" s="291"/>
      <c r="AP31" s="41"/>
      <c r="AQ31" s="41"/>
      <c r="AR31" s="42"/>
      <c r="BE31" s="280"/>
    </row>
    <row r="32" spans="1:71" s="3" customFormat="1" ht="14.45" hidden="1" customHeight="1">
      <c r="B32" s="40"/>
      <c r="C32" s="41"/>
      <c r="D32" s="41"/>
      <c r="E32" s="41"/>
      <c r="F32" s="28" t="s">
        <v>53</v>
      </c>
      <c r="G32" s="41"/>
      <c r="H32" s="41"/>
      <c r="I32" s="41"/>
      <c r="J32" s="41"/>
      <c r="K32" s="41"/>
      <c r="L32" s="292">
        <v>0.15</v>
      </c>
      <c r="M32" s="291"/>
      <c r="N32" s="291"/>
      <c r="O32" s="291"/>
      <c r="P32" s="291"/>
      <c r="Q32" s="41"/>
      <c r="R32" s="41"/>
      <c r="S32" s="41"/>
      <c r="T32" s="41"/>
      <c r="U32" s="41"/>
      <c r="V32" s="41"/>
      <c r="W32" s="290">
        <f>ROUND(BC94, 2)</f>
        <v>0</v>
      </c>
      <c r="X32" s="291"/>
      <c r="Y32" s="291"/>
      <c r="Z32" s="291"/>
      <c r="AA32" s="291"/>
      <c r="AB32" s="291"/>
      <c r="AC32" s="291"/>
      <c r="AD32" s="291"/>
      <c r="AE32" s="291"/>
      <c r="AF32" s="41"/>
      <c r="AG32" s="41"/>
      <c r="AH32" s="41"/>
      <c r="AI32" s="41"/>
      <c r="AJ32" s="41"/>
      <c r="AK32" s="290">
        <v>0</v>
      </c>
      <c r="AL32" s="291"/>
      <c r="AM32" s="291"/>
      <c r="AN32" s="291"/>
      <c r="AO32" s="291"/>
      <c r="AP32" s="41"/>
      <c r="AQ32" s="41"/>
      <c r="AR32" s="42"/>
      <c r="BE32" s="280"/>
    </row>
    <row r="33" spans="1:57" s="3" customFormat="1" ht="14.45" hidden="1" customHeight="1">
      <c r="B33" s="40"/>
      <c r="C33" s="41"/>
      <c r="D33" s="41"/>
      <c r="E33" s="41"/>
      <c r="F33" s="28" t="s">
        <v>54</v>
      </c>
      <c r="G33" s="41"/>
      <c r="H33" s="41"/>
      <c r="I33" s="41"/>
      <c r="J33" s="41"/>
      <c r="K33" s="41"/>
      <c r="L33" s="292">
        <v>0</v>
      </c>
      <c r="M33" s="291"/>
      <c r="N33" s="291"/>
      <c r="O33" s="291"/>
      <c r="P33" s="291"/>
      <c r="Q33" s="41"/>
      <c r="R33" s="41"/>
      <c r="S33" s="41"/>
      <c r="T33" s="41"/>
      <c r="U33" s="41"/>
      <c r="V33" s="41"/>
      <c r="W33" s="290">
        <f>ROUND(BD94, 2)</f>
        <v>0</v>
      </c>
      <c r="X33" s="291"/>
      <c r="Y33" s="291"/>
      <c r="Z33" s="291"/>
      <c r="AA33" s="291"/>
      <c r="AB33" s="291"/>
      <c r="AC33" s="291"/>
      <c r="AD33" s="291"/>
      <c r="AE33" s="291"/>
      <c r="AF33" s="41"/>
      <c r="AG33" s="41"/>
      <c r="AH33" s="41"/>
      <c r="AI33" s="41"/>
      <c r="AJ33" s="41"/>
      <c r="AK33" s="290">
        <v>0</v>
      </c>
      <c r="AL33" s="291"/>
      <c r="AM33" s="291"/>
      <c r="AN33" s="291"/>
      <c r="AO33" s="291"/>
      <c r="AP33" s="41"/>
      <c r="AQ33" s="41"/>
      <c r="AR33" s="42"/>
      <c r="BE33" s="280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9"/>
    </row>
    <row r="35" spans="1:57" s="2" customFormat="1" ht="25.9" customHeight="1">
      <c r="A35" s="34"/>
      <c r="B35" s="35"/>
      <c r="C35" s="43"/>
      <c r="D35" s="44" t="s">
        <v>55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56</v>
      </c>
      <c r="U35" s="45"/>
      <c r="V35" s="45"/>
      <c r="W35" s="45"/>
      <c r="X35" s="296" t="s">
        <v>57</v>
      </c>
      <c r="Y35" s="294"/>
      <c r="Z35" s="294"/>
      <c r="AA35" s="294"/>
      <c r="AB35" s="294"/>
      <c r="AC35" s="45"/>
      <c r="AD35" s="45"/>
      <c r="AE35" s="45"/>
      <c r="AF35" s="45"/>
      <c r="AG35" s="45"/>
      <c r="AH35" s="45"/>
      <c r="AI35" s="45"/>
      <c r="AJ35" s="45"/>
      <c r="AK35" s="293">
        <f>SUM(AK26:AK33)</f>
        <v>0</v>
      </c>
      <c r="AL35" s="294"/>
      <c r="AM35" s="294"/>
      <c r="AN35" s="294"/>
      <c r="AO35" s="29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7"/>
      <c r="C49" s="48"/>
      <c r="D49" s="49" t="s">
        <v>58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>
      <c r="A60" s="34"/>
      <c r="B60" s="35"/>
      <c r="C60" s="36"/>
      <c r="D60" s="52" t="s">
        <v>60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61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60</v>
      </c>
      <c r="AI60" s="38"/>
      <c r="AJ60" s="38"/>
      <c r="AK60" s="38"/>
      <c r="AL60" s="38"/>
      <c r="AM60" s="52" t="s">
        <v>61</v>
      </c>
      <c r="AN60" s="38"/>
      <c r="AO60" s="38"/>
      <c r="AP60" s="36"/>
      <c r="AQ60" s="36"/>
      <c r="AR60" s="39"/>
      <c r="BE60" s="34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>
      <c r="A64" s="34"/>
      <c r="B64" s="35"/>
      <c r="C64" s="36"/>
      <c r="D64" s="49" t="s">
        <v>62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63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>
      <c r="A75" s="34"/>
      <c r="B75" s="35"/>
      <c r="C75" s="36"/>
      <c r="D75" s="52" t="s">
        <v>60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61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60</v>
      </c>
      <c r="AI75" s="38"/>
      <c r="AJ75" s="38"/>
      <c r="AK75" s="38"/>
      <c r="AL75" s="38"/>
      <c r="AM75" s="52" t="s">
        <v>61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2" t="s">
        <v>64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8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20-11a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3" t="str">
        <f>K6</f>
        <v>Oprava mostu v km 17,451 trati Kladno - Kralupy nad Vltavou</v>
      </c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  <c r="AJ85" s="254"/>
      <c r="AK85" s="254"/>
      <c r="AL85" s="254"/>
      <c r="AM85" s="254"/>
      <c r="AN85" s="254"/>
      <c r="AO85" s="254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U Energovodu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255" t="str">
        <f>IF(AN8= "","",AN8)</f>
        <v>19. 2. 2021</v>
      </c>
      <c r="AN87" s="255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8" t="s">
        <v>29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37</v>
      </c>
      <c r="AJ89" s="36"/>
      <c r="AK89" s="36"/>
      <c r="AL89" s="36"/>
      <c r="AM89" s="262" t="str">
        <f>IF(E17="","",E17)</f>
        <v>TOP CON SERVIS s.r.o.</v>
      </c>
      <c r="AN89" s="263"/>
      <c r="AO89" s="263"/>
      <c r="AP89" s="263"/>
      <c r="AQ89" s="36"/>
      <c r="AR89" s="39"/>
      <c r="AS89" s="256" t="s">
        <v>65</v>
      </c>
      <c r="AT89" s="257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8" t="s">
        <v>35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42</v>
      </c>
      <c r="AJ90" s="36"/>
      <c r="AK90" s="36"/>
      <c r="AL90" s="36"/>
      <c r="AM90" s="262" t="str">
        <f>IF(E20="","",E20)</f>
        <v xml:space="preserve"> </v>
      </c>
      <c r="AN90" s="263"/>
      <c r="AO90" s="263"/>
      <c r="AP90" s="263"/>
      <c r="AQ90" s="36"/>
      <c r="AR90" s="39"/>
      <c r="AS90" s="258"/>
      <c r="AT90" s="259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0"/>
      <c r="AT91" s="261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4" t="s">
        <v>66</v>
      </c>
      <c r="D92" s="265"/>
      <c r="E92" s="265"/>
      <c r="F92" s="265"/>
      <c r="G92" s="265"/>
      <c r="H92" s="73"/>
      <c r="I92" s="267" t="s">
        <v>67</v>
      </c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5"/>
      <c r="AF92" s="265"/>
      <c r="AG92" s="266" t="s">
        <v>68</v>
      </c>
      <c r="AH92" s="265"/>
      <c r="AI92" s="265"/>
      <c r="AJ92" s="265"/>
      <c r="AK92" s="265"/>
      <c r="AL92" s="265"/>
      <c r="AM92" s="265"/>
      <c r="AN92" s="267" t="s">
        <v>69</v>
      </c>
      <c r="AO92" s="265"/>
      <c r="AP92" s="268"/>
      <c r="AQ92" s="74" t="s">
        <v>70</v>
      </c>
      <c r="AR92" s="39"/>
      <c r="AS92" s="75" t="s">
        <v>71</v>
      </c>
      <c r="AT92" s="76" t="s">
        <v>72</v>
      </c>
      <c r="AU92" s="76" t="s">
        <v>73</v>
      </c>
      <c r="AV92" s="76" t="s">
        <v>74</v>
      </c>
      <c r="AW92" s="76" t="s">
        <v>75</v>
      </c>
      <c r="AX92" s="76" t="s">
        <v>76</v>
      </c>
      <c r="AY92" s="76" t="s">
        <v>77</v>
      </c>
      <c r="AZ92" s="76" t="s">
        <v>78</v>
      </c>
      <c r="BA92" s="76" t="s">
        <v>79</v>
      </c>
      <c r="BB92" s="76" t="s">
        <v>80</v>
      </c>
      <c r="BC92" s="76" t="s">
        <v>81</v>
      </c>
      <c r="BD92" s="77" t="s">
        <v>82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83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6">
        <f>ROUND(AG95+AG98,2)</f>
        <v>0</v>
      </c>
      <c r="AH94" s="276"/>
      <c r="AI94" s="276"/>
      <c r="AJ94" s="276"/>
      <c r="AK94" s="276"/>
      <c r="AL94" s="276"/>
      <c r="AM94" s="276"/>
      <c r="AN94" s="277">
        <f t="shared" ref="AN94:AN100" si="0">SUM(AG94,AT94)</f>
        <v>0</v>
      </c>
      <c r="AO94" s="277"/>
      <c r="AP94" s="277"/>
      <c r="AQ94" s="85" t="s">
        <v>1</v>
      </c>
      <c r="AR94" s="86"/>
      <c r="AS94" s="87">
        <f>ROUND(AS95+AS98,2)</f>
        <v>0</v>
      </c>
      <c r="AT94" s="88">
        <f t="shared" ref="AT94:AT100" si="1">ROUND(SUM(AV94:AW94),2)</f>
        <v>0</v>
      </c>
      <c r="AU94" s="89">
        <f>ROUND(AU95+AU98,5)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ROUND(AZ95+AZ98,2)</f>
        <v>0</v>
      </c>
      <c r="BA94" s="88">
        <f>ROUND(BA95+BA98,2)</f>
        <v>0</v>
      </c>
      <c r="BB94" s="88">
        <f>ROUND(BB95+BB98,2)</f>
        <v>0</v>
      </c>
      <c r="BC94" s="88">
        <f>ROUND(BC95+BC98,2)</f>
        <v>0</v>
      </c>
      <c r="BD94" s="90">
        <f>ROUND(BD95+BD98,2)</f>
        <v>0</v>
      </c>
      <c r="BS94" s="91" t="s">
        <v>84</v>
      </c>
      <c r="BT94" s="91" t="s">
        <v>85</v>
      </c>
      <c r="BU94" s="92" t="s">
        <v>86</v>
      </c>
      <c r="BV94" s="91" t="s">
        <v>87</v>
      </c>
      <c r="BW94" s="91" t="s">
        <v>5</v>
      </c>
      <c r="BX94" s="91" t="s">
        <v>88</v>
      </c>
      <c r="CL94" s="91" t="s">
        <v>19</v>
      </c>
    </row>
    <row r="95" spans="1:91" s="7" customFormat="1" ht="37.5" customHeight="1">
      <c r="B95" s="93"/>
      <c r="C95" s="94"/>
      <c r="D95" s="272" t="s">
        <v>89</v>
      </c>
      <c r="E95" s="272"/>
      <c r="F95" s="272"/>
      <c r="G95" s="272"/>
      <c r="H95" s="272"/>
      <c r="I95" s="95"/>
      <c r="J95" s="272" t="s">
        <v>90</v>
      </c>
      <c r="K95" s="272"/>
      <c r="L95" s="272"/>
      <c r="M95" s="272"/>
      <c r="N95" s="272"/>
      <c r="O95" s="272"/>
      <c r="P95" s="272"/>
      <c r="Q95" s="272"/>
      <c r="R95" s="272"/>
      <c r="S95" s="272"/>
      <c r="T95" s="272"/>
      <c r="U95" s="272"/>
      <c r="V95" s="272"/>
      <c r="W95" s="272"/>
      <c r="X95" s="272"/>
      <c r="Y95" s="272"/>
      <c r="Z95" s="272"/>
      <c r="AA95" s="272"/>
      <c r="AB95" s="272"/>
      <c r="AC95" s="272"/>
      <c r="AD95" s="272"/>
      <c r="AE95" s="272"/>
      <c r="AF95" s="272"/>
      <c r="AG95" s="269">
        <f>ROUND(SUM(AG96:AG97),2)</f>
        <v>0</v>
      </c>
      <c r="AH95" s="270"/>
      <c r="AI95" s="270"/>
      <c r="AJ95" s="270"/>
      <c r="AK95" s="270"/>
      <c r="AL95" s="270"/>
      <c r="AM95" s="270"/>
      <c r="AN95" s="271">
        <f t="shared" si="0"/>
        <v>0</v>
      </c>
      <c r="AO95" s="270"/>
      <c r="AP95" s="270"/>
      <c r="AQ95" s="96" t="s">
        <v>91</v>
      </c>
      <c r="AR95" s="97"/>
      <c r="AS95" s="98">
        <f>ROUND(SUM(AS96:AS97),2)</f>
        <v>0</v>
      </c>
      <c r="AT95" s="99">
        <f t="shared" si="1"/>
        <v>0</v>
      </c>
      <c r="AU95" s="100">
        <f>ROUND(SUM(AU96:AU97),5)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ROUND(SUM(AZ96:AZ97),2)</f>
        <v>0</v>
      </c>
      <c r="BA95" s="99">
        <f>ROUND(SUM(BA96:BA97),2)</f>
        <v>0</v>
      </c>
      <c r="BB95" s="99">
        <f>ROUND(SUM(BB96:BB97),2)</f>
        <v>0</v>
      </c>
      <c r="BC95" s="99">
        <f>ROUND(SUM(BC96:BC97),2)</f>
        <v>0</v>
      </c>
      <c r="BD95" s="101">
        <f>ROUND(SUM(BD96:BD97),2)</f>
        <v>0</v>
      </c>
      <c r="BS95" s="102" t="s">
        <v>84</v>
      </c>
      <c r="BT95" s="102" t="s">
        <v>92</v>
      </c>
      <c r="BU95" s="102" t="s">
        <v>86</v>
      </c>
      <c r="BV95" s="102" t="s">
        <v>87</v>
      </c>
      <c r="BW95" s="102" t="s">
        <v>93</v>
      </c>
      <c r="BX95" s="102" t="s">
        <v>5</v>
      </c>
      <c r="CL95" s="102" t="s">
        <v>19</v>
      </c>
      <c r="CM95" s="102" t="s">
        <v>94</v>
      </c>
    </row>
    <row r="96" spans="1:91" s="4" customFormat="1" ht="23.25" customHeight="1">
      <c r="A96" s="103" t="s">
        <v>95</v>
      </c>
      <c r="B96" s="58"/>
      <c r="C96" s="104"/>
      <c r="D96" s="104"/>
      <c r="E96" s="275" t="s">
        <v>96</v>
      </c>
      <c r="F96" s="275"/>
      <c r="G96" s="275"/>
      <c r="H96" s="275"/>
      <c r="I96" s="275"/>
      <c r="J96" s="104"/>
      <c r="K96" s="275" t="s">
        <v>97</v>
      </c>
      <c r="L96" s="275"/>
      <c r="M96" s="275"/>
      <c r="N96" s="275"/>
      <c r="O96" s="275"/>
      <c r="P96" s="275"/>
      <c r="Q96" s="275"/>
      <c r="R96" s="275"/>
      <c r="S96" s="275"/>
      <c r="T96" s="275"/>
      <c r="U96" s="275"/>
      <c r="V96" s="275"/>
      <c r="W96" s="275"/>
      <c r="X96" s="275"/>
      <c r="Y96" s="275"/>
      <c r="Z96" s="275"/>
      <c r="AA96" s="275"/>
      <c r="AB96" s="275"/>
      <c r="AC96" s="275"/>
      <c r="AD96" s="275"/>
      <c r="AE96" s="275"/>
      <c r="AF96" s="275"/>
      <c r="AG96" s="273">
        <f>'20-11-1-01 - Oprava mostu...'!J32</f>
        <v>0</v>
      </c>
      <c r="AH96" s="274"/>
      <c r="AI96" s="274"/>
      <c r="AJ96" s="274"/>
      <c r="AK96" s="274"/>
      <c r="AL96" s="274"/>
      <c r="AM96" s="274"/>
      <c r="AN96" s="273">
        <f t="shared" si="0"/>
        <v>0</v>
      </c>
      <c r="AO96" s="274"/>
      <c r="AP96" s="274"/>
      <c r="AQ96" s="105" t="s">
        <v>98</v>
      </c>
      <c r="AR96" s="60"/>
      <c r="AS96" s="106">
        <v>0</v>
      </c>
      <c r="AT96" s="107">
        <f t="shared" si="1"/>
        <v>0</v>
      </c>
      <c r="AU96" s="108">
        <f>'20-11-1-01 - Oprava mostu...'!P135</f>
        <v>0</v>
      </c>
      <c r="AV96" s="107">
        <f>'20-11-1-01 - Oprava mostu...'!J35</f>
        <v>0</v>
      </c>
      <c r="AW96" s="107">
        <f>'20-11-1-01 - Oprava mostu...'!J36</f>
        <v>0</v>
      </c>
      <c r="AX96" s="107">
        <f>'20-11-1-01 - Oprava mostu...'!J37</f>
        <v>0</v>
      </c>
      <c r="AY96" s="107">
        <f>'20-11-1-01 - Oprava mostu...'!J38</f>
        <v>0</v>
      </c>
      <c r="AZ96" s="107">
        <f>'20-11-1-01 - Oprava mostu...'!F35</f>
        <v>0</v>
      </c>
      <c r="BA96" s="107">
        <f>'20-11-1-01 - Oprava mostu...'!F36</f>
        <v>0</v>
      </c>
      <c r="BB96" s="107">
        <f>'20-11-1-01 - Oprava mostu...'!F37</f>
        <v>0</v>
      </c>
      <c r="BC96" s="107">
        <f>'20-11-1-01 - Oprava mostu...'!F38</f>
        <v>0</v>
      </c>
      <c r="BD96" s="109">
        <f>'20-11-1-01 - Oprava mostu...'!F39</f>
        <v>0</v>
      </c>
      <c r="BT96" s="110" t="s">
        <v>94</v>
      </c>
      <c r="BV96" s="110" t="s">
        <v>87</v>
      </c>
      <c r="BW96" s="110" t="s">
        <v>99</v>
      </c>
      <c r="BX96" s="110" t="s">
        <v>93</v>
      </c>
      <c r="CL96" s="110" t="s">
        <v>19</v>
      </c>
    </row>
    <row r="97" spans="1:91" s="4" customFormat="1" ht="23.25" customHeight="1">
      <c r="A97" s="103" t="s">
        <v>95</v>
      </c>
      <c r="B97" s="58"/>
      <c r="C97" s="104"/>
      <c r="D97" s="104"/>
      <c r="E97" s="275" t="s">
        <v>100</v>
      </c>
      <c r="F97" s="275"/>
      <c r="G97" s="275"/>
      <c r="H97" s="275"/>
      <c r="I97" s="275"/>
      <c r="J97" s="104"/>
      <c r="K97" s="275" t="s">
        <v>101</v>
      </c>
      <c r="L97" s="275"/>
      <c r="M97" s="275"/>
      <c r="N97" s="275"/>
      <c r="O97" s="275"/>
      <c r="P97" s="275"/>
      <c r="Q97" s="275"/>
      <c r="R97" s="275"/>
      <c r="S97" s="275"/>
      <c r="T97" s="275"/>
      <c r="U97" s="275"/>
      <c r="V97" s="275"/>
      <c r="W97" s="275"/>
      <c r="X97" s="275"/>
      <c r="Y97" s="275"/>
      <c r="Z97" s="275"/>
      <c r="AA97" s="275"/>
      <c r="AB97" s="275"/>
      <c r="AC97" s="275"/>
      <c r="AD97" s="275"/>
      <c r="AE97" s="275"/>
      <c r="AF97" s="275"/>
      <c r="AG97" s="273">
        <f>'20-11-1-02 - Oprava mostu...'!J32</f>
        <v>0</v>
      </c>
      <c r="AH97" s="274"/>
      <c r="AI97" s="274"/>
      <c r="AJ97" s="274"/>
      <c r="AK97" s="274"/>
      <c r="AL97" s="274"/>
      <c r="AM97" s="274"/>
      <c r="AN97" s="273">
        <f t="shared" si="0"/>
        <v>0</v>
      </c>
      <c r="AO97" s="274"/>
      <c r="AP97" s="274"/>
      <c r="AQ97" s="105" t="s">
        <v>98</v>
      </c>
      <c r="AR97" s="60"/>
      <c r="AS97" s="106">
        <v>0</v>
      </c>
      <c r="AT97" s="107">
        <f t="shared" si="1"/>
        <v>0</v>
      </c>
      <c r="AU97" s="108">
        <f>'20-11-1-02 - Oprava mostu...'!P127</f>
        <v>0</v>
      </c>
      <c r="AV97" s="107">
        <f>'20-11-1-02 - Oprava mostu...'!J35</f>
        <v>0</v>
      </c>
      <c r="AW97" s="107">
        <f>'20-11-1-02 - Oprava mostu...'!J36</f>
        <v>0</v>
      </c>
      <c r="AX97" s="107">
        <f>'20-11-1-02 - Oprava mostu...'!J37</f>
        <v>0</v>
      </c>
      <c r="AY97" s="107">
        <f>'20-11-1-02 - Oprava mostu...'!J38</f>
        <v>0</v>
      </c>
      <c r="AZ97" s="107">
        <f>'20-11-1-02 - Oprava mostu...'!F35</f>
        <v>0</v>
      </c>
      <c r="BA97" s="107">
        <f>'20-11-1-02 - Oprava mostu...'!F36</f>
        <v>0</v>
      </c>
      <c r="BB97" s="107">
        <f>'20-11-1-02 - Oprava mostu...'!F37</f>
        <v>0</v>
      </c>
      <c r="BC97" s="107">
        <f>'20-11-1-02 - Oprava mostu...'!F38</f>
        <v>0</v>
      </c>
      <c r="BD97" s="109">
        <f>'20-11-1-02 - Oprava mostu...'!F39</f>
        <v>0</v>
      </c>
      <c r="BT97" s="110" t="s">
        <v>94</v>
      </c>
      <c r="BV97" s="110" t="s">
        <v>87</v>
      </c>
      <c r="BW97" s="110" t="s">
        <v>102</v>
      </c>
      <c r="BX97" s="110" t="s">
        <v>93</v>
      </c>
      <c r="CL97" s="110" t="s">
        <v>19</v>
      </c>
    </row>
    <row r="98" spans="1:91" s="7" customFormat="1" ht="37.5" customHeight="1">
      <c r="B98" s="93"/>
      <c r="C98" s="94"/>
      <c r="D98" s="272" t="s">
        <v>103</v>
      </c>
      <c r="E98" s="272"/>
      <c r="F98" s="272"/>
      <c r="G98" s="272"/>
      <c r="H98" s="272"/>
      <c r="I98" s="95"/>
      <c r="J98" s="272" t="s">
        <v>104</v>
      </c>
      <c r="K98" s="272"/>
      <c r="L98" s="272"/>
      <c r="M98" s="272"/>
      <c r="N98" s="272"/>
      <c r="O98" s="272"/>
      <c r="P98" s="272"/>
      <c r="Q98" s="272"/>
      <c r="R98" s="272"/>
      <c r="S98" s="272"/>
      <c r="T98" s="272"/>
      <c r="U98" s="272"/>
      <c r="V98" s="272"/>
      <c r="W98" s="272"/>
      <c r="X98" s="272"/>
      <c r="Y98" s="272"/>
      <c r="Z98" s="272"/>
      <c r="AA98" s="272"/>
      <c r="AB98" s="272"/>
      <c r="AC98" s="272"/>
      <c r="AD98" s="272"/>
      <c r="AE98" s="272"/>
      <c r="AF98" s="272"/>
      <c r="AG98" s="269">
        <f>ROUND(SUM(AG99:AG100),2)</f>
        <v>0</v>
      </c>
      <c r="AH98" s="270"/>
      <c r="AI98" s="270"/>
      <c r="AJ98" s="270"/>
      <c r="AK98" s="270"/>
      <c r="AL98" s="270"/>
      <c r="AM98" s="270"/>
      <c r="AN98" s="271">
        <f t="shared" si="0"/>
        <v>0</v>
      </c>
      <c r="AO98" s="270"/>
      <c r="AP98" s="270"/>
      <c r="AQ98" s="96" t="s">
        <v>91</v>
      </c>
      <c r="AR98" s="97"/>
      <c r="AS98" s="98">
        <f>ROUND(SUM(AS99:AS100),2)</f>
        <v>0</v>
      </c>
      <c r="AT98" s="99">
        <f t="shared" si="1"/>
        <v>0</v>
      </c>
      <c r="AU98" s="100">
        <f>ROUND(SUM(AU99:AU100),5)</f>
        <v>0</v>
      </c>
      <c r="AV98" s="99">
        <f>ROUND(AZ98*L29,2)</f>
        <v>0</v>
      </c>
      <c r="AW98" s="99">
        <f>ROUND(BA98*L30,2)</f>
        <v>0</v>
      </c>
      <c r="AX98" s="99">
        <f>ROUND(BB98*L29,2)</f>
        <v>0</v>
      </c>
      <c r="AY98" s="99">
        <f>ROUND(BC98*L30,2)</f>
        <v>0</v>
      </c>
      <c r="AZ98" s="99">
        <f>ROUND(SUM(AZ99:AZ100),2)</f>
        <v>0</v>
      </c>
      <c r="BA98" s="99">
        <f>ROUND(SUM(BA99:BA100),2)</f>
        <v>0</v>
      </c>
      <c r="BB98" s="99">
        <f>ROUND(SUM(BB99:BB100),2)</f>
        <v>0</v>
      </c>
      <c r="BC98" s="99">
        <f>ROUND(SUM(BC99:BC100),2)</f>
        <v>0</v>
      </c>
      <c r="BD98" s="101">
        <f>ROUND(SUM(BD99:BD100),2)</f>
        <v>0</v>
      </c>
      <c r="BS98" s="102" t="s">
        <v>84</v>
      </c>
      <c r="BT98" s="102" t="s">
        <v>92</v>
      </c>
      <c r="BU98" s="102" t="s">
        <v>86</v>
      </c>
      <c r="BV98" s="102" t="s">
        <v>87</v>
      </c>
      <c r="BW98" s="102" t="s">
        <v>105</v>
      </c>
      <c r="BX98" s="102" t="s">
        <v>5</v>
      </c>
      <c r="CL98" s="102" t="s">
        <v>19</v>
      </c>
      <c r="CM98" s="102" t="s">
        <v>94</v>
      </c>
    </row>
    <row r="99" spans="1:91" s="4" customFormat="1" ht="23.25" customHeight="1">
      <c r="A99" s="103" t="s">
        <v>95</v>
      </c>
      <c r="B99" s="58"/>
      <c r="C99" s="104"/>
      <c r="D99" s="104"/>
      <c r="E99" s="275" t="s">
        <v>106</v>
      </c>
      <c r="F99" s="275"/>
      <c r="G99" s="275"/>
      <c r="H99" s="275"/>
      <c r="I99" s="275"/>
      <c r="J99" s="104"/>
      <c r="K99" s="275" t="s">
        <v>107</v>
      </c>
      <c r="L99" s="275"/>
      <c r="M99" s="275"/>
      <c r="N99" s="275"/>
      <c r="O99" s="275"/>
      <c r="P99" s="275"/>
      <c r="Q99" s="275"/>
      <c r="R99" s="275"/>
      <c r="S99" s="275"/>
      <c r="T99" s="275"/>
      <c r="U99" s="275"/>
      <c r="V99" s="275"/>
      <c r="W99" s="275"/>
      <c r="X99" s="275"/>
      <c r="Y99" s="275"/>
      <c r="Z99" s="275"/>
      <c r="AA99" s="275"/>
      <c r="AB99" s="275"/>
      <c r="AC99" s="275"/>
      <c r="AD99" s="275"/>
      <c r="AE99" s="275"/>
      <c r="AF99" s="275"/>
      <c r="AG99" s="273">
        <f>'20-11-2-01 - Oprava mostu...'!J32</f>
        <v>0</v>
      </c>
      <c r="AH99" s="274"/>
      <c r="AI99" s="274"/>
      <c r="AJ99" s="274"/>
      <c r="AK99" s="274"/>
      <c r="AL99" s="274"/>
      <c r="AM99" s="274"/>
      <c r="AN99" s="273">
        <f t="shared" si="0"/>
        <v>0</v>
      </c>
      <c r="AO99" s="274"/>
      <c r="AP99" s="274"/>
      <c r="AQ99" s="105" t="s">
        <v>98</v>
      </c>
      <c r="AR99" s="60"/>
      <c r="AS99" s="106">
        <v>0</v>
      </c>
      <c r="AT99" s="107">
        <f t="shared" si="1"/>
        <v>0</v>
      </c>
      <c r="AU99" s="108">
        <f>'20-11-2-01 - Oprava mostu...'!P126</f>
        <v>0</v>
      </c>
      <c r="AV99" s="107">
        <f>'20-11-2-01 - Oprava mostu...'!J35</f>
        <v>0</v>
      </c>
      <c r="AW99" s="107">
        <f>'20-11-2-01 - Oprava mostu...'!J36</f>
        <v>0</v>
      </c>
      <c r="AX99" s="107">
        <f>'20-11-2-01 - Oprava mostu...'!J37</f>
        <v>0</v>
      </c>
      <c r="AY99" s="107">
        <f>'20-11-2-01 - Oprava mostu...'!J38</f>
        <v>0</v>
      </c>
      <c r="AZ99" s="107">
        <f>'20-11-2-01 - Oprava mostu...'!F35</f>
        <v>0</v>
      </c>
      <c r="BA99" s="107">
        <f>'20-11-2-01 - Oprava mostu...'!F36</f>
        <v>0</v>
      </c>
      <c r="BB99" s="107">
        <f>'20-11-2-01 - Oprava mostu...'!F37</f>
        <v>0</v>
      </c>
      <c r="BC99" s="107">
        <f>'20-11-2-01 - Oprava mostu...'!F38</f>
        <v>0</v>
      </c>
      <c r="BD99" s="109">
        <f>'20-11-2-01 - Oprava mostu...'!F39</f>
        <v>0</v>
      </c>
      <c r="BT99" s="110" t="s">
        <v>94</v>
      </c>
      <c r="BV99" s="110" t="s">
        <v>87</v>
      </c>
      <c r="BW99" s="110" t="s">
        <v>108</v>
      </c>
      <c r="BX99" s="110" t="s">
        <v>105</v>
      </c>
      <c r="CL99" s="110" t="s">
        <v>19</v>
      </c>
    </row>
    <row r="100" spans="1:91" s="4" customFormat="1" ht="23.25" customHeight="1">
      <c r="A100" s="103" t="s">
        <v>95</v>
      </c>
      <c r="B100" s="58"/>
      <c r="C100" s="104"/>
      <c r="D100" s="104"/>
      <c r="E100" s="275" t="s">
        <v>109</v>
      </c>
      <c r="F100" s="275"/>
      <c r="G100" s="275"/>
      <c r="H100" s="275"/>
      <c r="I100" s="275"/>
      <c r="J100" s="104"/>
      <c r="K100" s="275" t="s">
        <v>110</v>
      </c>
      <c r="L100" s="275"/>
      <c r="M100" s="275"/>
      <c r="N100" s="275"/>
      <c r="O100" s="275"/>
      <c r="P100" s="275"/>
      <c r="Q100" s="275"/>
      <c r="R100" s="275"/>
      <c r="S100" s="275"/>
      <c r="T100" s="275"/>
      <c r="U100" s="275"/>
      <c r="V100" s="275"/>
      <c r="W100" s="275"/>
      <c r="X100" s="275"/>
      <c r="Y100" s="275"/>
      <c r="Z100" s="275"/>
      <c r="AA100" s="275"/>
      <c r="AB100" s="275"/>
      <c r="AC100" s="275"/>
      <c r="AD100" s="275"/>
      <c r="AE100" s="275"/>
      <c r="AF100" s="275"/>
      <c r="AG100" s="273">
        <f>'20-11-2-02 - Oprava mostu...'!J32</f>
        <v>0</v>
      </c>
      <c r="AH100" s="274"/>
      <c r="AI100" s="274"/>
      <c r="AJ100" s="274"/>
      <c r="AK100" s="274"/>
      <c r="AL100" s="274"/>
      <c r="AM100" s="274"/>
      <c r="AN100" s="273">
        <f t="shared" si="0"/>
        <v>0</v>
      </c>
      <c r="AO100" s="274"/>
      <c r="AP100" s="274"/>
      <c r="AQ100" s="105" t="s">
        <v>98</v>
      </c>
      <c r="AR100" s="60"/>
      <c r="AS100" s="111">
        <v>0</v>
      </c>
      <c r="AT100" s="112">
        <f t="shared" si="1"/>
        <v>0</v>
      </c>
      <c r="AU100" s="113">
        <f>'20-11-2-02 - Oprava mostu...'!P121</f>
        <v>0</v>
      </c>
      <c r="AV100" s="112">
        <f>'20-11-2-02 - Oprava mostu...'!J35</f>
        <v>0</v>
      </c>
      <c r="AW100" s="112">
        <f>'20-11-2-02 - Oprava mostu...'!J36</f>
        <v>0</v>
      </c>
      <c r="AX100" s="112">
        <f>'20-11-2-02 - Oprava mostu...'!J37</f>
        <v>0</v>
      </c>
      <c r="AY100" s="112">
        <f>'20-11-2-02 - Oprava mostu...'!J38</f>
        <v>0</v>
      </c>
      <c r="AZ100" s="112">
        <f>'20-11-2-02 - Oprava mostu...'!F35</f>
        <v>0</v>
      </c>
      <c r="BA100" s="112">
        <f>'20-11-2-02 - Oprava mostu...'!F36</f>
        <v>0</v>
      </c>
      <c r="BB100" s="112">
        <f>'20-11-2-02 - Oprava mostu...'!F37</f>
        <v>0</v>
      </c>
      <c r="BC100" s="112">
        <f>'20-11-2-02 - Oprava mostu...'!F38</f>
        <v>0</v>
      </c>
      <c r="BD100" s="114">
        <f>'20-11-2-02 - Oprava mostu...'!F39</f>
        <v>0</v>
      </c>
      <c r="BT100" s="110" t="s">
        <v>94</v>
      </c>
      <c r="BV100" s="110" t="s">
        <v>87</v>
      </c>
      <c r="BW100" s="110" t="s">
        <v>111</v>
      </c>
      <c r="BX100" s="110" t="s">
        <v>105</v>
      </c>
      <c r="CL100" s="110" t="s">
        <v>19</v>
      </c>
    </row>
    <row r="101" spans="1:91" s="2" customFormat="1" ht="30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  <row r="102" spans="1:9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39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</sheetData>
  <sheetProtection algorithmName="SHA-512" hashValue="SgeL0wceDpVzx9hLlKTuTs0uF+I5L2DwyMJfMwj9sQpL1eYWH6VDvZkH4NUF5/PL/NHAoO6UtlQiBlWde/nTCw==" saltValue="BHVLeQwXE8TVf9Tla+A+WcH4ptBo+fgpmFfQeZAnUegUNkzaYKK/ifNwnNlRXSWDyt+5qEOhIULAjHmiNQKJyw==" spinCount="100000" sheet="1" objects="1" scenarios="1" formatColumns="0" formatRows="0"/>
  <mergeCells count="62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0:AP100"/>
    <mergeCell ref="AG100:AM100"/>
    <mergeCell ref="E100:I100"/>
    <mergeCell ref="K100:AF100"/>
    <mergeCell ref="AG94:AM94"/>
    <mergeCell ref="AN94:AP94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O85"/>
    <mergeCell ref="AM87:AN87"/>
    <mergeCell ref="AS89:AT91"/>
    <mergeCell ref="AM89:AP89"/>
    <mergeCell ref="AM90:AP90"/>
  </mergeCells>
  <hyperlinks>
    <hyperlink ref="A96" location="'20-11-1-01 - Oprava mostu...'!C2" display="/"/>
    <hyperlink ref="A97" location="'20-11-1-02 - Oprava mostu...'!C2" display="/"/>
    <hyperlink ref="A99" location="'20-11-2-01 - Oprava mostu...'!C2" display="/"/>
    <hyperlink ref="A100" location="'20-11-2-02 - Oprava mostu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4"/>
  <sheetViews>
    <sheetView showGridLines="0" topLeftCell="A115" workbookViewId="0">
      <selection activeCell="I138" sqref="I138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6" t="s">
        <v>99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112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298" t="str">
        <f>'Rekapitulace zakázky'!K6</f>
        <v>Oprava mostu v km 17,451 trati Kladno - Kralupy nad Vltavou</v>
      </c>
      <c r="F7" s="299"/>
      <c r="G7" s="299"/>
      <c r="H7" s="299"/>
      <c r="L7" s="19"/>
    </row>
    <row r="8" spans="1:46" s="1" customFormat="1" ht="12" customHeight="1">
      <c r="B8" s="19"/>
      <c r="D8" s="119" t="s">
        <v>113</v>
      </c>
      <c r="L8" s="19"/>
    </row>
    <row r="9" spans="1:46" s="2" customFormat="1" ht="23.25" customHeight="1">
      <c r="A9" s="34"/>
      <c r="B9" s="39"/>
      <c r="C9" s="34"/>
      <c r="D9" s="34"/>
      <c r="E9" s="298" t="s">
        <v>114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115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01" t="s">
        <v>116</v>
      </c>
      <c r="F11" s="300"/>
      <c r="G11" s="300"/>
      <c r="H11" s="300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zakázky'!AN8</f>
        <v>19. 2. 2021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2" t="str">
        <f>'Rekapitulace zakázky'!E14</f>
        <v>Vyplň údaj</v>
      </c>
      <c r="F20" s="303"/>
      <c r="G20" s="303"/>
      <c r="H20" s="303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04" t="s">
        <v>1</v>
      </c>
      <c r="F29" s="304"/>
      <c r="G29" s="304"/>
      <c r="H29" s="304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ROUND(J135,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ROUND((SUM(BE135:BE343)),  2)</f>
        <v>0</v>
      </c>
      <c r="G35" s="34"/>
      <c r="H35" s="34"/>
      <c r="I35" s="132">
        <v>0.21</v>
      </c>
      <c r="J35" s="131">
        <f>ROUND(((SUM(BE135:BE343))*I35),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ROUND((SUM(BF135:BF343)),  2)</f>
        <v>0</v>
      </c>
      <c r="G36" s="34"/>
      <c r="H36" s="34"/>
      <c r="I36" s="132">
        <v>0.15</v>
      </c>
      <c r="J36" s="131">
        <f>ROUND(((SUM(BF135:BF343))*I36),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ROUND((SUM(BG135:BG343)),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ROUND((SUM(BH135:BH343)),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ROUND((SUM(BI135:BI343)),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 ht="11.25">
      <c r="B50" s="19"/>
      <c r="L50" s="19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s="2" customFormat="1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ht="11.25">
      <c r="B61" s="19"/>
      <c r="L61" s="19"/>
    </row>
    <row r="62" spans="1:31" ht="11.25">
      <c r="B62" s="19"/>
      <c r="L62" s="19"/>
    </row>
    <row r="63" spans="1:31" ht="11.25">
      <c r="B63" s="19"/>
      <c r="L63" s="19"/>
    </row>
    <row r="64" spans="1:31" s="2" customFormat="1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ht="11.25">
      <c r="B65" s="19"/>
      <c r="L65" s="19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s="2" customFormat="1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117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5" t="str">
        <f>E7</f>
        <v>Oprava mostu v km 17,451 trati Kladno - Kralupy nad Vltavou</v>
      </c>
      <c r="F84" s="306"/>
      <c r="G84" s="306"/>
      <c r="H84" s="30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113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5" t="s">
        <v>114</v>
      </c>
      <c r="F86" s="307"/>
      <c r="G86" s="307"/>
      <c r="H86" s="307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115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53" t="str">
        <f>E11</f>
        <v xml:space="preserve">20-11-1/01 - Oprava mostu v km 17,451 trati Kladno - Kralupy nad Vltavou_Most </v>
      </c>
      <c r="F88" s="307"/>
      <c r="G88" s="307"/>
      <c r="H88" s="307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U Energovodu</v>
      </c>
      <c r="G90" s="36"/>
      <c r="H90" s="36"/>
      <c r="I90" s="28" t="s">
        <v>23</v>
      </c>
      <c r="J90" s="66" t="str">
        <f>IF(J14="","",J14)</f>
        <v>19. 2. 2021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118</v>
      </c>
      <c r="D95" s="152"/>
      <c r="E95" s="152"/>
      <c r="F95" s="152"/>
      <c r="G95" s="152"/>
      <c r="H95" s="152"/>
      <c r="I95" s="152"/>
      <c r="J95" s="153" t="s">
        <v>119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120</v>
      </c>
      <c r="D97" s="36"/>
      <c r="E97" s="36"/>
      <c r="F97" s="36"/>
      <c r="G97" s="36"/>
      <c r="H97" s="36"/>
      <c r="I97" s="36"/>
      <c r="J97" s="84">
        <f>J135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121</v>
      </c>
    </row>
    <row r="98" spans="1:47" s="9" customFormat="1" ht="24.95" customHeight="1">
      <c r="B98" s="155"/>
      <c r="C98" s="156"/>
      <c r="D98" s="157" t="s">
        <v>122</v>
      </c>
      <c r="E98" s="158"/>
      <c r="F98" s="158"/>
      <c r="G98" s="158"/>
      <c r="H98" s="158"/>
      <c r="I98" s="158"/>
      <c r="J98" s="159">
        <f>J136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123</v>
      </c>
      <c r="E99" s="163"/>
      <c r="F99" s="163"/>
      <c r="G99" s="163"/>
      <c r="H99" s="163"/>
      <c r="I99" s="163"/>
      <c r="J99" s="164">
        <f>J137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124</v>
      </c>
      <c r="E100" s="163"/>
      <c r="F100" s="163"/>
      <c r="G100" s="163"/>
      <c r="H100" s="163"/>
      <c r="I100" s="163"/>
      <c r="J100" s="164">
        <f>J170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125</v>
      </c>
      <c r="E101" s="163"/>
      <c r="F101" s="163"/>
      <c r="G101" s="163"/>
      <c r="H101" s="163"/>
      <c r="I101" s="163"/>
      <c r="J101" s="164">
        <f>J188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126</v>
      </c>
      <c r="E102" s="163"/>
      <c r="F102" s="163"/>
      <c r="G102" s="163"/>
      <c r="H102" s="163"/>
      <c r="I102" s="163"/>
      <c r="J102" s="164">
        <f>J212</f>
        <v>0</v>
      </c>
      <c r="K102" s="104"/>
      <c r="L102" s="165"/>
    </row>
    <row r="103" spans="1:47" s="10" customFormat="1" ht="19.899999999999999" customHeight="1">
      <c r="B103" s="161"/>
      <c r="C103" s="104"/>
      <c r="D103" s="162" t="s">
        <v>127</v>
      </c>
      <c r="E103" s="163"/>
      <c r="F103" s="163"/>
      <c r="G103" s="163"/>
      <c r="H103" s="163"/>
      <c r="I103" s="163"/>
      <c r="J103" s="164">
        <f>J229</f>
        <v>0</v>
      </c>
      <c r="K103" s="104"/>
      <c r="L103" s="165"/>
    </row>
    <row r="104" spans="1:47" s="10" customFormat="1" ht="19.899999999999999" customHeight="1">
      <c r="B104" s="161"/>
      <c r="C104" s="104"/>
      <c r="D104" s="162" t="s">
        <v>128</v>
      </c>
      <c r="E104" s="163"/>
      <c r="F104" s="163"/>
      <c r="G104" s="163"/>
      <c r="H104" s="163"/>
      <c r="I104" s="163"/>
      <c r="J104" s="164">
        <f>J232</f>
        <v>0</v>
      </c>
      <c r="K104" s="104"/>
      <c r="L104" s="165"/>
    </row>
    <row r="105" spans="1:47" s="10" customFormat="1" ht="19.899999999999999" customHeight="1">
      <c r="B105" s="161"/>
      <c r="C105" s="104"/>
      <c r="D105" s="162" t="s">
        <v>129</v>
      </c>
      <c r="E105" s="163"/>
      <c r="F105" s="163"/>
      <c r="G105" s="163"/>
      <c r="H105" s="163"/>
      <c r="I105" s="163"/>
      <c r="J105" s="164">
        <f>J237</f>
        <v>0</v>
      </c>
      <c r="K105" s="104"/>
      <c r="L105" s="165"/>
    </row>
    <row r="106" spans="1:47" s="10" customFormat="1" ht="19.899999999999999" customHeight="1">
      <c r="B106" s="161"/>
      <c r="C106" s="104"/>
      <c r="D106" s="162" t="s">
        <v>130</v>
      </c>
      <c r="E106" s="163"/>
      <c r="F106" s="163"/>
      <c r="G106" s="163"/>
      <c r="H106" s="163"/>
      <c r="I106" s="163"/>
      <c r="J106" s="164">
        <f>J243</f>
        <v>0</v>
      </c>
      <c r="K106" s="104"/>
      <c r="L106" s="165"/>
    </row>
    <row r="107" spans="1:47" s="10" customFormat="1" ht="19.899999999999999" customHeight="1">
      <c r="B107" s="161"/>
      <c r="C107" s="104"/>
      <c r="D107" s="162" t="s">
        <v>131</v>
      </c>
      <c r="E107" s="163"/>
      <c r="F107" s="163"/>
      <c r="G107" s="163"/>
      <c r="H107" s="163"/>
      <c r="I107" s="163"/>
      <c r="J107" s="164">
        <f>J303</f>
        <v>0</v>
      </c>
      <c r="K107" s="104"/>
      <c r="L107" s="165"/>
    </row>
    <row r="108" spans="1:47" s="10" customFormat="1" ht="19.899999999999999" customHeight="1">
      <c r="B108" s="161"/>
      <c r="C108" s="104"/>
      <c r="D108" s="162" t="s">
        <v>132</v>
      </c>
      <c r="E108" s="163"/>
      <c r="F108" s="163"/>
      <c r="G108" s="163"/>
      <c r="H108" s="163"/>
      <c r="I108" s="163"/>
      <c r="J108" s="164">
        <f>J312</f>
        <v>0</v>
      </c>
      <c r="K108" s="104"/>
      <c r="L108" s="165"/>
    </row>
    <row r="109" spans="1:47" s="9" customFormat="1" ht="24.95" customHeight="1">
      <c r="B109" s="155"/>
      <c r="C109" s="156"/>
      <c r="D109" s="157" t="s">
        <v>133</v>
      </c>
      <c r="E109" s="158"/>
      <c r="F109" s="158"/>
      <c r="G109" s="158"/>
      <c r="H109" s="158"/>
      <c r="I109" s="158"/>
      <c r="J109" s="159">
        <f>J314</f>
        <v>0</v>
      </c>
      <c r="K109" s="156"/>
      <c r="L109" s="160"/>
    </row>
    <row r="110" spans="1:47" s="10" customFormat="1" ht="19.899999999999999" customHeight="1">
      <c r="B110" s="161"/>
      <c r="C110" s="104"/>
      <c r="D110" s="162" t="s">
        <v>134</v>
      </c>
      <c r="E110" s="163"/>
      <c r="F110" s="163"/>
      <c r="G110" s="163"/>
      <c r="H110" s="163"/>
      <c r="I110" s="163"/>
      <c r="J110" s="164">
        <f>J315</f>
        <v>0</v>
      </c>
      <c r="K110" s="104"/>
      <c r="L110" s="165"/>
    </row>
    <row r="111" spans="1:47" s="9" customFormat="1" ht="24.95" customHeight="1">
      <c r="B111" s="155"/>
      <c r="C111" s="156"/>
      <c r="D111" s="157" t="s">
        <v>135</v>
      </c>
      <c r="E111" s="158"/>
      <c r="F111" s="158"/>
      <c r="G111" s="158"/>
      <c r="H111" s="158"/>
      <c r="I111" s="158"/>
      <c r="J111" s="159">
        <f>J336</f>
        <v>0</v>
      </c>
      <c r="K111" s="156"/>
      <c r="L111" s="160"/>
    </row>
    <row r="112" spans="1:47" s="10" customFormat="1" ht="19.899999999999999" customHeight="1">
      <c r="B112" s="161"/>
      <c r="C112" s="104"/>
      <c r="D112" s="162" t="s">
        <v>136</v>
      </c>
      <c r="E112" s="163"/>
      <c r="F112" s="163"/>
      <c r="G112" s="163"/>
      <c r="H112" s="163"/>
      <c r="I112" s="163"/>
      <c r="J112" s="164">
        <f>J337</f>
        <v>0</v>
      </c>
      <c r="K112" s="104"/>
      <c r="L112" s="165"/>
    </row>
    <row r="113" spans="1:31" s="10" customFormat="1" ht="19.899999999999999" customHeight="1">
      <c r="B113" s="161"/>
      <c r="C113" s="104"/>
      <c r="D113" s="162" t="s">
        <v>137</v>
      </c>
      <c r="E113" s="163"/>
      <c r="F113" s="163"/>
      <c r="G113" s="163"/>
      <c r="H113" s="163"/>
      <c r="I113" s="163"/>
      <c r="J113" s="164">
        <f>J340</f>
        <v>0</v>
      </c>
      <c r="K113" s="104"/>
      <c r="L113" s="165"/>
    </row>
    <row r="114" spans="1:31" s="2" customFormat="1" ht="21.7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6.95" customHeight="1">
      <c r="A115" s="34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9" spans="1:31" s="2" customFormat="1" ht="6.95" customHeight="1">
      <c r="A119" s="34"/>
      <c r="B119" s="56"/>
      <c r="C119" s="57"/>
      <c r="D119" s="57"/>
      <c r="E119" s="57"/>
      <c r="F119" s="57"/>
      <c r="G119" s="57"/>
      <c r="H119" s="57"/>
      <c r="I119" s="57"/>
      <c r="J119" s="57"/>
      <c r="K119" s="57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24.95" customHeight="1">
      <c r="A120" s="34"/>
      <c r="B120" s="35"/>
      <c r="C120" s="22" t="s">
        <v>138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8" t="s">
        <v>16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305" t="str">
        <f>E7</f>
        <v>Oprava mostu v km 17,451 trati Kladno - Kralupy nad Vltavou</v>
      </c>
      <c r="F123" s="306"/>
      <c r="G123" s="306"/>
      <c r="H123" s="30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1" customFormat="1" ht="12" customHeight="1">
      <c r="B124" s="20"/>
      <c r="C124" s="28" t="s">
        <v>113</v>
      </c>
      <c r="D124" s="21"/>
      <c r="E124" s="21"/>
      <c r="F124" s="21"/>
      <c r="G124" s="21"/>
      <c r="H124" s="21"/>
      <c r="I124" s="21"/>
      <c r="J124" s="21"/>
      <c r="K124" s="21"/>
      <c r="L124" s="19"/>
    </row>
    <row r="125" spans="1:31" s="2" customFormat="1" ht="23.25" customHeight="1">
      <c r="A125" s="34"/>
      <c r="B125" s="35"/>
      <c r="C125" s="36"/>
      <c r="D125" s="36"/>
      <c r="E125" s="305" t="s">
        <v>114</v>
      </c>
      <c r="F125" s="307"/>
      <c r="G125" s="307"/>
      <c r="H125" s="307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8" t="s">
        <v>115</v>
      </c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30" customHeight="1">
      <c r="A127" s="34"/>
      <c r="B127" s="35"/>
      <c r="C127" s="36"/>
      <c r="D127" s="36"/>
      <c r="E127" s="253" t="str">
        <f>E11</f>
        <v xml:space="preserve">20-11-1/01 - Oprava mostu v km 17,451 trati Kladno - Kralupy nad Vltavou_Most </v>
      </c>
      <c r="F127" s="307"/>
      <c r="G127" s="307"/>
      <c r="H127" s="307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>
      <c r="A129" s="34"/>
      <c r="B129" s="35"/>
      <c r="C129" s="28" t="s">
        <v>21</v>
      </c>
      <c r="D129" s="36"/>
      <c r="E129" s="36"/>
      <c r="F129" s="26" t="str">
        <f>F14</f>
        <v>U Energovodu</v>
      </c>
      <c r="G129" s="36"/>
      <c r="H129" s="36"/>
      <c r="I129" s="28" t="s">
        <v>23</v>
      </c>
      <c r="J129" s="66" t="str">
        <f>IF(J14="","",J14)</f>
        <v>19. 2. 2021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25.7" customHeight="1">
      <c r="A131" s="34"/>
      <c r="B131" s="35"/>
      <c r="C131" s="28" t="s">
        <v>29</v>
      </c>
      <c r="D131" s="36"/>
      <c r="E131" s="36"/>
      <c r="F131" s="26" t="str">
        <f>E17</f>
        <v>Správa železnic, státní organizace</v>
      </c>
      <c r="G131" s="36"/>
      <c r="H131" s="36"/>
      <c r="I131" s="28" t="s">
        <v>37</v>
      </c>
      <c r="J131" s="32" t="str">
        <f>E23</f>
        <v>TOP CON SERVIS s.r.o.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5.2" customHeight="1">
      <c r="A132" s="34"/>
      <c r="B132" s="35"/>
      <c r="C132" s="28" t="s">
        <v>35</v>
      </c>
      <c r="D132" s="36"/>
      <c r="E132" s="36"/>
      <c r="F132" s="26" t="str">
        <f>IF(E20="","",E20)</f>
        <v>Vyplň údaj</v>
      </c>
      <c r="G132" s="36"/>
      <c r="H132" s="36"/>
      <c r="I132" s="28" t="s">
        <v>42</v>
      </c>
      <c r="J132" s="32" t="str">
        <f>E26</f>
        <v xml:space="preserve"> </v>
      </c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0.35" customHeight="1">
      <c r="A133" s="34"/>
      <c r="B133" s="35"/>
      <c r="C133" s="36"/>
      <c r="D133" s="36"/>
      <c r="E133" s="36"/>
      <c r="F133" s="36"/>
      <c r="G133" s="36"/>
      <c r="H133" s="36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11" customFormat="1" ht="29.25" customHeight="1">
      <c r="A134" s="166"/>
      <c r="B134" s="167"/>
      <c r="C134" s="168" t="s">
        <v>139</v>
      </c>
      <c r="D134" s="169" t="s">
        <v>70</v>
      </c>
      <c r="E134" s="169" t="s">
        <v>66</v>
      </c>
      <c r="F134" s="169" t="s">
        <v>67</v>
      </c>
      <c r="G134" s="169" t="s">
        <v>140</v>
      </c>
      <c r="H134" s="169" t="s">
        <v>141</v>
      </c>
      <c r="I134" s="169" t="s">
        <v>142</v>
      </c>
      <c r="J134" s="169" t="s">
        <v>119</v>
      </c>
      <c r="K134" s="170" t="s">
        <v>143</v>
      </c>
      <c r="L134" s="171"/>
      <c r="M134" s="75" t="s">
        <v>1</v>
      </c>
      <c r="N134" s="76" t="s">
        <v>49</v>
      </c>
      <c r="O134" s="76" t="s">
        <v>144</v>
      </c>
      <c r="P134" s="76" t="s">
        <v>145</v>
      </c>
      <c r="Q134" s="76" t="s">
        <v>146</v>
      </c>
      <c r="R134" s="76" t="s">
        <v>147</v>
      </c>
      <c r="S134" s="76" t="s">
        <v>148</v>
      </c>
      <c r="T134" s="77" t="s">
        <v>149</v>
      </c>
      <c r="U134" s="166"/>
      <c r="V134" s="166"/>
      <c r="W134" s="166"/>
      <c r="X134" s="166"/>
      <c r="Y134" s="166"/>
      <c r="Z134" s="166"/>
      <c r="AA134" s="166"/>
      <c r="AB134" s="166"/>
      <c r="AC134" s="166"/>
      <c r="AD134" s="166"/>
      <c r="AE134" s="166"/>
    </row>
    <row r="135" spans="1:65" s="2" customFormat="1" ht="22.9" customHeight="1">
      <c r="A135" s="34"/>
      <c r="B135" s="35"/>
      <c r="C135" s="82" t="s">
        <v>150</v>
      </c>
      <c r="D135" s="36"/>
      <c r="E135" s="36"/>
      <c r="F135" s="36"/>
      <c r="G135" s="36"/>
      <c r="H135" s="36"/>
      <c r="I135" s="36"/>
      <c r="J135" s="172">
        <f>BK135</f>
        <v>0</v>
      </c>
      <c r="K135" s="36"/>
      <c r="L135" s="39"/>
      <c r="M135" s="78"/>
      <c r="N135" s="173"/>
      <c r="O135" s="79"/>
      <c r="P135" s="174">
        <f>P136+P314+P336</f>
        <v>0</v>
      </c>
      <c r="Q135" s="79"/>
      <c r="R135" s="174">
        <f>R136+R314+R336</f>
        <v>668.89163584000005</v>
      </c>
      <c r="S135" s="79"/>
      <c r="T135" s="175">
        <f>T136+T314+T336</f>
        <v>291.97482000000002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6" t="s">
        <v>84</v>
      </c>
      <c r="AU135" s="16" t="s">
        <v>121</v>
      </c>
      <c r="BK135" s="176">
        <f>BK136+BK314+BK336</f>
        <v>0</v>
      </c>
    </row>
    <row r="136" spans="1:65" s="12" customFormat="1" ht="25.9" customHeight="1">
      <c r="B136" s="177"/>
      <c r="C136" s="178"/>
      <c r="D136" s="179" t="s">
        <v>84</v>
      </c>
      <c r="E136" s="180" t="s">
        <v>151</v>
      </c>
      <c r="F136" s="180" t="s">
        <v>152</v>
      </c>
      <c r="G136" s="178"/>
      <c r="H136" s="178"/>
      <c r="I136" s="181"/>
      <c r="J136" s="182">
        <f>BK136</f>
        <v>0</v>
      </c>
      <c r="K136" s="178"/>
      <c r="L136" s="183"/>
      <c r="M136" s="184"/>
      <c r="N136" s="185"/>
      <c r="O136" s="185"/>
      <c r="P136" s="186">
        <f>P137+P170+P188+P212+P229+P232+P237+P243+P303+P312</f>
        <v>0</v>
      </c>
      <c r="Q136" s="185"/>
      <c r="R136" s="186">
        <f>R137+R170+R188+R212+R229+R232+R237+R243+R303+R312</f>
        <v>668.48048984000002</v>
      </c>
      <c r="S136" s="185"/>
      <c r="T136" s="187">
        <f>T137+T170+T188+T212+T229+T232+T237+T243+T303+T312</f>
        <v>291.97482000000002</v>
      </c>
      <c r="AR136" s="188" t="s">
        <v>92</v>
      </c>
      <c r="AT136" s="189" t="s">
        <v>84</v>
      </c>
      <c r="AU136" s="189" t="s">
        <v>85</v>
      </c>
      <c r="AY136" s="188" t="s">
        <v>153</v>
      </c>
      <c r="BK136" s="190">
        <f>BK137+BK170+BK188+BK212+BK229+BK232+BK237+BK243+BK303+BK312</f>
        <v>0</v>
      </c>
    </row>
    <row r="137" spans="1:65" s="12" customFormat="1" ht="22.9" customHeight="1">
      <c r="B137" s="177"/>
      <c r="C137" s="178"/>
      <c r="D137" s="179" t="s">
        <v>84</v>
      </c>
      <c r="E137" s="191" t="s">
        <v>92</v>
      </c>
      <c r="F137" s="191" t="s">
        <v>154</v>
      </c>
      <c r="G137" s="178"/>
      <c r="H137" s="178"/>
      <c r="I137" s="181"/>
      <c r="J137" s="192">
        <f>BK137</f>
        <v>0</v>
      </c>
      <c r="K137" s="178"/>
      <c r="L137" s="183"/>
      <c r="M137" s="184"/>
      <c r="N137" s="185"/>
      <c r="O137" s="185"/>
      <c r="P137" s="186">
        <f>SUM(P138:P169)</f>
        <v>0</v>
      </c>
      <c r="Q137" s="185"/>
      <c r="R137" s="186">
        <f>SUM(R138:R169)</f>
        <v>1.43571</v>
      </c>
      <c r="S137" s="185"/>
      <c r="T137" s="187">
        <f>SUM(T138:T169)</f>
        <v>0</v>
      </c>
      <c r="AR137" s="188" t="s">
        <v>92</v>
      </c>
      <c r="AT137" s="189" t="s">
        <v>84</v>
      </c>
      <c r="AU137" s="189" t="s">
        <v>92</v>
      </c>
      <c r="AY137" s="188" t="s">
        <v>153</v>
      </c>
      <c r="BK137" s="190">
        <f>SUM(BK138:BK169)</f>
        <v>0</v>
      </c>
    </row>
    <row r="138" spans="1:65" s="2" customFormat="1" ht="33" customHeight="1">
      <c r="A138" s="34"/>
      <c r="B138" s="35"/>
      <c r="C138" s="193" t="s">
        <v>92</v>
      </c>
      <c r="D138" s="193" t="s">
        <v>155</v>
      </c>
      <c r="E138" s="194" t="s">
        <v>156</v>
      </c>
      <c r="F138" s="195" t="s">
        <v>157</v>
      </c>
      <c r="G138" s="196" t="s">
        <v>158</v>
      </c>
      <c r="H138" s="197">
        <v>60</v>
      </c>
      <c r="I138" s="198"/>
      <c r="J138" s="199">
        <f>ROUND(I138*H138,2)</f>
        <v>0</v>
      </c>
      <c r="K138" s="195" t="s">
        <v>159</v>
      </c>
      <c r="L138" s="39"/>
      <c r="M138" s="200" t="s">
        <v>1</v>
      </c>
      <c r="N138" s="201" t="s">
        <v>50</v>
      </c>
      <c r="O138" s="71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160</v>
      </c>
      <c r="AT138" s="204" t="s">
        <v>155</v>
      </c>
      <c r="AU138" s="204" t="s">
        <v>94</v>
      </c>
      <c r="AY138" s="16" t="s">
        <v>153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6" t="s">
        <v>92</v>
      </c>
      <c r="BK138" s="205">
        <f>ROUND(I138*H138,2)</f>
        <v>0</v>
      </c>
      <c r="BL138" s="16" t="s">
        <v>160</v>
      </c>
      <c r="BM138" s="204" t="s">
        <v>161</v>
      </c>
    </row>
    <row r="139" spans="1:65" s="2" customFormat="1" ht="19.5">
      <c r="A139" s="34"/>
      <c r="B139" s="35"/>
      <c r="C139" s="36"/>
      <c r="D139" s="206" t="s">
        <v>162</v>
      </c>
      <c r="E139" s="36"/>
      <c r="F139" s="207" t="s">
        <v>163</v>
      </c>
      <c r="G139" s="36"/>
      <c r="H139" s="36"/>
      <c r="I139" s="208"/>
      <c r="J139" s="36"/>
      <c r="K139" s="36"/>
      <c r="L139" s="39"/>
      <c r="M139" s="209"/>
      <c r="N139" s="210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6" t="s">
        <v>162</v>
      </c>
      <c r="AU139" s="16" t="s">
        <v>94</v>
      </c>
    </row>
    <row r="140" spans="1:65" s="13" customFormat="1" ht="11.25">
      <c r="B140" s="211"/>
      <c r="C140" s="212"/>
      <c r="D140" s="206" t="s">
        <v>164</v>
      </c>
      <c r="E140" s="213" t="s">
        <v>1</v>
      </c>
      <c r="F140" s="214" t="s">
        <v>165</v>
      </c>
      <c r="G140" s="212"/>
      <c r="H140" s="215">
        <v>60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164</v>
      </c>
      <c r="AU140" s="221" t="s">
        <v>94</v>
      </c>
      <c r="AV140" s="13" t="s">
        <v>94</v>
      </c>
      <c r="AW140" s="13" t="s">
        <v>41</v>
      </c>
      <c r="AX140" s="13" t="s">
        <v>92</v>
      </c>
      <c r="AY140" s="221" t="s">
        <v>153</v>
      </c>
    </row>
    <row r="141" spans="1:65" s="2" customFormat="1" ht="36">
      <c r="A141" s="34"/>
      <c r="B141" s="35"/>
      <c r="C141" s="193" t="s">
        <v>94</v>
      </c>
      <c r="D141" s="193" t="s">
        <v>155</v>
      </c>
      <c r="E141" s="194" t="s">
        <v>166</v>
      </c>
      <c r="F141" s="195" t="s">
        <v>167</v>
      </c>
      <c r="G141" s="196" t="s">
        <v>168</v>
      </c>
      <c r="H141" s="197">
        <v>339.48</v>
      </c>
      <c r="I141" s="198"/>
      <c r="J141" s="199">
        <f>ROUND(I141*H141,2)</f>
        <v>0</v>
      </c>
      <c r="K141" s="195" t="s">
        <v>159</v>
      </c>
      <c r="L141" s="39"/>
      <c r="M141" s="200" t="s">
        <v>1</v>
      </c>
      <c r="N141" s="201" t="s">
        <v>50</v>
      </c>
      <c r="O141" s="71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160</v>
      </c>
      <c r="AT141" s="204" t="s">
        <v>155</v>
      </c>
      <c r="AU141" s="204" t="s">
        <v>94</v>
      </c>
      <c r="AY141" s="16" t="s">
        <v>153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6" t="s">
        <v>92</v>
      </c>
      <c r="BK141" s="205">
        <f>ROUND(I141*H141,2)</f>
        <v>0</v>
      </c>
      <c r="BL141" s="16" t="s">
        <v>160</v>
      </c>
      <c r="BM141" s="204" t="s">
        <v>169</v>
      </c>
    </row>
    <row r="142" spans="1:65" s="13" customFormat="1" ht="11.25">
      <c r="B142" s="211"/>
      <c r="C142" s="212"/>
      <c r="D142" s="206" t="s">
        <v>164</v>
      </c>
      <c r="E142" s="213" t="s">
        <v>1</v>
      </c>
      <c r="F142" s="214" t="s">
        <v>170</v>
      </c>
      <c r="G142" s="212"/>
      <c r="H142" s="215">
        <v>339.48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164</v>
      </c>
      <c r="AU142" s="221" t="s">
        <v>94</v>
      </c>
      <c r="AV142" s="13" t="s">
        <v>94</v>
      </c>
      <c r="AW142" s="13" t="s">
        <v>41</v>
      </c>
      <c r="AX142" s="13" t="s">
        <v>92</v>
      </c>
      <c r="AY142" s="221" t="s">
        <v>153</v>
      </c>
    </row>
    <row r="143" spans="1:65" s="2" customFormat="1" ht="33" customHeight="1">
      <c r="A143" s="34"/>
      <c r="B143" s="35"/>
      <c r="C143" s="193" t="s">
        <v>171</v>
      </c>
      <c r="D143" s="193" t="s">
        <v>155</v>
      </c>
      <c r="E143" s="194" t="s">
        <v>172</v>
      </c>
      <c r="F143" s="195" t="s">
        <v>173</v>
      </c>
      <c r="G143" s="196" t="s">
        <v>168</v>
      </c>
      <c r="H143" s="197">
        <v>21.6</v>
      </c>
      <c r="I143" s="198"/>
      <c r="J143" s="199">
        <f>ROUND(I143*H143,2)</f>
        <v>0</v>
      </c>
      <c r="K143" s="195" t="s">
        <v>159</v>
      </c>
      <c r="L143" s="39"/>
      <c r="M143" s="200" t="s">
        <v>1</v>
      </c>
      <c r="N143" s="201" t="s">
        <v>50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160</v>
      </c>
      <c r="AT143" s="204" t="s">
        <v>155</v>
      </c>
      <c r="AU143" s="204" t="s">
        <v>94</v>
      </c>
      <c r="AY143" s="16" t="s">
        <v>153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6" t="s">
        <v>92</v>
      </c>
      <c r="BK143" s="205">
        <f>ROUND(I143*H143,2)</f>
        <v>0</v>
      </c>
      <c r="BL143" s="16" t="s">
        <v>160</v>
      </c>
      <c r="BM143" s="204" t="s">
        <v>174</v>
      </c>
    </row>
    <row r="144" spans="1:65" s="13" customFormat="1" ht="11.25">
      <c r="B144" s="211"/>
      <c r="C144" s="212"/>
      <c r="D144" s="206" t="s">
        <v>164</v>
      </c>
      <c r="E144" s="213" t="s">
        <v>1</v>
      </c>
      <c r="F144" s="214" t="s">
        <v>175</v>
      </c>
      <c r="G144" s="212"/>
      <c r="H144" s="215">
        <v>21.6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164</v>
      </c>
      <c r="AU144" s="221" t="s">
        <v>94</v>
      </c>
      <c r="AV144" s="13" t="s">
        <v>94</v>
      </c>
      <c r="AW144" s="13" t="s">
        <v>41</v>
      </c>
      <c r="AX144" s="13" t="s">
        <v>92</v>
      </c>
      <c r="AY144" s="221" t="s">
        <v>153</v>
      </c>
    </row>
    <row r="145" spans="1:65" s="2" customFormat="1" ht="16.5" customHeight="1">
      <c r="A145" s="34"/>
      <c r="B145" s="35"/>
      <c r="C145" s="193" t="s">
        <v>160</v>
      </c>
      <c r="D145" s="193" t="s">
        <v>155</v>
      </c>
      <c r="E145" s="194" t="s">
        <v>176</v>
      </c>
      <c r="F145" s="195" t="s">
        <v>177</v>
      </c>
      <c r="G145" s="196" t="s">
        <v>178</v>
      </c>
      <c r="H145" s="197">
        <v>27</v>
      </c>
      <c r="I145" s="198"/>
      <c r="J145" s="199">
        <f>ROUND(I145*H145,2)</f>
        <v>0</v>
      </c>
      <c r="K145" s="195" t="s">
        <v>159</v>
      </c>
      <c r="L145" s="39"/>
      <c r="M145" s="200" t="s">
        <v>1</v>
      </c>
      <c r="N145" s="201" t="s">
        <v>50</v>
      </c>
      <c r="O145" s="71"/>
      <c r="P145" s="202">
        <f>O145*H145</f>
        <v>0</v>
      </c>
      <c r="Q145" s="202">
        <v>1.33E-3</v>
      </c>
      <c r="R145" s="202">
        <f>Q145*H145</f>
        <v>3.5909999999999997E-2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160</v>
      </c>
      <c r="AT145" s="204" t="s">
        <v>155</v>
      </c>
      <c r="AU145" s="204" t="s">
        <v>94</v>
      </c>
      <c r="AY145" s="16" t="s">
        <v>153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6" t="s">
        <v>92</v>
      </c>
      <c r="BK145" s="205">
        <f>ROUND(I145*H145,2)</f>
        <v>0</v>
      </c>
      <c r="BL145" s="16" t="s">
        <v>160</v>
      </c>
      <c r="BM145" s="204" t="s">
        <v>179</v>
      </c>
    </row>
    <row r="146" spans="1:65" s="13" customFormat="1" ht="11.25">
      <c r="B146" s="211"/>
      <c r="C146" s="212"/>
      <c r="D146" s="206" t="s">
        <v>164</v>
      </c>
      <c r="E146" s="213" t="s">
        <v>1</v>
      </c>
      <c r="F146" s="214" t="s">
        <v>180</v>
      </c>
      <c r="G146" s="212"/>
      <c r="H146" s="215">
        <v>27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164</v>
      </c>
      <c r="AU146" s="221" t="s">
        <v>94</v>
      </c>
      <c r="AV146" s="13" t="s">
        <v>94</v>
      </c>
      <c r="AW146" s="13" t="s">
        <v>41</v>
      </c>
      <c r="AX146" s="13" t="s">
        <v>92</v>
      </c>
      <c r="AY146" s="221" t="s">
        <v>153</v>
      </c>
    </row>
    <row r="147" spans="1:65" s="2" customFormat="1" ht="16.5" customHeight="1">
      <c r="A147" s="34"/>
      <c r="B147" s="35"/>
      <c r="C147" s="222" t="s">
        <v>181</v>
      </c>
      <c r="D147" s="222" t="s">
        <v>182</v>
      </c>
      <c r="E147" s="223" t="s">
        <v>183</v>
      </c>
      <c r="F147" s="224" t="s">
        <v>184</v>
      </c>
      <c r="G147" s="225" t="s">
        <v>185</v>
      </c>
      <c r="H147" s="226">
        <v>0.98299999999999998</v>
      </c>
      <c r="I147" s="227"/>
      <c r="J147" s="228">
        <f>ROUND(I147*H147,2)</f>
        <v>0</v>
      </c>
      <c r="K147" s="224" t="s">
        <v>159</v>
      </c>
      <c r="L147" s="229"/>
      <c r="M147" s="230" t="s">
        <v>1</v>
      </c>
      <c r="N147" s="231" t="s">
        <v>50</v>
      </c>
      <c r="O147" s="71"/>
      <c r="P147" s="202">
        <f>O147*H147</f>
        <v>0</v>
      </c>
      <c r="Q147" s="202">
        <v>1</v>
      </c>
      <c r="R147" s="202">
        <f>Q147*H147</f>
        <v>0.98299999999999998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186</v>
      </c>
      <c r="AT147" s="204" t="s">
        <v>182</v>
      </c>
      <c r="AU147" s="204" t="s">
        <v>94</v>
      </c>
      <c r="AY147" s="16" t="s">
        <v>153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6" t="s">
        <v>92</v>
      </c>
      <c r="BK147" s="205">
        <f>ROUND(I147*H147,2)</f>
        <v>0</v>
      </c>
      <c r="BL147" s="16" t="s">
        <v>160</v>
      </c>
      <c r="BM147" s="204" t="s">
        <v>187</v>
      </c>
    </row>
    <row r="148" spans="1:65" s="2" customFormat="1" ht="39">
      <c r="A148" s="34"/>
      <c r="B148" s="35"/>
      <c r="C148" s="36"/>
      <c r="D148" s="206" t="s">
        <v>162</v>
      </c>
      <c r="E148" s="36"/>
      <c r="F148" s="207" t="s">
        <v>188</v>
      </c>
      <c r="G148" s="36"/>
      <c r="H148" s="36"/>
      <c r="I148" s="208"/>
      <c r="J148" s="36"/>
      <c r="K148" s="36"/>
      <c r="L148" s="39"/>
      <c r="M148" s="209"/>
      <c r="N148" s="210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6" t="s">
        <v>162</v>
      </c>
      <c r="AU148" s="16" t="s">
        <v>94</v>
      </c>
    </row>
    <row r="149" spans="1:65" s="13" customFormat="1" ht="11.25">
      <c r="B149" s="211"/>
      <c r="C149" s="212"/>
      <c r="D149" s="206" t="s">
        <v>164</v>
      </c>
      <c r="E149" s="213" t="s">
        <v>1</v>
      </c>
      <c r="F149" s="214" t="s">
        <v>189</v>
      </c>
      <c r="G149" s="212"/>
      <c r="H149" s="215">
        <v>0.98299999999999998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164</v>
      </c>
      <c r="AU149" s="221" t="s">
        <v>94</v>
      </c>
      <c r="AV149" s="13" t="s">
        <v>94</v>
      </c>
      <c r="AW149" s="13" t="s">
        <v>41</v>
      </c>
      <c r="AX149" s="13" t="s">
        <v>92</v>
      </c>
      <c r="AY149" s="221" t="s">
        <v>153</v>
      </c>
    </row>
    <row r="150" spans="1:65" s="2" customFormat="1" ht="16.5" customHeight="1">
      <c r="A150" s="34"/>
      <c r="B150" s="35"/>
      <c r="C150" s="193" t="s">
        <v>190</v>
      </c>
      <c r="D150" s="193" t="s">
        <v>155</v>
      </c>
      <c r="E150" s="194" t="s">
        <v>191</v>
      </c>
      <c r="F150" s="195" t="s">
        <v>192</v>
      </c>
      <c r="G150" s="196" t="s">
        <v>178</v>
      </c>
      <c r="H150" s="197">
        <v>27</v>
      </c>
      <c r="I150" s="198"/>
      <c r="J150" s="199">
        <f>ROUND(I150*H150,2)</f>
        <v>0</v>
      </c>
      <c r="K150" s="195" t="s">
        <v>159</v>
      </c>
      <c r="L150" s="39"/>
      <c r="M150" s="200" t="s">
        <v>1</v>
      </c>
      <c r="N150" s="201" t="s">
        <v>50</v>
      </c>
      <c r="O150" s="71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160</v>
      </c>
      <c r="AT150" s="204" t="s">
        <v>155</v>
      </c>
      <c r="AU150" s="204" t="s">
        <v>94</v>
      </c>
      <c r="AY150" s="16" t="s">
        <v>153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6" t="s">
        <v>92</v>
      </c>
      <c r="BK150" s="205">
        <f>ROUND(I150*H150,2)</f>
        <v>0</v>
      </c>
      <c r="BL150" s="16" t="s">
        <v>160</v>
      </c>
      <c r="BM150" s="204" t="s">
        <v>193</v>
      </c>
    </row>
    <row r="151" spans="1:65" s="2" customFormat="1" ht="24">
      <c r="A151" s="34"/>
      <c r="B151" s="35"/>
      <c r="C151" s="193" t="s">
        <v>194</v>
      </c>
      <c r="D151" s="193" t="s">
        <v>155</v>
      </c>
      <c r="E151" s="194" t="s">
        <v>195</v>
      </c>
      <c r="F151" s="195" t="s">
        <v>196</v>
      </c>
      <c r="G151" s="196" t="s">
        <v>158</v>
      </c>
      <c r="H151" s="197">
        <v>15.6</v>
      </c>
      <c r="I151" s="198"/>
      <c r="J151" s="199">
        <f>ROUND(I151*H151,2)</f>
        <v>0</v>
      </c>
      <c r="K151" s="195" t="s">
        <v>159</v>
      </c>
      <c r="L151" s="39"/>
      <c r="M151" s="200" t="s">
        <v>1</v>
      </c>
      <c r="N151" s="201" t="s">
        <v>50</v>
      </c>
      <c r="O151" s="71"/>
      <c r="P151" s="202">
        <f>O151*H151</f>
        <v>0</v>
      </c>
      <c r="Q151" s="202">
        <v>2.64E-2</v>
      </c>
      <c r="R151" s="202">
        <f>Q151*H151</f>
        <v>0.41183999999999998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160</v>
      </c>
      <c r="AT151" s="204" t="s">
        <v>155</v>
      </c>
      <c r="AU151" s="204" t="s">
        <v>94</v>
      </c>
      <c r="AY151" s="16" t="s">
        <v>153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6" t="s">
        <v>92</v>
      </c>
      <c r="BK151" s="205">
        <f>ROUND(I151*H151,2)</f>
        <v>0</v>
      </c>
      <c r="BL151" s="16" t="s">
        <v>160</v>
      </c>
      <c r="BM151" s="204" t="s">
        <v>197</v>
      </c>
    </row>
    <row r="152" spans="1:65" s="13" customFormat="1" ht="11.25">
      <c r="B152" s="211"/>
      <c r="C152" s="212"/>
      <c r="D152" s="206" t="s">
        <v>164</v>
      </c>
      <c r="E152" s="213" t="s">
        <v>1</v>
      </c>
      <c r="F152" s="214" t="s">
        <v>198</v>
      </c>
      <c r="G152" s="212"/>
      <c r="H152" s="215">
        <v>15.6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164</v>
      </c>
      <c r="AU152" s="221" t="s">
        <v>94</v>
      </c>
      <c r="AV152" s="13" t="s">
        <v>94</v>
      </c>
      <c r="AW152" s="13" t="s">
        <v>41</v>
      </c>
      <c r="AX152" s="13" t="s">
        <v>92</v>
      </c>
      <c r="AY152" s="221" t="s">
        <v>153</v>
      </c>
    </row>
    <row r="153" spans="1:65" s="2" customFormat="1" ht="33" customHeight="1">
      <c r="A153" s="34"/>
      <c r="B153" s="35"/>
      <c r="C153" s="193" t="s">
        <v>186</v>
      </c>
      <c r="D153" s="193" t="s">
        <v>155</v>
      </c>
      <c r="E153" s="194" t="s">
        <v>199</v>
      </c>
      <c r="F153" s="195" t="s">
        <v>200</v>
      </c>
      <c r="G153" s="196" t="s">
        <v>168</v>
      </c>
      <c r="H153" s="197">
        <v>361.08</v>
      </c>
      <c r="I153" s="198"/>
      <c r="J153" s="199">
        <f>ROUND(I153*H153,2)</f>
        <v>0</v>
      </c>
      <c r="K153" s="195" t="s">
        <v>159</v>
      </c>
      <c r="L153" s="39"/>
      <c r="M153" s="200" t="s">
        <v>1</v>
      </c>
      <c r="N153" s="201" t="s">
        <v>50</v>
      </c>
      <c r="O153" s="71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160</v>
      </c>
      <c r="AT153" s="204" t="s">
        <v>155</v>
      </c>
      <c r="AU153" s="204" t="s">
        <v>94</v>
      </c>
      <c r="AY153" s="16" t="s">
        <v>153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6" t="s">
        <v>92</v>
      </c>
      <c r="BK153" s="205">
        <f>ROUND(I153*H153,2)</f>
        <v>0</v>
      </c>
      <c r="BL153" s="16" t="s">
        <v>160</v>
      </c>
      <c r="BM153" s="204" t="s">
        <v>201</v>
      </c>
    </row>
    <row r="154" spans="1:65" s="13" customFormat="1" ht="11.25">
      <c r="B154" s="211"/>
      <c r="C154" s="212"/>
      <c r="D154" s="206" t="s">
        <v>164</v>
      </c>
      <c r="E154" s="213" t="s">
        <v>1</v>
      </c>
      <c r="F154" s="214" t="s">
        <v>202</v>
      </c>
      <c r="G154" s="212"/>
      <c r="H154" s="215">
        <v>21.6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164</v>
      </c>
      <c r="AU154" s="221" t="s">
        <v>94</v>
      </c>
      <c r="AV154" s="13" t="s">
        <v>94</v>
      </c>
      <c r="AW154" s="13" t="s">
        <v>41</v>
      </c>
      <c r="AX154" s="13" t="s">
        <v>85</v>
      </c>
      <c r="AY154" s="221" t="s">
        <v>153</v>
      </c>
    </row>
    <row r="155" spans="1:65" s="13" customFormat="1" ht="11.25">
      <c r="B155" s="211"/>
      <c r="C155" s="212"/>
      <c r="D155" s="206" t="s">
        <v>164</v>
      </c>
      <c r="E155" s="213" t="s">
        <v>1</v>
      </c>
      <c r="F155" s="214" t="s">
        <v>203</v>
      </c>
      <c r="G155" s="212"/>
      <c r="H155" s="215">
        <v>339.48</v>
      </c>
      <c r="I155" s="216"/>
      <c r="J155" s="212"/>
      <c r="K155" s="212"/>
      <c r="L155" s="217"/>
      <c r="M155" s="218"/>
      <c r="N155" s="219"/>
      <c r="O155" s="219"/>
      <c r="P155" s="219"/>
      <c r="Q155" s="219"/>
      <c r="R155" s="219"/>
      <c r="S155" s="219"/>
      <c r="T155" s="220"/>
      <c r="AT155" s="221" t="s">
        <v>164</v>
      </c>
      <c r="AU155" s="221" t="s">
        <v>94</v>
      </c>
      <c r="AV155" s="13" t="s">
        <v>94</v>
      </c>
      <c r="AW155" s="13" t="s">
        <v>41</v>
      </c>
      <c r="AX155" s="13" t="s">
        <v>85</v>
      </c>
      <c r="AY155" s="221" t="s">
        <v>153</v>
      </c>
    </row>
    <row r="156" spans="1:65" s="14" customFormat="1" ht="11.25">
      <c r="B156" s="232"/>
      <c r="C156" s="233"/>
      <c r="D156" s="206" t="s">
        <v>164</v>
      </c>
      <c r="E156" s="234" t="s">
        <v>1</v>
      </c>
      <c r="F156" s="235" t="s">
        <v>204</v>
      </c>
      <c r="G156" s="233"/>
      <c r="H156" s="236">
        <v>361.08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164</v>
      </c>
      <c r="AU156" s="242" t="s">
        <v>94</v>
      </c>
      <c r="AV156" s="14" t="s">
        <v>160</v>
      </c>
      <c r="AW156" s="14" t="s">
        <v>41</v>
      </c>
      <c r="AX156" s="14" t="s">
        <v>92</v>
      </c>
      <c r="AY156" s="242" t="s">
        <v>153</v>
      </c>
    </row>
    <row r="157" spans="1:65" s="2" customFormat="1" ht="33" customHeight="1">
      <c r="A157" s="34"/>
      <c r="B157" s="35"/>
      <c r="C157" s="193" t="s">
        <v>205</v>
      </c>
      <c r="D157" s="193" t="s">
        <v>155</v>
      </c>
      <c r="E157" s="194" t="s">
        <v>206</v>
      </c>
      <c r="F157" s="195" t="s">
        <v>207</v>
      </c>
      <c r="G157" s="196" t="s">
        <v>168</v>
      </c>
      <c r="H157" s="197">
        <v>361.08</v>
      </c>
      <c r="I157" s="198"/>
      <c r="J157" s="199">
        <f>ROUND(I157*H157,2)</f>
        <v>0</v>
      </c>
      <c r="K157" s="195" t="s">
        <v>159</v>
      </c>
      <c r="L157" s="39"/>
      <c r="M157" s="200" t="s">
        <v>1</v>
      </c>
      <c r="N157" s="201" t="s">
        <v>50</v>
      </c>
      <c r="O157" s="71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4" t="s">
        <v>160</v>
      </c>
      <c r="AT157" s="204" t="s">
        <v>155</v>
      </c>
      <c r="AU157" s="204" t="s">
        <v>94</v>
      </c>
      <c r="AY157" s="16" t="s">
        <v>153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6" t="s">
        <v>92</v>
      </c>
      <c r="BK157" s="205">
        <f>ROUND(I157*H157,2)</f>
        <v>0</v>
      </c>
      <c r="BL157" s="16" t="s">
        <v>160</v>
      </c>
      <c r="BM157" s="204" t="s">
        <v>208</v>
      </c>
    </row>
    <row r="158" spans="1:65" s="13" customFormat="1" ht="11.25">
      <c r="B158" s="211"/>
      <c r="C158" s="212"/>
      <c r="D158" s="206" t="s">
        <v>164</v>
      </c>
      <c r="E158" s="213" t="s">
        <v>1</v>
      </c>
      <c r="F158" s="214" t="s">
        <v>202</v>
      </c>
      <c r="G158" s="212"/>
      <c r="H158" s="215">
        <v>21.6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164</v>
      </c>
      <c r="AU158" s="221" t="s">
        <v>94</v>
      </c>
      <c r="AV158" s="13" t="s">
        <v>94</v>
      </c>
      <c r="AW158" s="13" t="s">
        <v>41</v>
      </c>
      <c r="AX158" s="13" t="s">
        <v>85</v>
      </c>
      <c r="AY158" s="221" t="s">
        <v>153</v>
      </c>
    </row>
    <row r="159" spans="1:65" s="13" customFormat="1" ht="11.25">
      <c r="B159" s="211"/>
      <c r="C159" s="212"/>
      <c r="D159" s="206" t="s">
        <v>164</v>
      </c>
      <c r="E159" s="213" t="s">
        <v>1</v>
      </c>
      <c r="F159" s="214" t="s">
        <v>203</v>
      </c>
      <c r="G159" s="212"/>
      <c r="H159" s="215">
        <v>339.48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164</v>
      </c>
      <c r="AU159" s="221" t="s">
        <v>94</v>
      </c>
      <c r="AV159" s="13" t="s">
        <v>94</v>
      </c>
      <c r="AW159" s="13" t="s">
        <v>41</v>
      </c>
      <c r="AX159" s="13" t="s">
        <v>85</v>
      </c>
      <c r="AY159" s="221" t="s">
        <v>153</v>
      </c>
    </row>
    <row r="160" spans="1:65" s="14" customFormat="1" ht="11.25">
      <c r="B160" s="232"/>
      <c r="C160" s="233"/>
      <c r="D160" s="206" t="s">
        <v>164</v>
      </c>
      <c r="E160" s="234" t="s">
        <v>1</v>
      </c>
      <c r="F160" s="235" t="s">
        <v>204</v>
      </c>
      <c r="G160" s="233"/>
      <c r="H160" s="236">
        <v>361.08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164</v>
      </c>
      <c r="AU160" s="242" t="s">
        <v>94</v>
      </c>
      <c r="AV160" s="14" t="s">
        <v>160</v>
      </c>
      <c r="AW160" s="14" t="s">
        <v>41</v>
      </c>
      <c r="AX160" s="14" t="s">
        <v>92</v>
      </c>
      <c r="AY160" s="242" t="s">
        <v>153</v>
      </c>
    </row>
    <row r="161" spans="1:65" s="2" customFormat="1" ht="33" customHeight="1">
      <c r="A161" s="34"/>
      <c r="B161" s="35"/>
      <c r="C161" s="193" t="s">
        <v>209</v>
      </c>
      <c r="D161" s="193" t="s">
        <v>155</v>
      </c>
      <c r="E161" s="194" t="s">
        <v>210</v>
      </c>
      <c r="F161" s="195" t="s">
        <v>211</v>
      </c>
      <c r="G161" s="196" t="s">
        <v>185</v>
      </c>
      <c r="H161" s="197">
        <v>613.83600000000001</v>
      </c>
      <c r="I161" s="198"/>
      <c r="J161" s="199">
        <f>ROUND(I161*H161,2)</f>
        <v>0</v>
      </c>
      <c r="K161" s="195" t="s">
        <v>159</v>
      </c>
      <c r="L161" s="39"/>
      <c r="M161" s="200" t="s">
        <v>1</v>
      </c>
      <c r="N161" s="201" t="s">
        <v>50</v>
      </c>
      <c r="O161" s="71"/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4" t="s">
        <v>160</v>
      </c>
      <c r="AT161" s="204" t="s">
        <v>155</v>
      </c>
      <c r="AU161" s="204" t="s">
        <v>94</v>
      </c>
      <c r="AY161" s="16" t="s">
        <v>153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6" t="s">
        <v>92</v>
      </c>
      <c r="BK161" s="205">
        <f>ROUND(I161*H161,2)</f>
        <v>0</v>
      </c>
      <c r="BL161" s="16" t="s">
        <v>160</v>
      </c>
      <c r="BM161" s="204" t="s">
        <v>212</v>
      </c>
    </row>
    <row r="162" spans="1:65" s="13" customFormat="1" ht="11.25">
      <c r="B162" s="211"/>
      <c r="C162" s="212"/>
      <c r="D162" s="206" t="s">
        <v>164</v>
      </c>
      <c r="E162" s="213" t="s">
        <v>1</v>
      </c>
      <c r="F162" s="214" t="s">
        <v>213</v>
      </c>
      <c r="G162" s="212"/>
      <c r="H162" s="215">
        <v>36.72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164</v>
      </c>
      <c r="AU162" s="221" t="s">
        <v>94</v>
      </c>
      <c r="AV162" s="13" t="s">
        <v>94</v>
      </c>
      <c r="AW162" s="13" t="s">
        <v>41</v>
      </c>
      <c r="AX162" s="13" t="s">
        <v>85</v>
      </c>
      <c r="AY162" s="221" t="s">
        <v>153</v>
      </c>
    </row>
    <row r="163" spans="1:65" s="13" customFormat="1" ht="11.25">
      <c r="B163" s="211"/>
      <c r="C163" s="212"/>
      <c r="D163" s="206" t="s">
        <v>164</v>
      </c>
      <c r="E163" s="213" t="s">
        <v>1</v>
      </c>
      <c r="F163" s="214" t="s">
        <v>214</v>
      </c>
      <c r="G163" s="212"/>
      <c r="H163" s="215">
        <v>577.11599999999999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164</v>
      </c>
      <c r="AU163" s="221" t="s">
        <v>94</v>
      </c>
      <c r="AV163" s="13" t="s">
        <v>94</v>
      </c>
      <c r="AW163" s="13" t="s">
        <v>41</v>
      </c>
      <c r="AX163" s="13" t="s">
        <v>85</v>
      </c>
      <c r="AY163" s="221" t="s">
        <v>153</v>
      </c>
    </row>
    <row r="164" spans="1:65" s="14" customFormat="1" ht="11.25">
      <c r="B164" s="232"/>
      <c r="C164" s="233"/>
      <c r="D164" s="206" t="s">
        <v>164</v>
      </c>
      <c r="E164" s="234" t="s">
        <v>1</v>
      </c>
      <c r="F164" s="235" t="s">
        <v>204</v>
      </c>
      <c r="G164" s="233"/>
      <c r="H164" s="236">
        <v>613.83600000000001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164</v>
      </c>
      <c r="AU164" s="242" t="s">
        <v>94</v>
      </c>
      <c r="AV164" s="14" t="s">
        <v>160</v>
      </c>
      <c r="AW164" s="14" t="s">
        <v>41</v>
      </c>
      <c r="AX164" s="14" t="s">
        <v>92</v>
      </c>
      <c r="AY164" s="242" t="s">
        <v>153</v>
      </c>
    </row>
    <row r="165" spans="1:65" s="2" customFormat="1" ht="24">
      <c r="A165" s="34"/>
      <c r="B165" s="35"/>
      <c r="C165" s="193" t="s">
        <v>215</v>
      </c>
      <c r="D165" s="193" t="s">
        <v>155</v>
      </c>
      <c r="E165" s="194" t="s">
        <v>216</v>
      </c>
      <c r="F165" s="195" t="s">
        <v>217</v>
      </c>
      <c r="G165" s="196" t="s">
        <v>158</v>
      </c>
      <c r="H165" s="197">
        <v>248.8</v>
      </c>
      <c r="I165" s="198"/>
      <c r="J165" s="199">
        <f>ROUND(I165*H165,2)</f>
        <v>0</v>
      </c>
      <c r="K165" s="195" t="s">
        <v>159</v>
      </c>
      <c r="L165" s="39"/>
      <c r="M165" s="200" t="s">
        <v>1</v>
      </c>
      <c r="N165" s="201" t="s">
        <v>50</v>
      </c>
      <c r="O165" s="71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4" t="s">
        <v>160</v>
      </c>
      <c r="AT165" s="204" t="s">
        <v>155</v>
      </c>
      <c r="AU165" s="204" t="s">
        <v>94</v>
      </c>
      <c r="AY165" s="16" t="s">
        <v>153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6" t="s">
        <v>92</v>
      </c>
      <c r="BK165" s="205">
        <f>ROUND(I165*H165,2)</f>
        <v>0</v>
      </c>
      <c r="BL165" s="16" t="s">
        <v>160</v>
      </c>
      <c r="BM165" s="204" t="s">
        <v>218</v>
      </c>
    </row>
    <row r="166" spans="1:65" s="13" customFormat="1" ht="11.25">
      <c r="B166" s="211"/>
      <c r="C166" s="212"/>
      <c r="D166" s="206" t="s">
        <v>164</v>
      </c>
      <c r="E166" s="213" t="s">
        <v>1</v>
      </c>
      <c r="F166" s="214" t="s">
        <v>219</v>
      </c>
      <c r="G166" s="212"/>
      <c r="H166" s="215">
        <v>248.8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164</v>
      </c>
      <c r="AU166" s="221" t="s">
        <v>94</v>
      </c>
      <c r="AV166" s="13" t="s">
        <v>94</v>
      </c>
      <c r="AW166" s="13" t="s">
        <v>41</v>
      </c>
      <c r="AX166" s="13" t="s">
        <v>92</v>
      </c>
      <c r="AY166" s="221" t="s">
        <v>153</v>
      </c>
    </row>
    <row r="167" spans="1:65" s="2" customFormat="1" ht="24">
      <c r="A167" s="34"/>
      <c r="B167" s="35"/>
      <c r="C167" s="193" t="s">
        <v>220</v>
      </c>
      <c r="D167" s="193" t="s">
        <v>155</v>
      </c>
      <c r="E167" s="194" t="s">
        <v>221</v>
      </c>
      <c r="F167" s="195" t="s">
        <v>222</v>
      </c>
      <c r="G167" s="196" t="s">
        <v>158</v>
      </c>
      <c r="H167" s="197">
        <v>248</v>
      </c>
      <c r="I167" s="198"/>
      <c r="J167" s="199">
        <f>ROUND(I167*H167,2)</f>
        <v>0</v>
      </c>
      <c r="K167" s="195" t="s">
        <v>159</v>
      </c>
      <c r="L167" s="39"/>
      <c r="M167" s="200" t="s">
        <v>1</v>
      </c>
      <c r="N167" s="201" t="s">
        <v>50</v>
      </c>
      <c r="O167" s="71"/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4" t="s">
        <v>160</v>
      </c>
      <c r="AT167" s="204" t="s">
        <v>155</v>
      </c>
      <c r="AU167" s="204" t="s">
        <v>94</v>
      </c>
      <c r="AY167" s="16" t="s">
        <v>153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6" t="s">
        <v>92</v>
      </c>
      <c r="BK167" s="205">
        <f>ROUND(I167*H167,2)</f>
        <v>0</v>
      </c>
      <c r="BL167" s="16" t="s">
        <v>160</v>
      </c>
      <c r="BM167" s="204" t="s">
        <v>223</v>
      </c>
    </row>
    <row r="168" spans="1:65" s="2" customFormat="1" ht="16.5" customHeight="1">
      <c r="A168" s="34"/>
      <c r="B168" s="35"/>
      <c r="C168" s="222" t="s">
        <v>224</v>
      </c>
      <c r="D168" s="222" t="s">
        <v>182</v>
      </c>
      <c r="E168" s="223" t="s">
        <v>225</v>
      </c>
      <c r="F168" s="224" t="s">
        <v>226</v>
      </c>
      <c r="G168" s="225" t="s">
        <v>227</v>
      </c>
      <c r="H168" s="226">
        <v>4.96</v>
      </c>
      <c r="I168" s="227"/>
      <c r="J168" s="228">
        <f>ROUND(I168*H168,2)</f>
        <v>0</v>
      </c>
      <c r="K168" s="224" t="s">
        <v>159</v>
      </c>
      <c r="L168" s="229"/>
      <c r="M168" s="230" t="s">
        <v>1</v>
      </c>
      <c r="N168" s="231" t="s">
        <v>50</v>
      </c>
      <c r="O168" s="71"/>
      <c r="P168" s="202">
        <f>O168*H168</f>
        <v>0</v>
      </c>
      <c r="Q168" s="202">
        <v>1E-3</v>
      </c>
      <c r="R168" s="202">
        <f>Q168*H168</f>
        <v>4.96E-3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186</v>
      </c>
      <c r="AT168" s="204" t="s">
        <v>182</v>
      </c>
      <c r="AU168" s="204" t="s">
        <v>94</v>
      </c>
      <c r="AY168" s="16" t="s">
        <v>153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6" t="s">
        <v>92</v>
      </c>
      <c r="BK168" s="205">
        <f>ROUND(I168*H168,2)</f>
        <v>0</v>
      </c>
      <c r="BL168" s="16" t="s">
        <v>160</v>
      </c>
      <c r="BM168" s="204" t="s">
        <v>228</v>
      </c>
    </row>
    <row r="169" spans="1:65" s="13" customFormat="1" ht="11.25">
      <c r="B169" s="211"/>
      <c r="C169" s="212"/>
      <c r="D169" s="206" t="s">
        <v>164</v>
      </c>
      <c r="E169" s="212"/>
      <c r="F169" s="214" t="s">
        <v>229</v>
      </c>
      <c r="G169" s="212"/>
      <c r="H169" s="215">
        <v>4.96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20"/>
      <c r="AT169" s="221" t="s">
        <v>164</v>
      </c>
      <c r="AU169" s="221" t="s">
        <v>94</v>
      </c>
      <c r="AV169" s="13" t="s">
        <v>94</v>
      </c>
      <c r="AW169" s="13" t="s">
        <v>4</v>
      </c>
      <c r="AX169" s="13" t="s">
        <v>92</v>
      </c>
      <c r="AY169" s="221" t="s">
        <v>153</v>
      </c>
    </row>
    <row r="170" spans="1:65" s="12" customFormat="1" ht="22.9" customHeight="1">
      <c r="B170" s="177"/>
      <c r="C170" s="178"/>
      <c r="D170" s="179" t="s">
        <v>84</v>
      </c>
      <c r="E170" s="191" t="s">
        <v>94</v>
      </c>
      <c r="F170" s="191" t="s">
        <v>230</v>
      </c>
      <c r="G170" s="178"/>
      <c r="H170" s="178"/>
      <c r="I170" s="181"/>
      <c r="J170" s="192">
        <f>BK170</f>
        <v>0</v>
      </c>
      <c r="K170" s="178"/>
      <c r="L170" s="183"/>
      <c r="M170" s="184"/>
      <c r="N170" s="185"/>
      <c r="O170" s="185"/>
      <c r="P170" s="186">
        <f>SUM(P171:P187)</f>
        <v>0</v>
      </c>
      <c r="Q170" s="185"/>
      <c r="R170" s="186">
        <f>SUM(R171:R187)</f>
        <v>41.282000940000003</v>
      </c>
      <c r="S170" s="185"/>
      <c r="T170" s="187">
        <f>SUM(T171:T187)</f>
        <v>0</v>
      </c>
      <c r="AR170" s="188" t="s">
        <v>92</v>
      </c>
      <c r="AT170" s="189" t="s">
        <v>84</v>
      </c>
      <c r="AU170" s="189" t="s">
        <v>92</v>
      </c>
      <c r="AY170" s="188" t="s">
        <v>153</v>
      </c>
      <c r="BK170" s="190">
        <f>SUM(BK171:BK187)</f>
        <v>0</v>
      </c>
    </row>
    <row r="171" spans="1:65" s="2" customFormat="1" ht="33" customHeight="1">
      <c r="A171" s="34"/>
      <c r="B171" s="35"/>
      <c r="C171" s="193" t="s">
        <v>231</v>
      </c>
      <c r="D171" s="193" t="s">
        <v>155</v>
      </c>
      <c r="E171" s="194" t="s">
        <v>232</v>
      </c>
      <c r="F171" s="195" t="s">
        <v>233</v>
      </c>
      <c r="G171" s="196" t="s">
        <v>178</v>
      </c>
      <c r="H171" s="197">
        <v>27</v>
      </c>
      <c r="I171" s="198"/>
      <c r="J171" s="199">
        <f>ROUND(I171*H171,2)</f>
        <v>0</v>
      </c>
      <c r="K171" s="195" t="s">
        <v>159</v>
      </c>
      <c r="L171" s="39"/>
      <c r="M171" s="200" t="s">
        <v>1</v>
      </c>
      <c r="N171" s="201" t="s">
        <v>50</v>
      </c>
      <c r="O171" s="71"/>
      <c r="P171" s="202">
        <f>O171*H171</f>
        <v>0</v>
      </c>
      <c r="Q171" s="202">
        <v>1.52477</v>
      </c>
      <c r="R171" s="202">
        <f>Q171*H171</f>
        <v>41.168790000000001</v>
      </c>
      <c r="S171" s="202">
        <v>0</v>
      </c>
      <c r="T171" s="20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160</v>
      </c>
      <c r="AT171" s="204" t="s">
        <v>155</v>
      </c>
      <c r="AU171" s="204" t="s">
        <v>94</v>
      </c>
      <c r="AY171" s="16" t="s">
        <v>153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6" t="s">
        <v>92</v>
      </c>
      <c r="BK171" s="205">
        <f>ROUND(I171*H171,2)</f>
        <v>0</v>
      </c>
      <c r="BL171" s="16" t="s">
        <v>160</v>
      </c>
      <c r="BM171" s="204" t="s">
        <v>234</v>
      </c>
    </row>
    <row r="172" spans="1:65" s="13" customFormat="1" ht="11.25">
      <c r="B172" s="211"/>
      <c r="C172" s="212"/>
      <c r="D172" s="206" t="s">
        <v>164</v>
      </c>
      <c r="E172" s="213" t="s">
        <v>1</v>
      </c>
      <c r="F172" s="214" t="s">
        <v>235</v>
      </c>
      <c r="G172" s="212"/>
      <c r="H172" s="215">
        <v>27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164</v>
      </c>
      <c r="AU172" s="221" t="s">
        <v>94</v>
      </c>
      <c r="AV172" s="13" t="s">
        <v>94</v>
      </c>
      <c r="AW172" s="13" t="s">
        <v>41</v>
      </c>
      <c r="AX172" s="13" t="s">
        <v>92</v>
      </c>
      <c r="AY172" s="221" t="s">
        <v>153</v>
      </c>
    </row>
    <row r="173" spans="1:65" s="2" customFormat="1" ht="24">
      <c r="A173" s="34"/>
      <c r="B173" s="35"/>
      <c r="C173" s="193" t="s">
        <v>8</v>
      </c>
      <c r="D173" s="193" t="s">
        <v>155</v>
      </c>
      <c r="E173" s="194" t="s">
        <v>236</v>
      </c>
      <c r="F173" s="195" t="s">
        <v>237</v>
      </c>
      <c r="G173" s="196" t="s">
        <v>178</v>
      </c>
      <c r="H173" s="197">
        <v>54.4</v>
      </c>
      <c r="I173" s="198"/>
      <c r="J173" s="199">
        <f>ROUND(I173*H173,2)</f>
        <v>0</v>
      </c>
      <c r="K173" s="195" t="s">
        <v>159</v>
      </c>
      <c r="L173" s="39"/>
      <c r="M173" s="200" t="s">
        <v>1</v>
      </c>
      <c r="N173" s="201" t="s">
        <v>50</v>
      </c>
      <c r="O173" s="71"/>
      <c r="P173" s="202">
        <f>O173*H173</f>
        <v>0</v>
      </c>
      <c r="Q173" s="202">
        <v>1.8000000000000001E-4</v>
      </c>
      <c r="R173" s="202">
        <f>Q173*H173</f>
        <v>9.7920000000000004E-3</v>
      </c>
      <c r="S173" s="202">
        <v>0</v>
      </c>
      <c r="T173" s="20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4" t="s">
        <v>160</v>
      </c>
      <c r="AT173" s="204" t="s">
        <v>155</v>
      </c>
      <c r="AU173" s="204" t="s">
        <v>94</v>
      </c>
      <c r="AY173" s="16" t="s">
        <v>153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6" t="s">
        <v>92</v>
      </c>
      <c r="BK173" s="205">
        <f>ROUND(I173*H173,2)</f>
        <v>0</v>
      </c>
      <c r="BL173" s="16" t="s">
        <v>160</v>
      </c>
      <c r="BM173" s="204" t="s">
        <v>238</v>
      </c>
    </row>
    <row r="174" spans="1:65" s="13" customFormat="1" ht="11.25">
      <c r="B174" s="211"/>
      <c r="C174" s="212"/>
      <c r="D174" s="206" t="s">
        <v>164</v>
      </c>
      <c r="E174" s="213" t="s">
        <v>1</v>
      </c>
      <c r="F174" s="214" t="s">
        <v>239</v>
      </c>
      <c r="G174" s="212"/>
      <c r="H174" s="215">
        <v>54.4</v>
      </c>
      <c r="I174" s="216"/>
      <c r="J174" s="212"/>
      <c r="K174" s="212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164</v>
      </c>
      <c r="AU174" s="221" t="s">
        <v>94</v>
      </c>
      <c r="AV174" s="13" t="s">
        <v>94</v>
      </c>
      <c r="AW174" s="13" t="s">
        <v>41</v>
      </c>
      <c r="AX174" s="13" t="s">
        <v>92</v>
      </c>
      <c r="AY174" s="221" t="s">
        <v>153</v>
      </c>
    </row>
    <row r="175" spans="1:65" s="2" customFormat="1" ht="24">
      <c r="A175" s="34"/>
      <c r="B175" s="35"/>
      <c r="C175" s="193" t="s">
        <v>240</v>
      </c>
      <c r="D175" s="193" t="s">
        <v>155</v>
      </c>
      <c r="E175" s="194" t="s">
        <v>241</v>
      </c>
      <c r="F175" s="195" t="s">
        <v>242</v>
      </c>
      <c r="G175" s="196" t="s">
        <v>178</v>
      </c>
      <c r="H175" s="197">
        <v>36</v>
      </c>
      <c r="I175" s="198"/>
      <c r="J175" s="199">
        <f>ROUND(I175*H175,2)</f>
        <v>0</v>
      </c>
      <c r="K175" s="195" t="s">
        <v>159</v>
      </c>
      <c r="L175" s="39"/>
      <c r="M175" s="200" t="s">
        <v>1</v>
      </c>
      <c r="N175" s="201" t="s">
        <v>50</v>
      </c>
      <c r="O175" s="71"/>
      <c r="P175" s="202">
        <f>O175*H175</f>
        <v>0</v>
      </c>
      <c r="Q175" s="202">
        <v>3.8000000000000002E-4</v>
      </c>
      <c r="R175" s="202">
        <f>Q175*H175</f>
        <v>1.3680000000000001E-2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160</v>
      </c>
      <c r="AT175" s="204" t="s">
        <v>155</v>
      </c>
      <c r="AU175" s="204" t="s">
        <v>94</v>
      </c>
      <c r="AY175" s="16" t="s">
        <v>153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6" t="s">
        <v>92</v>
      </c>
      <c r="BK175" s="205">
        <f>ROUND(I175*H175,2)</f>
        <v>0</v>
      </c>
      <c r="BL175" s="16" t="s">
        <v>160</v>
      </c>
      <c r="BM175" s="204" t="s">
        <v>243</v>
      </c>
    </row>
    <row r="176" spans="1:65" s="13" customFormat="1" ht="11.25">
      <c r="B176" s="211"/>
      <c r="C176" s="212"/>
      <c r="D176" s="206" t="s">
        <v>164</v>
      </c>
      <c r="E176" s="213" t="s">
        <v>1</v>
      </c>
      <c r="F176" s="214" t="s">
        <v>244</v>
      </c>
      <c r="G176" s="212"/>
      <c r="H176" s="215">
        <v>36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164</v>
      </c>
      <c r="AU176" s="221" t="s">
        <v>94</v>
      </c>
      <c r="AV176" s="13" t="s">
        <v>94</v>
      </c>
      <c r="AW176" s="13" t="s">
        <v>41</v>
      </c>
      <c r="AX176" s="13" t="s">
        <v>92</v>
      </c>
      <c r="AY176" s="221" t="s">
        <v>153</v>
      </c>
    </row>
    <row r="177" spans="1:65" s="2" customFormat="1" ht="24">
      <c r="A177" s="34"/>
      <c r="B177" s="35"/>
      <c r="C177" s="193" t="s">
        <v>245</v>
      </c>
      <c r="D177" s="193" t="s">
        <v>155</v>
      </c>
      <c r="E177" s="194" t="s">
        <v>246</v>
      </c>
      <c r="F177" s="195" t="s">
        <v>247</v>
      </c>
      <c r="G177" s="196" t="s">
        <v>168</v>
      </c>
      <c r="H177" s="197">
        <v>5.6</v>
      </c>
      <c r="I177" s="198"/>
      <c r="J177" s="199">
        <f>ROUND(I177*H177,2)</f>
        <v>0</v>
      </c>
      <c r="K177" s="195" t="s">
        <v>159</v>
      </c>
      <c r="L177" s="39"/>
      <c r="M177" s="200" t="s">
        <v>1</v>
      </c>
      <c r="N177" s="201" t="s">
        <v>50</v>
      </c>
      <c r="O177" s="71"/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4" t="s">
        <v>160</v>
      </c>
      <c r="AT177" s="204" t="s">
        <v>155</v>
      </c>
      <c r="AU177" s="204" t="s">
        <v>94</v>
      </c>
      <c r="AY177" s="16" t="s">
        <v>153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6" t="s">
        <v>92</v>
      </c>
      <c r="BK177" s="205">
        <f>ROUND(I177*H177,2)</f>
        <v>0</v>
      </c>
      <c r="BL177" s="16" t="s">
        <v>160</v>
      </c>
      <c r="BM177" s="204" t="s">
        <v>248</v>
      </c>
    </row>
    <row r="178" spans="1:65" s="13" customFormat="1" ht="11.25">
      <c r="B178" s="211"/>
      <c r="C178" s="212"/>
      <c r="D178" s="206" t="s">
        <v>164</v>
      </c>
      <c r="E178" s="213" t="s">
        <v>1</v>
      </c>
      <c r="F178" s="214" t="s">
        <v>249</v>
      </c>
      <c r="G178" s="212"/>
      <c r="H178" s="215">
        <v>2.4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164</v>
      </c>
      <c r="AU178" s="221" t="s">
        <v>94</v>
      </c>
      <c r="AV178" s="13" t="s">
        <v>94</v>
      </c>
      <c r="AW178" s="13" t="s">
        <v>41</v>
      </c>
      <c r="AX178" s="13" t="s">
        <v>85</v>
      </c>
      <c r="AY178" s="221" t="s">
        <v>153</v>
      </c>
    </row>
    <row r="179" spans="1:65" s="13" customFormat="1" ht="11.25">
      <c r="B179" s="211"/>
      <c r="C179" s="212"/>
      <c r="D179" s="206" t="s">
        <v>164</v>
      </c>
      <c r="E179" s="213" t="s">
        <v>1</v>
      </c>
      <c r="F179" s="214" t="s">
        <v>250</v>
      </c>
      <c r="G179" s="212"/>
      <c r="H179" s="215">
        <v>3.2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164</v>
      </c>
      <c r="AU179" s="221" t="s">
        <v>94</v>
      </c>
      <c r="AV179" s="13" t="s">
        <v>94</v>
      </c>
      <c r="AW179" s="13" t="s">
        <v>41</v>
      </c>
      <c r="AX179" s="13" t="s">
        <v>85</v>
      </c>
      <c r="AY179" s="221" t="s">
        <v>153</v>
      </c>
    </row>
    <row r="180" spans="1:65" s="14" customFormat="1" ht="11.25">
      <c r="B180" s="232"/>
      <c r="C180" s="233"/>
      <c r="D180" s="206" t="s">
        <v>164</v>
      </c>
      <c r="E180" s="234" t="s">
        <v>1</v>
      </c>
      <c r="F180" s="235" t="s">
        <v>204</v>
      </c>
      <c r="G180" s="233"/>
      <c r="H180" s="236">
        <v>5.6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AT180" s="242" t="s">
        <v>164</v>
      </c>
      <c r="AU180" s="242" t="s">
        <v>94</v>
      </c>
      <c r="AV180" s="14" t="s">
        <v>160</v>
      </c>
      <c r="AW180" s="14" t="s">
        <v>41</v>
      </c>
      <c r="AX180" s="14" t="s">
        <v>92</v>
      </c>
      <c r="AY180" s="242" t="s">
        <v>153</v>
      </c>
    </row>
    <row r="181" spans="1:65" s="2" customFormat="1" ht="24">
      <c r="A181" s="34"/>
      <c r="B181" s="35"/>
      <c r="C181" s="193" t="s">
        <v>251</v>
      </c>
      <c r="D181" s="193" t="s">
        <v>155</v>
      </c>
      <c r="E181" s="194" t="s">
        <v>252</v>
      </c>
      <c r="F181" s="195" t="s">
        <v>253</v>
      </c>
      <c r="G181" s="196" t="s">
        <v>185</v>
      </c>
      <c r="H181" s="197">
        <v>8.1000000000000003E-2</v>
      </c>
      <c r="I181" s="198"/>
      <c r="J181" s="199">
        <f>ROUND(I181*H181,2)</f>
        <v>0</v>
      </c>
      <c r="K181" s="195" t="s">
        <v>159</v>
      </c>
      <c r="L181" s="39"/>
      <c r="M181" s="200" t="s">
        <v>1</v>
      </c>
      <c r="N181" s="201" t="s">
        <v>50</v>
      </c>
      <c r="O181" s="71"/>
      <c r="P181" s="202">
        <f>O181*H181</f>
        <v>0</v>
      </c>
      <c r="Q181" s="202">
        <v>1.0597399999999999</v>
      </c>
      <c r="R181" s="202">
        <f>Q181*H181</f>
        <v>8.5838939999999989E-2</v>
      </c>
      <c r="S181" s="202">
        <v>0</v>
      </c>
      <c r="T181" s="20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4" t="s">
        <v>160</v>
      </c>
      <c r="AT181" s="204" t="s">
        <v>155</v>
      </c>
      <c r="AU181" s="204" t="s">
        <v>94</v>
      </c>
      <c r="AY181" s="16" t="s">
        <v>153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6" t="s">
        <v>92</v>
      </c>
      <c r="BK181" s="205">
        <f>ROUND(I181*H181,2)</f>
        <v>0</v>
      </c>
      <c r="BL181" s="16" t="s">
        <v>160</v>
      </c>
      <c r="BM181" s="204" t="s">
        <v>254</v>
      </c>
    </row>
    <row r="182" spans="1:65" s="13" customFormat="1" ht="22.5">
      <c r="B182" s="211"/>
      <c r="C182" s="212"/>
      <c r="D182" s="206" t="s">
        <v>164</v>
      </c>
      <c r="E182" s="213" t="s">
        <v>1</v>
      </c>
      <c r="F182" s="214" t="s">
        <v>255</v>
      </c>
      <c r="G182" s="212"/>
      <c r="H182" s="215">
        <v>3.5000000000000003E-2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164</v>
      </c>
      <c r="AU182" s="221" t="s">
        <v>94</v>
      </c>
      <c r="AV182" s="13" t="s">
        <v>94</v>
      </c>
      <c r="AW182" s="13" t="s">
        <v>41</v>
      </c>
      <c r="AX182" s="13" t="s">
        <v>85</v>
      </c>
      <c r="AY182" s="221" t="s">
        <v>153</v>
      </c>
    </row>
    <row r="183" spans="1:65" s="13" customFormat="1" ht="22.5">
      <c r="B183" s="211"/>
      <c r="C183" s="212"/>
      <c r="D183" s="206" t="s">
        <v>164</v>
      </c>
      <c r="E183" s="213" t="s">
        <v>1</v>
      </c>
      <c r="F183" s="214" t="s">
        <v>256</v>
      </c>
      <c r="G183" s="212"/>
      <c r="H183" s="215">
        <v>4.5999999999999999E-2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164</v>
      </c>
      <c r="AU183" s="221" t="s">
        <v>94</v>
      </c>
      <c r="AV183" s="13" t="s">
        <v>94</v>
      </c>
      <c r="AW183" s="13" t="s">
        <v>41</v>
      </c>
      <c r="AX183" s="13" t="s">
        <v>85</v>
      </c>
      <c r="AY183" s="221" t="s">
        <v>153</v>
      </c>
    </row>
    <row r="184" spans="1:65" s="14" customFormat="1" ht="11.25">
      <c r="B184" s="232"/>
      <c r="C184" s="233"/>
      <c r="D184" s="206" t="s">
        <v>164</v>
      </c>
      <c r="E184" s="234" t="s">
        <v>1</v>
      </c>
      <c r="F184" s="235" t="s">
        <v>204</v>
      </c>
      <c r="G184" s="233"/>
      <c r="H184" s="236">
        <v>8.1000000000000003E-2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AT184" s="242" t="s">
        <v>164</v>
      </c>
      <c r="AU184" s="242" t="s">
        <v>94</v>
      </c>
      <c r="AV184" s="14" t="s">
        <v>160</v>
      </c>
      <c r="AW184" s="14" t="s">
        <v>41</v>
      </c>
      <c r="AX184" s="14" t="s">
        <v>92</v>
      </c>
      <c r="AY184" s="242" t="s">
        <v>153</v>
      </c>
    </row>
    <row r="185" spans="1:65" s="2" customFormat="1" ht="24">
      <c r="A185" s="34"/>
      <c r="B185" s="35"/>
      <c r="C185" s="193" t="s">
        <v>257</v>
      </c>
      <c r="D185" s="193" t="s">
        <v>155</v>
      </c>
      <c r="E185" s="194" t="s">
        <v>258</v>
      </c>
      <c r="F185" s="195" t="s">
        <v>259</v>
      </c>
      <c r="G185" s="196" t="s">
        <v>260</v>
      </c>
      <c r="H185" s="197">
        <v>65</v>
      </c>
      <c r="I185" s="198"/>
      <c r="J185" s="199">
        <f>ROUND(I185*H185,2)</f>
        <v>0</v>
      </c>
      <c r="K185" s="195" t="s">
        <v>159</v>
      </c>
      <c r="L185" s="39"/>
      <c r="M185" s="200" t="s">
        <v>1</v>
      </c>
      <c r="N185" s="201" t="s">
        <v>50</v>
      </c>
      <c r="O185" s="71"/>
      <c r="P185" s="202">
        <f>O185*H185</f>
        <v>0</v>
      </c>
      <c r="Q185" s="202">
        <v>6.0000000000000002E-5</v>
      </c>
      <c r="R185" s="202">
        <f>Q185*H185</f>
        <v>3.9000000000000003E-3</v>
      </c>
      <c r="S185" s="202">
        <v>0</v>
      </c>
      <c r="T185" s="20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4" t="s">
        <v>160</v>
      </c>
      <c r="AT185" s="204" t="s">
        <v>155</v>
      </c>
      <c r="AU185" s="204" t="s">
        <v>94</v>
      </c>
      <c r="AY185" s="16" t="s">
        <v>153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6" t="s">
        <v>92</v>
      </c>
      <c r="BK185" s="205">
        <f>ROUND(I185*H185,2)</f>
        <v>0</v>
      </c>
      <c r="BL185" s="16" t="s">
        <v>160</v>
      </c>
      <c r="BM185" s="204" t="s">
        <v>261</v>
      </c>
    </row>
    <row r="186" spans="1:65" s="2" customFormat="1" ht="24">
      <c r="A186" s="34"/>
      <c r="B186" s="35"/>
      <c r="C186" s="222" t="s">
        <v>262</v>
      </c>
      <c r="D186" s="222" t="s">
        <v>182</v>
      </c>
      <c r="E186" s="223" t="s">
        <v>263</v>
      </c>
      <c r="F186" s="224" t="s">
        <v>264</v>
      </c>
      <c r="G186" s="225" t="s">
        <v>168</v>
      </c>
      <c r="H186" s="226">
        <v>16</v>
      </c>
      <c r="I186" s="227"/>
      <c r="J186" s="228">
        <f>ROUND(I186*H186,2)</f>
        <v>0</v>
      </c>
      <c r="K186" s="224" t="s">
        <v>1</v>
      </c>
      <c r="L186" s="229"/>
      <c r="M186" s="230" t="s">
        <v>1</v>
      </c>
      <c r="N186" s="231" t="s">
        <v>50</v>
      </c>
      <c r="O186" s="71"/>
      <c r="P186" s="202">
        <f>O186*H186</f>
        <v>0</v>
      </c>
      <c r="Q186" s="202">
        <v>0</v>
      </c>
      <c r="R186" s="202">
        <f>Q186*H186</f>
        <v>0</v>
      </c>
      <c r="S186" s="202">
        <v>0</v>
      </c>
      <c r="T186" s="20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4" t="s">
        <v>186</v>
      </c>
      <c r="AT186" s="204" t="s">
        <v>182</v>
      </c>
      <c r="AU186" s="204" t="s">
        <v>94</v>
      </c>
      <c r="AY186" s="16" t="s">
        <v>153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6" t="s">
        <v>92</v>
      </c>
      <c r="BK186" s="205">
        <f>ROUND(I186*H186,2)</f>
        <v>0</v>
      </c>
      <c r="BL186" s="16" t="s">
        <v>160</v>
      </c>
      <c r="BM186" s="204" t="s">
        <v>265</v>
      </c>
    </row>
    <row r="187" spans="1:65" s="13" customFormat="1" ht="22.5">
      <c r="B187" s="211"/>
      <c r="C187" s="212"/>
      <c r="D187" s="206" t="s">
        <v>164</v>
      </c>
      <c r="E187" s="213" t="s">
        <v>1</v>
      </c>
      <c r="F187" s="214" t="s">
        <v>266</v>
      </c>
      <c r="G187" s="212"/>
      <c r="H187" s="215">
        <v>16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164</v>
      </c>
      <c r="AU187" s="221" t="s">
        <v>94</v>
      </c>
      <c r="AV187" s="13" t="s">
        <v>94</v>
      </c>
      <c r="AW187" s="13" t="s">
        <v>41</v>
      </c>
      <c r="AX187" s="13" t="s">
        <v>92</v>
      </c>
      <c r="AY187" s="221" t="s">
        <v>153</v>
      </c>
    </row>
    <row r="188" spans="1:65" s="12" customFormat="1" ht="22.9" customHeight="1">
      <c r="B188" s="177"/>
      <c r="C188" s="178"/>
      <c r="D188" s="179" t="s">
        <v>84</v>
      </c>
      <c r="E188" s="191" t="s">
        <v>171</v>
      </c>
      <c r="F188" s="191" t="s">
        <v>267</v>
      </c>
      <c r="G188" s="178"/>
      <c r="H188" s="178"/>
      <c r="I188" s="181"/>
      <c r="J188" s="192">
        <f>BK188</f>
        <v>0</v>
      </c>
      <c r="K188" s="178"/>
      <c r="L188" s="183"/>
      <c r="M188" s="184"/>
      <c r="N188" s="185"/>
      <c r="O188" s="185"/>
      <c r="P188" s="186">
        <f>SUM(P189:P211)</f>
        <v>0</v>
      </c>
      <c r="Q188" s="185"/>
      <c r="R188" s="186">
        <f>SUM(R189:R211)</f>
        <v>2.9739574299999996</v>
      </c>
      <c r="S188" s="185"/>
      <c r="T188" s="187">
        <f>SUM(T189:T211)</f>
        <v>0</v>
      </c>
      <c r="AR188" s="188" t="s">
        <v>92</v>
      </c>
      <c r="AT188" s="189" t="s">
        <v>84</v>
      </c>
      <c r="AU188" s="189" t="s">
        <v>92</v>
      </c>
      <c r="AY188" s="188" t="s">
        <v>153</v>
      </c>
      <c r="BK188" s="190">
        <f>SUM(BK189:BK211)</f>
        <v>0</v>
      </c>
    </row>
    <row r="189" spans="1:65" s="2" customFormat="1" ht="16.5" customHeight="1">
      <c r="A189" s="34"/>
      <c r="B189" s="35"/>
      <c r="C189" s="193" t="s">
        <v>7</v>
      </c>
      <c r="D189" s="193" t="s">
        <v>155</v>
      </c>
      <c r="E189" s="194" t="s">
        <v>268</v>
      </c>
      <c r="F189" s="195" t="s">
        <v>269</v>
      </c>
      <c r="G189" s="196" t="s">
        <v>168</v>
      </c>
      <c r="H189" s="197">
        <v>2.5</v>
      </c>
      <c r="I189" s="198"/>
      <c r="J189" s="199">
        <f>ROUND(I189*H189,2)</f>
        <v>0</v>
      </c>
      <c r="K189" s="195" t="s">
        <v>159</v>
      </c>
      <c r="L189" s="39"/>
      <c r="M189" s="200" t="s">
        <v>1</v>
      </c>
      <c r="N189" s="201" t="s">
        <v>50</v>
      </c>
      <c r="O189" s="71"/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4" t="s">
        <v>160</v>
      </c>
      <c r="AT189" s="204" t="s">
        <v>155</v>
      </c>
      <c r="AU189" s="204" t="s">
        <v>94</v>
      </c>
      <c r="AY189" s="16" t="s">
        <v>153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6" t="s">
        <v>92</v>
      </c>
      <c r="BK189" s="205">
        <f>ROUND(I189*H189,2)</f>
        <v>0</v>
      </c>
      <c r="BL189" s="16" t="s">
        <v>160</v>
      </c>
      <c r="BM189" s="204" t="s">
        <v>270</v>
      </c>
    </row>
    <row r="190" spans="1:65" s="13" customFormat="1" ht="11.25">
      <c r="B190" s="211"/>
      <c r="C190" s="212"/>
      <c r="D190" s="206" t="s">
        <v>164</v>
      </c>
      <c r="E190" s="213" t="s">
        <v>1</v>
      </c>
      <c r="F190" s="214" t="s">
        <v>271</v>
      </c>
      <c r="G190" s="212"/>
      <c r="H190" s="215">
        <v>2.5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164</v>
      </c>
      <c r="AU190" s="221" t="s">
        <v>94</v>
      </c>
      <c r="AV190" s="13" t="s">
        <v>94</v>
      </c>
      <c r="AW190" s="13" t="s">
        <v>41</v>
      </c>
      <c r="AX190" s="13" t="s">
        <v>92</v>
      </c>
      <c r="AY190" s="221" t="s">
        <v>153</v>
      </c>
    </row>
    <row r="191" spans="1:65" s="2" customFormat="1" ht="24">
      <c r="A191" s="34"/>
      <c r="B191" s="35"/>
      <c r="C191" s="193" t="s">
        <v>272</v>
      </c>
      <c r="D191" s="193" t="s">
        <v>155</v>
      </c>
      <c r="E191" s="194" t="s">
        <v>273</v>
      </c>
      <c r="F191" s="195" t="s">
        <v>274</v>
      </c>
      <c r="G191" s="196" t="s">
        <v>158</v>
      </c>
      <c r="H191" s="197">
        <v>18.77</v>
      </c>
      <c r="I191" s="198"/>
      <c r="J191" s="199">
        <f>ROUND(I191*H191,2)</f>
        <v>0</v>
      </c>
      <c r="K191" s="195" t="s">
        <v>159</v>
      </c>
      <c r="L191" s="39"/>
      <c r="M191" s="200" t="s">
        <v>1</v>
      </c>
      <c r="N191" s="201" t="s">
        <v>50</v>
      </c>
      <c r="O191" s="71"/>
      <c r="P191" s="202">
        <f>O191*H191</f>
        <v>0</v>
      </c>
      <c r="Q191" s="202">
        <v>2.5190000000000001E-2</v>
      </c>
      <c r="R191" s="202">
        <f>Q191*H191</f>
        <v>0.47281630000000002</v>
      </c>
      <c r="S191" s="202">
        <v>0</v>
      </c>
      <c r="T191" s="20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160</v>
      </c>
      <c r="AT191" s="204" t="s">
        <v>155</v>
      </c>
      <c r="AU191" s="204" t="s">
        <v>94</v>
      </c>
      <c r="AY191" s="16" t="s">
        <v>153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6" t="s">
        <v>92</v>
      </c>
      <c r="BK191" s="205">
        <f>ROUND(I191*H191,2)</f>
        <v>0</v>
      </c>
      <c r="BL191" s="16" t="s">
        <v>160</v>
      </c>
      <c r="BM191" s="204" t="s">
        <v>275</v>
      </c>
    </row>
    <row r="192" spans="1:65" s="13" customFormat="1" ht="11.25">
      <c r="B192" s="211"/>
      <c r="C192" s="212"/>
      <c r="D192" s="206" t="s">
        <v>164</v>
      </c>
      <c r="E192" s="213" t="s">
        <v>1</v>
      </c>
      <c r="F192" s="214" t="s">
        <v>276</v>
      </c>
      <c r="G192" s="212"/>
      <c r="H192" s="215">
        <v>4.8899999999999997</v>
      </c>
      <c r="I192" s="216"/>
      <c r="J192" s="212"/>
      <c r="K192" s="212"/>
      <c r="L192" s="217"/>
      <c r="M192" s="218"/>
      <c r="N192" s="219"/>
      <c r="O192" s="219"/>
      <c r="P192" s="219"/>
      <c r="Q192" s="219"/>
      <c r="R192" s="219"/>
      <c r="S192" s="219"/>
      <c r="T192" s="220"/>
      <c r="AT192" s="221" t="s">
        <v>164</v>
      </c>
      <c r="AU192" s="221" t="s">
        <v>94</v>
      </c>
      <c r="AV192" s="13" t="s">
        <v>94</v>
      </c>
      <c r="AW192" s="13" t="s">
        <v>41</v>
      </c>
      <c r="AX192" s="13" t="s">
        <v>85</v>
      </c>
      <c r="AY192" s="221" t="s">
        <v>153</v>
      </c>
    </row>
    <row r="193" spans="1:65" s="13" customFormat="1" ht="11.25">
      <c r="B193" s="211"/>
      <c r="C193" s="212"/>
      <c r="D193" s="206" t="s">
        <v>164</v>
      </c>
      <c r="E193" s="213" t="s">
        <v>1</v>
      </c>
      <c r="F193" s="214" t="s">
        <v>277</v>
      </c>
      <c r="G193" s="212"/>
      <c r="H193" s="215">
        <v>13.88</v>
      </c>
      <c r="I193" s="216"/>
      <c r="J193" s="212"/>
      <c r="K193" s="212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164</v>
      </c>
      <c r="AU193" s="221" t="s">
        <v>94</v>
      </c>
      <c r="AV193" s="13" t="s">
        <v>94</v>
      </c>
      <c r="AW193" s="13" t="s">
        <v>41</v>
      </c>
      <c r="AX193" s="13" t="s">
        <v>85</v>
      </c>
      <c r="AY193" s="221" t="s">
        <v>153</v>
      </c>
    </row>
    <row r="194" spans="1:65" s="14" customFormat="1" ht="11.25">
      <c r="B194" s="232"/>
      <c r="C194" s="233"/>
      <c r="D194" s="206" t="s">
        <v>164</v>
      </c>
      <c r="E194" s="234" t="s">
        <v>1</v>
      </c>
      <c r="F194" s="235" t="s">
        <v>204</v>
      </c>
      <c r="G194" s="233"/>
      <c r="H194" s="236">
        <v>18.77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164</v>
      </c>
      <c r="AU194" s="242" t="s">
        <v>94</v>
      </c>
      <c r="AV194" s="14" t="s">
        <v>160</v>
      </c>
      <c r="AW194" s="14" t="s">
        <v>41</v>
      </c>
      <c r="AX194" s="14" t="s">
        <v>92</v>
      </c>
      <c r="AY194" s="242" t="s">
        <v>153</v>
      </c>
    </row>
    <row r="195" spans="1:65" s="2" customFormat="1" ht="24">
      <c r="A195" s="34"/>
      <c r="B195" s="35"/>
      <c r="C195" s="193" t="s">
        <v>278</v>
      </c>
      <c r="D195" s="193" t="s">
        <v>155</v>
      </c>
      <c r="E195" s="194" t="s">
        <v>279</v>
      </c>
      <c r="F195" s="195" t="s">
        <v>280</v>
      </c>
      <c r="G195" s="196" t="s">
        <v>158</v>
      </c>
      <c r="H195" s="197">
        <v>18.77</v>
      </c>
      <c r="I195" s="198"/>
      <c r="J195" s="199">
        <f>ROUND(I195*H195,2)</f>
        <v>0</v>
      </c>
      <c r="K195" s="195" t="s">
        <v>159</v>
      </c>
      <c r="L195" s="39"/>
      <c r="M195" s="200" t="s">
        <v>1</v>
      </c>
      <c r="N195" s="201" t="s">
        <v>50</v>
      </c>
      <c r="O195" s="71"/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4" t="s">
        <v>160</v>
      </c>
      <c r="AT195" s="204" t="s">
        <v>155</v>
      </c>
      <c r="AU195" s="204" t="s">
        <v>94</v>
      </c>
      <c r="AY195" s="16" t="s">
        <v>153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6" t="s">
        <v>92</v>
      </c>
      <c r="BK195" s="205">
        <f>ROUND(I195*H195,2)</f>
        <v>0</v>
      </c>
      <c r="BL195" s="16" t="s">
        <v>160</v>
      </c>
      <c r="BM195" s="204" t="s">
        <v>281</v>
      </c>
    </row>
    <row r="196" spans="1:65" s="2" customFormat="1" ht="24">
      <c r="A196" s="34"/>
      <c r="B196" s="35"/>
      <c r="C196" s="193" t="s">
        <v>282</v>
      </c>
      <c r="D196" s="193" t="s">
        <v>155</v>
      </c>
      <c r="E196" s="194" t="s">
        <v>283</v>
      </c>
      <c r="F196" s="195" t="s">
        <v>284</v>
      </c>
      <c r="G196" s="196" t="s">
        <v>185</v>
      </c>
      <c r="H196" s="197">
        <v>0.32700000000000001</v>
      </c>
      <c r="I196" s="198"/>
      <c r="J196" s="199">
        <f>ROUND(I196*H196,2)</f>
        <v>0</v>
      </c>
      <c r="K196" s="195" t="s">
        <v>159</v>
      </c>
      <c r="L196" s="39"/>
      <c r="M196" s="200" t="s">
        <v>1</v>
      </c>
      <c r="N196" s="201" t="s">
        <v>50</v>
      </c>
      <c r="O196" s="71"/>
      <c r="P196" s="202">
        <f>O196*H196</f>
        <v>0</v>
      </c>
      <c r="Q196" s="202">
        <v>1.04741</v>
      </c>
      <c r="R196" s="202">
        <f>Q196*H196</f>
        <v>0.34250307000000002</v>
      </c>
      <c r="S196" s="202">
        <v>0</v>
      </c>
      <c r="T196" s="20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4" t="s">
        <v>160</v>
      </c>
      <c r="AT196" s="204" t="s">
        <v>155</v>
      </c>
      <c r="AU196" s="204" t="s">
        <v>94</v>
      </c>
      <c r="AY196" s="16" t="s">
        <v>153</v>
      </c>
      <c r="BE196" s="205">
        <f>IF(N196="základní",J196,0)</f>
        <v>0</v>
      </c>
      <c r="BF196" s="205">
        <f>IF(N196="snížená",J196,0)</f>
        <v>0</v>
      </c>
      <c r="BG196" s="205">
        <f>IF(N196="zákl. přenesená",J196,0)</f>
        <v>0</v>
      </c>
      <c r="BH196" s="205">
        <f>IF(N196="sníž. přenesená",J196,0)</f>
        <v>0</v>
      </c>
      <c r="BI196" s="205">
        <f>IF(N196="nulová",J196,0)</f>
        <v>0</v>
      </c>
      <c r="BJ196" s="16" t="s">
        <v>92</v>
      </c>
      <c r="BK196" s="205">
        <f>ROUND(I196*H196,2)</f>
        <v>0</v>
      </c>
      <c r="BL196" s="16" t="s">
        <v>160</v>
      </c>
      <c r="BM196" s="204" t="s">
        <v>285</v>
      </c>
    </row>
    <row r="197" spans="1:65" s="2" customFormat="1" ht="19.5">
      <c r="A197" s="34"/>
      <c r="B197" s="35"/>
      <c r="C197" s="36"/>
      <c r="D197" s="206" t="s">
        <v>162</v>
      </c>
      <c r="E197" s="36"/>
      <c r="F197" s="207" t="s">
        <v>286</v>
      </c>
      <c r="G197" s="36"/>
      <c r="H197" s="36"/>
      <c r="I197" s="208"/>
      <c r="J197" s="36"/>
      <c r="K197" s="36"/>
      <c r="L197" s="39"/>
      <c r="M197" s="209"/>
      <c r="N197" s="210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6" t="s">
        <v>162</v>
      </c>
      <c r="AU197" s="16" t="s">
        <v>94</v>
      </c>
    </row>
    <row r="198" spans="1:65" s="2" customFormat="1" ht="16.5" customHeight="1">
      <c r="A198" s="34"/>
      <c r="B198" s="35"/>
      <c r="C198" s="222" t="s">
        <v>287</v>
      </c>
      <c r="D198" s="222" t="s">
        <v>182</v>
      </c>
      <c r="E198" s="223" t="s">
        <v>288</v>
      </c>
      <c r="F198" s="224" t="s">
        <v>289</v>
      </c>
      <c r="G198" s="225" t="s">
        <v>168</v>
      </c>
      <c r="H198" s="226">
        <v>12.38</v>
      </c>
      <c r="I198" s="227"/>
      <c r="J198" s="228">
        <f>ROUND(I198*H198,2)</f>
        <v>0</v>
      </c>
      <c r="K198" s="224" t="s">
        <v>1</v>
      </c>
      <c r="L198" s="229"/>
      <c r="M198" s="230" t="s">
        <v>1</v>
      </c>
      <c r="N198" s="231" t="s">
        <v>50</v>
      </c>
      <c r="O198" s="71"/>
      <c r="P198" s="202">
        <f>O198*H198</f>
        <v>0</v>
      </c>
      <c r="Q198" s="202">
        <v>0</v>
      </c>
      <c r="R198" s="202">
        <f>Q198*H198</f>
        <v>0</v>
      </c>
      <c r="S198" s="202">
        <v>0</v>
      </c>
      <c r="T198" s="20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4" t="s">
        <v>186</v>
      </c>
      <c r="AT198" s="204" t="s">
        <v>182</v>
      </c>
      <c r="AU198" s="204" t="s">
        <v>94</v>
      </c>
      <c r="AY198" s="16" t="s">
        <v>153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6" t="s">
        <v>92</v>
      </c>
      <c r="BK198" s="205">
        <f>ROUND(I198*H198,2)</f>
        <v>0</v>
      </c>
      <c r="BL198" s="16" t="s">
        <v>160</v>
      </c>
      <c r="BM198" s="204" t="s">
        <v>290</v>
      </c>
    </row>
    <row r="199" spans="1:65" s="2" customFormat="1" ht="48.75">
      <c r="A199" s="34"/>
      <c r="B199" s="35"/>
      <c r="C199" s="36"/>
      <c r="D199" s="206" t="s">
        <v>162</v>
      </c>
      <c r="E199" s="36"/>
      <c r="F199" s="207" t="s">
        <v>291</v>
      </c>
      <c r="G199" s="36"/>
      <c r="H199" s="36"/>
      <c r="I199" s="208"/>
      <c r="J199" s="36"/>
      <c r="K199" s="36"/>
      <c r="L199" s="39"/>
      <c r="M199" s="209"/>
      <c r="N199" s="210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6" t="s">
        <v>162</v>
      </c>
      <c r="AU199" s="16" t="s">
        <v>94</v>
      </c>
    </row>
    <row r="200" spans="1:65" s="13" customFormat="1" ht="11.25">
      <c r="B200" s="211"/>
      <c r="C200" s="212"/>
      <c r="D200" s="206" t="s">
        <v>164</v>
      </c>
      <c r="E200" s="213" t="s">
        <v>1</v>
      </c>
      <c r="F200" s="214" t="s">
        <v>292</v>
      </c>
      <c r="G200" s="212"/>
      <c r="H200" s="215">
        <v>12.38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164</v>
      </c>
      <c r="AU200" s="221" t="s">
        <v>94</v>
      </c>
      <c r="AV200" s="13" t="s">
        <v>94</v>
      </c>
      <c r="AW200" s="13" t="s">
        <v>41</v>
      </c>
      <c r="AX200" s="13" t="s">
        <v>92</v>
      </c>
      <c r="AY200" s="221" t="s">
        <v>153</v>
      </c>
    </row>
    <row r="201" spans="1:65" s="2" customFormat="1" ht="16.5" customHeight="1">
      <c r="A201" s="34"/>
      <c r="B201" s="35"/>
      <c r="C201" s="222" t="s">
        <v>293</v>
      </c>
      <c r="D201" s="222" t="s">
        <v>182</v>
      </c>
      <c r="E201" s="223" t="s">
        <v>294</v>
      </c>
      <c r="F201" s="224" t="s">
        <v>295</v>
      </c>
      <c r="G201" s="225" t="s">
        <v>168</v>
      </c>
      <c r="H201" s="226">
        <v>4.92</v>
      </c>
      <c r="I201" s="227"/>
      <c r="J201" s="228">
        <f>ROUND(I201*H201,2)</f>
        <v>0</v>
      </c>
      <c r="K201" s="224" t="s">
        <v>1</v>
      </c>
      <c r="L201" s="229"/>
      <c r="M201" s="230" t="s">
        <v>1</v>
      </c>
      <c r="N201" s="231" t="s">
        <v>50</v>
      </c>
      <c r="O201" s="71"/>
      <c r="P201" s="202">
        <f>O201*H201</f>
        <v>0</v>
      </c>
      <c r="Q201" s="202">
        <v>0</v>
      </c>
      <c r="R201" s="202">
        <f>Q201*H201</f>
        <v>0</v>
      </c>
      <c r="S201" s="202">
        <v>0</v>
      </c>
      <c r="T201" s="20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4" t="s">
        <v>186</v>
      </c>
      <c r="AT201" s="204" t="s">
        <v>182</v>
      </c>
      <c r="AU201" s="204" t="s">
        <v>94</v>
      </c>
      <c r="AY201" s="16" t="s">
        <v>153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6" t="s">
        <v>92</v>
      </c>
      <c r="BK201" s="205">
        <f>ROUND(I201*H201,2)</f>
        <v>0</v>
      </c>
      <c r="BL201" s="16" t="s">
        <v>160</v>
      </c>
      <c r="BM201" s="204" t="s">
        <v>296</v>
      </c>
    </row>
    <row r="202" spans="1:65" s="2" customFormat="1" ht="48.75">
      <c r="A202" s="34"/>
      <c r="B202" s="35"/>
      <c r="C202" s="36"/>
      <c r="D202" s="206" t="s">
        <v>162</v>
      </c>
      <c r="E202" s="36"/>
      <c r="F202" s="207" t="s">
        <v>297</v>
      </c>
      <c r="G202" s="36"/>
      <c r="H202" s="36"/>
      <c r="I202" s="208"/>
      <c r="J202" s="36"/>
      <c r="K202" s="36"/>
      <c r="L202" s="39"/>
      <c r="M202" s="209"/>
      <c r="N202" s="210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6" t="s">
        <v>162</v>
      </c>
      <c r="AU202" s="16" t="s">
        <v>94</v>
      </c>
    </row>
    <row r="203" spans="1:65" s="13" customFormat="1" ht="11.25">
      <c r="B203" s="211"/>
      <c r="C203" s="212"/>
      <c r="D203" s="206" t="s">
        <v>164</v>
      </c>
      <c r="E203" s="213" t="s">
        <v>1</v>
      </c>
      <c r="F203" s="214" t="s">
        <v>298</v>
      </c>
      <c r="G203" s="212"/>
      <c r="H203" s="215">
        <v>4.92</v>
      </c>
      <c r="I203" s="216"/>
      <c r="J203" s="212"/>
      <c r="K203" s="212"/>
      <c r="L203" s="217"/>
      <c r="M203" s="218"/>
      <c r="N203" s="219"/>
      <c r="O203" s="219"/>
      <c r="P203" s="219"/>
      <c r="Q203" s="219"/>
      <c r="R203" s="219"/>
      <c r="S203" s="219"/>
      <c r="T203" s="220"/>
      <c r="AT203" s="221" t="s">
        <v>164</v>
      </c>
      <c r="AU203" s="221" t="s">
        <v>94</v>
      </c>
      <c r="AV203" s="13" t="s">
        <v>94</v>
      </c>
      <c r="AW203" s="13" t="s">
        <v>41</v>
      </c>
      <c r="AX203" s="13" t="s">
        <v>92</v>
      </c>
      <c r="AY203" s="221" t="s">
        <v>153</v>
      </c>
    </row>
    <row r="204" spans="1:65" s="2" customFormat="1" ht="16.5" customHeight="1">
      <c r="A204" s="34"/>
      <c r="B204" s="35"/>
      <c r="C204" s="193" t="s">
        <v>299</v>
      </c>
      <c r="D204" s="193" t="s">
        <v>155</v>
      </c>
      <c r="E204" s="194" t="s">
        <v>300</v>
      </c>
      <c r="F204" s="195" t="s">
        <v>301</v>
      </c>
      <c r="G204" s="196" t="s">
        <v>168</v>
      </c>
      <c r="H204" s="197">
        <v>22.6</v>
      </c>
      <c r="I204" s="198"/>
      <c r="J204" s="199">
        <f>ROUND(I204*H204,2)</f>
        <v>0</v>
      </c>
      <c r="K204" s="195" t="s">
        <v>159</v>
      </c>
      <c r="L204" s="39"/>
      <c r="M204" s="200" t="s">
        <v>1</v>
      </c>
      <c r="N204" s="201" t="s">
        <v>50</v>
      </c>
      <c r="O204" s="71"/>
      <c r="P204" s="202">
        <f>O204*H204</f>
        <v>0</v>
      </c>
      <c r="Q204" s="202">
        <v>0</v>
      </c>
      <c r="R204" s="202">
        <f>Q204*H204</f>
        <v>0</v>
      </c>
      <c r="S204" s="202">
        <v>0</v>
      </c>
      <c r="T204" s="20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4" t="s">
        <v>160</v>
      </c>
      <c r="AT204" s="204" t="s">
        <v>155</v>
      </c>
      <c r="AU204" s="204" t="s">
        <v>94</v>
      </c>
      <c r="AY204" s="16" t="s">
        <v>153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6" t="s">
        <v>92</v>
      </c>
      <c r="BK204" s="205">
        <f>ROUND(I204*H204,2)</f>
        <v>0</v>
      </c>
      <c r="BL204" s="16" t="s">
        <v>160</v>
      </c>
      <c r="BM204" s="204" t="s">
        <v>302</v>
      </c>
    </row>
    <row r="205" spans="1:65" s="13" customFormat="1" ht="11.25">
      <c r="B205" s="211"/>
      <c r="C205" s="212"/>
      <c r="D205" s="206" t="s">
        <v>164</v>
      </c>
      <c r="E205" s="213" t="s">
        <v>1</v>
      </c>
      <c r="F205" s="214" t="s">
        <v>303</v>
      </c>
      <c r="G205" s="212"/>
      <c r="H205" s="215">
        <v>22.6</v>
      </c>
      <c r="I205" s="216"/>
      <c r="J205" s="212"/>
      <c r="K205" s="212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164</v>
      </c>
      <c r="AU205" s="221" t="s">
        <v>94</v>
      </c>
      <c r="AV205" s="13" t="s">
        <v>94</v>
      </c>
      <c r="AW205" s="13" t="s">
        <v>41</v>
      </c>
      <c r="AX205" s="13" t="s">
        <v>92</v>
      </c>
      <c r="AY205" s="221" t="s">
        <v>153</v>
      </c>
    </row>
    <row r="206" spans="1:65" s="2" customFormat="1" ht="24">
      <c r="A206" s="34"/>
      <c r="B206" s="35"/>
      <c r="C206" s="193" t="s">
        <v>304</v>
      </c>
      <c r="D206" s="193" t="s">
        <v>155</v>
      </c>
      <c r="E206" s="194" t="s">
        <v>305</v>
      </c>
      <c r="F206" s="195" t="s">
        <v>306</v>
      </c>
      <c r="G206" s="196" t="s">
        <v>168</v>
      </c>
      <c r="H206" s="197">
        <v>22.6</v>
      </c>
      <c r="I206" s="198"/>
      <c r="J206" s="199">
        <f>ROUND(I206*H206,2)</f>
        <v>0</v>
      </c>
      <c r="K206" s="195" t="s">
        <v>159</v>
      </c>
      <c r="L206" s="39"/>
      <c r="M206" s="200" t="s">
        <v>1</v>
      </c>
      <c r="N206" s="201" t="s">
        <v>50</v>
      </c>
      <c r="O206" s="71"/>
      <c r="P206" s="202">
        <f>O206*H206</f>
        <v>0</v>
      </c>
      <c r="Q206" s="202">
        <v>0</v>
      </c>
      <c r="R206" s="202">
        <f>Q206*H206</f>
        <v>0</v>
      </c>
      <c r="S206" s="202">
        <v>0</v>
      </c>
      <c r="T206" s="20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4" t="s">
        <v>160</v>
      </c>
      <c r="AT206" s="204" t="s">
        <v>155</v>
      </c>
      <c r="AU206" s="204" t="s">
        <v>94</v>
      </c>
      <c r="AY206" s="16" t="s">
        <v>153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6" t="s">
        <v>92</v>
      </c>
      <c r="BK206" s="205">
        <f>ROUND(I206*H206,2)</f>
        <v>0</v>
      </c>
      <c r="BL206" s="16" t="s">
        <v>160</v>
      </c>
      <c r="BM206" s="204" t="s">
        <v>307</v>
      </c>
    </row>
    <row r="207" spans="1:65" s="2" customFormat="1" ht="24">
      <c r="A207" s="34"/>
      <c r="B207" s="35"/>
      <c r="C207" s="193" t="s">
        <v>308</v>
      </c>
      <c r="D207" s="193" t="s">
        <v>155</v>
      </c>
      <c r="E207" s="194" t="s">
        <v>309</v>
      </c>
      <c r="F207" s="195" t="s">
        <v>310</v>
      </c>
      <c r="G207" s="196" t="s">
        <v>158</v>
      </c>
      <c r="H207" s="197">
        <v>9.43</v>
      </c>
      <c r="I207" s="198"/>
      <c r="J207" s="199">
        <f>ROUND(I207*H207,2)</f>
        <v>0</v>
      </c>
      <c r="K207" s="195" t="s">
        <v>159</v>
      </c>
      <c r="L207" s="39"/>
      <c r="M207" s="200" t="s">
        <v>1</v>
      </c>
      <c r="N207" s="201" t="s">
        <v>50</v>
      </c>
      <c r="O207" s="71"/>
      <c r="P207" s="202">
        <f>O207*H207</f>
        <v>0</v>
      </c>
      <c r="Q207" s="202">
        <v>1.82E-3</v>
      </c>
      <c r="R207" s="202">
        <f>Q207*H207</f>
        <v>1.71626E-2</v>
      </c>
      <c r="S207" s="202">
        <v>0</v>
      </c>
      <c r="T207" s="20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4" t="s">
        <v>160</v>
      </c>
      <c r="AT207" s="204" t="s">
        <v>155</v>
      </c>
      <c r="AU207" s="204" t="s">
        <v>94</v>
      </c>
      <c r="AY207" s="16" t="s">
        <v>153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6" t="s">
        <v>92</v>
      </c>
      <c r="BK207" s="205">
        <f>ROUND(I207*H207,2)</f>
        <v>0</v>
      </c>
      <c r="BL207" s="16" t="s">
        <v>160</v>
      </c>
      <c r="BM207" s="204" t="s">
        <v>311</v>
      </c>
    </row>
    <row r="208" spans="1:65" s="13" customFormat="1" ht="11.25">
      <c r="B208" s="211"/>
      <c r="C208" s="212"/>
      <c r="D208" s="206" t="s">
        <v>164</v>
      </c>
      <c r="E208" s="213" t="s">
        <v>1</v>
      </c>
      <c r="F208" s="214" t="s">
        <v>312</v>
      </c>
      <c r="G208" s="212"/>
      <c r="H208" s="215">
        <v>9.43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164</v>
      </c>
      <c r="AU208" s="221" t="s">
        <v>94</v>
      </c>
      <c r="AV208" s="13" t="s">
        <v>94</v>
      </c>
      <c r="AW208" s="13" t="s">
        <v>41</v>
      </c>
      <c r="AX208" s="13" t="s">
        <v>92</v>
      </c>
      <c r="AY208" s="221" t="s">
        <v>153</v>
      </c>
    </row>
    <row r="209" spans="1:65" s="2" customFormat="1" ht="24">
      <c r="A209" s="34"/>
      <c r="B209" s="35"/>
      <c r="C209" s="193" t="s">
        <v>313</v>
      </c>
      <c r="D209" s="193" t="s">
        <v>155</v>
      </c>
      <c r="E209" s="194" t="s">
        <v>314</v>
      </c>
      <c r="F209" s="195" t="s">
        <v>315</v>
      </c>
      <c r="G209" s="196" t="s">
        <v>158</v>
      </c>
      <c r="H209" s="197">
        <v>9.43</v>
      </c>
      <c r="I209" s="198"/>
      <c r="J209" s="199">
        <f>ROUND(I209*H209,2)</f>
        <v>0</v>
      </c>
      <c r="K209" s="195" t="s">
        <v>159</v>
      </c>
      <c r="L209" s="39"/>
      <c r="M209" s="200" t="s">
        <v>1</v>
      </c>
      <c r="N209" s="201" t="s">
        <v>50</v>
      </c>
      <c r="O209" s="71"/>
      <c r="P209" s="202">
        <f>O209*H209</f>
        <v>0</v>
      </c>
      <c r="Q209" s="202">
        <v>4.0000000000000003E-5</v>
      </c>
      <c r="R209" s="202">
        <f>Q209*H209</f>
        <v>3.7720000000000001E-4</v>
      </c>
      <c r="S209" s="202">
        <v>0</v>
      </c>
      <c r="T209" s="20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4" t="s">
        <v>160</v>
      </c>
      <c r="AT209" s="204" t="s">
        <v>155</v>
      </c>
      <c r="AU209" s="204" t="s">
        <v>94</v>
      </c>
      <c r="AY209" s="16" t="s">
        <v>153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6" t="s">
        <v>92</v>
      </c>
      <c r="BK209" s="205">
        <f>ROUND(I209*H209,2)</f>
        <v>0</v>
      </c>
      <c r="BL209" s="16" t="s">
        <v>160</v>
      </c>
      <c r="BM209" s="204" t="s">
        <v>316</v>
      </c>
    </row>
    <row r="210" spans="1:65" s="2" customFormat="1" ht="21.75" customHeight="1">
      <c r="A210" s="34"/>
      <c r="B210" s="35"/>
      <c r="C210" s="193" t="s">
        <v>317</v>
      </c>
      <c r="D210" s="193" t="s">
        <v>155</v>
      </c>
      <c r="E210" s="194" t="s">
        <v>318</v>
      </c>
      <c r="F210" s="195" t="s">
        <v>319</v>
      </c>
      <c r="G210" s="196" t="s">
        <v>185</v>
      </c>
      <c r="H210" s="197">
        <v>2.0419999999999998</v>
      </c>
      <c r="I210" s="198"/>
      <c r="J210" s="199">
        <f>ROUND(I210*H210,2)</f>
        <v>0</v>
      </c>
      <c r="K210" s="195" t="s">
        <v>159</v>
      </c>
      <c r="L210" s="39"/>
      <c r="M210" s="200" t="s">
        <v>1</v>
      </c>
      <c r="N210" s="201" t="s">
        <v>50</v>
      </c>
      <c r="O210" s="71"/>
      <c r="P210" s="202">
        <f>O210*H210</f>
        <v>0</v>
      </c>
      <c r="Q210" s="202">
        <v>1.04853</v>
      </c>
      <c r="R210" s="202">
        <f>Q210*H210</f>
        <v>2.1410982599999997</v>
      </c>
      <c r="S210" s="202">
        <v>0</v>
      </c>
      <c r="T210" s="20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4" t="s">
        <v>160</v>
      </c>
      <c r="AT210" s="204" t="s">
        <v>155</v>
      </c>
      <c r="AU210" s="204" t="s">
        <v>94</v>
      </c>
      <c r="AY210" s="16" t="s">
        <v>153</v>
      </c>
      <c r="BE210" s="205">
        <f>IF(N210="základní",J210,0)</f>
        <v>0</v>
      </c>
      <c r="BF210" s="205">
        <f>IF(N210="snížená",J210,0)</f>
        <v>0</v>
      </c>
      <c r="BG210" s="205">
        <f>IF(N210="zákl. přenesená",J210,0)</f>
        <v>0</v>
      </c>
      <c r="BH210" s="205">
        <f>IF(N210="sníž. přenesená",J210,0)</f>
        <v>0</v>
      </c>
      <c r="BI210" s="205">
        <f>IF(N210="nulová",J210,0)</f>
        <v>0</v>
      </c>
      <c r="BJ210" s="16" t="s">
        <v>92</v>
      </c>
      <c r="BK210" s="205">
        <f>ROUND(I210*H210,2)</f>
        <v>0</v>
      </c>
      <c r="BL210" s="16" t="s">
        <v>160</v>
      </c>
      <c r="BM210" s="204" t="s">
        <v>320</v>
      </c>
    </row>
    <row r="211" spans="1:65" s="13" customFormat="1" ht="11.25">
      <c r="B211" s="211"/>
      <c r="C211" s="212"/>
      <c r="D211" s="206" t="s">
        <v>164</v>
      </c>
      <c r="E211" s="213" t="s">
        <v>1</v>
      </c>
      <c r="F211" s="214" t="s">
        <v>321</v>
      </c>
      <c r="G211" s="212"/>
      <c r="H211" s="215">
        <v>2.0419999999999998</v>
      </c>
      <c r="I211" s="216"/>
      <c r="J211" s="212"/>
      <c r="K211" s="212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164</v>
      </c>
      <c r="AU211" s="221" t="s">
        <v>94</v>
      </c>
      <c r="AV211" s="13" t="s">
        <v>94</v>
      </c>
      <c r="AW211" s="13" t="s">
        <v>41</v>
      </c>
      <c r="AX211" s="13" t="s">
        <v>92</v>
      </c>
      <c r="AY211" s="221" t="s">
        <v>153</v>
      </c>
    </row>
    <row r="212" spans="1:65" s="12" customFormat="1" ht="22.9" customHeight="1">
      <c r="B212" s="177"/>
      <c r="C212" s="178"/>
      <c r="D212" s="179" t="s">
        <v>84</v>
      </c>
      <c r="E212" s="191" t="s">
        <v>160</v>
      </c>
      <c r="F212" s="191" t="s">
        <v>322</v>
      </c>
      <c r="G212" s="178"/>
      <c r="H212" s="178"/>
      <c r="I212" s="181"/>
      <c r="J212" s="192">
        <f>BK212</f>
        <v>0</v>
      </c>
      <c r="K212" s="178"/>
      <c r="L212" s="183"/>
      <c r="M212" s="184"/>
      <c r="N212" s="185"/>
      <c r="O212" s="185"/>
      <c r="P212" s="186">
        <f>SUM(P213:P228)</f>
        <v>0</v>
      </c>
      <c r="Q212" s="185"/>
      <c r="R212" s="186">
        <f>SUM(R213:R228)</f>
        <v>90.904432470000003</v>
      </c>
      <c r="S212" s="185"/>
      <c r="T212" s="187">
        <f>SUM(T213:T228)</f>
        <v>0</v>
      </c>
      <c r="AR212" s="188" t="s">
        <v>92</v>
      </c>
      <c r="AT212" s="189" t="s">
        <v>84</v>
      </c>
      <c r="AU212" s="189" t="s">
        <v>92</v>
      </c>
      <c r="AY212" s="188" t="s">
        <v>153</v>
      </c>
      <c r="BK212" s="190">
        <f>SUM(BK213:BK228)</f>
        <v>0</v>
      </c>
    </row>
    <row r="213" spans="1:65" s="2" customFormat="1" ht="24">
      <c r="A213" s="34"/>
      <c r="B213" s="35"/>
      <c r="C213" s="193" t="s">
        <v>323</v>
      </c>
      <c r="D213" s="193" t="s">
        <v>155</v>
      </c>
      <c r="E213" s="194" t="s">
        <v>324</v>
      </c>
      <c r="F213" s="195" t="s">
        <v>325</v>
      </c>
      <c r="G213" s="196" t="s">
        <v>168</v>
      </c>
      <c r="H213" s="197">
        <v>16.940000000000001</v>
      </c>
      <c r="I213" s="198"/>
      <c r="J213" s="199">
        <f>ROUND(I213*H213,2)</f>
        <v>0</v>
      </c>
      <c r="K213" s="195" t="s">
        <v>159</v>
      </c>
      <c r="L213" s="39"/>
      <c r="M213" s="200" t="s">
        <v>1</v>
      </c>
      <c r="N213" s="201" t="s">
        <v>50</v>
      </c>
      <c r="O213" s="71"/>
      <c r="P213" s="202">
        <f>O213*H213</f>
        <v>0</v>
      </c>
      <c r="Q213" s="202">
        <v>0</v>
      </c>
      <c r="R213" s="202">
        <f>Q213*H213</f>
        <v>0</v>
      </c>
      <c r="S213" s="202">
        <v>0</v>
      </c>
      <c r="T213" s="20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4" t="s">
        <v>160</v>
      </c>
      <c r="AT213" s="204" t="s">
        <v>155</v>
      </c>
      <c r="AU213" s="204" t="s">
        <v>94</v>
      </c>
      <c r="AY213" s="16" t="s">
        <v>153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6" t="s">
        <v>92</v>
      </c>
      <c r="BK213" s="205">
        <f>ROUND(I213*H213,2)</f>
        <v>0</v>
      </c>
      <c r="BL213" s="16" t="s">
        <v>160</v>
      </c>
      <c r="BM213" s="204" t="s">
        <v>326</v>
      </c>
    </row>
    <row r="214" spans="1:65" s="13" customFormat="1" ht="11.25">
      <c r="B214" s="211"/>
      <c r="C214" s="212"/>
      <c r="D214" s="206" t="s">
        <v>164</v>
      </c>
      <c r="E214" s="213" t="s">
        <v>1</v>
      </c>
      <c r="F214" s="214" t="s">
        <v>327</v>
      </c>
      <c r="G214" s="212"/>
      <c r="H214" s="215">
        <v>11.9</v>
      </c>
      <c r="I214" s="216"/>
      <c r="J214" s="212"/>
      <c r="K214" s="212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164</v>
      </c>
      <c r="AU214" s="221" t="s">
        <v>94</v>
      </c>
      <c r="AV214" s="13" t="s">
        <v>94</v>
      </c>
      <c r="AW214" s="13" t="s">
        <v>41</v>
      </c>
      <c r="AX214" s="13" t="s">
        <v>85</v>
      </c>
      <c r="AY214" s="221" t="s">
        <v>153</v>
      </c>
    </row>
    <row r="215" spans="1:65" s="13" customFormat="1" ht="11.25">
      <c r="B215" s="211"/>
      <c r="C215" s="212"/>
      <c r="D215" s="206" t="s">
        <v>164</v>
      </c>
      <c r="E215" s="213" t="s">
        <v>1</v>
      </c>
      <c r="F215" s="214" t="s">
        <v>328</v>
      </c>
      <c r="G215" s="212"/>
      <c r="H215" s="215">
        <v>5.04</v>
      </c>
      <c r="I215" s="216"/>
      <c r="J215" s="212"/>
      <c r="K215" s="212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164</v>
      </c>
      <c r="AU215" s="221" t="s">
        <v>94</v>
      </c>
      <c r="AV215" s="13" t="s">
        <v>94</v>
      </c>
      <c r="AW215" s="13" t="s">
        <v>41</v>
      </c>
      <c r="AX215" s="13" t="s">
        <v>85</v>
      </c>
      <c r="AY215" s="221" t="s">
        <v>153</v>
      </c>
    </row>
    <row r="216" spans="1:65" s="14" customFormat="1" ht="11.25">
      <c r="B216" s="232"/>
      <c r="C216" s="233"/>
      <c r="D216" s="206" t="s">
        <v>164</v>
      </c>
      <c r="E216" s="234" t="s">
        <v>1</v>
      </c>
      <c r="F216" s="235" t="s">
        <v>204</v>
      </c>
      <c r="G216" s="233"/>
      <c r="H216" s="236">
        <v>16.940000000000001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AT216" s="242" t="s">
        <v>164</v>
      </c>
      <c r="AU216" s="242" t="s">
        <v>94</v>
      </c>
      <c r="AV216" s="14" t="s">
        <v>160</v>
      </c>
      <c r="AW216" s="14" t="s">
        <v>41</v>
      </c>
      <c r="AX216" s="14" t="s">
        <v>92</v>
      </c>
      <c r="AY216" s="242" t="s">
        <v>153</v>
      </c>
    </row>
    <row r="217" spans="1:65" s="2" customFormat="1" ht="16.5" customHeight="1">
      <c r="A217" s="34"/>
      <c r="B217" s="35"/>
      <c r="C217" s="193" t="s">
        <v>329</v>
      </c>
      <c r="D217" s="193" t="s">
        <v>155</v>
      </c>
      <c r="E217" s="194" t="s">
        <v>330</v>
      </c>
      <c r="F217" s="195" t="s">
        <v>331</v>
      </c>
      <c r="G217" s="196" t="s">
        <v>168</v>
      </c>
      <c r="H217" s="197">
        <v>0.39300000000000002</v>
      </c>
      <c r="I217" s="198"/>
      <c r="J217" s="199">
        <f>ROUND(I217*H217,2)</f>
        <v>0</v>
      </c>
      <c r="K217" s="195" t="s">
        <v>159</v>
      </c>
      <c r="L217" s="39"/>
      <c r="M217" s="200" t="s">
        <v>1</v>
      </c>
      <c r="N217" s="201" t="s">
        <v>50</v>
      </c>
      <c r="O217" s="71"/>
      <c r="P217" s="202">
        <f>O217*H217</f>
        <v>0</v>
      </c>
      <c r="Q217" s="202">
        <v>2.6559499999999998</v>
      </c>
      <c r="R217" s="202">
        <f>Q217*H217</f>
        <v>1.04378835</v>
      </c>
      <c r="S217" s="202">
        <v>0</v>
      </c>
      <c r="T217" s="20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4" t="s">
        <v>160</v>
      </c>
      <c r="AT217" s="204" t="s">
        <v>155</v>
      </c>
      <c r="AU217" s="204" t="s">
        <v>94</v>
      </c>
      <c r="AY217" s="16" t="s">
        <v>153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6" t="s">
        <v>92</v>
      </c>
      <c r="BK217" s="205">
        <f>ROUND(I217*H217,2)</f>
        <v>0</v>
      </c>
      <c r="BL217" s="16" t="s">
        <v>160</v>
      </c>
      <c r="BM217" s="204" t="s">
        <v>332</v>
      </c>
    </row>
    <row r="218" spans="1:65" s="2" customFormat="1" ht="19.5">
      <c r="A218" s="34"/>
      <c r="B218" s="35"/>
      <c r="C218" s="36"/>
      <c r="D218" s="206" t="s">
        <v>162</v>
      </c>
      <c r="E218" s="36"/>
      <c r="F218" s="207" t="s">
        <v>333</v>
      </c>
      <c r="G218" s="36"/>
      <c r="H218" s="36"/>
      <c r="I218" s="208"/>
      <c r="J218" s="36"/>
      <c r="K218" s="36"/>
      <c r="L218" s="39"/>
      <c r="M218" s="209"/>
      <c r="N218" s="210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6" t="s">
        <v>162</v>
      </c>
      <c r="AU218" s="16" t="s">
        <v>94</v>
      </c>
    </row>
    <row r="219" spans="1:65" s="13" customFormat="1" ht="11.25">
      <c r="B219" s="211"/>
      <c r="C219" s="212"/>
      <c r="D219" s="206" t="s">
        <v>164</v>
      </c>
      <c r="E219" s="213" t="s">
        <v>1</v>
      </c>
      <c r="F219" s="214" t="s">
        <v>334</v>
      </c>
      <c r="G219" s="212"/>
      <c r="H219" s="215">
        <v>6.3E-2</v>
      </c>
      <c r="I219" s="216"/>
      <c r="J219" s="212"/>
      <c r="K219" s="212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164</v>
      </c>
      <c r="AU219" s="221" t="s">
        <v>94</v>
      </c>
      <c r="AV219" s="13" t="s">
        <v>94</v>
      </c>
      <c r="AW219" s="13" t="s">
        <v>41</v>
      </c>
      <c r="AX219" s="13" t="s">
        <v>85</v>
      </c>
      <c r="AY219" s="221" t="s">
        <v>153</v>
      </c>
    </row>
    <row r="220" spans="1:65" s="13" customFormat="1" ht="11.25">
      <c r="B220" s="211"/>
      <c r="C220" s="212"/>
      <c r="D220" s="206" t="s">
        <v>164</v>
      </c>
      <c r="E220" s="213" t="s">
        <v>1</v>
      </c>
      <c r="F220" s="214" t="s">
        <v>335</v>
      </c>
      <c r="G220" s="212"/>
      <c r="H220" s="215">
        <v>0.33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164</v>
      </c>
      <c r="AU220" s="221" t="s">
        <v>94</v>
      </c>
      <c r="AV220" s="13" t="s">
        <v>94</v>
      </c>
      <c r="AW220" s="13" t="s">
        <v>41</v>
      </c>
      <c r="AX220" s="13" t="s">
        <v>85</v>
      </c>
      <c r="AY220" s="221" t="s">
        <v>153</v>
      </c>
    </row>
    <row r="221" spans="1:65" s="14" customFormat="1" ht="11.25">
      <c r="B221" s="232"/>
      <c r="C221" s="233"/>
      <c r="D221" s="206" t="s">
        <v>164</v>
      </c>
      <c r="E221" s="234" t="s">
        <v>1</v>
      </c>
      <c r="F221" s="235" t="s">
        <v>204</v>
      </c>
      <c r="G221" s="233"/>
      <c r="H221" s="236">
        <v>0.39300000000000002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AT221" s="242" t="s">
        <v>164</v>
      </c>
      <c r="AU221" s="242" t="s">
        <v>94</v>
      </c>
      <c r="AV221" s="14" t="s">
        <v>160</v>
      </c>
      <c r="AW221" s="14" t="s">
        <v>41</v>
      </c>
      <c r="AX221" s="14" t="s">
        <v>92</v>
      </c>
      <c r="AY221" s="242" t="s">
        <v>153</v>
      </c>
    </row>
    <row r="222" spans="1:65" s="2" customFormat="1" ht="33" customHeight="1">
      <c r="A222" s="34"/>
      <c r="B222" s="35"/>
      <c r="C222" s="193" t="s">
        <v>336</v>
      </c>
      <c r="D222" s="193" t="s">
        <v>155</v>
      </c>
      <c r="E222" s="194" t="s">
        <v>337</v>
      </c>
      <c r="F222" s="195" t="s">
        <v>338</v>
      </c>
      <c r="G222" s="196" t="s">
        <v>158</v>
      </c>
      <c r="H222" s="197">
        <v>87</v>
      </c>
      <c r="I222" s="198"/>
      <c r="J222" s="199">
        <f>ROUND(I222*H222,2)</f>
        <v>0</v>
      </c>
      <c r="K222" s="195" t="s">
        <v>159</v>
      </c>
      <c r="L222" s="39"/>
      <c r="M222" s="200" t="s">
        <v>1</v>
      </c>
      <c r="N222" s="201" t="s">
        <v>50</v>
      </c>
      <c r="O222" s="71"/>
      <c r="P222" s="202">
        <f>O222*H222</f>
        <v>0</v>
      </c>
      <c r="Q222" s="202">
        <v>1.0311999999999999</v>
      </c>
      <c r="R222" s="202">
        <f>Q222*H222</f>
        <v>89.714399999999998</v>
      </c>
      <c r="S222" s="202">
        <v>0</v>
      </c>
      <c r="T222" s="20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4" t="s">
        <v>160</v>
      </c>
      <c r="AT222" s="204" t="s">
        <v>155</v>
      </c>
      <c r="AU222" s="204" t="s">
        <v>94</v>
      </c>
      <c r="AY222" s="16" t="s">
        <v>153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6" t="s">
        <v>92</v>
      </c>
      <c r="BK222" s="205">
        <f>ROUND(I222*H222,2)</f>
        <v>0</v>
      </c>
      <c r="BL222" s="16" t="s">
        <v>160</v>
      </c>
      <c r="BM222" s="204" t="s">
        <v>339</v>
      </c>
    </row>
    <row r="223" spans="1:65" s="13" customFormat="1" ht="11.25">
      <c r="B223" s="211"/>
      <c r="C223" s="212"/>
      <c r="D223" s="206" t="s">
        <v>164</v>
      </c>
      <c r="E223" s="213" t="s">
        <v>1</v>
      </c>
      <c r="F223" s="214" t="s">
        <v>340</v>
      </c>
      <c r="G223" s="212"/>
      <c r="H223" s="215">
        <v>75</v>
      </c>
      <c r="I223" s="216"/>
      <c r="J223" s="212"/>
      <c r="K223" s="212"/>
      <c r="L223" s="217"/>
      <c r="M223" s="218"/>
      <c r="N223" s="219"/>
      <c r="O223" s="219"/>
      <c r="P223" s="219"/>
      <c r="Q223" s="219"/>
      <c r="R223" s="219"/>
      <c r="S223" s="219"/>
      <c r="T223" s="220"/>
      <c r="AT223" s="221" t="s">
        <v>164</v>
      </c>
      <c r="AU223" s="221" t="s">
        <v>94</v>
      </c>
      <c r="AV223" s="13" t="s">
        <v>94</v>
      </c>
      <c r="AW223" s="13" t="s">
        <v>41</v>
      </c>
      <c r="AX223" s="13" t="s">
        <v>85</v>
      </c>
      <c r="AY223" s="221" t="s">
        <v>153</v>
      </c>
    </row>
    <row r="224" spans="1:65" s="13" customFormat="1" ht="11.25">
      <c r="B224" s="211"/>
      <c r="C224" s="212"/>
      <c r="D224" s="206" t="s">
        <v>164</v>
      </c>
      <c r="E224" s="213" t="s">
        <v>1</v>
      </c>
      <c r="F224" s="214" t="s">
        <v>341</v>
      </c>
      <c r="G224" s="212"/>
      <c r="H224" s="215">
        <v>12</v>
      </c>
      <c r="I224" s="216"/>
      <c r="J224" s="212"/>
      <c r="K224" s="212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164</v>
      </c>
      <c r="AU224" s="221" t="s">
        <v>94</v>
      </c>
      <c r="AV224" s="13" t="s">
        <v>94</v>
      </c>
      <c r="AW224" s="13" t="s">
        <v>41</v>
      </c>
      <c r="AX224" s="13" t="s">
        <v>85</v>
      </c>
      <c r="AY224" s="221" t="s">
        <v>153</v>
      </c>
    </row>
    <row r="225" spans="1:65" s="14" customFormat="1" ht="11.25">
      <c r="B225" s="232"/>
      <c r="C225" s="233"/>
      <c r="D225" s="206" t="s">
        <v>164</v>
      </c>
      <c r="E225" s="234" t="s">
        <v>1</v>
      </c>
      <c r="F225" s="235" t="s">
        <v>204</v>
      </c>
      <c r="G225" s="233"/>
      <c r="H225" s="236">
        <v>87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AT225" s="242" t="s">
        <v>164</v>
      </c>
      <c r="AU225" s="242" t="s">
        <v>94</v>
      </c>
      <c r="AV225" s="14" t="s">
        <v>160</v>
      </c>
      <c r="AW225" s="14" t="s">
        <v>41</v>
      </c>
      <c r="AX225" s="14" t="s">
        <v>92</v>
      </c>
      <c r="AY225" s="242" t="s">
        <v>153</v>
      </c>
    </row>
    <row r="226" spans="1:65" s="2" customFormat="1" ht="24">
      <c r="A226" s="34"/>
      <c r="B226" s="35"/>
      <c r="C226" s="193" t="s">
        <v>342</v>
      </c>
      <c r="D226" s="193" t="s">
        <v>155</v>
      </c>
      <c r="E226" s="194" t="s">
        <v>252</v>
      </c>
      <c r="F226" s="195" t="s">
        <v>253</v>
      </c>
      <c r="G226" s="196" t="s">
        <v>185</v>
      </c>
      <c r="H226" s="197">
        <v>0.13800000000000001</v>
      </c>
      <c r="I226" s="198"/>
      <c r="J226" s="199">
        <f>ROUND(I226*H226,2)</f>
        <v>0</v>
      </c>
      <c r="K226" s="195" t="s">
        <v>159</v>
      </c>
      <c r="L226" s="39"/>
      <c r="M226" s="200" t="s">
        <v>1</v>
      </c>
      <c r="N226" s="201" t="s">
        <v>50</v>
      </c>
      <c r="O226" s="71"/>
      <c r="P226" s="202">
        <f>O226*H226</f>
        <v>0</v>
      </c>
      <c r="Q226" s="202">
        <v>1.0597399999999999</v>
      </c>
      <c r="R226" s="202">
        <f>Q226*H226</f>
        <v>0.14624412000000001</v>
      </c>
      <c r="S226" s="202">
        <v>0</v>
      </c>
      <c r="T226" s="20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4" t="s">
        <v>160</v>
      </c>
      <c r="AT226" s="204" t="s">
        <v>155</v>
      </c>
      <c r="AU226" s="204" t="s">
        <v>94</v>
      </c>
      <c r="AY226" s="16" t="s">
        <v>153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6" t="s">
        <v>92</v>
      </c>
      <c r="BK226" s="205">
        <f>ROUND(I226*H226,2)</f>
        <v>0</v>
      </c>
      <c r="BL226" s="16" t="s">
        <v>160</v>
      </c>
      <c r="BM226" s="204" t="s">
        <v>343</v>
      </c>
    </row>
    <row r="227" spans="1:65" s="2" customFormat="1" ht="19.5">
      <c r="A227" s="34"/>
      <c r="B227" s="35"/>
      <c r="C227" s="36"/>
      <c r="D227" s="206" t="s">
        <v>162</v>
      </c>
      <c r="E227" s="36"/>
      <c r="F227" s="207" t="s">
        <v>344</v>
      </c>
      <c r="G227" s="36"/>
      <c r="H227" s="36"/>
      <c r="I227" s="208"/>
      <c r="J227" s="36"/>
      <c r="K227" s="36"/>
      <c r="L227" s="39"/>
      <c r="M227" s="209"/>
      <c r="N227" s="210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6" t="s">
        <v>162</v>
      </c>
      <c r="AU227" s="16" t="s">
        <v>94</v>
      </c>
    </row>
    <row r="228" spans="1:65" s="13" customFormat="1" ht="11.25">
      <c r="B228" s="211"/>
      <c r="C228" s="212"/>
      <c r="D228" s="206" t="s">
        <v>164</v>
      </c>
      <c r="E228" s="213" t="s">
        <v>1</v>
      </c>
      <c r="F228" s="214" t="s">
        <v>345</v>
      </c>
      <c r="G228" s="212"/>
      <c r="H228" s="215">
        <v>0.13800000000000001</v>
      </c>
      <c r="I228" s="216"/>
      <c r="J228" s="212"/>
      <c r="K228" s="212"/>
      <c r="L228" s="217"/>
      <c r="M228" s="218"/>
      <c r="N228" s="219"/>
      <c r="O228" s="219"/>
      <c r="P228" s="219"/>
      <c r="Q228" s="219"/>
      <c r="R228" s="219"/>
      <c r="S228" s="219"/>
      <c r="T228" s="220"/>
      <c r="AT228" s="221" t="s">
        <v>164</v>
      </c>
      <c r="AU228" s="221" t="s">
        <v>94</v>
      </c>
      <c r="AV228" s="13" t="s">
        <v>94</v>
      </c>
      <c r="AW228" s="13" t="s">
        <v>41</v>
      </c>
      <c r="AX228" s="13" t="s">
        <v>92</v>
      </c>
      <c r="AY228" s="221" t="s">
        <v>153</v>
      </c>
    </row>
    <row r="229" spans="1:65" s="12" customFormat="1" ht="22.9" customHeight="1">
      <c r="B229" s="177"/>
      <c r="C229" s="178"/>
      <c r="D229" s="179" t="s">
        <v>84</v>
      </c>
      <c r="E229" s="191" t="s">
        <v>181</v>
      </c>
      <c r="F229" s="191" t="s">
        <v>346</v>
      </c>
      <c r="G229" s="178"/>
      <c r="H229" s="178"/>
      <c r="I229" s="181"/>
      <c r="J229" s="192">
        <f>BK229</f>
        <v>0</v>
      </c>
      <c r="K229" s="178"/>
      <c r="L229" s="183"/>
      <c r="M229" s="184"/>
      <c r="N229" s="185"/>
      <c r="O229" s="185"/>
      <c r="P229" s="186">
        <f>SUM(P230:P231)</f>
        <v>0</v>
      </c>
      <c r="Q229" s="185"/>
      <c r="R229" s="186">
        <f>SUM(R230:R231)</f>
        <v>510.20791999999994</v>
      </c>
      <c r="S229" s="185"/>
      <c r="T229" s="187">
        <f>SUM(T230:T231)</f>
        <v>0</v>
      </c>
      <c r="AR229" s="188" t="s">
        <v>92</v>
      </c>
      <c r="AT229" s="189" t="s">
        <v>84</v>
      </c>
      <c r="AU229" s="189" t="s">
        <v>92</v>
      </c>
      <c r="AY229" s="188" t="s">
        <v>153</v>
      </c>
      <c r="BK229" s="190">
        <f>SUM(BK230:BK231)</f>
        <v>0</v>
      </c>
    </row>
    <row r="230" spans="1:65" s="2" customFormat="1" ht="24">
      <c r="A230" s="34"/>
      <c r="B230" s="35"/>
      <c r="C230" s="193" t="s">
        <v>347</v>
      </c>
      <c r="D230" s="193" t="s">
        <v>155</v>
      </c>
      <c r="E230" s="194" t="s">
        <v>348</v>
      </c>
      <c r="F230" s="195" t="s">
        <v>349</v>
      </c>
      <c r="G230" s="196" t="s">
        <v>168</v>
      </c>
      <c r="H230" s="197">
        <v>259.77999999999997</v>
      </c>
      <c r="I230" s="198"/>
      <c r="J230" s="199">
        <f>ROUND(I230*H230,2)</f>
        <v>0</v>
      </c>
      <c r="K230" s="195" t="s">
        <v>159</v>
      </c>
      <c r="L230" s="39"/>
      <c r="M230" s="200" t="s">
        <v>1</v>
      </c>
      <c r="N230" s="201" t="s">
        <v>50</v>
      </c>
      <c r="O230" s="71"/>
      <c r="P230" s="202">
        <f>O230*H230</f>
        <v>0</v>
      </c>
      <c r="Q230" s="202">
        <v>1.964</v>
      </c>
      <c r="R230" s="202">
        <f>Q230*H230</f>
        <v>510.20791999999994</v>
      </c>
      <c r="S230" s="202">
        <v>0</v>
      </c>
      <c r="T230" s="20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4" t="s">
        <v>160</v>
      </c>
      <c r="AT230" s="204" t="s">
        <v>155</v>
      </c>
      <c r="AU230" s="204" t="s">
        <v>94</v>
      </c>
      <c r="AY230" s="16" t="s">
        <v>153</v>
      </c>
      <c r="BE230" s="205">
        <f>IF(N230="základní",J230,0)</f>
        <v>0</v>
      </c>
      <c r="BF230" s="205">
        <f>IF(N230="snížená",J230,0)</f>
        <v>0</v>
      </c>
      <c r="BG230" s="205">
        <f>IF(N230="zákl. přenesená",J230,0)</f>
        <v>0</v>
      </c>
      <c r="BH230" s="205">
        <f>IF(N230="sníž. přenesená",J230,0)</f>
        <v>0</v>
      </c>
      <c r="BI230" s="205">
        <f>IF(N230="nulová",J230,0)</f>
        <v>0</v>
      </c>
      <c r="BJ230" s="16" t="s">
        <v>92</v>
      </c>
      <c r="BK230" s="205">
        <f>ROUND(I230*H230,2)</f>
        <v>0</v>
      </c>
      <c r="BL230" s="16" t="s">
        <v>160</v>
      </c>
      <c r="BM230" s="204" t="s">
        <v>350</v>
      </c>
    </row>
    <row r="231" spans="1:65" s="13" customFormat="1" ht="11.25">
      <c r="B231" s="211"/>
      <c r="C231" s="212"/>
      <c r="D231" s="206" t="s">
        <v>164</v>
      </c>
      <c r="E231" s="213" t="s">
        <v>1</v>
      </c>
      <c r="F231" s="214" t="s">
        <v>351</v>
      </c>
      <c r="G231" s="212"/>
      <c r="H231" s="215">
        <v>259.77999999999997</v>
      </c>
      <c r="I231" s="216"/>
      <c r="J231" s="212"/>
      <c r="K231" s="212"/>
      <c r="L231" s="217"/>
      <c r="M231" s="218"/>
      <c r="N231" s="219"/>
      <c r="O231" s="219"/>
      <c r="P231" s="219"/>
      <c r="Q231" s="219"/>
      <c r="R231" s="219"/>
      <c r="S231" s="219"/>
      <c r="T231" s="220"/>
      <c r="AT231" s="221" t="s">
        <v>164</v>
      </c>
      <c r="AU231" s="221" t="s">
        <v>94</v>
      </c>
      <c r="AV231" s="13" t="s">
        <v>94</v>
      </c>
      <c r="AW231" s="13" t="s">
        <v>41</v>
      </c>
      <c r="AX231" s="13" t="s">
        <v>92</v>
      </c>
      <c r="AY231" s="221" t="s">
        <v>153</v>
      </c>
    </row>
    <row r="232" spans="1:65" s="12" customFormat="1" ht="22.9" customHeight="1">
      <c r="B232" s="177"/>
      <c r="C232" s="178"/>
      <c r="D232" s="179" t="s">
        <v>84</v>
      </c>
      <c r="E232" s="191" t="s">
        <v>190</v>
      </c>
      <c r="F232" s="191" t="s">
        <v>352</v>
      </c>
      <c r="G232" s="178"/>
      <c r="H232" s="178"/>
      <c r="I232" s="181"/>
      <c r="J232" s="192">
        <f>BK232</f>
        <v>0</v>
      </c>
      <c r="K232" s="178"/>
      <c r="L232" s="183"/>
      <c r="M232" s="184"/>
      <c r="N232" s="185"/>
      <c r="O232" s="185"/>
      <c r="P232" s="186">
        <f>SUM(P233:P236)</f>
        <v>0</v>
      </c>
      <c r="Q232" s="185"/>
      <c r="R232" s="186">
        <f>SUM(R233:R236)</f>
        <v>1.2325860000000002</v>
      </c>
      <c r="S232" s="185"/>
      <c r="T232" s="187">
        <f>SUM(T233:T236)</f>
        <v>1.3499999999999999</v>
      </c>
      <c r="AR232" s="188" t="s">
        <v>92</v>
      </c>
      <c r="AT232" s="189" t="s">
        <v>84</v>
      </c>
      <c r="AU232" s="189" t="s">
        <v>92</v>
      </c>
      <c r="AY232" s="188" t="s">
        <v>153</v>
      </c>
      <c r="BK232" s="190">
        <f>SUM(BK233:BK236)</f>
        <v>0</v>
      </c>
    </row>
    <row r="233" spans="1:65" s="2" customFormat="1" ht="33" customHeight="1">
      <c r="A233" s="34"/>
      <c r="B233" s="35"/>
      <c r="C233" s="193" t="s">
        <v>353</v>
      </c>
      <c r="D233" s="193" t="s">
        <v>155</v>
      </c>
      <c r="E233" s="194" t="s">
        <v>354</v>
      </c>
      <c r="F233" s="195" t="s">
        <v>355</v>
      </c>
      <c r="G233" s="196" t="s">
        <v>158</v>
      </c>
      <c r="H233" s="197">
        <v>18</v>
      </c>
      <c r="I233" s="198"/>
      <c r="J233" s="199">
        <f>ROUND(I233*H233,2)</f>
        <v>0</v>
      </c>
      <c r="K233" s="195" t="s">
        <v>159</v>
      </c>
      <c r="L233" s="39"/>
      <c r="M233" s="200" t="s">
        <v>1</v>
      </c>
      <c r="N233" s="201" t="s">
        <v>50</v>
      </c>
      <c r="O233" s="71"/>
      <c r="P233" s="202">
        <f>O233*H233</f>
        <v>0</v>
      </c>
      <c r="Q233" s="202">
        <v>6.6960000000000006E-2</v>
      </c>
      <c r="R233" s="202">
        <f>Q233*H233</f>
        <v>1.2052800000000001</v>
      </c>
      <c r="S233" s="202">
        <v>7.4999999999999997E-2</v>
      </c>
      <c r="T233" s="203">
        <f>S233*H233</f>
        <v>1.3499999999999999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4" t="s">
        <v>160</v>
      </c>
      <c r="AT233" s="204" t="s">
        <v>155</v>
      </c>
      <c r="AU233" s="204" t="s">
        <v>94</v>
      </c>
      <c r="AY233" s="16" t="s">
        <v>153</v>
      </c>
      <c r="BE233" s="205">
        <f>IF(N233="základní",J233,0)</f>
        <v>0</v>
      </c>
      <c r="BF233" s="205">
        <f>IF(N233="snížená",J233,0)</f>
        <v>0</v>
      </c>
      <c r="BG233" s="205">
        <f>IF(N233="zákl. přenesená",J233,0)</f>
        <v>0</v>
      </c>
      <c r="BH233" s="205">
        <f>IF(N233="sníž. přenesená",J233,0)</f>
        <v>0</v>
      </c>
      <c r="BI233" s="205">
        <f>IF(N233="nulová",J233,0)</f>
        <v>0</v>
      </c>
      <c r="BJ233" s="16" t="s">
        <v>92</v>
      </c>
      <c r="BK233" s="205">
        <f>ROUND(I233*H233,2)</f>
        <v>0</v>
      </c>
      <c r="BL233" s="16" t="s">
        <v>160</v>
      </c>
      <c r="BM233" s="204" t="s">
        <v>356</v>
      </c>
    </row>
    <row r="234" spans="1:65" s="13" customFormat="1" ht="11.25">
      <c r="B234" s="211"/>
      <c r="C234" s="212"/>
      <c r="D234" s="206" t="s">
        <v>164</v>
      </c>
      <c r="E234" s="213" t="s">
        <v>1</v>
      </c>
      <c r="F234" s="214" t="s">
        <v>357</v>
      </c>
      <c r="G234" s="212"/>
      <c r="H234" s="215">
        <v>18</v>
      </c>
      <c r="I234" s="216"/>
      <c r="J234" s="212"/>
      <c r="K234" s="212"/>
      <c r="L234" s="217"/>
      <c r="M234" s="218"/>
      <c r="N234" s="219"/>
      <c r="O234" s="219"/>
      <c r="P234" s="219"/>
      <c r="Q234" s="219"/>
      <c r="R234" s="219"/>
      <c r="S234" s="219"/>
      <c r="T234" s="220"/>
      <c r="AT234" s="221" t="s">
        <v>164</v>
      </c>
      <c r="AU234" s="221" t="s">
        <v>94</v>
      </c>
      <c r="AV234" s="13" t="s">
        <v>94</v>
      </c>
      <c r="AW234" s="13" t="s">
        <v>41</v>
      </c>
      <c r="AX234" s="13" t="s">
        <v>92</v>
      </c>
      <c r="AY234" s="221" t="s">
        <v>153</v>
      </c>
    </row>
    <row r="235" spans="1:65" s="2" customFormat="1" ht="16.5" customHeight="1">
      <c r="A235" s="34"/>
      <c r="B235" s="35"/>
      <c r="C235" s="222" t="s">
        <v>358</v>
      </c>
      <c r="D235" s="222" t="s">
        <v>182</v>
      </c>
      <c r="E235" s="223" t="s">
        <v>359</v>
      </c>
      <c r="F235" s="224" t="s">
        <v>360</v>
      </c>
      <c r="G235" s="225" t="s">
        <v>227</v>
      </c>
      <c r="H235" s="226">
        <v>27.306000000000001</v>
      </c>
      <c r="I235" s="227"/>
      <c r="J235" s="228">
        <f>ROUND(I235*H235,2)</f>
        <v>0</v>
      </c>
      <c r="K235" s="224" t="s">
        <v>159</v>
      </c>
      <c r="L235" s="229"/>
      <c r="M235" s="230" t="s">
        <v>1</v>
      </c>
      <c r="N235" s="231" t="s">
        <v>50</v>
      </c>
      <c r="O235" s="71"/>
      <c r="P235" s="202">
        <f>O235*H235</f>
        <v>0</v>
      </c>
      <c r="Q235" s="202">
        <v>1E-3</v>
      </c>
      <c r="R235" s="202">
        <f>Q235*H235</f>
        <v>2.7306E-2</v>
      </c>
      <c r="S235" s="202">
        <v>0</v>
      </c>
      <c r="T235" s="20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4" t="s">
        <v>186</v>
      </c>
      <c r="AT235" s="204" t="s">
        <v>182</v>
      </c>
      <c r="AU235" s="204" t="s">
        <v>94</v>
      </c>
      <c r="AY235" s="16" t="s">
        <v>153</v>
      </c>
      <c r="BE235" s="205">
        <f>IF(N235="základní",J235,0)</f>
        <v>0</v>
      </c>
      <c r="BF235" s="205">
        <f>IF(N235="snížená",J235,0)</f>
        <v>0</v>
      </c>
      <c r="BG235" s="205">
        <f>IF(N235="zákl. přenesená",J235,0)</f>
        <v>0</v>
      </c>
      <c r="BH235" s="205">
        <f>IF(N235="sníž. přenesená",J235,0)</f>
        <v>0</v>
      </c>
      <c r="BI235" s="205">
        <f>IF(N235="nulová",J235,0)</f>
        <v>0</v>
      </c>
      <c r="BJ235" s="16" t="s">
        <v>92</v>
      </c>
      <c r="BK235" s="205">
        <f>ROUND(I235*H235,2)</f>
        <v>0</v>
      </c>
      <c r="BL235" s="16" t="s">
        <v>160</v>
      </c>
      <c r="BM235" s="204" t="s">
        <v>361</v>
      </c>
    </row>
    <row r="236" spans="1:65" s="13" customFormat="1" ht="11.25">
      <c r="B236" s="211"/>
      <c r="C236" s="212"/>
      <c r="D236" s="206" t="s">
        <v>164</v>
      </c>
      <c r="E236" s="212"/>
      <c r="F236" s="214" t="s">
        <v>362</v>
      </c>
      <c r="G236" s="212"/>
      <c r="H236" s="215">
        <v>27.306000000000001</v>
      </c>
      <c r="I236" s="216"/>
      <c r="J236" s="212"/>
      <c r="K236" s="212"/>
      <c r="L236" s="217"/>
      <c r="M236" s="218"/>
      <c r="N236" s="219"/>
      <c r="O236" s="219"/>
      <c r="P236" s="219"/>
      <c r="Q236" s="219"/>
      <c r="R236" s="219"/>
      <c r="S236" s="219"/>
      <c r="T236" s="220"/>
      <c r="AT236" s="221" t="s">
        <v>164</v>
      </c>
      <c r="AU236" s="221" t="s">
        <v>94</v>
      </c>
      <c r="AV236" s="13" t="s">
        <v>94</v>
      </c>
      <c r="AW236" s="13" t="s">
        <v>4</v>
      </c>
      <c r="AX236" s="13" t="s">
        <v>92</v>
      </c>
      <c r="AY236" s="221" t="s">
        <v>153</v>
      </c>
    </row>
    <row r="237" spans="1:65" s="12" customFormat="1" ht="22.9" customHeight="1">
      <c r="B237" s="177"/>
      <c r="C237" s="178"/>
      <c r="D237" s="179" t="s">
        <v>84</v>
      </c>
      <c r="E237" s="191" t="s">
        <v>186</v>
      </c>
      <c r="F237" s="191" t="s">
        <v>363</v>
      </c>
      <c r="G237" s="178"/>
      <c r="H237" s="178"/>
      <c r="I237" s="181"/>
      <c r="J237" s="192">
        <f>BK237</f>
        <v>0</v>
      </c>
      <c r="K237" s="178"/>
      <c r="L237" s="183"/>
      <c r="M237" s="184"/>
      <c r="N237" s="185"/>
      <c r="O237" s="185"/>
      <c r="P237" s="186">
        <f>SUM(P238:P242)</f>
        <v>0</v>
      </c>
      <c r="Q237" s="185"/>
      <c r="R237" s="186">
        <f>SUM(R238:R242)</f>
        <v>5.3865000000000003E-2</v>
      </c>
      <c r="S237" s="185"/>
      <c r="T237" s="187">
        <f>SUM(T238:T242)</f>
        <v>0</v>
      </c>
      <c r="AR237" s="188" t="s">
        <v>92</v>
      </c>
      <c r="AT237" s="189" t="s">
        <v>84</v>
      </c>
      <c r="AU237" s="189" t="s">
        <v>92</v>
      </c>
      <c r="AY237" s="188" t="s">
        <v>153</v>
      </c>
      <c r="BK237" s="190">
        <f>SUM(BK238:BK242)</f>
        <v>0</v>
      </c>
    </row>
    <row r="238" spans="1:65" s="2" customFormat="1" ht="24">
      <c r="A238" s="34"/>
      <c r="B238" s="35"/>
      <c r="C238" s="193" t="s">
        <v>364</v>
      </c>
      <c r="D238" s="193" t="s">
        <v>155</v>
      </c>
      <c r="E238" s="194" t="s">
        <v>365</v>
      </c>
      <c r="F238" s="195" t="s">
        <v>366</v>
      </c>
      <c r="G238" s="196" t="s">
        <v>178</v>
      </c>
      <c r="H238" s="197">
        <v>1.5</v>
      </c>
      <c r="I238" s="198"/>
      <c r="J238" s="199">
        <f>ROUND(I238*H238,2)</f>
        <v>0</v>
      </c>
      <c r="K238" s="195" t="s">
        <v>159</v>
      </c>
      <c r="L238" s="39"/>
      <c r="M238" s="200" t="s">
        <v>1</v>
      </c>
      <c r="N238" s="201" t="s">
        <v>50</v>
      </c>
      <c r="O238" s="71"/>
      <c r="P238" s="202">
        <f>O238*H238</f>
        <v>0</v>
      </c>
      <c r="Q238" s="202">
        <v>1.0000000000000001E-5</v>
      </c>
      <c r="R238" s="202">
        <f>Q238*H238</f>
        <v>1.5000000000000002E-5</v>
      </c>
      <c r="S238" s="202">
        <v>0</v>
      </c>
      <c r="T238" s="20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4" t="s">
        <v>160</v>
      </c>
      <c r="AT238" s="204" t="s">
        <v>155</v>
      </c>
      <c r="AU238" s="204" t="s">
        <v>94</v>
      </c>
      <c r="AY238" s="16" t="s">
        <v>153</v>
      </c>
      <c r="BE238" s="205">
        <f>IF(N238="základní",J238,0)</f>
        <v>0</v>
      </c>
      <c r="BF238" s="205">
        <f>IF(N238="snížená",J238,0)</f>
        <v>0</v>
      </c>
      <c r="BG238" s="205">
        <f>IF(N238="zákl. přenesená",J238,0)</f>
        <v>0</v>
      </c>
      <c r="BH238" s="205">
        <f>IF(N238="sníž. přenesená",J238,0)</f>
        <v>0</v>
      </c>
      <c r="BI238" s="205">
        <f>IF(N238="nulová",J238,0)</f>
        <v>0</v>
      </c>
      <c r="BJ238" s="16" t="s">
        <v>92</v>
      </c>
      <c r="BK238" s="205">
        <f>ROUND(I238*H238,2)</f>
        <v>0</v>
      </c>
      <c r="BL238" s="16" t="s">
        <v>160</v>
      </c>
      <c r="BM238" s="204" t="s">
        <v>367</v>
      </c>
    </row>
    <row r="239" spans="1:65" s="2" customFormat="1" ht="19.5">
      <c r="A239" s="34"/>
      <c r="B239" s="35"/>
      <c r="C239" s="36"/>
      <c r="D239" s="206" t="s">
        <v>162</v>
      </c>
      <c r="E239" s="36"/>
      <c r="F239" s="207" t="s">
        <v>368</v>
      </c>
      <c r="G239" s="36"/>
      <c r="H239" s="36"/>
      <c r="I239" s="208"/>
      <c r="J239" s="36"/>
      <c r="K239" s="36"/>
      <c r="L239" s="39"/>
      <c r="M239" s="209"/>
      <c r="N239" s="210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6" t="s">
        <v>162</v>
      </c>
      <c r="AU239" s="16" t="s">
        <v>94</v>
      </c>
    </row>
    <row r="240" spans="1:65" s="2" customFormat="1" ht="16.5" customHeight="1">
      <c r="A240" s="34"/>
      <c r="B240" s="35"/>
      <c r="C240" s="222" t="s">
        <v>369</v>
      </c>
      <c r="D240" s="222" t="s">
        <v>182</v>
      </c>
      <c r="E240" s="223" t="s">
        <v>370</v>
      </c>
      <c r="F240" s="224" t="s">
        <v>371</v>
      </c>
      <c r="G240" s="225" t="s">
        <v>178</v>
      </c>
      <c r="H240" s="226">
        <v>1.5</v>
      </c>
      <c r="I240" s="227"/>
      <c r="J240" s="228">
        <f>ROUND(I240*H240,2)</f>
        <v>0</v>
      </c>
      <c r="K240" s="224" t="s">
        <v>159</v>
      </c>
      <c r="L240" s="229"/>
      <c r="M240" s="230" t="s">
        <v>1</v>
      </c>
      <c r="N240" s="231" t="s">
        <v>50</v>
      </c>
      <c r="O240" s="71"/>
      <c r="P240" s="202">
        <f>O240*H240</f>
        <v>0</v>
      </c>
      <c r="Q240" s="202">
        <v>3.5799999999999998E-3</v>
      </c>
      <c r="R240" s="202">
        <f>Q240*H240</f>
        <v>5.3699999999999998E-3</v>
      </c>
      <c r="S240" s="202">
        <v>0</v>
      </c>
      <c r="T240" s="20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4" t="s">
        <v>186</v>
      </c>
      <c r="AT240" s="204" t="s">
        <v>182</v>
      </c>
      <c r="AU240" s="204" t="s">
        <v>94</v>
      </c>
      <c r="AY240" s="16" t="s">
        <v>153</v>
      </c>
      <c r="BE240" s="205">
        <f>IF(N240="základní",J240,0)</f>
        <v>0</v>
      </c>
      <c r="BF240" s="205">
        <f>IF(N240="snížená",J240,0)</f>
        <v>0</v>
      </c>
      <c r="BG240" s="205">
        <f>IF(N240="zákl. přenesená",J240,0)</f>
        <v>0</v>
      </c>
      <c r="BH240" s="205">
        <f>IF(N240="sníž. přenesená",J240,0)</f>
        <v>0</v>
      </c>
      <c r="BI240" s="205">
        <f>IF(N240="nulová",J240,0)</f>
        <v>0</v>
      </c>
      <c r="BJ240" s="16" t="s">
        <v>92</v>
      </c>
      <c r="BK240" s="205">
        <f>ROUND(I240*H240,2)</f>
        <v>0</v>
      </c>
      <c r="BL240" s="16" t="s">
        <v>160</v>
      </c>
      <c r="BM240" s="204" t="s">
        <v>372</v>
      </c>
    </row>
    <row r="241" spans="1:65" s="2" customFormat="1" ht="24">
      <c r="A241" s="34"/>
      <c r="B241" s="35"/>
      <c r="C241" s="193" t="s">
        <v>373</v>
      </c>
      <c r="D241" s="193" t="s">
        <v>155</v>
      </c>
      <c r="E241" s="194" t="s">
        <v>374</v>
      </c>
      <c r="F241" s="195" t="s">
        <v>375</v>
      </c>
      <c r="G241" s="196" t="s">
        <v>376</v>
      </c>
      <c r="H241" s="197">
        <v>2</v>
      </c>
      <c r="I241" s="198"/>
      <c r="J241" s="199">
        <f>ROUND(I241*H241,2)</f>
        <v>0</v>
      </c>
      <c r="K241" s="195" t="s">
        <v>159</v>
      </c>
      <c r="L241" s="39"/>
      <c r="M241" s="200" t="s">
        <v>1</v>
      </c>
      <c r="N241" s="201" t="s">
        <v>50</v>
      </c>
      <c r="O241" s="71"/>
      <c r="P241" s="202">
        <f>O241*H241</f>
        <v>0</v>
      </c>
      <c r="Q241" s="202">
        <v>2.4240000000000001E-2</v>
      </c>
      <c r="R241" s="202">
        <f>Q241*H241</f>
        <v>4.8480000000000002E-2</v>
      </c>
      <c r="S241" s="202">
        <v>0</v>
      </c>
      <c r="T241" s="20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4" t="s">
        <v>160</v>
      </c>
      <c r="AT241" s="204" t="s">
        <v>155</v>
      </c>
      <c r="AU241" s="204" t="s">
        <v>94</v>
      </c>
      <c r="AY241" s="16" t="s">
        <v>153</v>
      </c>
      <c r="BE241" s="205">
        <f>IF(N241="základní",J241,0)</f>
        <v>0</v>
      </c>
      <c r="BF241" s="205">
        <f>IF(N241="snížená",J241,0)</f>
        <v>0</v>
      </c>
      <c r="BG241" s="205">
        <f>IF(N241="zákl. přenesená",J241,0)</f>
        <v>0</v>
      </c>
      <c r="BH241" s="205">
        <f>IF(N241="sníž. přenesená",J241,0)</f>
        <v>0</v>
      </c>
      <c r="BI241" s="205">
        <f>IF(N241="nulová",J241,0)</f>
        <v>0</v>
      </c>
      <c r="BJ241" s="16" t="s">
        <v>92</v>
      </c>
      <c r="BK241" s="205">
        <f>ROUND(I241*H241,2)</f>
        <v>0</v>
      </c>
      <c r="BL241" s="16" t="s">
        <v>160</v>
      </c>
      <c r="BM241" s="204" t="s">
        <v>377</v>
      </c>
    </row>
    <row r="242" spans="1:65" s="13" customFormat="1" ht="11.25">
      <c r="B242" s="211"/>
      <c r="C242" s="212"/>
      <c r="D242" s="206" t="s">
        <v>164</v>
      </c>
      <c r="E242" s="213" t="s">
        <v>1</v>
      </c>
      <c r="F242" s="214" t="s">
        <v>378</v>
      </c>
      <c r="G242" s="212"/>
      <c r="H242" s="215">
        <v>2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164</v>
      </c>
      <c r="AU242" s="221" t="s">
        <v>94</v>
      </c>
      <c r="AV242" s="13" t="s">
        <v>94</v>
      </c>
      <c r="AW242" s="13" t="s">
        <v>41</v>
      </c>
      <c r="AX242" s="13" t="s">
        <v>92</v>
      </c>
      <c r="AY242" s="221" t="s">
        <v>153</v>
      </c>
    </row>
    <row r="243" spans="1:65" s="12" customFormat="1" ht="22.9" customHeight="1">
      <c r="B243" s="177"/>
      <c r="C243" s="178"/>
      <c r="D243" s="179" t="s">
        <v>84</v>
      </c>
      <c r="E243" s="191" t="s">
        <v>205</v>
      </c>
      <c r="F243" s="191" t="s">
        <v>379</v>
      </c>
      <c r="G243" s="178"/>
      <c r="H243" s="178"/>
      <c r="I243" s="181"/>
      <c r="J243" s="192">
        <f>BK243</f>
        <v>0</v>
      </c>
      <c r="K243" s="178"/>
      <c r="L243" s="183"/>
      <c r="M243" s="184"/>
      <c r="N243" s="185"/>
      <c r="O243" s="185"/>
      <c r="P243" s="186">
        <f>SUM(P244:P302)</f>
        <v>0</v>
      </c>
      <c r="Q243" s="185"/>
      <c r="R243" s="186">
        <f>SUM(R244:R302)</f>
        <v>20.390017999999998</v>
      </c>
      <c r="S243" s="185"/>
      <c r="T243" s="187">
        <f>SUM(T244:T302)</f>
        <v>290.62482</v>
      </c>
      <c r="AR243" s="188" t="s">
        <v>92</v>
      </c>
      <c r="AT243" s="189" t="s">
        <v>84</v>
      </c>
      <c r="AU243" s="189" t="s">
        <v>92</v>
      </c>
      <c r="AY243" s="188" t="s">
        <v>153</v>
      </c>
      <c r="BK243" s="190">
        <f>SUM(BK244:BK302)</f>
        <v>0</v>
      </c>
    </row>
    <row r="244" spans="1:65" s="2" customFormat="1" ht="16.5" customHeight="1">
      <c r="A244" s="34"/>
      <c r="B244" s="35"/>
      <c r="C244" s="193" t="s">
        <v>28</v>
      </c>
      <c r="D244" s="193" t="s">
        <v>155</v>
      </c>
      <c r="E244" s="194" t="s">
        <v>380</v>
      </c>
      <c r="F244" s="195" t="s">
        <v>381</v>
      </c>
      <c r="G244" s="196" t="s">
        <v>178</v>
      </c>
      <c r="H244" s="197">
        <v>19.52</v>
      </c>
      <c r="I244" s="198"/>
      <c r="J244" s="199">
        <f>ROUND(I244*H244,2)</f>
        <v>0</v>
      </c>
      <c r="K244" s="195" t="s">
        <v>159</v>
      </c>
      <c r="L244" s="39"/>
      <c r="M244" s="200" t="s">
        <v>1</v>
      </c>
      <c r="N244" s="201" t="s">
        <v>50</v>
      </c>
      <c r="O244" s="71"/>
      <c r="P244" s="202">
        <f>O244*H244</f>
        <v>0</v>
      </c>
      <c r="Q244" s="202">
        <v>1.17E-3</v>
      </c>
      <c r="R244" s="202">
        <f>Q244*H244</f>
        <v>2.2838400000000002E-2</v>
      </c>
      <c r="S244" s="202">
        <v>0</v>
      </c>
      <c r="T244" s="20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4" t="s">
        <v>160</v>
      </c>
      <c r="AT244" s="204" t="s">
        <v>155</v>
      </c>
      <c r="AU244" s="204" t="s">
        <v>94</v>
      </c>
      <c r="AY244" s="16" t="s">
        <v>153</v>
      </c>
      <c r="BE244" s="205">
        <f>IF(N244="základní",J244,0)</f>
        <v>0</v>
      </c>
      <c r="BF244" s="205">
        <f>IF(N244="snížená",J244,0)</f>
        <v>0</v>
      </c>
      <c r="BG244" s="205">
        <f>IF(N244="zákl. přenesená",J244,0)</f>
        <v>0</v>
      </c>
      <c r="BH244" s="205">
        <f>IF(N244="sníž. přenesená",J244,0)</f>
        <v>0</v>
      </c>
      <c r="BI244" s="205">
        <f>IF(N244="nulová",J244,0)</f>
        <v>0</v>
      </c>
      <c r="BJ244" s="16" t="s">
        <v>92</v>
      </c>
      <c r="BK244" s="205">
        <f>ROUND(I244*H244,2)</f>
        <v>0</v>
      </c>
      <c r="BL244" s="16" t="s">
        <v>160</v>
      </c>
      <c r="BM244" s="204" t="s">
        <v>382</v>
      </c>
    </row>
    <row r="245" spans="1:65" s="2" customFormat="1" ht="16.5" customHeight="1">
      <c r="A245" s="34"/>
      <c r="B245" s="35"/>
      <c r="C245" s="193" t="s">
        <v>383</v>
      </c>
      <c r="D245" s="193" t="s">
        <v>155</v>
      </c>
      <c r="E245" s="194" t="s">
        <v>384</v>
      </c>
      <c r="F245" s="195" t="s">
        <v>385</v>
      </c>
      <c r="G245" s="196" t="s">
        <v>178</v>
      </c>
      <c r="H245" s="197">
        <v>19.52</v>
      </c>
      <c r="I245" s="198"/>
      <c r="J245" s="199">
        <f>ROUND(I245*H245,2)</f>
        <v>0</v>
      </c>
      <c r="K245" s="195" t="s">
        <v>159</v>
      </c>
      <c r="L245" s="39"/>
      <c r="M245" s="200" t="s">
        <v>1</v>
      </c>
      <c r="N245" s="201" t="s">
        <v>50</v>
      </c>
      <c r="O245" s="71"/>
      <c r="P245" s="202">
        <f>O245*H245</f>
        <v>0</v>
      </c>
      <c r="Q245" s="202">
        <v>5.8E-4</v>
      </c>
      <c r="R245" s="202">
        <f>Q245*H245</f>
        <v>1.1321599999999999E-2</v>
      </c>
      <c r="S245" s="202">
        <v>0</v>
      </c>
      <c r="T245" s="20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4" t="s">
        <v>160</v>
      </c>
      <c r="AT245" s="204" t="s">
        <v>155</v>
      </c>
      <c r="AU245" s="204" t="s">
        <v>94</v>
      </c>
      <c r="AY245" s="16" t="s">
        <v>153</v>
      </c>
      <c r="BE245" s="205">
        <f>IF(N245="základní",J245,0)</f>
        <v>0</v>
      </c>
      <c r="BF245" s="205">
        <f>IF(N245="snížená",J245,0)</f>
        <v>0</v>
      </c>
      <c r="BG245" s="205">
        <f>IF(N245="zákl. přenesená",J245,0)</f>
        <v>0</v>
      </c>
      <c r="BH245" s="205">
        <f>IF(N245="sníž. přenesená",J245,0)</f>
        <v>0</v>
      </c>
      <c r="BI245" s="205">
        <f>IF(N245="nulová",J245,0)</f>
        <v>0</v>
      </c>
      <c r="BJ245" s="16" t="s">
        <v>92</v>
      </c>
      <c r="BK245" s="205">
        <f>ROUND(I245*H245,2)</f>
        <v>0</v>
      </c>
      <c r="BL245" s="16" t="s">
        <v>160</v>
      </c>
      <c r="BM245" s="204" t="s">
        <v>386</v>
      </c>
    </row>
    <row r="246" spans="1:65" s="2" customFormat="1" ht="16.5" customHeight="1">
      <c r="A246" s="34"/>
      <c r="B246" s="35"/>
      <c r="C246" s="222" t="s">
        <v>387</v>
      </c>
      <c r="D246" s="222" t="s">
        <v>182</v>
      </c>
      <c r="E246" s="223" t="s">
        <v>388</v>
      </c>
      <c r="F246" s="224" t="s">
        <v>389</v>
      </c>
      <c r="G246" s="225" t="s">
        <v>185</v>
      </c>
      <c r="H246" s="226">
        <v>0.49399999999999999</v>
      </c>
      <c r="I246" s="227"/>
      <c r="J246" s="228">
        <f>ROUND(I246*H246,2)</f>
        <v>0</v>
      </c>
      <c r="K246" s="224" t="s">
        <v>1</v>
      </c>
      <c r="L246" s="229"/>
      <c r="M246" s="230" t="s">
        <v>1</v>
      </c>
      <c r="N246" s="231" t="s">
        <v>50</v>
      </c>
      <c r="O246" s="71"/>
      <c r="P246" s="202">
        <f>O246*H246</f>
        <v>0</v>
      </c>
      <c r="Q246" s="202">
        <v>0</v>
      </c>
      <c r="R246" s="202">
        <f>Q246*H246</f>
        <v>0</v>
      </c>
      <c r="S246" s="202">
        <v>0</v>
      </c>
      <c r="T246" s="20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4" t="s">
        <v>186</v>
      </c>
      <c r="AT246" s="204" t="s">
        <v>182</v>
      </c>
      <c r="AU246" s="204" t="s">
        <v>94</v>
      </c>
      <c r="AY246" s="16" t="s">
        <v>153</v>
      </c>
      <c r="BE246" s="205">
        <f>IF(N246="základní",J246,0)</f>
        <v>0</v>
      </c>
      <c r="BF246" s="205">
        <f>IF(N246="snížená",J246,0)</f>
        <v>0</v>
      </c>
      <c r="BG246" s="205">
        <f>IF(N246="zákl. přenesená",J246,0)</f>
        <v>0</v>
      </c>
      <c r="BH246" s="205">
        <f>IF(N246="sníž. přenesená",J246,0)</f>
        <v>0</v>
      </c>
      <c r="BI246" s="205">
        <f>IF(N246="nulová",J246,0)</f>
        <v>0</v>
      </c>
      <c r="BJ246" s="16" t="s">
        <v>92</v>
      </c>
      <c r="BK246" s="205">
        <f>ROUND(I246*H246,2)</f>
        <v>0</v>
      </c>
      <c r="BL246" s="16" t="s">
        <v>160</v>
      </c>
      <c r="BM246" s="204" t="s">
        <v>390</v>
      </c>
    </row>
    <row r="247" spans="1:65" s="13" customFormat="1" ht="11.25">
      <c r="B247" s="211"/>
      <c r="C247" s="212"/>
      <c r="D247" s="206" t="s">
        <v>164</v>
      </c>
      <c r="E247" s="213" t="s">
        <v>1</v>
      </c>
      <c r="F247" s="214" t="s">
        <v>391</v>
      </c>
      <c r="G247" s="212"/>
      <c r="H247" s="215">
        <v>0.49399999999999999</v>
      </c>
      <c r="I247" s="216"/>
      <c r="J247" s="212"/>
      <c r="K247" s="212"/>
      <c r="L247" s="217"/>
      <c r="M247" s="218"/>
      <c r="N247" s="219"/>
      <c r="O247" s="219"/>
      <c r="P247" s="219"/>
      <c r="Q247" s="219"/>
      <c r="R247" s="219"/>
      <c r="S247" s="219"/>
      <c r="T247" s="220"/>
      <c r="AT247" s="221" t="s">
        <v>164</v>
      </c>
      <c r="AU247" s="221" t="s">
        <v>94</v>
      </c>
      <c r="AV247" s="13" t="s">
        <v>94</v>
      </c>
      <c r="AW247" s="13" t="s">
        <v>41</v>
      </c>
      <c r="AX247" s="13" t="s">
        <v>92</v>
      </c>
      <c r="AY247" s="221" t="s">
        <v>153</v>
      </c>
    </row>
    <row r="248" spans="1:65" s="2" customFormat="1" ht="24">
      <c r="A248" s="34"/>
      <c r="B248" s="35"/>
      <c r="C248" s="193" t="s">
        <v>392</v>
      </c>
      <c r="D248" s="193" t="s">
        <v>155</v>
      </c>
      <c r="E248" s="194" t="s">
        <v>393</v>
      </c>
      <c r="F248" s="195" t="s">
        <v>394</v>
      </c>
      <c r="G248" s="196" t="s">
        <v>178</v>
      </c>
      <c r="H248" s="197">
        <v>16</v>
      </c>
      <c r="I248" s="198"/>
      <c r="J248" s="199">
        <f>ROUND(I248*H248,2)</f>
        <v>0</v>
      </c>
      <c r="K248" s="195" t="s">
        <v>159</v>
      </c>
      <c r="L248" s="39"/>
      <c r="M248" s="200" t="s">
        <v>1</v>
      </c>
      <c r="N248" s="201" t="s">
        <v>50</v>
      </c>
      <c r="O248" s="71"/>
      <c r="P248" s="202">
        <f>O248*H248</f>
        <v>0</v>
      </c>
      <c r="Q248" s="202">
        <v>0.10095</v>
      </c>
      <c r="R248" s="202">
        <f>Q248*H248</f>
        <v>1.6152</v>
      </c>
      <c r="S248" s="202">
        <v>0</v>
      </c>
      <c r="T248" s="20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4" t="s">
        <v>160</v>
      </c>
      <c r="AT248" s="204" t="s">
        <v>155</v>
      </c>
      <c r="AU248" s="204" t="s">
        <v>94</v>
      </c>
      <c r="AY248" s="16" t="s">
        <v>153</v>
      </c>
      <c r="BE248" s="205">
        <f>IF(N248="základní",J248,0)</f>
        <v>0</v>
      </c>
      <c r="BF248" s="205">
        <f>IF(N248="snížená",J248,0)</f>
        <v>0</v>
      </c>
      <c r="BG248" s="205">
        <f>IF(N248="zákl. přenesená",J248,0)</f>
        <v>0</v>
      </c>
      <c r="BH248" s="205">
        <f>IF(N248="sníž. přenesená",J248,0)</f>
        <v>0</v>
      </c>
      <c r="BI248" s="205">
        <f>IF(N248="nulová",J248,0)</f>
        <v>0</v>
      </c>
      <c r="BJ248" s="16" t="s">
        <v>92</v>
      </c>
      <c r="BK248" s="205">
        <f>ROUND(I248*H248,2)</f>
        <v>0</v>
      </c>
      <c r="BL248" s="16" t="s">
        <v>160</v>
      </c>
      <c r="BM248" s="204" t="s">
        <v>395</v>
      </c>
    </row>
    <row r="249" spans="1:65" s="13" customFormat="1" ht="11.25">
      <c r="B249" s="211"/>
      <c r="C249" s="212"/>
      <c r="D249" s="206" t="s">
        <v>164</v>
      </c>
      <c r="E249" s="213" t="s">
        <v>1</v>
      </c>
      <c r="F249" s="214" t="s">
        <v>396</v>
      </c>
      <c r="G249" s="212"/>
      <c r="H249" s="215">
        <v>16</v>
      </c>
      <c r="I249" s="216"/>
      <c r="J249" s="212"/>
      <c r="K249" s="212"/>
      <c r="L249" s="217"/>
      <c r="M249" s="218"/>
      <c r="N249" s="219"/>
      <c r="O249" s="219"/>
      <c r="P249" s="219"/>
      <c r="Q249" s="219"/>
      <c r="R249" s="219"/>
      <c r="S249" s="219"/>
      <c r="T249" s="220"/>
      <c r="AT249" s="221" t="s">
        <v>164</v>
      </c>
      <c r="AU249" s="221" t="s">
        <v>94</v>
      </c>
      <c r="AV249" s="13" t="s">
        <v>94</v>
      </c>
      <c r="AW249" s="13" t="s">
        <v>41</v>
      </c>
      <c r="AX249" s="13" t="s">
        <v>92</v>
      </c>
      <c r="AY249" s="221" t="s">
        <v>153</v>
      </c>
    </row>
    <row r="250" spans="1:65" s="2" customFormat="1" ht="16.5" customHeight="1">
      <c r="A250" s="34"/>
      <c r="B250" s="35"/>
      <c r="C250" s="222" t="s">
        <v>397</v>
      </c>
      <c r="D250" s="222" t="s">
        <v>182</v>
      </c>
      <c r="E250" s="223" t="s">
        <v>398</v>
      </c>
      <c r="F250" s="224" t="s">
        <v>399</v>
      </c>
      <c r="G250" s="225" t="s">
        <v>178</v>
      </c>
      <c r="H250" s="226">
        <v>16</v>
      </c>
      <c r="I250" s="227"/>
      <c r="J250" s="228">
        <f>ROUND(I250*H250,2)</f>
        <v>0</v>
      </c>
      <c r="K250" s="224" t="s">
        <v>159</v>
      </c>
      <c r="L250" s="229"/>
      <c r="M250" s="230" t="s">
        <v>1</v>
      </c>
      <c r="N250" s="231" t="s">
        <v>50</v>
      </c>
      <c r="O250" s="71"/>
      <c r="P250" s="202">
        <f>O250*H250</f>
        <v>0</v>
      </c>
      <c r="Q250" s="202">
        <v>2.4E-2</v>
      </c>
      <c r="R250" s="202">
        <f>Q250*H250</f>
        <v>0.38400000000000001</v>
      </c>
      <c r="S250" s="202">
        <v>0</v>
      </c>
      <c r="T250" s="20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4" t="s">
        <v>186</v>
      </c>
      <c r="AT250" s="204" t="s">
        <v>182</v>
      </c>
      <c r="AU250" s="204" t="s">
        <v>94</v>
      </c>
      <c r="AY250" s="16" t="s">
        <v>153</v>
      </c>
      <c r="BE250" s="205">
        <f>IF(N250="základní",J250,0)</f>
        <v>0</v>
      </c>
      <c r="BF250" s="205">
        <f>IF(N250="snížená",J250,0)</f>
        <v>0</v>
      </c>
      <c r="BG250" s="205">
        <f>IF(N250="zákl. přenesená",J250,0)</f>
        <v>0</v>
      </c>
      <c r="BH250" s="205">
        <f>IF(N250="sníž. přenesená",J250,0)</f>
        <v>0</v>
      </c>
      <c r="BI250" s="205">
        <f>IF(N250="nulová",J250,0)</f>
        <v>0</v>
      </c>
      <c r="BJ250" s="16" t="s">
        <v>92</v>
      </c>
      <c r="BK250" s="205">
        <f>ROUND(I250*H250,2)</f>
        <v>0</v>
      </c>
      <c r="BL250" s="16" t="s">
        <v>160</v>
      </c>
      <c r="BM250" s="204" t="s">
        <v>400</v>
      </c>
    </row>
    <row r="251" spans="1:65" s="2" customFormat="1" ht="24">
      <c r="A251" s="34"/>
      <c r="B251" s="35"/>
      <c r="C251" s="193" t="s">
        <v>401</v>
      </c>
      <c r="D251" s="193" t="s">
        <v>155</v>
      </c>
      <c r="E251" s="194" t="s">
        <v>402</v>
      </c>
      <c r="F251" s="195" t="s">
        <v>403</v>
      </c>
      <c r="G251" s="196" t="s">
        <v>158</v>
      </c>
      <c r="H251" s="197">
        <v>6.2</v>
      </c>
      <c r="I251" s="198"/>
      <c r="J251" s="199">
        <f>ROUND(I251*H251,2)</f>
        <v>0</v>
      </c>
      <c r="K251" s="195" t="s">
        <v>159</v>
      </c>
      <c r="L251" s="39"/>
      <c r="M251" s="200" t="s">
        <v>1</v>
      </c>
      <c r="N251" s="201" t="s">
        <v>50</v>
      </c>
      <c r="O251" s="71"/>
      <c r="P251" s="202">
        <f>O251*H251</f>
        <v>0</v>
      </c>
      <c r="Q251" s="202">
        <v>6.3000000000000003E-4</v>
      </c>
      <c r="R251" s="202">
        <f>Q251*H251</f>
        <v>3.9060000000000002E-3</v>
      </c>
      <c r="S251" s="202">
        <v>0</v>
      </c>
      <c r="T251" s="203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04" t="s">
        <v>160</v>
      </c>
      <c r="AT251" s="204" t="s">
        <v>155</v>
      </c>
      <c r="AU251" s="204" t="s">
        <v>94</v>
      </c>
      <c r="AY251" s="16" t="s">
        <v>153</v>
      </c>
      <c r="BE251" s="205">
        <f>IF(N251="základní",J251,0)</f>
        <v>0</v>
      </c>
      <c r="BF251" s="205">
        <f>IF(N251="snížená",J251,0)</f>
        <v>0</v>
      </c>
      <c r="BG251" s="205">
        <f>IF(N251="zákl. přenesená",J251,0)</f>
        <v>0</v>
      </c>
      <c r="BH251" s="205">
        <f>IF(N251="sníž. přenesená",J251,0)</f>
        <v>0</v>
      </c>
      <c r="BI251" s="205">
        <f>IF(N251="nulová",J251,0)</f>
        <v>0</v>
      </c>
      <c r="BJ251" s="16" t="s">
        <v>92</v>
      </c>
      <c r="BK251" s="205">
        <f>ROUND(I251*H251,2)</f>
        <v>0</v>
      </c>
      <c r="BL251" s="16" t="s">
        <v>160</v>
      </c>
      <c r="BM251" s="204" t="s">
        <v>404</v>
      </c>
    </row>
    <row r="252" spans="1:65" s="13" customFormat="1" ht="11.25">
      <c r="B252" s="211"/>
      <c r="C252" s="212"/>
      <c r="D252" s="206" t="s">
        <v>164</v>
      </c>
      <c r="E252" s="213" t="s">
        <v>1</v>
      </c>
      <c r="F252" s="214" t="s">
        <v>405</v>
      </c>
      <c r="G252" s="212"/>
      <c r="H252" s="215">
        <v>5.6</v>
      </c>
      <c r="I252" s="216"/>
      <c r="J252" s="212"/>
      <c r="K252" s="212"/>
      <c r="L252" s="217"/>
      <c r="M252" s="218"/>
      <c r="N252" s="219"/>
      <c r="O252" s="219"/>
      <c r="P252" s="219"/>
      <c r="Q252" s="219"/>
      <c r="R252" s="219"/>
      <c r="S252" s="219"/>
      <c r="T252" s="220"/>
      <c r="AT252" s="221" t="s">
        <v>164</v>
      </c>
      <c r="AU252" s="221" t="s">
        <v>94</v>
      </c>
      <c r="AV252" s="13" t="s">
        <v>94</v>
      </c>
      <c r="AW252" s="13" t="s">
        <v>41</v>
      </c>
      <c r="AX252" s="13" t="s">
        <v>85</v>
      </c>
      <c r="AY252" s="221" t="s">
        <v>153</v>
      </c>
    </row>
    <row r="253" spans="1:65" s="13" customFormat="1" ht="11.25">
      <c r="B253" s="211"/>
      <c r="C253" s="212"/>
      <c r="D253" s="206" t="s">
        <v>164</v>
      </c>
      <c r="E253" s="213" t="s">
        <v>1</v>
      </c>
      <c r="F253" s="214" t="s">
        <v>406</v>
      </c>
      <c r="G253" s="212"/>
      <c r="H253" s="215">
        <v>0.6</v>
      </c>
      <c r="I253" s="216"/>
      <c r="J253" s="212"/>
      <c r="K253" s="212"/>
      <c r="L253" s="217"/>
      <c r="M253" s="218"/>
      <c r="N253" s="219"/>
      <c r="O253" s="219"/>
      <c r="P253" s="219"/>
      <c r="Q253" s="219"/>
      <c r="R253" s="219"/>
      <c r="S253" s="219"/>
      <c r="T253" s="220"/>
      <c r="AT253" s="221" t="s">
        <v>164</v>
      </c>
      <c r="AU253" s="221" t="s">
        <v>94</v>
      </c>
      <c r="AV253" s="13" t="s">
        <v>94</v>
      </c>
      <c r="AW253" s="13" t="s">
        <v>41</v>
      </c>
      <c r="AX253" s="13" t="s">
        <v>85</v>
      </c>
      <c r="AY253" s="221" t="s">
        <v>153</v>
      </c>
    </row>
    <row r="254" spans="1:65" s="14" customFormat="1" ht="11.25">
      <c r="B254" s="232"/>
      <c r="C254" s="233"/>
      <c r="D254" s="206" t="s">
        <v>164</v>
      </c>
      <c r="E254" s="234" t="s">
        <v>1</v>
      </c>
      <c r="F254" s="235" t="s">
        <v>204</v>
      </c>
      <c r="G254" s="233"/>
      <c r="H254" s="236">
        <v>6.2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AT254" s="242" t="s">
        <v>164</v>
      </c>
      <c r="AU254" s="242" t="s">
        <v>94</v>
      </c>
      <c r="AV254" s="14" t="s">
        <v>160</v>
      </c>
      <c r="AW254" s="14" t="s">
        <v>41</v>
      </c>
      <c r="AX254" s="14" t="s">
        <v>92</v>
      </c>
      <c r="AY254" s="242" t="s">
        <v>153</v>
      </c>
    </row>
    <row r="255" spans="1:65" s="2" customFormat="1" ht="24">
      <c r="A255" s="34"/>
      <c r="B255" s="35"/>
      <c r="C255" s="193" t="s">
        <v>407</v>
      </c>
      <c r="D255" s="193" t="s">
        <v>155</v>
      </c>
      <c r="E255" s="194" t="s">
        <v>408</v>
      </c>
      <c r="F255" s="195" t="s">
        <v>409</v>
      </c>
      <c r="G255" s="196" t="s">
        <v>178</v>
      </c>
      <c r="H255" s="197">
        <v>3.2</v>
      </c>
      <c r="I255" s="198"/>
      <c r="J255" s="199">
        <f>ROUND(I255*H255,2)</f>
        <v>0</v>
      </c>
      <c r="K255" s="195" t="s">
        <v>159</v>
      </c>
      <c r="L255" s="39"/>
      <c r="M255" s="200" t="s">
        <v>1</v>
      </c>
      <c r="N255" s="201" t="s">
        <v>50</v>
      </c>
      <c r="O255" s="71"/>
      <c r="P255" s="202">
        <f>O255*H255</f>
        <v>0</v>
      </c>
      <c r="Q255" s="202">
        <v>1.7000000000000001E-4</v>
      </c>
      <c r="R255" s="202">
        <f>Q255*H255</f>
        <v>5.440000000000001E-4</v>
      </c>
      <c r="S255" s="202">
        <v>0</v>
      </c>
      <c r="T255" s="203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4" t="s">
        <v>160</v>
      </c>
      <c r="AT255" s="204" t="s">
        <v>155</v>
      </c>
      <c r="AU255" s="204" t="s">
        <v>94</v>
      </c>
      <c r="AY255" s="16" t="s">
        <v>153</v>
      </c>
      <c r="BE255" s="205">
        <f>IF(N255="základní",J255,0)</f>
        <v>0</v>
      </c>
      <c r="BF255" s="205">
        <f>IF(N255="snížená",J255,0)</f>
        <v>0</v>
      </c>
      <c r="BG255" s="205">
        <f>IF(N255="zákl. přenesená",J255,0)</f>
        <v>0</v>
      </c>
      <c r="BH255" s="205">
        <f>IF(N255="sníž. přenesená",J255,0)</f>
        <v>0</v>
      </c>
      <c r="BI255" s="205">
        <f>IF(N255="nulová",J255,0)</f>
        <v>0</v>
      </c>
      <c r="BJ255" s="16" t="s">
        <v>92</v>
      </c>
      <c r="BK255" s="205">
        <f>ROUND(I255*H255,2)</f>
        <v>0</v>
      </c>
      <c r="BL255" s="16" t="s">
        <v>160</v>
      </c>
      <c r="BM255" s="204" t="s">
        <v>410</v>
      </c>
    </row>
    <row r="256" spans="1:65" s="13" customFormat="1" ht="11.25">
      <c r="B256" s="211"/>
      <c r="C256" s="212"/>
      <c r="D256" s="206" t="s">
        <v>164</v>
      </c>
      <c r="E256" s="213" t="s">
        <v>1</v>
      </c>
      <c r="F256" s="214" t="s">
        <v>411</v>
      </c>
      <c r="G256" s="212"/>
      <c r="H256" s="215">
        <v>3.2</v>
      </c>
      <c r="I256" s="216"/>
      <c r="J256" s="212"/>
      <c r="K256" s="212"/>
      <c r="L256" s="217"/>
      <c r="M256" s="218"/>
      <c r="N256" s="219"/>
      <c r="O256" s="219"/>
      <c r="P256" s="219"/>
      <c r="Q256" s="219"/>
      <c r="R256" s="219"/>
      <c r="S256" s="219"/>
      <c r="T256" s="220"/>
      <c r="AT256" s="221" t="s">
        <v>164</v>
      </c>
      <c r="AU256" s="221" t="s">
        <v>94</v>
      </c>
      <c r="AV256" s="13" t="s">
        <v>94</v>
      </c>
      <c r="AW256" s="13" t="s">
        <v>41</v>
      </c>
      <c r="AX256" s="13" t="s">
        <v>92</v>
      </c>
      <c r="AY256" s="221" t="s">
        <v>153</v>
      </c>
    </row>
    <row r="257" spans="1:65" s="2" customFormat="1" ht="24">
      <c r="A257" s="34"/>
      <c r="B257" s="35"/>
      <c r="C257" s="193" t="s">
        <v>412</v>
      </c>
      <c r="D257" s="193" t="s">
        <v>155</v>
      </c>
      <c r="E257" s="194" t="s">
        <v>413</v>
      </c>
      <c r="F257" s="195" t="s">
        <v>414</v>
      </c>
      <c r="G257" s="196" t="s">
        <v>178</v>
      </c>
      <c r="H257" s="197">
        <v>18</v>
      </c>
      <c r="I257" s="198"/>
      <c r="J257" s="199">
        <f>ROUND(I257*H257,2)</f>
        <v>0</v>
      </c>
      <c r="K257" s="195" t="s">
        <v>159</v>
      </c>
      <c r="L257" s="39"/>
      <c r="M257" s="200" t="s">
        <v>1</v>
      </c>
      <c r="N257" s="201" t="s">
        <v>50</v>
      </c>
      <c r="O257" s="71"/>
      <c r="P257" s="202">
        <f>O257*H257</f>
        <v>0</v>
      </c>
      <c r="Q257" s="202">
        <v>7.6999999999999996E-4</v>
      </c>
      <c r="R257" s="202">
        <f>Q257*H257</f>
        <v>1.3859999999999999E-2</v>
      </c>
      <c r="S257" s="202">
        <v>0</v>
      </c>
      <c r="T257" s="20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4" t="s">
        <v>160</v>
      </c>
      <c r="AT257" s="204" t="s">
        <v>155</v>
      </c>
      <c r="AU257" s="204" t="s">
        <v>94</v>
      </c>
      <c r="AY257" s="16" t="s">
        <v>153</v>
      </c>
      <c r="BE257" s="205">
        <f>IF(N257="základní",J257,0)</f>
        <v>0</v>
      </c>
      <c r="BF257" s="205">
        <f>IF(N257="snížená",J257,0)</f>
        <v>0</v>
      </c>
      <c r="BG257" s="205">
        <f>IF(N257="zákl. přenesená",J257,0)</f>
        <v>0</v>
      </c>
      <c r="BH257" s="205">
        <f>IF(N257="sníž. přenesená",J257,0)</f>
        <v>0</v>
      </c>
      <c r="BI257" s="205">
        <f>IF(N257="nulová",J257,0)</f>
        <v>0</v>
      </c>
      <c r="BJ257" s="16" t="s">
        <v>92</v>
      </c>
      <c r="BK257" s="205">
        <f>ROUND(I257*H257,2)</f>
        <v>0</v>
      </c>
      <c r="BL257" s="16" t="s">
        <v>160</v>
      </c>
      <c r="BM257" s="204" t="s">
        <v>415</v>
      </c>
    </row>
    <row r="258" spans="1:65" s="13" customFormat="1" ht="11.25">
      <c r="B258" s="211"/>
      <c r="C258" s="212"/>
      <c r="D258" s="206" t="s">
        <v>164</v>
      </c>
      <c r="E258" s="213" t="s">
        <v>1</v>
      </c>
      <c r="F258" s="214" t="s">
        <v>416</v>
      </c>
      <c r="G258" s="212"/>
      <c r="H258" s="215">
        <v>18</v>
      </c>
      <c r="I258" s="216"/>
      <c r="J258" s="212"/>
      <c r="K258" s="212"/>
      <c r="L258" s="217"/>
      <c r="M258" s="218"/>
      <c r="N258" s="219"/>
      <c r="O258" s="219"/>
      <c r="P258" s="219"/>
      <c r="Q258" s="219"/>
      <c r="R258" s="219"/>
      <c r="S258" s="219"/>
      <c r="T258" s="220"/>
      <c r="AT258" s="221" t="s">
        <v>164</v>
      </c>
      <c r="AU258" s="221" t="s">
        <v>94</v>
      </c>
      <c r="AV258" s="13" t="s">
        <v>94</v>
      </c>
      <c r="AW258" s="13" t="s">
        <v>41</v>
      </c>
      <c r="AX258" s="13" t="s">
        <v>92</v>
      </c>
      <c r="AY258" s="221" t="s">
        <v>153</v>
      </c>
    </row>
    <row r="259" spans="1:65" s="2" customFormat="1" ht="24">
      <c r="A259" s="34"/>
      <c r="B259" s="35"/>
      <c r="C259" s="193" t="s">
        <v>417</v>
      </c>
      <c r="D259" s="193" t="s">
        <v>155</v>
      </c>
      <c r="E259" s="194" t="s">
        <v>418</v>
      </c>
      <c r="F259" s="195" t="s">
        <v>419</v>
      </c>
      <c r="G259" s="196" t="s">
        <v>376</v>
      </c>
      <c r="H259" s="197">
        <v>1</v>
      </c>
      <c r="I259" s="198"/>
      <c r="J259" s="199">
        <f>ROUND(I259*H259,2)</f>
        <v>0</v>
      </c>
      <c r="K259" s="195" t="s">
        <v>159</v>
      </c>
      <c r="L259" s="39"/>
      <c r="M259" s="200" t="s">
        <v>1</v>
      </c>
      <c r="N259" s="201" t="s">
        <v>50</v>
      </c>
      <c r="O259" s="71"/>
      <c r="P259" s="202">
        <f>O259*H259</f>
        <v>0</v>
      </c>
      <c r="Q259" s="202">
        <v>6.4900000000000001E-3</v>
      </c>
      <c r="R259" s="202">
        <f>Q259*H259</f>
        <v>6.4900000000000001E-3</v>
      </c>
      <c r="S259" s="202">
        <v>0</v>
      </c>
      <c r="T259" s="20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4" t="s">
        <v>160</v>
      </c>
      <c r="AT259" s="204" t="s">
        <v>155</v>
      </c>
      <c r="AU259" s="204" t="s">
        <v>94</v>
      </c>
      <c r="AY259" s="16" t="s">
        <v>153</v>
      </c>
      <c r="BE259" s="205">
        <f>IF(N259="základní",J259,0)</f>
        <v>0</v>
      </c>
      <c r="BF259" s="205">
        <f>IF(N259="snížená",J259,0)</f>
        <v>0</v>
      </c>
      <c r="BG259" s="205">
        <f>IF(N259="zákl. přenesená",J259,0)</f>
        <v>0</v>
      </c>
      <c r="BH259" s="205">
        <f>IF(N259="sníž. přenesená",J259,0)</f>
        <v>0</v>
      </c>
      <c r="BI259" s="205">
        <f>IF(N259="nulová",J259,0)</f>
        <v>0</v>
      </c>
      <c r="BJ259" s="16" t="s">
        <v>92</v>
      </c>
      <c r="BK259" s="205">
        <f>ROUND(I259*H259,2)</f>
        <v>0</v>
      </c>
      <c r="BL259" s="16" t="s">
        <v>160</v>
      </c>
      <c r="BM259" s="204" t="s">
        <v>420</v>
      </c>
    </row>
    <row r="260" spans="1:65" s="2" customFormat="1" ht="29.25">
      <c r="A260" s="34"/>
      <c r="B260" s="35"/>
      <c r="C260" s="36"/>
      <c r="D260" s="206" t="s">
        <v>162</v>
      </c>
      <c r="E260" s="36"/>
      <c r="F260" s="207" t="s">
        <v>421</v>
      </c>
      <c r="G260" s="36"/>
      <c r="H260" s="36"/>
      <c r="I260" s="208"/>
      <c r="J260" s="36"/>
      <c r="K260" s="36"/>
      <c r="L260" s="39"/>
      <c r="M260" s="209"/>
      <c r="N260" s="210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6" t="s">
        <v>162</v>
      </c>
      <c r="AU260" s="16" t="s">
        <v>94</v>
      </c>
    </row>
    <row r="261" spans="1:65" s="2" customFormat="1" ht="33" customHeight="1">
      <c r="A261" s="34"/>
      <c r="B261" s="35"/>
      <c r="C261" s="193" t="s">
        <v>422</v>
      </c>
      <c r="D261" s="193" t="s">
        <v>155</v>
      </c>
      <c r="E261" s="194" t="s">
        <v>423</v>
      </c>
      <c r="F261" s="195" t="s">
        <v>424</v>
      </c>
      <c r="G261" s="196" t="s">
        <v>158</v>
      </c>
      <c r="H261" s="197">
        <v>36</v>
      </c>
      <c r="I261" s="198"/>
      <c r="J261" s="199">
        <f>ROUND(I261*H261,2)</f>
        <v>0</v>
      </c>
      <c r="K261" s="195" t="s">
        <v>159</v>
      </c>
      <c r="L261" s="39"/>
      <c r="M261" s="200" t="s">
        <v>1</v>
      </c>
      <c r="N261" s="201" t="s">
        <v>50</v>
      </c>
      <c r="O261" s="71"/>
      <c r="P261" s="202">
        <f>O261*H261</f>
        <v>0</v>
      </c>
      <c r="Q261" s="202">
        <v>0</v>
      </c>
      <c r="R261" s="202">
        <f>Q261*H261</f>
        <v>0</v>
      </c>
      <c r="S261" s="202">
        <v>0</v>
      </c>
      <c r="T261" s="20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4" t="s">
        <v>160</v>
      </c>
      <c r="AT261" s="204" t="s">
        <v>155</v>
      </c>
      <c r="AU261" s="204" t="s">
        <v>94</v>
      </c>
      <c r="AY261" s="16" t="s">
        <v>153</v>
      </c>
      <c r="BE261" s="205">
        <f>IF(N261="základní",J261,0)</f>
        <v>0</v>
      </c>
      <c r="BF261" s="205">
        <f>IF(N261="snížená",J261,0)</f>
        <v>0</v>
      </c>
      <c r="BG261" s="205">
        <f>IF(N261="zákl. přenesená",J261,0)</f>
        <v>0</v>
      </c>
      <c r="BH261" s="205">
        <f>IF(N261="sníž. přenesená",J261,0)</f>
        <v>0</v>
      </c>
      <c r="BI261" s="205">
        <f>IF(N261="nulová",J261,0)</f>
        <v>0</v>
      </c>
      <c r="BJ261" s="16" t="s">
        <v>92</v>
      </c>
      <c r="BK261" s="205">
        <f>ROUND(I261*H261,2)</f>
        <v>0</v>
      </c>
      <c r="BL261" s="16" t="s">
        <v>160</v>
      </c>
      <c r="BM261" s="204" t="s">
        <v>425</v>
      </c>
    </row>
    <row r="262" spans="1:65" s="13" customFormat="1" ht="11.25">
      <c r="B262" s="211"/>
      <c r="C262" s="212"/>
      <c r="D262" s="206" t="s">
        <v>164</v>
      </c>
      <c r="E262" s="213" t="s">
        <v>1</v>
      </c>
      <c r="F262" s="214" t="s">
        <v>426</v>
      </c>
      <c r="G262" s="212"/>
      <c r="H262" s="215">
        <v>36</v>
      </c>
      <c r="I262" s="216"/>
      <c r="J262" s="212"/>
      <c r="K262" s="212"/>
      <c r="L262" s="217"/>
      <c r="M262" s="218"/>
      <c r="N262" s="219"/>
      <c r="O262" s="219"/>
      <c r="P262" s="219"/>
      <c r="Q262" s="219"/>
      <c r="R262" s="219"/>
      <c r="S262" s="219"/>
      <c r="T262" s="220"/>
      <c r="AT262" s="221" t="s">
        <v>164</v>
      </c>
      <c r="AU262" s="221" t="s">
        <v>94</v>
      </c>
      <c r="AV262" s="13" t="s">
        <v>94</v>
      </c>
      <c r="AW262" s="13" t="s">
        <v>41</v>
      </c>
      <c r="AX262" s="13" t="s">
        <v>92</v>
      </c>
      <c r="AY262" s="221" t="s">
        <v>153</v>
      </c>
    </row>
    <row r="263" spans="1:65" s="2" customFormat="1" ht="33" customHeight="1">
      <c r="A263" s="34"/>
      <c r="B263" s="35"/>
      <c r="C263" s="193" t="s">
        <v>427</v>
      </c>
      <c r="D263" s="193" t="s">
        <v>155</v>
      </c>
      <c r="E263" s="194" t="s">
        <v>428</v>
      </c>
      <c r="F263" s="195" t="s">
        <v>429</v>
      </c>
      <c r="G263" s="196" t="s">
        <v>158</v>
      </c>
      <c r="H263" s="197">
        <v>2160</v>
      </c>
      <c r="I263" s="198"/>
      <c r="J263" s="199">
        <f>ROUND(I263*H263,2)</f>
        <v>0</v>
      </c>
      <c r="K263" s="195" t="s">
        <v>159</v>
      </c>
      <c r="L263" s="39"/>
      <c r="M263" s="200" t="s">
        <v>1</v>
      </c>
      <c r="N263" s="201" t="s">
        <v>50</v>
      </c>
      <c r="O263" s="71"/>
      <c r="P263" s="202">
        <f>O263*H263</f>
        <v>0</v>
      </c>
      <c r="Q263" s="202">
        <v>0</v>
      </c>
      <c r="R263" s="202">
        <f>Q263*H263</f>
        <v>0</v>
      </c>
      <c r="S263" s="202">
        <v>0</v>
      </c>
      <c r="T263" s="203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4" t="s">
        <v>160</v>
      </c>
      <c r="AT263" s="204" t="s">
        <v>155</v>
      </c>
      <c r="AU263" s="204" t="s">
        <v>94</v>
      </c>
      <c r="AY263" s="16" t="s">
        <v>153</v>
      </c>
      <c r="BE263" s="205">
        <f>IF(N263="základní",J263,0)</f>
        <v>0</v>
      </c>
      <c r="BF263" s="205">
        <f>IF(N263="snížená",J263,0)</f>
        <v>0</v>
      </c>
      <c r="BG263" s="205">
        <f>IF(N263="zákl. přenesená",J263,0)</f>
        <v>0</v>
      </c>
      <c r="BH263" s="205">
        <f>IF(N263="sníž. přenesená",J263,0)</f>
        <v>0</v>
      </c>
      <c r="BI263" s="205">
        <f>IF(N263="nulová",J263,0)</f>
        <v>0</v>
      </c>
      <c r="BJ263" s="16" t="s">
        <v>92</v>
      </c>
      <c r="BK263" s="205">
        <f>ROUND(I263*H263,2)</f>
        <v>0</v>
      </c>
      <c r="BL263" s="16" t="s">
        <v>160</v>
      </c>
      <c r="BM263" s="204" t="s">
        <v>430</v>
      </c>
    </row>
    <row r="264" spans="1:65" s="13" customFormat="1" ht="11.25">
      <c r="B264" s="211"/>
      <c r="C264" s="212"/>
      <c r="D264" s="206" t="s">
        <v>164</v>
      </c>
      <c r="E264" s="213" t="s">
        <v>1</v>
      </c>
      <c r="F264" s="214" t="s">
        <v>431</v>
      </c>
      <c r="G264" s="212"/>
      <c r="H264" s="215">
        <v>2160</v>
      </c>
      <c r="I264" s="216"/>
      <c r="J264" s="212"/>
      <c r="K264" s="212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164</v>
      </c>
      <c r="AU264" s="221" t="s">
        <v>94</v>
      </c>
      <c r="AV264" s="13" t="s">
        <v>94</v>
      </c>
      <c r="AW264" s="13" t="s">
        <v>41</v>
      </c>
      <c r="AX264" s="13" t="s">
        <v>92</v>
      </c>
      <c r="AY264" s="221" t="s">
        <v>153</v>
      </c>
    </row>
    <row r="265" spans="1:65" s="2" customFormat="1" ht="33" customHeight="1">
      <c r="A265" s="34"/>
      <c r="B265" s="35"/>
      <c r="C265" s="193" t="s">
        <v>432</v>
      </c>
      <c r="D265" s="193" t="s">
        <v>155</v>
      </c>
      <c r="E265" s="194" t="s">
        <v>433</v>
      </c>
      <c r="F265" s="195" t="s">
        <v>434</v>
      </c>
      <c r="G265" s="196" t="s">
        <v>158</v>
      </c>
      <c r="H265" s="197">
        <v>36</v>
      </c>
      <c r="I265" s="198"/>
      <c r="J265" s="199">
        <f>ROUND(I265*H265,2)</f>
        <v>0</v>
      </c>
      <c r="K265" s="195" t="s">
        <v>159</v>
      </c>
      <c r="L265" s="39"/>
      <c r="M265" s="200" t="s">
        <v>1</v>
      </c>
      <c r="N265" s="201" t="s">
        <v>50</v>
      </c>
      <c r="O265" s="71"/>
      <c r="P265" s="202">
        <f>O265*H265</f>
        <v>0</v>
      </c>
      <c r="Q265" s="202">
        <v>0</v>
      </c>
      <c r="R265" s="202">
        <f>Q265*H265</f>
        <v>0</v>
      </c>
      <c r="S265" s="202">
        <v>0</v>
      </c>
      <c r="T265" s="20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4" t="s">
        <v>160</v>
      </c>
      <c r="AT265" s="204" t="s">
        <v>155</v>
      </c>
      <c r="AU265" s="204" t="s">
        <v>94</v>
      </c>
      <c r="AY265" s="16" t="s">
        <v>153</v>
      </c>
      <c r="BE265" s="205">
        <f>IF(N265="základní",J265,0)</f>
        <v>0</v>
      </c>
      <c r="BF265" s="205">
        <f>IF(N265="snížená",J265,0)</f>
        <v>0</v>
      </c>
      <c r="BG265" s="205">
        <f>IF(N265="zákl. přenesená",J265,0)</f>
        <v>0</v>
      </c>
      <c r="BH265" s="205">
        <f>IF(N265="sníž. přenesená",J265,0)</f>
        <v>0</v>
      </c>
      <c r="BI265" s="205">
        <f>IF(N265="nulová",J265,0)</f>
        <v>0</v>
      </c>
      <c r="BJ265" s="16" t="s">
        <v>92</v>
      </c>
      <c r="BK265" s="205">
        <f>ROUND(I265*H265,2)</f>
        <v>0</v>
      </c>
      <c r="BL265" s="16" t="s">
        <v>160</v>
      </c>
      <c r="BM265" s="204" t="s">
        <v>435</v>
      </c>
    </row>
    <row r="266" spans="1:65" s="2" customFormat="1" ht="24">
      <c r="A266" s="34"/>
      <c r="B266" s="35"/>
      <c r="C266" s="193" t="s">
        <v>436</v>
      </c>
      <c r="D266" s="193" t="s">
        <v>155</v>
      </c>
      <c r="E266" s="194" t="s">
        <v>437</v>
      </c>
      <c r="F266" s="195" t="s">
        <v>438</v>
      </c>
      <c r="G266" s="196" t="s">
        <v>178</v>
      </c>
      <c r="H266" s="197">
        <v>12</v>
      </c>
      <c r="I266" s="198"/>
      <c r="J266" s="199">
        <f>ROUND(I266*H266,2)</f>
        <v>0</v>
      </c>
      <c r="K266" s="195" t="s">
        <v>159</v>
      </c>
      <c r="L266" s="39"/>
      <c r="M266" s="200" t="s">
        <v>1</v>
      </c>
      <c r="N266" s="201" t="s">
        <v>50</v>
      </c>
      <c r="O266" s="71"/>
      <c r="P266" s="202">
        <f>O266*H266</f>
        <v>0</v>
      </c>
      <c r="Q266" s="202">
        <v>0</v>
      </c>
      <c r="R266" s="202">
        <f>Q266*H266</f>
        <v>0</v>
      </c>
      <c r="S266" s="202">
        <v>0</v>
      </c>
      <c r="T266" s="203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4" t="s">
        <v>160</v>
      </c>
      <c r="AT266" s="204" t="s">
        <v>155</v>
      </c>
      <c r="AU266" s="204" t="s">
        <v>94</v>
      </c>
      <c r="AY266" s="16" t="s">
        <v>153</v>
      </c>
      <c r="BE266" s="205">
        <f>IF(N266="základní",J266,0)</f>
        <v>0</v>
      </c>
      <c r="BF266" s="205">
        <f>IF(N266="snížená",J266,0)</f>
        <v>0</v>
      </c>
      <c r="BG266" s="205">
        <f>IF(N266="zákl. přenesená",J266,0)</f>
        <v>0</v>
      </c>
      <c r="BH266" s="205">
        <f>IF(N266="sníž. přenesená",J266,0)</f>
        <v>0</v>
      </c>
      <c r="BI266" s="205">
        <f>IF(N266="nulová",J266,0)</f>
        <v>0</v>
      </c>
      <c r="BJ266" s="16" t="s">
        <v>92</v>
      </c>
      <c r="BK266" s="205">
        <f>ROUND(I266*H266,2)</f>
        <v>0</v>
      </c>
      <c r="BL266" s="16" t="s">
        <v>160</v>
      </c>
      <c r="BM266" s="204" t="s">
        <v>439</v>
      </c>
    </row>
    <row r="267" spans="1:65" s="2" customFormat="1" ht="33" customHeight="1">
      <c r="A267" s="34"/>
      <c r="B267" s="35"/>
      <c r="C267" s="193" t="s">
        <v>440</v>
      </c>
      <c r="D267" s="193" t="s">
        <v>155</v>
      </c>
      <c r="E267" s="194" t="s">
        <v>441</v>
      </c>
      <c r="F267" s="195" t="s">
        <v>442</v>
      </c>
      <c r="G267" s="196" t="s">
        <v>178</v>
      </c>
      <c r="H267" s="197">
        <v>720</v>
      </c>
      <c r="I267" s="198"/>
      <c r="J267" s="199">
        <f>ROUND(I267*H267,2)</f>
        <v>0</v>
      </c>
      <c r="K267" s="195" t="s">
        <v>159</v>
      </c>
      <c r="L267" s="39"/>
      <c r="M267" s="200" t="s">
        <v>1</v>
      </c>
      <c r="N267" s="201" t="s">
        <v>50</v>
      </c>
      <c r="O267" s="71"/>
      <c r="P267" s="202">
        <f>O267*H267</f>
        <v>0</v>
      </c>
      <c r="Q267" s="202">
        <v>0</v>
      </c>
      <c r="R267" s="202">
        <f>Q267*H267</f>
        <v>0</v>
      </c>
      <c r="S267" s="202">
        <v>0</v>
      </c>
      <c r="T267" s="203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04" t="s">
        <v>160</v>
      </c>
      <c r="AT267" s="204" t="s">
        <v>155</v>
      </c>
      <c r="AU267" s="204" t="s">
        <v>94</v>
      </c>
      <c r="AY267" s="16" t="s">
        <v>153</v>
      </c>
      <c r="BE267" s="205">
        <f>IF(N267="základní",J267,0)</f>
        <v>0</v>
      </c>
      <c r="BF267" s="205">
        <f>IF(N267="snížená",J267,0)</f>
        <v>0</v>
      </c>
      <c r="BG267" s="205">
        <f>IF(N267="zákl. přenesená",J267,0)</f>
        <v>0</v>
      </c>
      <c r="BH267" s="205">
        <f>IF(N267="sníž. přenesená",J267,0)</f>
        <v>0</v>
      </c>
      <c r="BI267" s="205">
        <f>IF(N267="nulová",J267,0)</f>
        <v>0</v>
      </c>
      <c r="BJ267" s="16" t="s">
        <v>92</v>
      </c>
      <c r="BK267" s="205">
        <f>ROUND(I267*H267,2)</f>
        <v>0</v>
      </c>
      <c r="BL267" s="16" t="s">
        <v>160</v>
      </c>
      <c r="BM267" s="204" t="s">
        <v>443</v>
      </c>
    </row>
    <row r="268" spans="1:65" s="13" customFormat="1" ht="11.25">
      <c r="B268" s="211"/>
      <c r="C268" s="212"/>
      <c r="D268" s="206" t="s">
        <v>164</v>
      </c>
      <c r="E268" s="213" t="s">
        <v>1</v>
      </c>
      <c r="F268" s="214" t="s">
        <v>444</v>
      </c>
      <c r="G268" s="212"/>
      <c r="H268" s="215">
        <v>720</v>
      </c>
      <c r="I268" s="216"/>
      <c r="J268" s="212"/>
      <c r="K268" s="212"/>
      <c r="L268" s="217"/>
      <c r="M268" s="218"/>
      <c r="N268" s="219"/>
      <c r="O268" s="219"/>
      <c r="P268" s="219"/>
      <c r="Q268" s="219"/>
      <c r="R268" s="219"/>
      <c r="S268" s="219"/>
      <c r="T268" s="220"/>
      <c r="AT268" s="221" t="s">
        <v>164</v>
      </c>
      <c r="AU268" s="221" t="s">
        <v>94</v>
      </c>
      <c r="AV268" s="13" t="s">
        <v>94</v>
      </c>
      <c r="AW268" s="13" t="s">
        <v>41</v>
      </c>
      <c r="AX268" s="13" t="s">
        <v>92</v>
      </c>
      <c r="AY268" s="221" t="s">
        <v>153</v>
      </c>
    </row>
    <row r="269" spans="1:65" s="2" customFormat="1" ht="24">
      <c r="A269" s="34"/>
      <c r="B269" s="35"/>
      <c r="C269" s="193" t="s">
        <v>445</v>
      </c>
      <c r="D269" s="193" t="s">
        <v>155</v>
      </c>
      <c r="E269" s="194" t="s">
        <v>446</v>
      </c>
      <c r="F269" s="195" t="s">
        <v>447</v>
      </c>
      <c r="G269" s="196" t="s">
        <v>178</v>
      </c>
      <c r="H269" s="197">
        <v>12</v>
      </c>
      <c r="I269" s="198"/>
      <c r="J269" s="199">
        <f>ROUND(I269*H269,2)</f>
        <v>0</v>
      </c>
      <c r="K269" s="195" t="s">
        <v>159</v>
      </c>
      <c r="L269" s="39"/>
      <c r="M269" s="200" t="s">
        <v>1</v>
      </c>
      <c r="N269" s="201" t="s">
        <v>50</v>
      </c>
      <c r="O269" s="71"/>
      <c r="P269" s="202">
        <f>O269*H269</f>
        <v>0</v>
      </c>
      <c r="Q269" s="202">
        <v>0</v>
      </c>
      <c r="R269" s="202">
        <f>Q269*H269</f>
        <v>0</v>
      </c>
      <c r="S269" s="202">
        <v>0</v>
      </c>
      <c r="T269" s="20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4" t="s">
        <v>160</v>
      </c>
      <c r="AT269" s="204" t="s">
        <v>155</v>
      </c>
      <c r="AU269" s="204" t="s">
        <v>94</v>
      </c>
      <c r="AY269" s="16" t="s">
        <v>153</v>
      </c>
      <c r="BE269" s="205">
        <f>IF(N269="základní",J269,0)</f>
        <v>0</v>
      </c>
      <c r="BF269" s="205">
        <f>IF(N269="snížená",J269,0)</f>
        <v>0</v>
      </c>
      <c r="BG269" s="205">
        <f>IF(N269="zákl. přenesená",J269,0)</f>
        <v>0</v>
      </c>
      <c r="BH269" s="205">
        <f>IF(N269="sníž. přenesená",J269,0)</f>
        <v>0</v>
      </c>
      <c r="BI269" s="205">
        <f>IF(N269="nulová",J269,0)</f>
        <v>0</v>
      </c>
      <c r="BJ269" s="16" t="s">
        <v>92</v>
      </c>
      <c r="BK269" s="205">
        <f>ROUND(I269*H269,2)</f>
        <v>0</v>
      </c>
      <c r="BL269" s="16" t="s">
        <v>160</v>
      </c>
      <c r="BM269" s="204" t="s">
        <v>448</v>
      </c>
    </row>
    <row r="270" spans="1:65" s="2" customFormat="1" ht="24">
      <c r="A270" s="34"/>
      <c r="B270" s="35"/>
      <c r="C270" s="193" t="s">
        <v>449</v>
      </c>
      <c r="D270" s="193" t="s">
        <v>155</v>
      </c>
      <c r="E270" s="194" t="s">
        <v>450</v>
      </c>
      <c r="F270" s="195" t="s">
        <v>451</v>
      </c>
      <c r="G270" s="196" t="s">
        <v>168</v>
      </c>
      <c r="H270" s="197">
        <v>5</v>
      </c>
      <c r="I270" s="198"/>
      <c r="J270" s="199">
        <f>ROUND(I270*H270,2)</f>
        <v>0</v>
      </c>
      <c r="K270" s="195" t="s">
        <v>159</v>
      </c>
      <c r="L270" s="39"/>
      <c r="M270" s="200" t="s">
        <v>1</v>
      </c>
      <c r="N270" s="201" t="s">
        <v>50</v>
      </c>
      <c r="O270" s="71"/>
      <c r="P270" s="202">
        <f>O270*H270</f>
        <v>0</v>
      </c>
      <c r="Q270" s="202">
        <v>0</v>
      </c>
      <c r="R270" s="202">
        <f>Q270*H270</f>
        <v>0</v>
      </c>
      <c r="S270" s="202">
        <v>1.5E-3</v>
      </c>
      <c r="T270" s="203">
        <f>S270*H270</f>
        <v>7.4999999999999997E-3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4" t="s">
        <v>160</v>
      </c>
      <c r="AT270" s="204" t="s">
        <v>155</v>
      </c>
      <c r="AU270" s="204" t="s">
        <v>94</v>
      </c>
      <c r="AY270" s="16" t="s">
        <v>153</v>
      </c>
      <c r="BE270" s="205">
        <f>IF(N270="základní",J270,0)</f>
        <v>0</v>
      </c>
      <c r="BF270" s="205">
        <f>IF(N270="snížená",J270,0)</f>
        <v>0</v>
      </c>
      <c r="BG270" s="205">
        <f>IF(N270="zákl. přenesená",J270,0)</f>
        <v>0</v>
      </c>
      <c r="BH270" s="205">
        <f>IF(N270="sníž. přenesená",J270,0)</f>
        <v>0</v>
      </c>
      <c r="BI270" s="205">
        <f>IF(N270="nulová",J270,0)</f>
        <v>0</v>
      </c>
      <c r="BJ270" s="16" t="s">
        <v>92</v>
      </c>
      <c r="BK270" s="205">
        <f>ROUND(I270*H270,2)</f>
        <v>0</v>
      </c>
      <c r="BL270" s="16" t="s">
        <v>160</v>
      </c>
      <c r="BM270" s="204" t="s">
        <v>452</v>
      </c>
    </row>
    <row r="271" spans="1:65" s="13" customFormat="1" ht="11.25">
      <c r="B271" s="211"/>
      <c r="C271" s="212"/>
      <c r="D271" s="206" t="s">
        <v>164</v>
      </c>
      <c r="E271" s="213" t="s">
        <v>1</v>
      </c>
      <c r="F271" s="214" t="s">
        <v>453</v>
      </c>
      <c r="G271" s="212"/>
      <c r="H271" s="215">
        <v>5</v>
      </c>
      <c r="I271" s="216"/>
      <c r="J271" s="212"/>
      <c r="K271" s="212"/>
      <c r="L271" s="217"/>
      <c r="M271" s="218"/>
      <c r="N271" s="219"/>
      <c r="O271" s="219"/>
      <c r="P271" s="219"/>
      <c r="Q271" s="219"/>
      <c r="R271" s="219"/>
      <c r="S271" s="219"/>
      <c r="T271" s="220"/>
      <c r="AT271" s="221" t="s">
        <v>164</v>
      </c>
      <c r="AU271" s="221" t="s">
        <v>94</v>
      </c>
      <c r="AV271" s="13" t="s">
        <v>94</v>
      </c>
      <c r="AW271" s="13" t="s">
        <v>41</v>
      </c>
      <c r="AX271" s="13" t="s">
        <v>92</v>
      </c>
      <c r="AY271" s="221" t="s">
        <v>153</v>
      </c>
    </row>
    <row r="272" spans="1:65" s="2" customFormat="1" ht="16.5" customHeight="1">
      <c r="A272" s="34"/>
      <c r="B272" s="35"/>
      <c r="C272" s="193" t="s">
        <v>454</v>
      </c>
      <c r="D272" s="193" t="s">
        <v>155</v>
      </c>
      <c r="E272" s="194" t="s">
        <v>455</v>
      </c>
      <c r="F272" s="195" t="s">
        <v>456</v>
      </c>
      <c r="G272" s="196" t="s">
        <v>168</v>
      </c>
      <c r="H272" s="197">
        <v>105.74</v>
      </c>
      <c r="I272" s="198"/>
      <c r="J272" s="199">
        <f>ROUND(I272*H272,2)</f>
        <v>0</v>
      </c>
      <c r="K272" s="195" t="s">
        <v>159</v>
      </c>
      <c r="L272" s="39"/>
      <c r="M272" s="200" t="s">
        <v>1</v>
      </c>
      <c r="N272" s="201" t="s">
        <v>50</v>
      </c>
      <c r="O272" s="71"/>
      <c r="P272" s="202">
        <f>O272*H272</f>
        <v>0</v>
      </c>
      <c r="Q272" s="202">
        <v>0.12</v>
      </c>
      <c r="R272" s="202">
        <f>Q272*H272</f>
        <v>12.688799999999999</v>
      </c>
      <c r="S272" s="202">
        <v>2.4900000000000002</v>
      </c>
      <c r="T272" s="203">
        <f>S272*H272</f>
        <v>263.29259999999999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4" t="s">
        <v>160</v>
      </c>
      <c r="AT272" s="204" t="s">
        <v>155</v>
      </c>
      <c r="AU272" s="204" t="s">
        <v>94</v>
      </c>
      <c r="AY272" s="16" t="s">
        <v>153</v>
      </c>
      <c r="BE272" s="205">
        <f>IF(N272="základní",J272,0)</f>
        <v>0</v>
      </c>
      <c r="BF272" s="205">
        <f>IF(N272="snížená",J272,0)</f>
        <v>0</v>
      </c>
      <c r="BG272" s="205">
        <f>IF(N272="zákl. přenesená",J272,0)</f>
        <v>0</v>
      </c>
      <c r="BH272" s="205">
        <f>IF(N272="sníž. přenesená",J272,0)</f>
        <v>0</v>
      </c>
      <c r="BI272" s="205">
        <f>IF(N272="nulová",J272,0)</f>
        <v>0</v>
      </c>
      <c r="BJ272" s="16" t="s">
        <v>92</v>
      </c>
      <c r="BK272" s="205">
        <f>ROUND(I272*H272,2)</f>
        <v>0</v>
      </c>
      <c r="BL272" s="16" t="s">
        <v>160</v>
      </c>
      <c r="BM272" s="204" t="s">
        <v>457</v>
      </c>
    </row>
    <row r="273" spans="1:65" s="13" customFormat="1" ht="11.25">
      <c r="B273" s="211"/>
      <c r="C273" s="212"/>
      <c r="D273" s="206" t="s">
        <v>164</v>
      </c>
      <c r="E273" s="213" t="s">
        <v>1</v>
      </c>
      <c r="F273" s="214" t="s">
        <v>458</v>
      </c>
      <c r="G273" s="212"/>
      <c r="H273" s="215">
        <v>4.8</v>
      </c>
      <c r="I273" s="216"/>
      <c r="J273" s="212"/>
      <c r="K273" s="212"/>
      <c r="L273" s="217"/>
      <c r="M273" s="218"/>
      <c r="N273" s="219"/>
      <c r="O273" s="219"/>
      <c r="P273" s="219"/>
      <c r="Q273" s="219"/>
      <c r="R273" s="219"/>
      <c r="S273" s="219"/>
      <c r="T273" s="220"/>
      <c r="AT273" s="221" t="s">
        <v>164</v>
      </c>
      <c r="AU273" s="221" t="s">
        <v>94</v>
      </c>
      <c r="AV273" s="13" t="s">
        <v>94</v>
      </c>
      <c r="AW273" s="13" t="s">
        <v>41</v>
      </c>
      <c r="AX273" s="13" t="s">
        <v>85</v>
      </c>
      <c r="AY273" s="221" t="s">
        <v>153</v>
      </c>
    </row>
    <row r="274" spans="1:65" s="13" customFormat="1" ht="11.25">
      <c r="B274" s="211"/>
      <c r="C274" s="212"/>
      <c r="D274" s="206" t="s">
        <v>164</v>
      </c>
      <c r="E274" s="213" t="s">
        <v>1</v>
      </c>
      <c r="F274" s="214" t="s">
        <v>459</v>
      </c>
      <c r="G274" s="212"/>
      <c r="H274" s="215">
        <v>46.8</v>
      </c>
      <c r="I274" s="216"/>
      <c r="J274" s="212"/>
      <c r="K274" s="212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164</v>
      </c>
      <c r="AU274" s="221" t="s">
        <v>94</v>
      </c>
      <c r="AV274" s="13" t="s">
        <v>94</v>
      </c>
      <c r="AW274" s="13" t="s">
        <v>41</v>
      </c>
      <c r="AX274" s="13" t="s">
        <v>85</v>
      </c>
      <c r="AY274" s="221" t="s">
        <v>153</v>
      </c>
    </row>
    <row r="275" spans="1:65" s="13" customFormat="1" ht="11.25">
      <c r="B275" s="211"/>
      <c r="C275" s="212"/>
      <c r="D275" s="206" t="s">
        <v>164</v>
      </c>
      <c r="E275" s="213" t="s">
        <v>1</v>
      </c>
      <c r="F275" s="214" t="s">
        <v>460</v>
      </c>
      <c r="G275" s="212"/>
      <c r="H275" s="215">
        <v>54.14</v>
      </c>
      <c r="I275" s="216"/>
      <c r="J275" s="212"/>
      <c r="K275" s="212"/>
      <c r="L275" s="217"/>
      <c r="M275" s="218"/>
      <c r="N275" s="219"/>
      <c r="O275" s="219"/>
      <c r="P275" s="219"/>
      <c r="Q275" s="219"/>
      <c r="R275" s="219"/>
      <c r="S275" s="219"/>
      <c r="T275" s="220"/>
      <c r="AT275" s="221" t="s">
        <v>164</v>
      </c>
      <c r="AU275" s="221" t="s">
        <v>94</v>
      </c>
      <c r="AV275" s="13" t="s">
        <v>94</v>
      </c>
      <c r="AW275" s="13" t="s">
        <v>41</v>
      </c>
      <c r="AX275" s="13" t="s">
        <v>85</v>
      </c>
      <c r="AY275" s="221" t="s">
        <v>153</v>
      </c>
    </row>
    <row r="276" spans="1:65" s="14" customFormat="1" ht="11.25">
      <c r="B276" s="232"/>
      <c r="C276" s="233"/>
      <c r="D276" s="206" t="s">
        <v>164</v>
      </c>
      <c r="E276" s="234" t="s">
        <v>1</v>
      </c>
      <c r="F276" s="235" t="s">
        <v>204</v>
      </c>
      <c r="G276" s="233"/>
      <c r="H276" s="236">
        <v>105.74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AT276" s="242" t="s">
        <v>164</v>
      </c>
      <c r="AU276" s="242" t="s">
        <v>94</v>
      </c>
      <c r="AV276" s="14" t="s">
        <v>160</v>
      </c>
      <c r="AW276" s="14" t="s">
        <v>41</v>
      </c>
      <c r="AX276" s="14" t="s">
        <v>92</v>
      </c>
      <c r="AY276" s="242" t="s">
        <v>153</v>
      </c>
    </row>
    <row r="277" spans="1:65" s="2" customFormat="1" ht="16.5" customHeight="1">
      <c r="A277" s="34"/>
      <c r="B277" s="35"/>
      <c r="C277" s="193" t="s">
        <v>461</v>
      </c>
      <c r="D277" s="193" t="s">
        <v>155</v>
      </c>
      <c r="E277" s="194" t="s">
        <v>462</v>
      </c>
      <c r="F277" s="195" t="s">
        <v>463</v>
      </c>
      <c r="G277" s="196" t="s">
        <v>178</v>
      </c>
      <c r="H277" s="197">
        <v>16</v>
      </c>
      <c r="I277" s="198"/>
      <c r="J277" s="199">
        <f>ROUND(I277*H277,2)</f>
        <v>0</v>
      </c>
      <c r="K277" s="195" t="s">
        <v>159</v>
      </c>
      <c r="L277" s="39"/>
      <c r="M277" s="200" t="s">
        <v>1</v>
      </c>
      <c r="N277" s="201" t="s">
        <v>50</v>
      </c>
      <c r="O277" s="71"/>
      <c r="P277" s="202">
        <f>O277*H277</f>
        <v>0</v>
      </c>
      <c r="Q277" s="202">
        <v>8.0000000000000007E-5</v>
      </c>
      <c r="R277" s="202">
        <f>Q277*H277</f>
        <v>1.2800000000000001E-3</v>
      </c>
      <c r="S277" s="202">
        <v>1.7999999999999999E-2</v>
      </c>
      <c r="T277" s="203">
        <f>S277*H277</f>
        <v>0.28799999999999998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4" t="s">
        <v>160</v>
      </c>
      <c r="AT277" s="204" t="s">
        <v>155</v>
      </c>
      <c r="AU277" s="204" t="s">
        <v>94</v>
      </c>
      <c r="AY277" s="16" t="s">
        <v>153</v>
      </c>
      <c r="BE277" s="205">
        <f>IF(N277="základní",J277,0)</f>
        <v>0</v>
      </c>
      <c r="BF277" s="205">
        <f>IF(N277="snížená",J277,0)</f>
        <v>0</v>
      </c>
      <c r="BG277" s="205">
        <f>IF(N277="zákl. přenesená",J277,0)</f>
        <v>0</v>
      </c>
      <c r="BH277" s="205">
        <f>IF(N277="sníž. přenesená",J277,0)</f>
        <v>0</v>
      </c>
      <c r="BI277" s="205">
        <f>IF(N277="nulová",J277,0)</f>
        <v>0</v>
      </c>
      <c r="BJ277" s="16" t="s">
        <v>92</v>
      </c>
      <c r="BK277" s="205">
        <f>ROUND(I277*H277,2)</f>
        <v>0</v>
      </c>
      <c r="BL277" s="16" t="s">
        <v>160</v>
      </c>
      <c r="BM277" s="204" t="s">
        <v>464</v>
      </c>
    </row>
    <row r="278" spans="1:65" s="13" customFormat="1" ht="11.25">
      <c r="B278" s="211"/>
      <c r="C278" s="212"/>
      <c r="D278" s="206" t="s">
        <v>164</v>
      </c>
      <c r="E278" s="213" t="s">
        <v>1</v>
      </c>
      <c r="F278" s="214" t="s">
        <v>465</v>
      </c>
      <c r="G278" s="212"/>
      <c r="H278" s="215">
        <v>16</v>
      </c>
      <c r="I278" s="216"/>
      <c r="J278" s="212"/>
      <c r="K278" s="212"/>
      <c r="L278" s="217"/>
      <c r="M278" s="218"/>
      <c r="N278" s="219"/>
      <c r="O278" s="219"/>
      <c r="P278" s="219"/>
      <c r="Q278" s="219"/>
      <c r="R278" s="219"/>
      <c r="S278" s="219"/>
      <c r="T278" s="220"/>
      <c r="AT278" s="221" t="s">
        <v>164</v>
      </c>
      <c r="AU278" s="221" t="s">
        <v>94</v>
      </c>
      <c r="AV278" s="13" t="s">
        <v>94</v>
      </c>
      <c r="AW278" s="13" t="s">
        <v>41</v>
      </c>
      <c r="AX278" s="13" t="s">
        <v>92</v>
      </c>
      <c r="AY278" s="221" t="s">
        <v>153</v>
      </c>
    </row>
    <row r="279" spans="1:65" s="2" customFormat="1" ht="24">
      <c r="A279" s="34"/>
      <c r="B279" s="35"/>
      <c r="C279" s="193" t="s">
        <v>466</v>
      </c>
      <c r="D279" s="193" t="s">
        <v>155</v>
      </c>
      <c r="E279" s="194" t="s">
        <v>467</v>
      </c>
      <c r="F279" s="195" t="s">
        <v>468</v>
      </c>
      <c r="G279" s="196" t="s">
        <v>178</v>
      </c>
      <c r="H279" s="197">
        <v>1.5</v>
      </c>
      <c r="I279" s="198"/>
      <c r="J279" s="199">
        <f>ROUND(I279*H279,2)</f>
        <v>0</v>
      </c>
      <c r="K279" s="195" t="s">
        <v>159</v>
      </c>
      <c r="L279" s="39"/>
      <c r="M279" s="200" t="s">
        <v>1</v>
      </c>
      <c r="N279" s="201" t="s">
        <v>50</v>
      </c>
      <c r="O279" s="71"/>
      <c r="P279" s="202">
        <f>O279*H279</f>
        <v>0</v>
      </c>
      <c r="Q279" s="202">
        <v>2.8400000000000001E-3</v>
      </c>
      <c r="R279" s="202">
        <f>Q279*H279</f>
        <v>4.2599999999999999E-3</v>
      </c>
      <c r="S279" s="202">
        <v>0.159</v>
      </c>
      <c r="T279" s="203">
        <f>S279*H279</f>
        <v>0.23849999999999999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4" t="s">
        <v>160</v>
      </c>
      <c r="AT279" s="204" t="s">
        <v>155</v>
      </c>
      <c r="AU279" s="204" t="s">
        <v>94</v>
      </c>
      <c r="AY279" s="16" t="s">
        <v>153</v>
      </c>
      <c r="BE279" s="205">
        <f>IF(N279="základní",J279,0)</f>
        <v>0</v>
      </c>
      <c r="BF279" s="205">
        <f>IF(N279="snížená",J279,0)</f>
        <v>0</v>
      </c>
      <c r="BG279" s="205">
        <f>IF(N279="zákl. přenesená",J279,0)</f>
        <v>0</v>
      </c>
      <c r="BH279" s="205">
        <f>IF(N279="sníž. přenesená",J279,0)</f>
        <v>0</v>
      </c>
      <c r="BI279" s="205">
        <f>IF(N279="nulová",J279,0)</f>
        <v>0</v>
      </c>
      <c r="BJ279" s="16" t="s">
        <v>92</v>
      </c>
      <c r="BK279" s="205">
        <f>ROUND(I279*H279,2)</f>
        <v>0</v>
      </c>
      <c r="BL279" s="16" t="s">
        <v>160</v>
      </c>
      <c r="BM279" s="204" t="s">
        <v>469</v>
      </c>
    </row>
    <row r="280" spans="1:65" s="2" customFormat="1" ht="19.5">
      <c r="A280" s="34"/>
      <c r="B280" s="35"/>
      <c r="C280" s="36"/>
      <c r="D280" s="206" t="s">
        <v>162</v>
      </c>
      <c r="E280" s="36"/>
      <c r="F280" s="207" t="s">
        <v>470</v>
      </c>
      <c r="G280" s="36"/>
      <c r="H280" s="36"/>
      <c r="I280" s="208"/>
      <c r="J280" s="36"/>
      <c r="K280" s="36"/>
      <c r="L280" s="39"/>
      <c r="M280" s="209"/>
      <c r="N280" s="210"/>
      <c r="O280" s="71"/>
      <c r="P280" s="71"/>
      <c r="Q280" s="71"/>
      <c r="R280" s="71"/>
      <c r="S280" s="71"/>
      <c r="T280" s="72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6" t="s">
        <v>162</v>
      </c>
      <c r="AU280" s="16" t="s">
        <v>94</v>
      </c>
    </row>
    <row r="281" spans="1:65" s="2" customFormat="1" ht="24">
      <c r="A281" s="34"/>
      <c r="B281" s="35"/>
      <c r="C281" s="193" t="s">
        <v>471</v>
      </c>
      <c r="D281" s="193" t="s">
        <v>155</v>
      </c>
      <c r="E281" s="194" t="s">
        <v>472</v>
      </c>
      <c r="F281" s="195" t="s">
        <v>473</v>
      </c>
      <c r="G281" s="196" t="s">
        <v>158</v>
      </c>
      <c r="H281" s="197">
        <v>45.4</v>
      </c>
      <c r="I281" s="198"/>
      <c r="J281" s="199">
        <f>ROUND(I281*H281,2)</f>
        <v>0</v>
      </c>
      <c r="K281" s="195" t="s">
        <v>159</v>
      </c>
      <c r="L281" s="39"/>
      <c r="M281" s="200" t="s">
        <v>1</v>
      </c>
      <c r="N281" s="201" t="s">
        <v>50</v>
      </c>
      <c r="O281" s="71"/>
      <c r="P281" s="202">
        <f>O281*H281</f>
        <v>0</v>
      </c>
      <c r="Q281" s="202">
        <v>0</v>
      </c>
      <c r="R281" s="202">
        <f>Q281*H281</f>
        <v>0</v>
      </c>
      <c r="S281" s="202">
        <v>7.0000000000000007E-2</v>
      </c>
      <c r="T281" s="203">
        <f>S281*H281</f>
        <v>3.1780000000000004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04" t="s">
        <v>160</v>
      </c>
      <c r="AT281" s="204" t="s">
        <v>155</v>
      </c>
      <c r="AU281" s="204" t="s">
        <v>94</v>
      </c>
      <c r="AY281" s="16" t="s">
        <v>153</v>
      </c>
      <c r="BE281" s="205">
        <f>IF(N281="základní",J281,0)</f>
        <v>0</v>
      </c>
      <c r="BF281" s="205">
        <f>IF(N281="snížená",J281,0)</f>
        <v>0</v>
      </c>
      <c r="BG281" s="205">
        <f>IF(N281="zákl. přenesená",J281,0)</f>
        <v>0</v>
      </c>
      <c r="BH281" s="205">
        <f>IF(N281="sníž. přenesená",J281,0)</f>
        <v>0</v>
      </c>
      <c r="BI281" s="205">
        <f>IF(N281="nulová",J281,0)</f>
        <v>0</v>
      </c>
      <c r="BJ281" s="16" t="s">
        <v>92</v>
      </c>
      <c r="BK281" s="205">
        <f>ROUND(I281*H281,2)</f>
        <v>0</v>
      </c>
      <c r="BL281" s="16" t="s">
        <v>160</v>
      </c>
      <c r="BM281" s="204" t="s">
        <v>474</v>
      </c>
    </row>
    <row r="282" spans="1:65" s="13" customFormat="1" ht="11.25">
      <c r="B282" s="211"/>
      <c r="C282" s="212"/>
      <c r="D282" s="206" t="s">
        <v>164</v>
      </c>
      <c r="E282" s="213" t="s">
        <v>1</v>
      </c>
      <c r="F282" s="214" t="s">
        <v>475</v>
      </c>
      <c r="G282" s="212"/>
      <c r="H282" s="215">
        <v>18.399999999999999</v>
      </c>
      <c r="I282" s="216"/>
      <c r="J282" s="212"/>
      <c r="K282" s="212"/>
      <c r="L282" s="217"/>
      <c r="M282" s="218"/>
      <c r="N282" s="219"/>
      <c r="O282" s="219"/>
      <c r="P282" s="219"/>
      <c r="Q282" s="219"/>
      <c r="R282" s="219"/>
      <c r="S282" s="219"/>
      <c r="T282" s="220"/>
      <c r="AT282" s="221" t="s">
        <v>164</v>
      </c>
      <c r="AU282" s="221" t="s">
        <v>94</v>
      </c>
      <c r="AV282" s="13" t="s">
        <v>94</v>
      </c>
      <c r="AW282" s="13" t="s">
        <v>41</v>
      </c>
      <c r="AX282" s="13" t="s">
        <v>85</v>
      </c>
      <c r="AY282" s="221" t="s">
        <v>153</v>
      </c>
    </row>
    <row r="283" spans="1:65" s="13" customFormat="1" ht="11.25">
      <c r="B283" s="211"/>
      <c r="C283" s="212"/>
      <c r="D283" s="206" t="s">
        <v>164</v>
      </c>
      <c r="E283" s="213" t="s">
        <v>1</v>
      </c>
      <c r="F283" s="214" t="s">
        <v>476</v>
      </c>
      <c r="G283" s="212"/>
      <c r="H283" s="215">
        <v>27</v>
      </c>
      <c r="I283" s="216"/>
      <c r="J283" s="212"/>
      <c r="K283" s="212"/>
      <c r="L283" s="217"/>
      <c r="M283" s="218"/>
      <c r="N283" s="219"/>
      <c r="O283" s="219"/>
      <c r="P283" s="219"/>
      <c r="Q283" s="219"/>
      <c r="R283" s="219"/>
      <c r="S283" s="219"/>
      <c r="T283" s="220"/>
      <c r="AT283" s="221" t="s">
        <v>164</v>
      </c>
      <c r="AU283" s="221" t="s">
        <v>94</v>
      </c>
      <c r="AV283" s="13" t="s">
        <v>94</v>
      </c>
      <c r="AW283" s="13" t="s">
        <v>41</v>
      </c>
      <c r="AX283" s="13" t="s">
        <v>85</v>
      </c>
      <c r="AY283" s="221" t="s">
        <v>153</v>
      </c>
    </row>
    <row r="284" spans="1:65" s="14" customFormat="1" ht="11.25">
      <c r="B284" s="232"/>
      <c r="C284" s="233"/>
      <c r="D284" s="206" t="s">
        <v>164</v>
      </c>
      <c r="E284" s="234" t="s">
        <v>1</v>
      </c>
      <c r="F284" s="235" t="s">
        <v>204</v>
      </c>
      <c r="G284" s="233"/>
      <c r="H284" s="236">
        <v>45.4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AT284" s="242" t="s">
        <v>164</v>
      </c>
      <c r="AU284" s="242" t="s">
        <v>94</v>
      </c>
      <c r="AV284" s="14" t="s">
        <v>160</v>
      </c>
      <c r="AW284" s="14" t="s">
        <v>41</v>
      </c>
      <c r="AX284" s="14" t="s">
        <v>92</v>
      </c>
      <c r="AY284" s="242" t="s">
        <v>153</v>
      </c>
    </row>
    <row r="285" spans="1:65" s="2" customFormat="1" ht="24">
      <c r="A285" s="34"/>
      <c r="B285" s="35"/>
      <c r="C285" s="193" t="s">
        <v>477</v>
      </c>
      <c r="D285" s="193" t="s">
        <v>155</v>
      </c>
      <c r="E285" s="194" t="s">
        <v>478</v>
      </c>
      <c r="F285" s="195" t="s">
        <v>479</v>
      </c>
      <c r="G285" s="196" t="s">
        <v>158</v>
      </c>
      <c r="H285" s="197">
        <v>45.4</v>
      </c>
      <c r="I285" s="198"/>
      <c r="J285" s="199">
        <f>ROUND(I285*H285,2)</f>
        <v>0</v>
      </c>
      <c r="K285" s="195" t="s">
        <v>159</v>
      </c>
      <c r="L285" s="39"/>
      <c r="M285" s="200" t="s">
        <v>1</v>
      </c>
      <c r="N285" s="201" t="s">
        <v>50</v>
      </c>
      <c r="O285" s="71"/>
      <c r="P285" s="202">
        <f>O285*H285</f>
        <v>0</v>
      </c>
      <c r="Q285" s="202">
        <v>0</v>
      </c>
      <c r="R285" s="202">
        <f>Q285*H285</f>
        <v>0</v>
      </c>
      <c r="S285" s="202">
        <v>0</v>
      </c>
      <c r="T285" s="203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04" t="s">
        <v>160</v>
      </c>
      <c r="AT285" s="204" t="s">
        <v>155</v>
      </c>
      <c r="AU285" s="204" t="s">
        <v>94</v>
      </c>
      <c r="AY285" s="16" t="s">
        <v>153</v>
      </c>
      <c r="BE285" s="205">
        <f>IF(N285="základní",J285,0)</f>
        <v>0</v>
      </c>
      <c r="BF285" s="205">
        <f>IF(N285="snížená",J285,0)</f>
        <v>0</v>
      </c>
      <c r="BG285" s="205">
        <f>IF(N285="zákl. přenesená",J285,0)</f>
        <v>0</v>
      </c>
      <c r="BH285" s="205">
        <f>IF(N285="sníž. přenesená",J285,0)</f>
        <v>0</v>
      </c>
      <c r="BI285" s="205">
        <f>IF(N285="nulová",J285,0)</f>
        <v>0</v>
      </c>
      <c r="BJ285" s="16" t="s">
        <v>92</v>
      </c>
      <c r="BK285" s="205">
        <f>ROUND(I285*H285,2)</f>
        <v>0</v>
      </c>
      <c r="BL285" s="16" t="s">
        <v>160</v>
      </c>
      <c r="BM285" s="204" t="s">
        <v>480</v>
      </c>
    </row>
    <row r="286" spans="1:65" s="13" customFormat="1" ht="11.25">
      <c r="B286" s="211"/>
      <c r="C286" s="212"/>
      <c r="D286" s="206" t="s">
        <v>164</v>
      </c>
      <c r="E286" s="213" t="s">
        <v>1</v>
      </c>
      <c r="F286" s="214" t="s">
        <v>475</v>
      </c>
      <c r="G286" s="212"/>
      <c r="H286" s="215">
        <v>18.399999999999999</v>
      </c>
      <c r="I286" s="216"/>
      <c r="J286" s="212"/>
      <c r="K286" s="212"/>
      <c r="L286" s="217"/>
      <c r="M286" s="218"/>
      <c r="N286" s="219"/>
      <c r="O286" s="219"/>
      <c r="P286" s="219"/>
      <c r="Q286" s="219"/>
      <c r="R286" s="219"/>
      <c r="S286" s="219"/>
      <c r="T286" s="220"/>
      <c r="AT286" s="221" t="s">
        <v>164</v>
      </c>
      <c r="AU286" s="221" t="s">
        <v>94</v>
      </c>
      <c r="AV286" s="13" t="s">
        <v>94</v>
      </c>
      <c r="AW286" s="13" t="s">
        <v>41</v>
      </c>
      <c r="AX286" s="13" t="s">
        <v>85</v>
      </c>
      <c r="AY286" s="221" t="s">
        <v>153</v>
      </c>
    </row>
    <row r="287" spans="1:65" s="13" customFormat="1" ht="11.25">
      <c r="B287" s="211"/>
      <c r="C287" s="212"/>
      <c r="D287" s="206" t="s">
        <v>164</v>
      </c>
      <c r="E287" s="213" t="s">
        <v>1</v>
      </c>
      <c r="F287" s="214" t="s">
        <v>476</v>
      </c>
      <c r="G287" s="212"/>
      <c r="H287" s="215">
        <v>27</v>
      </c>
      <c r="I287" s="216"/>
      <c r="J287" s="212"/>
      <c r="K287" s="212"/>
      <c r="L287" s="217"/>
      <c r="M287" s="218"/>
      <c r="N287" s="219"/>
      <c r="O287" s="219"/>
      <c r="P287" s="219"/>
      <c r="Q287" s="219"/>
      <c r="R287" s="219"/>
      <c r="S287" s="219"/>
      <c r="T287" s="220"/>
      <c r="AT287" s="221" t="s">
        <v>164</v>
      </c>
      <c r="AU287" s="221" t="s">
        <v>94</v>
      </c>
      <c r="AV287" s="13" t="s">
        <v>94</v>
      </c>
      <c r="AW287" s="13" t="s">
        <v>41</v>
      </c>
      <c r="AX287" s="13" t="s">
        <v>85</v>
      </c>
      <c r="AY287" s="221" t="s">
        <v>153</v>
      </c>
    </row>
    <row r="288" spans="1:65" s="14" customFormat="1" ht="11.25">
      <c r="B288" s="232"/>
      <c r="C288" s="233"/>
      <c r="D288" s="206" t="s">
        <v>164</v>
      </c>
      <c r="E288" s="234" t="s">
        <v>1</v>
      </c>
      <c r="F288" s="235" t="s">
        <v>204</v>
      </c>
      <c r="G288" s="233"/>
      <c r="H288" s="236">
        <v>45.4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AT288" s="242" t="s">
        <v>164</v>
      </c>
      <c r="AU288" s="242" t="s">
        <v>94</v>
      </c>
      <c r="AV288" s="14" t="s">
        <v>160</v>
      </c>
      <c r="AW288" s="14" t="s">
        <v>41</v>
      </c>
      <c r="AX288" s="14" t="s">
        <v>92</v>
      </c>
      <c r="AY288" s="242" t="s">
        <v>153</v>
      </c>
    </row>
    <row r="289" spans="1:65" s="2" customFormat="1" ht="24">
      <c r="A289" s="34"/>
      <c r="B289" s="35"/>
      <c r="C289" s="193" t="s">
        <v>481</v>
      </c>
      <c r="D289" s="193" t="s">
        <v>155</v>
      </c>
      <c r="E289" s="194" t="s">
        <v>482</v>
      </c>
      <c r="F289" s="195" t="s">
        <v>483</v>
      </c>
      <c r="G289" s="196" t="s">
        <v>168</v>
      </c>
      <c r="H289" s="197">
        <v>9</v>
      </c>
      <c r="I289" s="198"/>
      <c r="J289" s="199">
        <f>ROUND(I289*H289,2)</f>
        <v>0</v>
      </c>
      <c r="K289" s="195" t="s">
        <v>159</v>
      </c>
      <c r="L289" s="39"/>
      <c r="M289" s="200" t="s">
        <v>1</v>
      </c>
      <c r="N289" s="201" t="s">
        <v>50</v>
      </c>
      <c r="O289" s="71"/>
      <c r="P289" s="202">
        <f>O289*H289</f>
        <v>0</v>
      </c>
      <c r="Q289" s="202">
        <v>0.50375000000000003</v>
      </c>
      <c r="R289" s="202">
        <f>Q289*H289</f>
        <v>4.5337500000000004</v>
      </c>
      <c r="S289" s="202">
        <v>2.5</v>
      </c>
      <c r="T289" s="203">
        <f>S289*H289</f>
        <v>22.5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04" t="s">
        <v>160</v>
      </c>
      <c r="AT289" s="204" t="s">
        <v>155</v>
      </c>
      <c r="AU289" s="204" t="s">
        <v>94</v>
      </c>
      <c r="AY289" s="16" t="s">
        <v>153</v>
      </c>
      <c r="BE289" s="205">
        <f>IF(N289="základní",J289,0)</f>
        <v>0</v>
      </c>
      <c r="BF289" s="205">
        <f>IF(N289="snížená",J289,0)</f>
        <v>0</v>
      </c>
      <c r="BG289" s="205">
        <f>IF(N289="zákl. přenesená",J289,0)</f>
        <v>0</v>
      </c>
      <c r="BH289" s="205">
        <f>IF(N289="sníž. přenesená",J289,0)</f>
        <v>0</v>
      </c>
      <c r="BI289" s="205">
        <f>IF(N289="nulová",J289,0)</f>
        <v>0</v>
      </c>
      <c r="BJ289" s="16" t="s">
        <v>92</v>
      </c>
      <c r="BK289" s="205">
        <f>ROUND(I289*H289,2)</f>
        <v>0</v>
      </c>
      <c r="BL289" s="16" t="s">
        <v>160</v>
      </c>
      <c r="BM289" s="204" t="s">
        <v>484</v>
      </c>
    </row>
    <row r="290" spans="1:65" s="13" customFormat="1" ht="11.25">
      <c r="B290" s="211"/>
      <c r="C290" s="212"/>
      <c r="D290" s="206" t="s">
        <v>164</v>
      </c>
      <c r="E290" s="213" t="s">
        <v>1</v>
      </c>
      <c r="F290" s="214" t="s">
        <v>485</v>
      </c>
      <c r="G290" s="212"/>
      <c r="H290" s="215">
        <v>9</v>
      </c>
      <c r="I290" s="216"/>
      <c r="J290" s="212"/>
      <c r="K290" s="212"/>
      <c r="L290" s="217"/>
      <c r="M290" s="218"/>
      <c r="N290" s="219"/>
      <c r="O290" s="219"/>
      <c r="P290" s="219"/>
      <c r="Q290" s="219"/>
      <c r="R290" s="219"/>
      <c r="S290" s="219"/>
      <c r="T290" s="220"/>
      <c r="AT290" s="221" t="s">
        <v>164</v>
      </c>
      <c r="AU290" s="221" t="s">
        <v>94</v>
      </c>
      <c r="AV290" s="13" t="s">
        <v>94</v>
      </c>
      <c r="AW290" s="13" t="s">
        <v>41</v>
      </c>
      <c r="AX290" s="13" t="s">
        <v>92</v>
      </c>
      <c r="AY290" s="221" t="s">
        <v>153</v>
      </c>
    </row>
    <row r="291" spans="1:65" s="2" customFormat="1" ht="24">
      <c r="A291" s="34"/>
      <c r="B291" s="35"/>
      <c r="C291" s="193" t="s">
        <v>486</v>
      </c>
      <c r="D291" s="193" t="s">
        <v>155</v>
      </c>
      <c r="E291" s="194" t="s">
        <v>487</v>
      </c>
      <c r="F291" s="195" t="s">
        <v>488</v>
      </c>
      <c r="G291" s="196" t="s">
        <v>158</v>
      </c>
      <c r="H291" s="197">
        <v>45.4</v>
      </c>
      <c r="I291" s="198"/>
      <c r="J291" s="199">
        <f>ROUND(I291*H291,2)</f>
        <v>0</v>
      </c>
      <c r="K291" s="195" t="s">
        <v>159</v>
      </c>
      <c r="L291" s="39"/>
      <c r="M291" s="200" t="s">
        <v>1</v>
      </c>
      <c r="N291" s="201" t="s">
        <v>50</v>
      </c>
      <c r="O291" s="71"/>
      <c r="P291" s="202">
        <f>O291*H291</f>
        <v>0</v>
      </c>
      <c r="Q291" s="202">
        <v>0</v>
      </c>
      <c r="R291" s="202">
        <f>Q291*H291</f>
        <v>0</v>
      </c>
      <c r="S291" s="202">
        <v>2.3300000000000001E-2</v>
      </c>
      <c r="T291" s="203">
        <f>S291*H291</f>
        <v>1.05782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04" t="s">
        <v>160</v>
      </c>
      <c r="AT291" s="204" t="s">
        <v>155</v>
      </c>
      <c r="AU291" s="204" t="s">
        <v>94</v>
      </c>
      <c r="AY291" s="16" t="s">
        <v>153</v>
      </c>
      <c r="BE291" s="205">
        <f>IF(N291="základní",J291,0)</f>
        <v>0</v>
      </c>
      <c r="BF291" s="205">
        <f>IF(N291="snížená",J291,0)</f>
        <v>0</v>
      </c>
      <c r="BG291" s="205">
        <f>IF(N291="zákl. přenesená",J291,0)</f>
        <v>0</v>
      </c>
      <c r="BH291" s="205">
        <f>IF(N291="sníž. přenesená",J291,0)</f>
        <v>0</v>
      </c>
      <c r="BI291" s="205">
        <f>IF(N291="nulová",J291,0)</f>
        <v>0</v>
      </c>
      <c r="BJ291" s="16" t="s">
        <v>92</v>
      </c>
      <c r="BK291" s="205">
        <f>ROUND(I291*H291,2)</f>
        <v>0</v>
      </c>
      <c r="BL291" s="16" t="s">
        <v>160</v>
      </c>
      <c r="BM291" s="204" t="s">
        <v>489</v>
      </c>
    </row>
    <row r="292" spans="1:65" s="2" customFormat="1" ht="19.5">
      <c r="A292" s="34"/>
      <c r="B292" s="35"/>
      <c r="C292" s="36"/>
      <c r="D292" s="206" t="s">
        <v>162</v>
      </c>
      <c r="E292" s="36"/>
      <c r="F292" s="207" t="s">
        <v>490</v>
      </c>
      <c r="G292" s="36"/>
      <c r="H292" s="36"/>
      <c r="I292" s="208"/>
      <c r="J292" s="36"/>
      <c r="K292" s="36"/>
      <c r="L292" s="39"/>
      <c r="M292" s="209"/>
      <c r="N292" s="210"/>
      <c r="O292" s="71"/>
      <c r="P292" s="71"/>
      <c r="Q292" s="71"/>
      <c r="R292" s="71"/>
      <c r="S292" s="71"/>
      <c r="T292" s="72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6" t="s">
        <v>162</v>
      </c>
      <c r="AU292" s="16" t="s">
        <v>94</v>
      </c>
    </row>
    <row r="293" spans="1:65" s="2" customFormat="1" ht="24">
      <c r="A293" s="34"/>
      <c r="B293" s="35"/>
      <c r="C293" s="193" t="s">
        <v>491</v>
      </c>
      <c r="D293" s="193" t="s">
        <v>155</v>
      </c>
      <c r="E293" s="194" t="s">
        <v>492</v>
      </c>
      <c r="F293" s="195" t="s">
        <v>493</v>
      </c>
      <c r="G293" s="196" t="s">
        <v>158</v>
      </c>
      <c r="H293" s="197">
        <v>45.4</v>
      </c>
      <c r="I293" s="198"/>
      <c r="J293" s="199">
        <f>ROUND(I293*H293,2)</f>
        <v>0</v>
      </c>
      <c r="K293" s="195" t="s">
        <v>159</v>
      </c>
      <c r="L293" s="39"/>
      <c r="M293" s="200" t="s">
        <v>1</v>
      </c>
      <c r="N293" s="201" t="s">
        <v>50</v>
      </c>
      <c r="O293" s="71"/>
      <c r="P293" s="202">
        <f>O293*H293</f>
        <v>0</v>
      </c>
      <c r="Q293" s="202">
        <v>2.324E-2</v>
      </c>
      <c r="R293" s="202">
        <f>Q293*H293</f>
        <v>1.055096</v>
      </c>
      <c r="S293" s="202">
        <v>0</v>
      </c>
      <c r="T293" s="20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04" t="s">
        <v>160</v>
      </c>
      <c r="AT293" s="204" t="s">
        <v>155</v>
      </c>
      <c r="AU293" s="204" t="s">
        <v>94</v>
      </c>
      <c r="AY293" s="16" t="s">
        <v>153</v>
      </c>
      <c r="BE293" s="205">
        <f>IF(N293="základní",J293,0)</f>
        <v>0</v>
      </c>
      <c r="BF293" s="205">
        <f>IF(N293="snížená",J293,0)</f>
        <v>0</v>
      </c>
      <c r="BG293" s="205">
        <f>IF(N293="zákl. přenesená",J293,0)</f>
        <v>0</v>
      </c>
      <c r="BH293" s="205">
        <f>IF(N293="sníž. přenesená",J293,0)</f>
        <v>0</v>
      </c>
      <c r="BI293" s="205">
        <f>IF(N293="nulová",J293,0)</f>
        <v>0</v>
      </c>
      <c r="BJ293" s="16" t="s">
        <v>92</v>
      </c>
      <c r="BK293" s="205">
        <f>ROUND(I293*H293,2)</f>
        <v>0</v>
      </c>
      <c r="BL293" s="16" t="s">
        <v>160</v>
      </c>
      <c r="BM293" s="204" t="s">
        <v>494</v>
      </c>
    </row>
    <row r="294" spans="1:65" s="13" customFormat="1" ht="11.25">
      <c r="B294" s="211"/>
      <c r="C294" s="212"/>
      <c r="D294" s="206" t="s">
        <v>164</v>
      </c>
      <c r="E294" s="213" t="s">
        <v>1</v>
      </c>
      <c r="F294" s="214" t="s">
        <v>495</v>
      </c>
      <c r="G294" s="212"/>
      <c r="H294" s="215">
        <v>18.399999999999999</v>
      </c>
      <c r="I294" s="216"/>
      <c r="J294" s="212"/>
      <c r="K294" s="212"/>
      <c r="L294" s="217"/>
      <c r="M294" s="218"/>
      <c r="N294" s="219"/>
      <c r="O294" s="219"/>
      <c r="P294" s="219"/>
      <c r="Q294" s="219"/>
      <c r="R294" s="219"/>
      <c r="S294" s="219"/>
      <c r="T294" s="220"/>
      <c r="AT294" s="221" t="s">
        <v>164</v>
      </c>
      <c r="AU294" s="221" t="s">
        <v>94</v>
      </c>
      <c r="AV294" s="13" t="s">
        <v>94</v>
      </c>
      <c r="AW294" s="13" t="s">
        <v>41</v>
      </c>
      <c r="AX294" s="13" t="s">
        <v>85</v>
      </c>
      <c r="AY294" s="221" t="s">
        <v>153</v>
      </c>
    </row>
    <row r="295" spans="1:65" s="13" customFormat="1" ht="11.25">
      <c r="B295" s="211"/>
      <c r="C295" s="212"/>
      <c r="D295" s="206" t="s">
        <v>164</v>
      </c>
      <c r="E295" s="213" t="s">
        <v>1</v>
      </c>
      <c r="F295" s="214" t="s">
        <v>476</v>
      </c>
      <c r="G295" s="212"/>
      <c r="H295" s="215">
        <v>27</v>
      </c>
      <c r="I295" s="216"/>
      <c r="J295" s="212"/>
      <c r="K295" s="212"/>
      <c r="L295" s="217"/>
      <c r="M295" s="218"/>
      <c r="N295" s="219"/>
      <c r="O295" s="219"/>
      <c r="P295" s="219"/>
      <c r="Q295" s="219"/>
      <c r="R295" s="219"/>
      <c r="S295" s="219"/>
      <c r="T295" s="220"/>
      <c r="AT295" s="221" t="s">
        <v>164</v>
      </c>
      <c r="AU295" s="221" t="s">
        <v>94</v>
      </c>
      <c r="AV295" s="13" t="s">
        <v>94</v>
      </c>
      <c r="AW295" s="13" t="s">
        <v>41</v>
      </c>
      <c r="AX295" s="13" t="s">
        <v>85</v>
      </c>
      <c r="AY295" s="221" t="s">
        <v>153</v>
      </c>
    </row>
    <row r="296" spans="1:65" s="14" customFormat="1" ht="11.25">
      <c r="B296" s="232"/>
      <c r="C296" s="233"/>
      <c r="D296" s="206" t="s">
        <v>164</v>
      </c>
      <c r="E296" s="234" t="s">
        <v>1</v>
      </c>
      <c r="F296" s="235" t="s">
        <v>204</v>
      </c>
      <c r="G296" s="233"/>
      <c r="H296" s="236">
        <v>45.4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AT296" s="242" t="s">
        <v>164</v>
      </c>
      <c r="AU296" s="242" t="s">
        <v>94</v>
      </c>
      <c r="AV296" s="14" t="s">
        <v>160</v>
      </c>
      <c r="AW296" s="14" t="s">
        <v>41</v>
      </c>
      <c r="AX296" s="14" t="s">
        <v>92</v>
      </c>
      <c r="AY296" s="242" t="s">
        <v>153</v>
      </c>
    </row>
    <row r="297" spans="1:65" s="2" customFormat="1" ht="24">
      <c r="A297" s="34"/>
      <c r="B297" s="35"/>
      <c r="C297" s="193" t="s">
        <v>496</v>
      </c>
      <c r="D297" s="193" t="s">
        <v>155</v>
      </c>
      <c r="E297" s="194" t="s">
        <v>497</v>
      </c>
      <c r="F297" s="195" t="s">
        <v>498</v>
      </c>
      <c r="G297" s="196" t="s">
        <v>158</v>
      </c>
      <c r="H297" s="197">
        <v>45.4</v>
      </c>
      <c r="I297" s="198"/>
      <c r="J297" s="199">
        <f>ROUND(I297*H297,2)</f>
        <v>0</v>
      </c>
      <c r="K297" s="195" t="s">
        <v>159</v>
      </c>
      <c r="L297" s="39"/>
      <c r="M297" s="200" t="s">
        <v>1</v>
      </c>
      <c r="N297" s="201" t="s">
        <v>50</v>
      </c>
      <c r="O297" s="71"/>
      <c r="P297" s="202">
        <f>O297*H297</f>
        <v>0</v>
      </c>
      <c r="Q297" s="202">
        <v>0</v>
      </c>
      <c r="R297" s="202">
        <f>Q297*H297</f>
        <v>0</v>
      </c>
      <c r="S297" s="202">
        <v>0</v>
      </c>
      <c r="T297" s="203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04" t="s">
        <v>160</v>
      </c>
      <c r="AT297" s="204" t="s">
        <v>155</v>
      </c>
      <c r="AU297" s="204" t="s">
        <v>94</v>
      </c>
      <c r="AY297" s="16" t="s">
        <v>153</v>
      </c>
      <c r="BE297" s="205">
        <f>IF(N297="základní",J297,0)</f>
        <v>0</v>
      </c>
      <c r="BF297" s="205">
        <f>IF(N297="snížená",J297,0)</f>
        <v>0</v>
      </c>
      <c r="BG297" s="205">
        <f>IF(N297="zákl. přenesená",J297,0)</f>
        <v>0</v>
      </c>
      <c r="BH297" s="205">
        <f>IF(N297="sníž. přenesená",J297,0)</f>
        <v>0</v>
      </c>
      <c r="BI297" s="205">
        <f>IF(N297="nulová",J297,0)</f>
        <v>0</v>
      </c>
      <c r="BJ297" s="16" t="s">
        <v>92</v>
      </c>
      <c r="BK297" s="205">
        <f>ROUND(I297*H297,2)</f>
        <v>0</v>
      </c>
      <c r="BL297" s="16" t="s">
        <v>160</v>
      </c>
      <c r="BM297" s="204" t="s">
        <v>499</v>
      </c>
    </row>
    <row r="298" spans="1:65" s="2" customFormat="1" ht="33" customHeight="1">
      <c r="A298" s="34"/>
      <c r="B298" s="35"/>
      <c r="C298" s="193" t="s">
        <v>500</v>
      </c>
      <c r="D298" s="193" t="s">
        <v>155</v>
      </c>
      <c r="E298" s="194" t="s">
        <v>501</v>
      </c>
      <c r="F298" s="195" t="s">
        <v>502</v>
      </c>
      <c r="G298" s="196" t="s">
        <v>178</v>
      </c>
      <c r="H298" s="197">
        <v>62.4</v>
      </c>
      <c r="I298" s="198"/>
      <c r="J298" s="199">
        <f>ROUND(I298*H298,2)</f>
        <v>0</v>
      </c>
      <c r="K298" s="195" t="s">
        <v>159</v>
      </c>
      <c r="L298" s="39"/>
      <c r="M298" s="200" t="s">
        <v>1</v>
      </c>
      <c r="N298" s="201" t="s">
        <v>50</v>
      </c>
      <c r="O298" s="71"/>
      <c r="P298" s="202">
        <f>O298*H298</f>
        <v>0</v>
      </c>
      <c r="Q298" s="202">
        <v>7.7999999999999999E-4</v>
      </c>
      <c r="R298" s="202">
        <f>Q298*H298</f>
        <v>4.8672E-2</v>
      </c>
      <c r="S298" s="202">
        <v>1E-3</v>
      </c>
      <c r="T298" s="203">
        <f>S298*H298</f>
        <v>6.2399999999999997E-2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04" t="s">
        <v>160</v>
      </c>
      <c r="AT298" s="204" t="s">
        <v>155</v>
      </c>
      <c r="AU298" s="204" t="s">
        <v>94</v>
      </c>
      <c r="AY298" s="16" t="s">
        <v>153</v>
      </c>
      <c r="BE298" s="205">
        <f>IF(N298="základní",J298,0)</f>
        <v>0</v>
      </c>
      <c r="BF298" s="205">
        <f>IF(N298="snížená",J298,0)</f>
        <v>0</v>
      </c>
      <c r="BG298" s="205">
        <f>IF(N298="zákl. přenesená",J298,0)</f>
        <v>0</v>
      </c>
      <c r="BH298" s="205">
        <f>IF(N298="sníž. přenesená",J298,0)</f>
        <v>0</v>
      </c>
      <c r="BI298" s="205">
        <f>IF(N298="nulová",J298,0)</f>
        <v>0</v>
      </c>
      <c r="BJ298" s="16" t="s">
        <v>92</v>
      </c>
      <c r="BK298" s="205">
        <f>ROUND(I298*H298,2)</f>
        <v>0</v>
      </c>
      <c r="BL298" s="16" t="s">
        <v>160</v>
      </c>
      <c r="BM298" s="204" t="s">
        <v>503</v>
      </c>
    </row>
    <row r="299" spans="1:65" s="2" customFormat="1" ht="19.5">
      <c r="A299" s="34"/>
      <c r="B299" s="35"/>
      <c r="C299" s="36"/>
      <c r="D299" s="206" t="s">
        <v>162</v>
      </c>
      <c r="E299" s="36"/>
      <c r="F299" s="207" t="s">
        <v>504</v>
      </c>
      <c r="G299" s="36"/>
      <c r="H299" s="36"/>
      <c r="I299" s="208"/>
      <c r="J299" s="36"/>
      <c r="K299" s="36"/>
      <c r="L299" s="39"/>
      <c r="M299" s="209"/>
      <c r="N299" s="210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6" t="s">
        <v>162</v>
      </c>
      <c r="AU299" s="16" t="s">
        <v>94</v>
      </c>
    </row>
    <row r="300" spans="1:65" s="13" customFormat="1" ht="11.25">
      <c r="B300" s="211"/>
      <c r="C300" s="212"/>
      <c r="D300" s="206" t="s">
        <v>164</v>
      </c>
      <c r="E300" s="213" t="s">
        <v>1</v>
      </c>
      <c r="F300" s="214" t="s">
        <v>505</v>
      </c>
      <c r="G300" s="212"/>
      <c r="H300" s="215">
        <v>16.8</v>
      </c>
      <c r="I300" s="216"/>
      <c r="J300" s="212"/>
      <c r="K300" s="212"/>
      <c r="L300" s="217"/>
      <c r="M300" s="218"/>
      <c r="N300" s="219"/>
      <c r="O300" s="219"/>
      <c r="P300" s="219"/>
      <c r="Q300" s="219"/>
      <c r="R300" s="219"/>
      <c r="S300" s="219"/>
      <c r="T300" s="220"/>
      <c r="AT300" s="221" t="s">
        <v>164</v>
      </c>
      <c r="AU300" s="221" t="s">
        <v>94</v>
      </c>
      <c r="AV300" s="13" t="s">
        <v>94</v>
      </c>
      <c r="AW300" s="13" t="s">
        <v>41</v>
      </c>
      <c r="AX300" s="13" t="s">
        <v>85</v>
      </c>
      <c r="AY300" s="221" t="s">
        <v>153</v>
      </c>
    </row>
    <row r="301" spans="1:65" s="13" customFormat="1" ht="11.25">
      <c r="B301" s="211"/>
      <c r="C301" s="212"/>
      <c r="D301" s="206" t="s">
        <v>164</v>
      </c>
      <c r="E301" s="213" t="s">
        <v>1</v>
      </c>
      <c r="F301" s="214" t="s">
        <v>506</v>
      </c>
      <c r="G301" s="212"/>
      <c r="H301" s="215">
        <v>45.6</v>
      </c>
      <c r="I301" s="216"/>
      <c r="J301" s="212"/>
      <c r="K301" s="212"/>
      <c r="L301" s="217"/>
      <c r="M301" s="218"/>
      <c r="N301" s="219"/>
      <c r="O301" s="219"/>
      <c r="P301" s="219"/>
      <c r="Q301" s="219"/>
      <c r="R301" s="219"/>
      <c r="S301" s="219"/>
      <c r="T301" s="220"/>
      <c r="AT301" s="221" t="s">
        <v>164</v>
      </c>
      <c r="AU301" s="221" t="s">
        <v>94</v>
      </c>
      <c r="AV301" s="13" t="s">
        <v>94</v>
      </c>
      <c r="AW301" s="13" t="s">
        <v>41</v>
      </c>
      <c r="AX301" s="13" t="s">
        <v>85</v>
      </c>
      <c r="AY301" s="221" t="s">
        <v>153</v>
      </c>
    </row>
    <row r="302" spans="1:65" s="14" customFormat="1" ht="11.25">
      <c r="B302" s="232"/>
      <c r="C302" s="233"/>
      <c r="D302" s="206" t="s">
        <v>164</v>
      </c>
      <c r="E302" s="234" t="s">
        <v>1</v>
      </c>
      <c r="F302" s="235" t="s">
        <v>204</v>
      </c>
      <c r="G302" s="233"/>
      <c r="H302" s="236">
        <v>62.4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AT302" s="242" t="s">
        <v>164</v>
      </c>
      <c r="AU302" s="242" t="s">
        <v>94</v>
      </c>
      <c r="AV302" s="14" t="s">
        <v>160</v>
      </c>
      <c r="AW302" s="14" t="s">
        <v>41</v>
      </c>
      <c r="AX302" s="14" t="s">
        <v>92</v>
      </c>
      <c r="AY302" s="242" t="s">
        <v>153</v>
      </c>
    </row>
    <row r="303" spans="1:65" s="12" customFormat="1" ht="22.9" customHeight="1">
      <c r="B303" s="177"/>
      <c r="C303" s="178"/>
      <c r="D303" s="179" t="s">
        <v>84</v>
      </c>
      <c r="E303" s="191" t="s">
        <v>507</v>
      </c>
      <c r="F303" s="191" t="s">
        <v>508</v>
      </c>
      <c r="G303" s="178"/>
      <c r="H303" s="178"/>
      <c r="I303" s="181"/>
      <c r="J303" s="192">
        <f>BK303</f>
        <v>0</v>
      </c>
      <c r="K303" s="178"/>
      <c r="L303" s="183"/>
      <c r="M303" s="184"/>
      <c r="N303" s="185"/>
      <c r="O303" s="185"/>
      <c r="P303" s="186">
        <f>SUM(P304:P311)</f>
        <v>0</v>
      </c>
      <c r="Q303" s="185"/>
      <c r="R303" s="186">
        <f>SUM(R304:R311)</f>
        <v>0</v>
      </c>
      <c r="S303" s="185"/>
      <c r="T303" s="187">
        <f>SUM(T304:T311)</f>
        <v>0</v>
      </c>
      <c r="AR303" s="188" t="s">
        <v>92</v>
      </c>
      <c r="AT303" s="189" t="s">
        <v>84</v>
      </c>
      <c r="AU303" s="189" t="s">
        <v>92</v>
      </c>
      <c r="AY303" s="188" t="s">
        <v>153</v>
      </c>
      <c r="BK303" s="190">
        <f>SUM(BK304:BK311)</f>
        <v>0</v>
      </c>
    </row>
    <row r="304" spans="1:65" s="2" customFormat="1" ht="24">
      <c r="A304" s="34"/>
      <c r="B304" s="35"/>
      <c r="C304" s="193" t="s">
        <v>509</v>
      </c>
      <c r="D304" s="193" t="s">
        <v>155</v>
      </c>
      <c r="E304" s="194" t="s">
        <v>510</v>
      </c>
      <c r="F304" s="195" t="s">
        <v>511</v>
      </c>
      <c r="G304" s="196" t="s">
        <v>185</v>
      </c>
      <c r="H304" s="197">
        <v>263.29300000000001</v>
      </c>
      <c r="I304" s="198"/>
      <c r="J304" s="199">
        <f>ROUND(I304*H304,2)</f>
        <v>0</v>
      </c>
      <c r="K304" s="195" t="s">
        <v>159</v>
      </c>
      <c r="L304" s="39"/>
      <c r="M304" s="200" t="s">
        <v>1</v>
      </c>
      <c r="N304" s="201" t="s">
        <v>50</v>
      </c>
      <c r="O304" s="71"/>
      <c r="P304" s="202">
        <f>O304*H304</f>
        <v>0</v>
      </c>
      <c r="Q304" s="202">
        <v>0</v>
      </c>
      <c r="R304" s="202">
        <f>Q304*H304</f>
        <v>0</v>
      </c>
      <c r="S304" s="202">
        <v>0</v>
      </c>
      <c r="T304" s="203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04" t="s">
        <v>160</v>
      </c>
      <c r="AT304" s="204" t="s">
        <v>155</v>
      </c>
      <c r="AU304" s="204" t="s">
        <v>94</v>
      </c>
      <c r="AY304" s="16" t="s">
        <v>153</v>
      </c>
      <c r="BE304" s="205">
        <f>IF(N304="základní",J304,0)</f>
        <v>0</v>
      </c>
      <c r="BF304" s="205">
        <f>IF(N304="snížená",J304,0)</f>
        <v>0</v>
      </c>
      <c r="BG304" s="205">
        <f>IF(N304="zákl. přenesená",J304,0)</f>
        <v>0</v>
      </c>
      <c r="BH304" s="205">
        <f>IF(N304="sníž. přenesená",J304,0)</f>
        <v>0</v>
      </c>
      <c r="BI304" s="205">
        <f>IF(N304="nulová",J304,0)</f>
        <v>0</v>
      </c>
      <c r="BJ304" s="16" t="s">
        <v>92</v>
      </c>
      <c r="BK304" s="205">
        <f>ROUND(I304*H304,2)</f>
        <v>0</v>
      </c>
      <c r="BL304" s="16" t="s">
        <v>160</v>
      </c>
      <c r="BM304" s="204" t="s">
        <v>512</v>
      </c>
    </row>
    <row r="305" spans="1:65" s="13" customFormat="1" ht="11.25">
      <c r="B305" s="211"/>
      <c r="C305" s="212"/>
      <c r="D305" s="206" t="s">
        <v>164</v>
      </c>
      <c r="E305" s="213" t="s">
        <v>1</v>
      </c>
      <c r="F305" s="214" t="s">
        <v>513</v>
      </c>
      <c r="G305" s="212"/>
      <c r="H305" s="215">
        <v>263.29300000000001</v>
      </c>
      <c r="I305" s="216"/>
      <c r="J305" s="212"/>
      <c r="K305" s="212"/>
      <c r="L305" s="217"/>
      <c r="M305" s="218"/>
      <c r="N305" s="219"/>
      <c r="O305" s="219"/>
      <c r="P305" s="219"/>
      <c r="Q305" s="219"/>
      <c r="R305" s="219"/>
      <c r="S305" s="219"/>
      <c r="T305" s="220"/>
      <c r="AT305" s="221" t="s">
        <v>164</v>
      </c>
      <c r="AU305" s="221" t="s">
        <v>94</v>
      </c>
      <c r="AV305" s="13" t="s">
        <v>94</v>
      </c>
      <c r="AW305" s="13" t="s">
        <v>41</v>
      </c>
      <c r="AX305" s="13" t="s">
        <v>92</v>
      </c>
      <c r="AY305" s="221" t="s">
        <v>153</v>
      </c>
    </row>
    <row r="306" spans="1:65" s="2" customFormat="1" ht="24">
      <c r="A306" s="34"/>
      <c r="B306" s="35"/>
      <c r="C306" s="193" t="s">
        <v>514</v>
      </c>
      <c r="D306" s="193" t="s">
        <v>155</v>
      </c>
      <c r="E306" s="194" t="s">
        <v>515</v>
      </c>
      <c r="F306" s="195" t="s">
        <v>516</v>
      </c>
      <c r="G306" s="196" t="s">
        <v>185</v>
      </c>
      <c r="H306" s="197">
        <v>263.29300000000001</v>
      </c>
      <c r="I306" s="198"/>
      <c r="J306" s="199">
        <f>ROUND(I306*H306,2)</f>
        <v>0</v>
      </c>
      <c r="K306" s="195" t="s">
        <v>159</v>
      </c>
      <c r="L306" s="39"/>
      <c r="M306" s="200" t="s">
        <v>1</v>
      </c>
      <c r="N306" s="201" t="s">
        <v>50</v>
      </c>
      <c r="O306" s="71"/>
      <c r="P306" s="202">
        <f>O306*H306</f>
        <v>0</v>
      </c>
      <c r="Q306" s="202">
        <v>0</v>
      </c>
      <c r="R306" s="202">
        <f>Q306*H306</f>
        <v>0</v>
      </c>
      <c r="S306" s="202">
        <v>0</v>
      </c>
      <c r="T306" s="203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04" t="s">
        <v>160</v>
      </c>
      <c r="AT306" s="204" t="s">
        <v>155</v>
      </c>
      <c r="AU306" s="204" t="s">
        <v>94</v>
      </c>
      <c r="AY306" s="16" t="s">
        <v>153</v>
      </c>
      <c r="BE306" s="205">
        <f>IF(N306="základní",J306,0)</f>
        <v>0</v>
      </c>
      <c r="BF306" s="205">
        <f>IF(N306="snížená",J306,0)</f>
        <v>0</v>
      </c>
      <c r="BG306" s="205">
        <f>IF(N306="zákl. přenesená",J306,0)</f>
        <v>0</v>
      </c>
      <c r="BH306" s="205">
        <f>IF(N306="sníž. přenesená",J306,0)</f>
        <v>0</v>
      </c>
      <c r="BI306" s="205">
        <f>IF(N306="nulová",J306,0)</f>
        <v>0</v>
      </c>
      <c r="BJ306" s="16" t="s">
        <v>92</v>
      </c>
      <c r="BK306" s="205">
        <f>ROUND(I306*H306,2)</f>
        <v>0</v>
      </c>
      <c r="BL306" s="16" t="s">
        <v>160</v>
      </c>
      <c r="BM306" s="204" t="s">
        <v>517</v>
      </c>
    </row>
    <row r="307" spans="1:65" s="2" customFormat="1" ht="16.5" customHeight="1">
      <c r="A307" s="34"/>
      <c r="B307" s="35"/>
      <c r="C307" s="193" t="s">
        <v>518</v>
      </c>
      <c r="D307" s="193" t="s">
        <v>155</v>
      </c>
      <c r="E307" s="194" t="s">
        <v>519</v>
      </c>
      <c r="F307" s="195" t="s">
        <v>520</v>
      </c>
      <c r="G307" s="196" t="s">
        <v>185</v>
      </c>
      <c r="H307" s="197">
        <v>2632.93</v>
      </c>
      <c r="I307" s="198"/>
      <c r="J307" s="199">
        <f>ROUND(I307*H307,2)</f>
        <v>0</v>
      </c>
      <c r="K307" s="195" t="s">
        <v>159</v>
      </c>
      <c r="L307" s="39"/>
      <c r="M307" s="200" t="s">
        <v>1</v>
      </c>
      <c r="N307" s="201" t="s">
        <v>50</v>
      </c>
      <c r="O307" s="71"/>
      <c r="P307" s="202">
        <f>O307*H307</f>
        <v>0</v>
      </c>
      <c r="Q307" s="202">
        <v>0</v>
      </c>
      <c r="R307" s="202">
        <f>Q307*H307</f>
        <v>0</v>
      </c>
      <c r="S307" s="202">
        <v>0</v>
      </c>
      <c r="T307" s="203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04" t="s">
        <v>160</v>
      </c>
      <c r="AT307" s="204" t="s">
        <v>155</v>
      </c>
      <c r="AU307" s="204" t="s">
        <v>94</v>
      </c>
      <c r="AY307" s="16" t="s">
        <v>153</v>
      </c>
      <c r="BE307" s="205">
        <f>IF(N307="základní",J307,0)</f>
        <v>0</v>
      </c>
      <c r="BF307" s="205">
        <f>IF(N307="snížená",J307,0)</f>
        <v>0</v>
      </c>
      <c r="BG307" s="205">
        <f>IF(N307="zákl. přenesená",J307,0)</f>
        <v>0</v>
      </c>
      <c r="BH307" s="205">
        <f>IF(N307="sníž. přenesená",J307,0)</f>
        <v>0</v>
      </c>
      <c r="BI307" s="205">
        <f>IF(N307="nulová",J307,0)</f>
        <v>0</v>
      </c>
      <c r="BJ307" s="16" t="s">
        <v>92</v>
      </c>
      <c r="BK307" s="205">
        <f>ROUND(I307*H307,2)</f>
        <v>0</v>
      </c>
      <c r="BL307" s="16" t="s">
        <v>160</v>
      </c>
      <c r="BM307" s="204" t="s">
        <v>521</v>
      </c>
    </row>
    <row r="308" spans="1:65" s="2" customFormat="1" ht="29.25">
      <c r="A308" s="34"/>
      <c r="B308" s="35"/>
      <c r="C308" s="36"/>
      <c r="D308" s="206" t="s">
        <v>162</v>
      </c>
      <c r="E308" s="36"/>
      <c r="F308" s="207" t="s">
        <v>522</v>
      </c>
      <c r="G308" s="36"/>
      <c r="H308" s="36"/>
      <c r="I308" s="208"/>
      <c r="J308" s="36"/>
      <c r="K308" s="36"/>
      <c r="L308" s="39"/>
      <c r="M308" s="209"/>
      <c r="N308" s="210"/>
      <c r="O308" s="71"/>
      <c r="P308" s="71"/>
      <c r="Q308" s="71"/>
      <c r="R308" s="71"/>
      <c r="S308" s="71"/>
      <c r="T308" s="72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6" t="s">
        <v>162</v>
      </c>
      <c r="AU308" s="16" t="s">
        <v>94</v>
      </c>
    </row>
    <row r="309" spans="1:65" s="13" customFormat="1" ht="22.5">
      <c r="B309" s="211"/>
      <c r="C309" s="212"/>
      <c r="D309" s="206" t="s">
        <v>164</v>
      </c>
      <c r="E309" s="213" t="s">
        <v>1</v>
      </c>
      <c r="F309" s="214" t="s">
        <v>523</v>
      </c>
      <c r="G309" s="212"/>
      <c r="H309" s="215">
        <v>263.29300000000001</v>
      </c>
      <c r="I309" s="216"/>
      <c r="J309" s="212"/>
      <c r="K309" s="212"/>
      <c r="L309" s="217"/>
      <c r="M309" s="218"/>
      <c r="N309" s="219"/>
      <c r="O309" s="219"/>
      <c r="P309" s="219"/>
      <c r="Q309" s="219"/>
      <c r="R309" s="219"/>
      <c r="S309" s="219"/>
      <c r="T309" s="220"/>
      <c r="AT309" s="221" t="s">
        <v>164</v>
      </c>
      <c r="AU309" s="221" t="s">
        <v>94</v>
      </c>
      <c r="AV309" s="13" t="s">
        <v>94</v>
      </c>
      <c r="AW309" s="13" t="s">
        <v>41</v>
      </c>
      <c r="AX309" s="13" t="s">
        <v>92</v>
      </c>
      <c r="AY309" s="221" t="s">
        <v>153</v>
      </c>
    </row>
    <row r="310" spans="1:65" s="13" customFormat="1" ht="11.25">
      <c r="B310" s="211"/>
      <c r="C310" s="212"/>
      <c r="D310" s="206" t="s">
        <v>164</v>
      </c>
      <c r="E310" s="212"/>
      <c r="F310" s="214" t="s">
        <v>524</v>
      </c>
      <c r="G310" s="212"/>
      <c r="H310" s="215">
        <v>2632.93</v>
      </c>
      <c r="I310" s="216"/>
      <c r="J310" s="212"/>
      <c r="K310" s="212"/>
      <c r="L310" s="217"/>
      <c r="M310" s="218"/>
      <c r="N310" s="219"/>
      <c r="O310" s="219"/>
      <c r="P310" s="219"/>
      <c r="Q310" s="219"/>
      <c r="R310" s="219"/>
      <c r="S310" s="219"/>
      <c r="T310" s="220"/>
      <c r="AT310" s="221" t="s">
        <v>164</v>
      </c>
      <c r="AU310" s="221" t="s">
        <v>94</v>
      </c>
      <c r="AV310" s="13" t="s">
        <v>94</v>
      </c>
      <c r="AW310" s="13" t="s">
        <v>4</v>
      </c>
      <c r="AX310" s="13" t="s">
        <v>92</v>
      </c>
      <c r="AY310" s="221" t="s">
        <v>153</v>
      </c>
    </row>
    <row r="311" spans="1:65" s="2" customFormat="1" ht="24">
      <c r="A311" s="34"/>
      <c r="B311" s="35"/>
      <c r="C311" s="193" t="s">
        <v>525</v>
      </c>
      <c r="D311" s="193" t="s">
        <v>155</v>
      </c>
      <c r="E311" s="194" t="s">
        <v>526</v>
      </c>
      <c r="F311" s="195" t="s">
        <v>527</v>
      </c>
      <c r="G311" s="196" t="s">
        <v>185</v>
      </c>
      <c r="H311" s="197">
        <v>263.29300000000001</v>
      </c>
      <c r="I311" s="198"/>
      <c r="J311" s="199">
        <f>ROUND(I311*H311,2)</f>
        <v>0</v>
      </c>
      <c r="K311" s="195" t="s">
        <v>159</v>
      </c>
      <c r="L311" s="39"/>
      <c r="M311" s="200" t="s">
        <v>1</v>
      </c>
      <c r="N311" s="201" t="s">
        <v>50</v>
      </c>
      <c r="O311" s="71"/>
      <c r="P311" s="202">
        <f>O311*H311</f>
        <v>0</v>
      </c>
      <c r="Q311" s="202">
        <v>0</v>
      </c>
      <c r="R311" s="202">
        <f>Q311*H311</f>
        <v>0</v>
      </c>
      <c r="S311" s="202">
        <v>0</v>
      </c>
      <c r="T311" s="203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04" t="s">
        <v>160</v>
      </c>
      <c r="AT311" s="204" t="s">
        <v>155</v>
      </c>
      <c r="AU311" s="204" t="s">
        <v>94</v>
      </c>
      <c r="AY311" s="16" t="s">
        <v>153</v>
      </c>
      <c r="BE311" s="205">
        <f>IF(N311="základní",J311,0)</f>
        <v>0</v>
      </c>
      <c r="BF311" s="205">
        <f>IF(N311="snížená",J311,0)</f>
        <v>0</v>
      </c>
      <c r="BG311" s="205">
        <f>IF(N311="zákl. přenesená",J311,0)</f>
        <v>0</v>
      </c>
      <c r="BH311" s="205">
        <f>IF(N311="sníž. přenesená",J311,0)</f>
        <v>0</v>
      </c>
      <c r="BI311" s="205">
        <f>IF(N311="nulová",J311,0)</f>
        <v>0</v>
      </c>
      <c r="BJ311" s="16" t="s">
        <v>92</v>
      </c>
      <c r="BK311" s="205">
        <f>ROUND(I311*H311,2)</f>
        <v>0</v>
      </c>
      <c r="BL311" s="16" t="s">
        <v>160</v>
      </c>
      <c r="BM311" s="204" t="s">
        <v>528</v>
      </c>
    </row>
    <row r="312" spans="1:65" s="12" customFormat="1" ht="22.9" customHeight="1">
      <c r="B312" s="177"/>
      <c r="C312" s="178"/>
      <c r="D312" s="179" t="s">
        <v>84</v>
      </c>
      <c r="E312" s="191" t="s">
        <v>529</v>
      </c>
      <c r="F312" s="191" t="s">
        <v>530</v>
      </c>
      <c r="G312" s="178"/>
      <c r="H312" s="178"/>
      <c r="I312" s="181"/>
      <c r="J312" s="192">
        <f>BK312</f>
        <v>0</v>
      </c>
      <c r="K312" s="178"/>
      <c r="L312" s="183"/>
      <c r="M312" s="184"/>
      <c r="N312" s="185"/>
      <c r="O312" s="185"/>
      <c r="P312" s="186">
        <f>P313</f>
        <v>0</v>
      </c>
      <c r="Q312" s="185"/>
      <c r="R312" s="186">
        <f>R313</f>
        <v>0</v>
      </c>
      <c r="S312" s="185"/>
      <c r="T312" s="187">
        <f>T313</f>
        <v>0</v>
      </c>
      <c r="AR312" s="188" t="s">
        <v>92</v>
      </c>
      <c r="AT312" s="189" t="s">
        <v>84</v>
      </c>
      <c r="AU312" s="189" t="s">
        <v>92</v>
      </c>
      <c r="AY312" s="188" t="s">
        <v>153</v>
      </c>
      <c r="BK312" s="190">
        <f>BK313</f>
        <v>0</v>
      </c>
    </row>
    <row r="313" spans="1:65" s="2" customFormat="1" ht="24">
      <c r="A313" s="34"/>
      <c r="B313" s="35"/>
      <c r="C313" s="193" t="s">
        <v>531</v>
      </c>
      <c r="D313" s="193" t="s">
        <v>155</v>
      </c>
      <c r="E313" s="194" t="s">
        <v>532</v>
      </c>
      <c r="F313" s="195" t="s">
        <v>533</v>
      </c>
      <c r="G313" s="196" t="s">
        <v>185</v>
      </c>
      <c r="H313" s="197">
        <v>668.48</v>
      </c>
      <c r="I313" s="198"/>
      <c r="J313" s="199">
        <f>ROUND(I313*H313,2)</f>
        <v>0</v>
      </c>
      <c r="K313" s="195" t="s">
        <v>159</v>
      </c>
      <c r="L313" s="39"/>
      <c r="M313" s="200" t="s">
        <v>1</v>
      </c>
      <c r="N313" s="201" t="s">
        <v>50</v>
      </c>
      <c r="O313" s="71"/>
      <c r="P313" s="202">
        <f>O313*H313</f>
        <v>0</v>
      </c>
      <c r="Q313" s="202">
        <v>0</v>
      </c>
      <c r="R313" s="202">
        <f>Q313*H313</f>
        <v>0</v>
      </c>
      <c r="S313" s="202">
        <v>0</v>
      </c>
      <c r="T313" s="203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04" t="s">
        <v>160</v>
      </c>
      <c r="AT313" s="204" t="s">
        <v>155</v>
      </c>
      <c r="AU313" s="204" t="s">
        <v>94</v>
      </c>
      <c r="AY313" s="16" t="s">
        <v>153</v>
      </c>
      <c r="BE313" s="205">
        <f>IF(N313="základní",J313,0)</f>
        <v>0</v>
      </c>
      <c r="BF313" s="205">
        <f>IF(N313="snížená",J313,0)</f>
        <v>0</v>
      </c>
      <c r="BG313" s="205">
        <f>IF(N313="zákl. přenesená",J313,0)</f>
        <v>0</v>
      </c>
      <c r="BH313" s="205">
        <f>IF(N313="sníž. přenesená",J313,0)</f>
        <v>0</v>
      </c>
      <c r="BI313" s="205">
        <f>IF(N313="nulová",J313,0)</f>
        <v>0</v>
      </c>
      <c r="BJ313" s="16" t="s">
        <v>92</v>
      </c>
      <c r="BK313" s="205">
        <f>ROUND(I313*H313,2)</f>
        <v>0</v>
      </c>
      <c r="BL313" s="16" t="s">
        <v>160</v>
      </c>
      <c r="BM313" s="204" t="s">
        <v>534</v>
      </c>
    </row>
    <row r="314" spans="1:65" s="12" customFormat="1" ht="25.9" customHeight="1">
      <c r="B314" s="177"/>
      <c r="C314" s="178"/>
      <c r="D314" s="179" t="s">
        <v>84</v>
      </c>
      <c r="E314" s="180" t="s">
        <v>535</v>
      </c>
      <c r="F314" s="180" t="s">
        <v>536</v>
      </c>
      <c r="G314" s="178"/>
      <c r="H314" s="178"/>
      <c r="I314" s="181"/>
      <c r="J314" s="182">
        <f>BK314</f>
        <v>0</v>
      </c>
      <c r="K314" s="178"/>
      <c r="L314" s="183"/>
      <c r="M314" s="184"/>
      <c r="N314" s="185"/>
      <c r="O314" s="185"/>
      <c r="P314" s="186">
        <f>P315</f>
        <v>0</v>
      </c>
      <c r="Q314" s="185"/>
      <c r="R314" s="186">
        <f>R315</f>
        <v>0.41114600000000001</v>
      </c>
      <c r="S314" s="185"/>
      <c r="T314" s="187">
        <f>T315</f>
        <v>0</v>
      </c>
      <c r="AR314" s="188" t="s">
        <v>94</v>
      </c>
      <c r="AT314" s="189" t="s">
        <v>84</v>
      </c>
      <c r="AU314" s="189" t="s">
        <v>85</v>
      </c>
      <c r="AY314" s="188" t="s">
        <v>153</v>
      </c>
      <c r="BK314" s="190">
        <f>BK315</f>
        <v>0</v>
      </c>
    </row>
    <row r="315" spans="1:65" s="12" customFormat="1" ht="22.9" customHeight="1">
      <c r="B315" s="177"/>
      <c r="C315" s="178"/>
      <c r="D315" s="179" t="s">
        <v>84</v>
      </c>
      <c r="E315" s="191" t="s">
        <v>537</v>
      </c>
      <c r="F315" s="191" t="s">
        <v>538</v>
      </c>
      <c r="G315" s="178"/>
      <c r="H315" s="178"/>
      <c r="I315" s="181"/>
      <c r="J315" s="192">
        <f>BK315</f>
        <v>0</v>
      </c>
      <c r="K315" s="178"/>
      <c r="L315" s="183"/>
      <c r="M315" s="184"/>
      <c r="N315" s="185"/>
      <c r="O315" s="185"/>
      <c r="P315" s="186">
        <f>SUM(P316:P335)</f>
        <v>0</v>
      </c>
      <c r="Q315" s="185"/>
      <c r="R315" s="186">
        <f>SUM(R316:R335)</f>
        <v>0.41114600000000001</v>
      </c>
      <c r="S315" s="185"/>
      <c r="T315" s="187">
        <f>SUM(T316:T335)</f>
        <v>0</v>
      </c>
      <c r="AR315" s="188" t="s">
        <v>94</v>
      </c>
      <c r="AT315" s="189" t="s">
        <v>84</v>
      </c>
      <c r="AU315" s="189" t="s">
        <v>92</v>
      </c>
      <c r="AY315" s="188" t="s">
        <v>153</v>
      </c>
      <c r="BK315" s="190">
        <f>SUM(BK316:BK335)</f>
        <v>0</v>
      </c>
    </row>
    <row r="316" spans="1:65" s="2" customFormat="1" ht="24">
      <c r="A316" s="34"/>
      <c r="B316" s="35"/>
      <c r="C316" s="193" t="s">
        <v>539</v>
      </c>
      <c r="D316" s="193" t="s">
        <v>155</v>
      </c>
      <c r="E316" s="194" t="s">
        <v>540</v>
      </c>
      <c r="F316" s="195" t="s">
        <v>541</v>
      </c>
      <c r="G316" s="196" t="s">
        <v>158</v>
      </c>
      <c r="H316" s="197">
        <v>159.6</v>
      </c>
      <c r="I316" s="198"/>
      <c r="J316" s="199">
        <f>ROUND(I316*H316,2)</f>
        <v>0</v>
      </c>
      <c r="K316" s="195" t="s">
        <v>159</v>
      </c>
      <c r="L316" s="39"/>
      <c r="M316" s="200" t="s">
        <v>1</v>
      </c>
      <c r="N316" s="201" t="s">
        <v>50</v>
      </c>
      <c r="O316" s="71"/>
      <c r="P316" s="202">
        <f>O316*H316</f>
        <v>0</v>
      </c>
      <c r="Q316" s="202">
        <v>0</v>
      </c>
      <c r="R316" s="202">
        <f>Q316*H316</f>
        <v>0</v>
      </c>
      <c r="S316" s="202">
        <v>0</v>
      </c>
      <c r="T316" s="203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04" t="s">
        <v>240</v>
      </c>
      <c r="AT316" s="204" t="s">
        <v>155</v>
      </c>
      <c r="AU316" s="204" t="s">
        <v>94</v>
      </c>
      <c r="AY316" s="16" t="s">
        <v>153</v>
      </c>
      <c r="BE316" s="205">
        <f>IF(N316="základní",J316,0)</f>
        <v>0</v>
      </c>
      <c r="BF316" s="205">
        <f>IF(N316="snížená",J316,0)</f>
        <v>0</v>
      </c>
      <c r="BG316" s="205">
        <f>IF(N316="zákl. přenesená",J316,0)</f>
        <v>0</v>
      </c>
      <c r="BH316" s="205">
        <f>IF(N316="sníž. přenesená",J316,0)</f>
        <v>0</v>
      </c>
      <c r="BI316" s="205">
        <f>IF(N316="nulová",J316,0)</f>
        <v>0</v>
      </c>
      <c r="BJ316" s="16" t="s">
        <v>92</v>
      </c>
      <c r="BK316" s="205">
        <f>ROUND(I316*H316,2)</f>
        <v>0</v>
      </c>
      <c r="BL316" s="16" t="s">
        <v>240</v>
      </c>
      <c r="BM316" s="204" t="s">
        <v>542</v>
      </c>
    </row>
    <row r="317" spans="1:65" s="13" customFormat="1" ht="11.25">
      <c r="B317" s="211"/>
      <c r="C317" s="212"/>
      <c r="D317" s="206" t="s">
        <v>164</v>
      </c>
      <c r="E317" s="213" t="s">
        <v>1</v>
      </c>
      <c r="F317" s="214" t="s">
        <v>543</v>
      </c>
      <c r="G317" s="212"/>
      <c r="H317" s="215">
        <v>159.6</v>
      </c>
      <c r="I317" s="216"/>
      <c r="J317" s="212"/>
      <c r="K317" s="212"/>
      <c r="L317" s="217"/>
      <c r="M317" s="218"/>
      <c r="N317" s="219"/>
      <c r="O317" s="219"/>
      <c r="P317" s="219"/>
      <c r="Q317" s="219"/>
      <c r="R317" s="219"/>
      <c r="S317" s="219"/>
      <c r="T317" s="220"/>
      <c r="AT317" s="221" t="s">
        <v>164</v>
      </c>
      <c r="AU317" s="221" t="s">
        <v>94</v>
      </c>
      <c r="AV317" s="13" t="s">
        <v>94</v>
      </c>
      <c r="AW317" s="13" t="s">
        <v>41</v>
      </c>
      <c r="AX317" s="13" t="s">
        <v>92</v>
      </c>
      <c r="AY317" s="221" t="s">
        <v>153</v>
      </c>
    </row>
    <row r="318" spans="1:65" s="2" customFormat="1" ht="24">
      <c r="A318" s="34"/>
      <c r="B318" s="35"/>
      <c r="C318" s="193" t="s">
        <v>544</v>
      </c>
      <c r="D318" s="193" t="s">
        <v>155</v>
      </c>
      <c r="E318" s="194" t="s">
        <v>545</v>
      </c>
      <c r="F318" s="195" t="s">
        <v>546</v>
      </c>
      <c r="G318" s="196" t="s">
        <v>158</v>
      </c>
      <c r="H318" s="197">
        <v>99.9</v>
      </c>
      <c r="I318" s="198"/>
      <c r="J318" s="199">
        <f>ROUND(I318*H318,2)</f>
        <v>0</v>
      </c>
      <c r="K318" s="195" t="s">
        <v>159</v>
      </c>
      <c r="L318" s="39"/>
      <c r="M318" s="200" t="s">
        <v>1</v>
      </c>
      <c r="N318" s="201" t="s">
        <v>50</v>
      </c>
      <c r="O318" s="71"/>
      <c r="P318" s="202">
        <f>O318*H318</f>
        <v>0</v>
      </c>
      <c r="Q318" s="202">
        <v>0</v>
      </c>
      <c r="R318" s="202">
        <f>Q318*H318</f>
        <v>0</v>
      </c>
      <c r="S318" s="202">
        <v>0</v>
      </c>
      <c r="T318" s="203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04" t="s">
        <v>240</v>
      </c>
      <c r="AT318" s="204" t="s">
        <v>155</v>
      </c>
      <c r="AU318" s="204" t="s">
        <v>94</v>
      </c>
      <c r="AY318" s="16" t="s">
        <v>153</v>
      </c>
      <c r="BE318" s="205">
        <f>IF(N318="základní",J318,0)</f>
        <v>0</v>
      </c>
      <c r="BF318" s="205">
        <f>IF(N318="snížená",J318,0)</f>
        <v>0</v>
      </c>
      <c r="BG318" s="205">
        <f>IF(N318="zákl. přenesená",J318,0)</f>
        <v>0</v>
      </c>
      <c r="BH318" s="205">
        <f>IF(N318="sníž. přenesená",J318,0)</f>
        <v>0</v>
      </c>
      <c r="BI318" s="205">
        <f>IF(N318="nulová",J318,0)</f>
        <v>0</v>
      </c>
      <c r="BJ318" s="16" t="s">
        <v>92</v>
      </c>
      <c r="BK318" s="205">
        <f>ROUND(I318*H318,2)</f>
        <v>0</v>
      </c>
      <c r="BL318" s="16" t="s">
        <v>240</v>
      </c>
      <c r="BM318" s="204" t="s">
        <v>547</v>
      </c>
    </row>
    <row r="319" spans="1:65" s="13" customFormat="1" ht="11.25">
      <c r="B319" s="211"/>
      <c r="C319" s="212"/>
      <c r="D319" s="206" t="s">
        <v>164</v>
      </c>
      <c r="E319" s="213" t="s">
        <v>1</v>
      </c>
      <c r="F319" s="214" t="s">
        <v>548</v>
      </c>
      <c r="G319" s="212"/>
      <c r="H319" s="215">
        <v>69.3</v>
      </c>
      <c r="I319" s="216"/>
      <c r="J319" s="212"/>
      <c r="K319" s="212"/>
      <c r="L319" s="217"/>
      <c r="M319" s="218"/>
      <c r="N319" s="219"/>
      <c r="O319" s="219"/>
      <c r="P319" s="219"/>
      <c r="Q319" s="219"/>
      <c r="R319" s="219"/>
      <c r="S319" s="219"/>
      <c r="T319" s="220"/>
      <c r="AT319" s="221" t="s">
        <v>164</v>
      </c>
      <c r="AU319" s="221" t="s">
        <v>94</v>
      </c>
      <c r="AV319" s="13" t="s">
        <v>94</v>
      </c>
      <c r="AW319" s="13" t="s">
        <v>41</v>
      </c>
      <c r="AX319" s="13" t="s">
        <v>85</v>
      </c>
      <c r="AY319" s="221" t="s">
        <v>153</v>
      </c>
    </row>
    <row r="320" spans="1:65" s="13" customFormat="1" ht="11.25">
      <c r="B320" s="211"/>
      <c r="C320" s="212"/>
      <c r="D320" s="206" t="s">
        <v>164</v>
      </c>
      <c r="E320" s="213" t="s">
        <v>1</v>
      </c>
      <c r="F320" s="214" t="s">
        <v>549</v>
      </c>
      <c r="G320" s="212"/>
      <c r="H320" s="215">
        <v>30.6</v>
      </c>
      <c r="I320" s="216"/>
      <c r="J320" s="212"/>
      <c r="K320" s="212"/>
      <c r="L320" s="217"/>
      <c r="M320" s="218"/>
      <c r="N320" s="219"/>
      <c r="O320" s="219"/>
      <c r="P320" s="219"/>
      <c r="Q320" s="219"/>
      <c r="R320" s="219"/>
      <c r="S320" s="219"/>
      <c r="T320" s="220"/>
      <c r="AT320" s="221" t="s">
        <v>164</v>
      </c>
      <c r="AU320" s="221" t="s">
        <v>94</v>
      </c>
      <c r="AV320" s="13" t="s">
        <v>94</v>
      </c>
      <c r="AW320" s="13" t="s">
        <v>41</v>
      </c>
      <c r="AX320" s="13" t="s">
        <v>85</v>
      </c>
      <c r="AY320" s="221" t="s">
        <v>153</v>
      </c>
    </row>
    <row r="321" spans="1:65" s="14" customFormat="1" ht="11.25">
      <c r="B321" s="232"/>
      <c r="C321" s="233"/>
      <c r="D321" s="206" t="s">
        <v>164</v>
      </c>
      <c r="E321" s="234" t="s">
        <v>1</v>
      </c>
      <c r="F321" s="235" t="s">
        <v>204</v>
      </c>
      <c r="G321" s="233"/>
      <c r="H321" s="236">
        <v>99.9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AT321" s="242" t="s">
        <v>164</v>
      </c>
      <c r="AU321" s="242" t="s">
        <v>94</v>
      </c>
      <c r="AV321" s="14" t="s">
        <v>160</v>
      </c>
      <c r="AW321" s="14" t="s">
        <v>41</v>
      </c>
      <c r="AX321" s="14" t="s">
        <v>92</v>
      </c>
      <c r="AY321" s="242" t="s">
        <v>153</v>
      </c>
    </row>
    <row r="322" spans="1:65" s="2" customFormat="1" ht="16.5" customHeight="1">
      <c r="A322" s="34"/>
      <c r="B322" s="35"/>
      <c r="C322" s="222" t="s">
        <v>550</v>
      </c>
      <c r="D322" s="222" t="s">
        <v>182</v>
      </c>
      <c r="E322" s="223" t="s">
        <v>551</v>
      </c>
      <c r="F322" s="224" t="s">
        <v>552</v>
      </c>
      <c r="G322" s="225" t="s">
        <v>185</v>
      </c>
      <c r="H322" s="226">
        <v>8.5999999999999993E-2</v>
      </c>
      <c r="I322" s="227"/>
      <c r="J322" s="228">
        <f>ROUND(I322*H322,2)</f>
        <v>0</v>
      </c>
      <c r="K322" s="224" t="s">
        <v>159</v>
      </c>
      <c r="L322" s="229"/>
      <c r="M322" s="230" t="s">
        <v>1</v>
      </c>
      <c r="N322" s="231" t="s">
        <v>50</v>
      </c>
      <c r="O322" s="71"/>
      <c r="P322" s="202">
        <f>O322*H322</f>
        <v>0</v>
      </c>
      <c r="Q322" s="202">
        <v>1</v>
      </c>
      <c r="R322" s="202">
        <f>Q322*H322</f>
        <v>8.5999999999999993E-2</v>
      </c>
      <c r="S322" s="202">
        <v>0</v>
      </c>
      <c r="T322" s="203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04" t="s">
        <v>323</v>
      </c>
      <c r="AT322" s="204" t="s">
        <v>182</v>
      </c>
      <c r="AU322" s="204" t="s">
        <v>94</v>
      </c>
      <c r="AY322" s="16" t="s">
        <v>153</v>
      </c>
      <c r="BE322" s="205">
        <f>IF(N322="základní",J322,0)</f>
        <v>0</v>
      </c>
      <c r="BF322" s="205">
        <f>IF(N322="snížená",J322,0)</f>
        <v>0</v>
      </c>
      <c r="BG322" s="205">
        <f>IF(N322="zákl. přenesená",J322,0)</f>
        <v>0</v>
      </c>
      <c r="BH322" s="205">
        <f>IF(N322="sníž. přenesená",J322,0)</f>
        <v>0</v>
      </c>
      <c r="BI322" s="205">
        <f>IF(N322="nulová",J322,0)</f>
        <v>0</v>
      </c>
      <c r="BJ322" s="16" t="s">
        <v>92</v>
      </c>
      <c r="BK322" s="205">
        <f>ROUND(I322*H322,2)</f>
        <v>0</v>
      </c>
      <c r="BL322" s="16" t="s">
        <v>240</v>
      </c>
      <c r="BM322" s="204" t="s">
        <v>553</v>
      </c>
    </row>
    <row r="323" spans="1:65" s="13" customFormat="1" ht="11.25">
      <c r="B323" s="211"/>
      <c r="C323" s="212"/>
      <c r="D323" s="206" t="s">
        <v>164</v>
      </c>
      <c r="E323" s="212"/>
      <c r="F323" s="214" t="s">
        <v>554</v>
      </c>
      <c r="G323" s="212"/>
      <c r="H323" s="215">
        <v>8.5999999999999993E-2</v>
      </c>
      <c r="I323" s="216"/>
      <c r="J323" s="212"/>
      <c r="K323" s="212"/>
      <c r="L323" s="217"/>
      <c r="M323" s="218"/>
      <c r="N323" s="219"/>
      <c r="O323" s="219"/>
      <c r="P323" s="219"/>
      <c r="Q323" s="219"/>
      <c r="R323" s="219"/>
      <c r="S323" s="219"/>
      <c r="T323" s="220"/>
      <c r="AT323" s="221" t="s">
        <v>164</v>
      </c>
      <c r="AU323" s="221" t="s">
        <v>94</v>
      </c>
      <c r="AV323" s="13" t="s">
        <v>94</v>
      </c>
      <c r="AW323" s="13" t="s">
        <v>4</v>
      </c>
      <c r="AX323" s="13" t="s">
        <v>92</v>
      </c>
      <c r="AY323" s="221" t="s">
        <v>153</v>
      </c>
    </row>
    <row r="324" spans="1:65" s="2" customFormat="1" ht="24">
      <c r="A324" s="34"/>
      <c r="B324" s="35"/>
      <c r="C324" s="193" t="s">
        <v>555</v>
      </c>
      <c r="D324" s="193" t="s">
        <v>155</v>
      </c>
      <c r="E324" s="194" t="s">
        <v>556</v>
      </c>
      <c r="F324" s="195" t="s">
        <v>557</v>
      </c>
      <c r="G324" s="196" t="s">
        <v>158</v>
      </c>
      <c r="H324" s="197">
        <v>159.6</v>
      </c>
      <c r="I324" s="198"/>
      <c r="J324" s="199">
        <f>ROUND(I324*H324,2)</f>
        <v>0</v>
      </c>
      <c r="K324" s="195" t="s">
        <v>159</v>
      </c>
      <c r="L324" s="39"/>
      <c r="M324" s="200" t="s">
        <v>1</v>
      </c>
      <c r="N324" s="201" t="s">
        <v>50</v>
      </c>
      <c r="O324" s="71"/>
      <c r="P324" s="202">
        <f>O324*H324</f>
        <v>0</v>
      </c>
      <c r="Q324" s="202">
        <v>4.0000000000000002E-4</v>
      </c>
      <c r="R324" s="202">
        <f>Q324*H324</f>
        <v>6.3839999999999994E-2</v>
      </c>
      <c r="S324" s="202">
        <v>0</v>
      </c>
      <c r="T324" s="203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04" t="s">
        <v>240</v>
      </c>
      <c r="AT324" s="204" t="s">
        <v>155</v>
      </c>
      <c r="AU324" s="204" t="s">
        <v>94</v>
      </c>
      <c r="AY324" s="16" t="s">
        <v>153</v>
      </c>
      <c r="BE324" s="205">
        <f>IF(N324="základní",J324,0)</f>
        <v>0</v>
      </c>
      <c r="BF324" s="205">
        <f>IF(N324="snížená",J324,0)</f>
        <v>0</v>
      </c>
      <c r="BG324" s="205">
        <f>IF(N324="zákl. přenesená",J324,0)</f>
        <v>0</v>
      </c>
      <c r="BH324" s="205">
        <f>IF(N324="sníž. přenesená",J324,0)</f>
        <v>0</v>
      </c>
      <c r="BI324" s="205">
        <f>IF(N324="nulová",J324,0)</f>
        <v>0</v>
      </c>
      <c r="BJ324" s="16" t="s">
        <v>92</v>
      </c>
      <c r="BK324" s="205">
        <f>ROUND(I324*H324,2)</f>
        <v>0</v>
      </c>
      <c r="BL324" s="16" t="s">
        <v>240</v>
      </c>
      <c r="BM324" s="204" t="s">
        <v>558</v>
      </c>
    </row>
    <row r="325" spans="1:65" s="2" customFormat="1" ht="24">
      <c r="A325" s="34"/>
      <c r="B325" s="35"/>
      <c r="C325" s="193" t="s">
        <v>559</v>
      </c>
      <c r="D325" s="193" t="s">
        <v>155</v>
      </c>
      <c r="E325" s="194" t="s">
        <v>560</v>
      </c>
      <c r="F325" s="195" t="s">
        <v>561</v>
      </c>
      <c r="G325" s="196" t="s">
        <v>158</v>
      </c>
      <c r="H325" s="197">
        <v>99.9</v>
      </c>
      <c r="I325" s="198"/>
      <c r="J325" s="199">
        <f>ROUND(I325*H325,2)</f>
        <v>0</v>
      </c>
      <c r="K325" s="195" t="s">
        <v>159</v>
      </c>
      <c r="L325" s="39"/>
      <c r="M325" s="200" t="s">
        <v>1</v>
      </c>
      <c r="N325" s="201" t="s">
        <v>50</v>
      </c>
      <c r="O325" s="71"/>
      <c r="P325" s="202">
        <f>O325*H325</f>
        <v>0</v>
      </c>
      <c r="Q325" s="202">
        <v>4.0000000000000002E-4</v>
      </c>
      <c r="R325" s="202">
        <f>Q325*H325</f>
        <v>3.9960000000000002E-2</v>
      </c>
      <c r="S325" s="202">
        <v>0</v>
      </c>
      <c r="T325" s="203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04" t="s">
        <v>240</v>
      </c>
      <c r="AT325" s="204" t="s">
        <v>155</v>
      </c>
      <c r="AU325" s="204" t="s">
        <v>94</v>
      </c>
      <c r="AY325" s="16" t="s">
        <v>153</v>
      </c>
      <c r="BE325" s="205">
        <f>IF(N325="základní",J325,0)</f>
        <v>0</v>
      </c>
      <c r="BF325" s="205">
        <f>IF(N325="snížená",J325,0)</f>
        <v>0</v>
      </c>
      <c r="BG325" s="205">
        <f>IF(N325="zákl. přenesená",J325,0)</f>
        <v>0</v>
      </c>
      <c r="BH325" s="205">
        <f>IF(N325="sníž. přenesená",J325,0)</f>
        <v>0</v>
      </c>
      <c r="BI325" s="205">
        <f>IF(N325="nulová",J325,0)</f>
        <v>0</v>
      </c>
      <c r="BJ325" s="16" t="s">
        <v>92</v>
      </c>
      <c r="BK325" s="205">
        <f>ROUND(I325*H325,2)</f>
        <v>0</v>
      </c>
      <c r="BL325" s="16" t="s">
        <v>240</v>
      </c>
      <c r="BM325" s="204" t="s">
        <v>562</v>
      </c>
    </row>
    <row r="326" spans="1:65" s="2" customFormat="1" ht="16.5" customHeight="1">
      <c r="A326" s="34"/>
      <c r="B326" s="35"/>
      <c r="C326" s="222" t="s">
        <v>563</v>
      </c>
      <c r="D326" s="222" t="s">
        <v>182</v>
      </c>
      <c r="E326" s="223" t="s">
        <v>564</v>
      </c>
      <c r="F326" s="224" t="s">
        <v>565</v>
      </c>
      <c r="G326" s="225" t="s">
        <v>158</v>
      </c>
      <c r="H326" s="226">
        <v>316.85000000000002</v>
      </c>
      <c r="I326" s="227"/>
      <c r="J326" s="228">
        <f>ROUND(I326*H326,2)</f>
        <v>0</v>
      </c>
      <c r="K326" s="224" t="s">
        <v>1</v>
      </c>
      <c r="L326" s="229"/>
      <c r="M326" s="230" t="s">
        <v>1</v>
      </c>
      <c r="N326" s="231" t="s">
        <v>50</v>
      </c>
      <c r="O326" s="71"/>
      <c r="P326" s="202">
        <f>O326*H326</f>
        <v>0</v>
      </c>
      <c r="Q326" s="202">
        <v>0</v>
      </c>
      <c r="R326" s="202">
        <f>Q326*H326</f>
        <v>0</v>
      </c>
      <c r="S326" s="202">
        <v>0</v>
      </c>
      <c r="T326" s="203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04" t="s">
        <v>323</v>
      </c>
      <c r="AT326" s="204" t="s">
        <v>182</v>
      </c>
      <c r="AU326" s="204" t="s">
        <v>94</v>
      </c>
      <c r="AY326" s="16" t="s">
        <v>153</v>
      </c>
      <c r="BE326" s="205">
        <f>IF(N326="základní",J326,0)</f>
        <v>0</v>
      </c>
      <c r="BF326" s="205">
        <f>IF(N326="snížená",J326,0)</f>
        <v>0</v>
      </c>
      <c r="BG326" s="205">
        <f>IF(N326="zákl. přenesená",J326,0)</f>
        <v>0</v>
      </c>
      <c r="BH326" s="205">
        <f>IF(N326="sníž. přenesená",J326,0)</f>
        <v>0</v>
      </c>
      <c r="BI326" s="205">
        <f>IF(N326="nulová",J326,0)</f>
        <v>0</v>
      </c>
      <c r="BJ326" s="16" t="s">
        <v>92</v>
      </c>
      <c r="BK326" s="205">
        <f>ROUND(I326*H326,2)</f>
        <v>0</v>
      </c>
      <c r="BL326" s="16" t="s">
        <v>240</v>
      </c>
      <c r="BM326" s="204" t="s">
        <v>566</v>
      </c>
    </row>
    <row r="327" spans="1:65" s="13" customFormat="1" ht="11.25">
      <c r="B327" s="211"/>
      <c r="C327" s="212"/>
      <c r="D327" s="206" t="s">
        <v>164</v>
      </c>
      <c r="E327" s="212"/>
      <c r="F327" s="214" t="s">
        <v>567</v>
      </c>
      <c r="G327" s="212"/>
      <c r="H327" s="215">
        <v>316.85000000000002</v>
      </c>
      <c r="I327" s="216"/>
      <c r="J327" s="212"/>
      <c r="K327" s="212"/>
      <c r="L327" s="217"/>
      <c r="M327" s="218"/>
      <c r="N327" s="219"/>
      <c r="O327" s="219"/>
      <c r="P327" s="219"/>
      <c r="Q327" s="219"/>
      <c r="R327" s="219"/>
      <c r="S327" s="219"/>
      <c r="T327" s="220"/>
      <c r="AT327" s="221" t="s">
        <v>164</v>
      </c>
      <c r="AU327" s="221" t="s">
        <v>94</v>
      </c>
      <c r="AV327" s="13" t="s">
        <v>94</v>
      </c>
      <c r="AW327" s="13" t="s">
        <v>4</v>
      </c>
      <c r="AX327" s="13" t="s">
        <v>92</v>
      </c>
      <c r="AY327" s="221" t="s">
        <v>153</v>
      </c>
    </row>
    <row r="328" spans="1:65" s="2" customFormat="1" ht="21.75" customHeight="1">
      <c r="A328" s="34"/>
      <c r="B328" s="35"/>
      <c r="C328" s="193" t="s">
        <v>568</v>
      </c>
      <c r="D328" s="193" t="s">
        <v>155</v>
      </c>
      <c r="E328" s="194" t="s">
        <v>569</v>
      </c>
      <c r="F328" s="195" t="s">
        <v>570</v>
      </c>
      <c r="G328" s="196" t="s">
        <v>178</v>
      </c>
      <c r="H328" s="197">
        <v>30.6</v>
      </c>
      <c r="I328" s="198"/>
      <c r="J328" s="199">
        <f>ROUND(I328*H328,2)</f>
        <v>0</v>
      </c>
      <c r="K328" s="195" t="s">
        <v>159</v>
      </c>
      <c r="L328" s="39"/>
      <c r="M328" s="200" t="s">
        <v>1</v>
      </c>
      <c r="N328" s="201" t="s">
        <v>50</v>
      </c>
      <c r="O328" s="71"/>
      <c r="P328" s="202">
        <f>O328*H328</f>
        <v>0</v>
      </c>
      <c r="Q328" s="202">
        <v>1.1E-4</v>
      </c>
      <c r="R328" s="202">
        <f>Q328*H328</f>
        <v>3.3660000000000001E-3</v>
      </c>
      <c r="S328" s="202">
        <v>0</v>
      </c>
      <c r="T328" s="203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04" t="s">
        <v>240</v>
      </c>
      <c r="AT328" s="204" t="s">
        <v>155</v>
      </c>
      <c r="AU328" s="204" t="s">
        <v>94</v>
      </c>
      <c r="AY328" s="16" t="s">
        <v>153</v>
      </c>
      <c r="BE328" s="205">
        <f>IF(N328="základní",J328,0)</f>
        <v>0</v>
      </c>
      <c r="BF328" s="205">
        <f>IF(N328="snížená",J328,0)</f>
        <v>0</v>
      </c>
      <c r="BG328" s="205">
        <f>IF(N328="zákl. přenesená",J328,0)</f>
        <v>0</v>
      </c>
      <c r="BH328" s="205">
        <f>IF(N328="sníž. přenesená",J328,0)</f>
        <v>0</v>
      </c>
      <c r="BI328" s="205">
        <f>IF(N328="nulová",J328,0)</f>
        <v>0</v>
      </c>
      <c r="BJ328" s="16" t="s">
        <v>92</v>
      </c>
      <c r="BK328" s="205">
        <f>ROUND(I328*H328,2)</f>
        <v>0</v>
      </c>
      <c r="BL328" s="16" t="s">
        <v>240</v>
      </c>
      <c r="BM328" s="204" t="s">
        <v>571</v>
      </c>
    </row>
    <row r="329" spans="1:65" s="2" customFormat="1" ht="16.5" customHeight="1">
      <c r="A329" s="34"/>
      <c r="B329" s="35"/>
      <c r="C329" s="222" t="s">
        <v>572</v>
      </c>
      <c r="D329" s="222" t="s">
        <v>182</v>
      </c>
      <c r="E329" s="223" t="s">
        <v>573</v>
      </c>
      <c r="F329" s="224" t="s">
        <v>574</v>
      </c>
      <c r="G329" s="225" t="s">
        <v>178</v>
      </c>
      <c r="H329" s="226">
        <v>31.518000000000001</v>
      </c>
      <c r="I329" s="227"/>
      <c r="J329" s="228">
        <f>ROUND(I329*H329,2)</f>
        <v>0</v>
      </c>
      <c r="K329" s="224" t="s">
        <v>1</v>
      </c>
      <c r="L329" s="229"/>
      <c r="M329" s="230" t="s">
        <v>1</v>
      </c>
      <c r="N329" s="231" t="s">
        <v>50</v>
      </c>
      <c r="O329" s="71"/>
      <c r="P329" s="202">
        <f>O329*H329</f>
        <v>0</v>
      </c>
      <c r="Q329" s="202">
        <v>0</v>
      </c>
      <c r="R329" s="202">
        <f>Q329*H329</f>
        <v>0</v>
      </c>
      <c r="S329" s="202">
        <v>0</v>
      </c>
      <c r="T329" s="203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04" t="s">
        <v>323</v>
      </c>
      <c r="AT329" s="204" t="s">
        <v>182</v>
      </c>
      <c r="AU329" s="204" t="s">
        <v>94</v>
      </c>
      <c r="AY329" s="16" t="s">
        <v>153</v>
      </c>
      <c r="BE329" s="205">
        <f>IF(N329="základní",J329,0)</f>
        <v>0</v>
      </c>
      <c r="BF329" s="205">
        <f>IF(N329="snížená",J329,0)</f>
        <v>0</v>
      </c>
      <c r="BG329" s="205">
        <f>IF(N329="zákl. přenesená",J329,0)</f>
        <v>0</v>
      </c>
      <c r="BH329" s="205">
        <f>IF(N329="sníž. přenesená",J329,0)</f>
        <v>0</v>
      </c>
      <c r="BI329" s="205">
        <f>IF(N329="nulová",J329,0)</f>
        <v>0</v>
      </c>
      <c r="BJ329" s="16" t="s">
        <v>92</v>
      </c>
      <c r="BK329" s="205">
        <f>ROUND(I329*H329,2)</f>
        <v>0</v>
      </c>
      <c r="BL329" s="16" t="s">
        <v>240</v>
      </c>
      <c r="BM329" s="204" t="s">
        <v>575</v>
      </c>
    </row>
    <row r="330" spans="1:65" s="13" customFormat="1" ht="11.25">
      <c r="B330" s="211"/>
      <c r="C330" s="212"/>
      <c r="D330" s="206" t="s">
        <v>164</v>
      </c>
      <c r="E330" s="213" t="s">
        <v>1</v>
      </c>
      <c r="F330" s="214" t="s">
        <v>576</v>
      </c>
      <c r="G330" s="212"/>
      <c r="H330" s="215">
        <v>31.518000000000001</v>
      </c>
      <c r="I330" s="216"/>
      <c r="J330" s="212"/>
      <c r="K330" s="212"/>
      <c r="L330" s="217"/>
      <c r="M330" s="218"/>
      <c r="N330" s="219"/>
      <c r="O330" s="219"/>
      <c r="P330" s="219"/>
      <c r="Q330" s="219"/>
      <c r="R330" s="219"/>
      <c r="S330" s="219"/>
      <c r="T330" s="220"/>
      <c r="AT330" s="221" t="s">
        <v>164</v>
      </c>
      <c r="AU330" s="221" t="s">
        <v>94</v>
      </c>
      <c r="AV330" s="13" t="s">
        <v>94</v>
      </c>
      <c r="AW330" s="13" t="s">
        <v>41</v>
      </c>
      <c r="AX330" s="13" t="s">
        <v>92</v>
      </c>
      <c r="AY330" s="221" t="s">
        <v>153</v>
      </c>
    </row>
    <row r="331" spans="1:65" s="2" customFormat="1" ht="24">
      <c r="A331" s="34"/>
      <c r="B331" s="35"/>
      <c r="C331" s="222" t="s">
        <v>577</v>
      </c>
      <c r="D331" s="222" t="s">
        <v>182</v>
      </c>
      <c r="E331" s="223" t="s">
        <v>578</v>
      </c>
      <c r="F331" s="224" t="s">
        <v>579</v>
      </c>
      <c r="G331" s="225" t="s">
        <v>376</v>
      </c>
      <c r="H331" s="226">
        <v>92</v>
      </c>
      <c r="I331" s="227"/>
      <c r="J331" s="228">
        <f>ROUND(I331*H331,2)</f>
        <v>0</v>
      </c>
      <c r="K331" s="224" t="s">
        <v>1</v>
      </c>
      <c r="L331" s="229"/>
      <c r="M331" s="230" t="s">
        <v>1</v>
      </c>
      <c r="N331" s="231" t="s">
        <v>50</v>
      </c>
      <c r="O331" s="71"/>
      <c r="P331" s="202">
        <f>O331*H331</f>
        <v>0</v>
      </c>
      <c r="Q331" s="202">
        <v>0</v>
      </c>
      <c r="R331" s="202">
        <f>Q331*H331</f>
        <v>0</v>
      </c>
      <c r="S331" s="202">
        <v>0</v>
      </c>
      <c r="T331" s="203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04" t="s">
        <v>323</v>
      </c>
      <c r="AT331" s="204" t="s">
        <v>182</v>
      </c>
      <c r="AU331" s="204" t="s">
        <v>94</v>
      </c>
      <c r="AY331" s="16" t="s">
        <v>153</v>
      </c>
      <c r="BE331" s="205">
        <f>IF(N331="základní",J331,0)</f>
        <v>0</v>
      </c>
      <c r="BF331" s="205">
        <f>IF(N331="snížená",J331,0)</f>
        <v>0</v>
      </c>
      <c r="BG331" s="205">
        <f>IF(N331="zákl. přenesená",J331,0)</f>
        <v>0</v>
      </c>
      <c r="BH331" s="205">
        <f>IF(N331="sníž. přenesená",J331,0)</f>
        <v>0</v>
      </c>
      <c r="BI331" s="205">
        <f>IF(N331="nulová",J331,0)</f>
        <v>0</v>
      </c>
      <c r="BJ331" s="16" t="s">
        <v>92</v>
      </c>
      <c r="BK331" s="205">
        <f>ROUND(I331*H331,2)</f>
        <v>0</v>
      </c>
      <c r="BL331" s="16" t="s">
        <v>240</v>
      </c>
      <c r="BM331" s="204" t="s">
        <v>580</v>
      </c>
    </row>
    <row r="332" spans="1:65" s="2" customFormat="1" ht="24">
      <c r="A332" s="34"/>
      <c r="B332" s="35"/>
      <c r="C332" s="193" t="s">
        <v>581</v>
      </c>
      <c r="D332" s="193" t="s">
        <v>155</v>
      </c>
      <c r="E332" s="194" t="s">
        <v>582</v>
      </c>
      <c r="F332" s="195" t="s">
        <v>583</v>
      </c>
      <c r="G332" s="196" t="s">
        <v>158</v>
      </c>
      <c r="H332" s="197">
        <v>159.6</v>
      </c>
      <c r="I332" s="198"/>
      <c r="J332" s="199">
        <f>ROUND(I332*H332,2)</f>
        <v>0</v>
      </c>
      <c r="K332" s="195" t="s">
        <v>159</v>
      </c>
      <c r="L332" s="39"/>
      <c r="M332" s="200" t="s">
        <v>1</v>
      </c>
      <c r="N332" s="201" t="s">
        <v>50</v>
      </c>
      <c r="O332" s="71"/>
      <c r="P332" s="202">
        <f>O332*H332</f>
        <v>0</v>
      </c>
      <c r="Q332" s="202">
        <v>0</v>
      </c>
      <c r="R332" s="202">
        <f>Q332*H332</f>
        <v>0</v>
      </c>
      <c r="S332" s="202">
        <v>0</v>
      </c>
      <c r="T332" s="203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04" t="s">
        <v>240</v>
      </c>
      <c r="AT332" s="204" t="s">
        <v>155</v>
      </c>
      <c r="AU332" s="204" t="s">
        <v>94</v>
      </c>
      <c r="AY332" s="16" t="s">
        <v>153</v>
      </c>
      <c r="BE332" s="205">
        <f>IF(N332="základní",J332,0)</f>
        <v>0</v>
      </c>
      <c r="BF332" s="205">
        <f>IF(N332="snížená",J332,0)</f>
        <v>0</v>
      </c>
      <c r="BG332" s="205">
        <f>IF(N332="zákl. přenesená",J332,0)</f>
        <v>0</v>
      </c>
      <c r="BH332" s="205">
        <f>IF(N332="sníž. přenesená",J332,0)</f>
        <v>0</v>
      </c>
      <c r="BI332" s="205">
        <f>IF(N332="nulová",J332,0)</f>
        <v>0</v>
      </c>
      <c r="BJ332" s="16" t="s">
        <v>92</v>
      </c>
      <c r="BK332" s="205">
        <f>ROUND(I332*H332,2)</f>
        <v>0</v>
      </c>
      <c r="BL332" s="16" t="s">
        <v>240</v>
      </c>
      <c r="BM332" s="204" t="s">
        <v>584</v>
      </c>
    </row>
    <row r="333" spans="1:65" s="2" customFormat="1" ht="24">
      <c r="A333" s="34"/>
      <c r="B333" s="35"/>
      <c r="C333" s="193" t="s">
        <v>585</v>
      </c>
      <c r="D333" s="193" t="s">
        <v>155</v>
      </c>
      <c r="E333" s="194" t="s">
        <v>586</v>
      </c>
      <c r="F333" s="195" t="s">
        <v>587</v>
      </c>
      <c r="G333" s="196" t="s">
        <v>158</v>
      </c>
      <c r="H333" s="197">
        <v>99.9</v>
      </c>
      <c r="I333" s="198"/>
      <c r="J333" s="199">
        <f>ROUND(I333*H333,2)</f>
        <v>0</v>
      </c>
      <c r="K333" s="195" t="s">
        <v>159</v>
      </c>
      <c r="L333" s="39"/>
      <c r="M333" s="200" t="s">
        <v>1</v>
      </c>
      <c r="N333" s="201" t="s">
        <v>50</v>
      </c>
      <c r="O333" s="71"/>
      <c r="P333" s="202">
        <f>O333*H333</f>
        <v>0</v>
      </c>
      <c r="Q333" s="202">
        <v>0</v>
      </c>
      <c r="R333" s="202">
        <f>Q333*H333</f>
        <v>0</v>
      </c>
      <c r="S333" s="202">
        <v>0</v>
      </c>
      <c r="T333" s="203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204" t="s">
        <v>240</v>
      </c>
      <c r="AT333" s="204" t="s">
        <v>155</v>
      </c>
      <c r="AU333" s="204" t="s">
        <v>94</v>
      </c>
      <c r="AY333" s="16" t="s">
        <v>153</v>
      </c>
      <c r="BE333" s="205">
        <f>IF(N333="základní",J333,0)</f>
        <v>0</v>
      </c>
      <c r="BF333" s="205">
        <f>IF(N333="snížená",J333,0)</f>
        <v>0</v>
      </c>
      <c r="BG333" s="205">
        <f>IF(N333="zákl. přenesená",J333,0)</f>
        <v>0</v>
      </c>
      <c r="BH333" s="205">
        <f>IF(N333="sníž. přenesená",J333,0)</f>
        <v>0</v>
      </c>
      <c r="BI333" s="205">
        <f>IF(N333="nulová",J333,0)</f>
        <v>0</v>
      </c>
      <c r="BJ333" s="16" t="s">
        <v>92</v>
      </c>
      <c r="BK333" s="205">
        <f>ROUND(I333*H333,2)</f>
        <v>0</v>
      </c>
      <c r="BL333" s="16" t="s">
        <v>240</v>
      </c>
      <c r="BM333" s="204" t="s">
        <v>588</v>
      </c>
    </row>
    <row r="334" spans="1:65" s="2" customFormat="1" ht="24">
      <c r="A334" s="34"/>
      <c r="B334" s="35"/>
      <c r="C334" s="222" t="s">
        <v>589</v>
      </c>
      <c r="D334" s="222" t="s">
        <v>182</v>
      </c>
      <c r="E334" s="223" t="s">
        <v>590</v>
      </c>
      <c r="F334" s="224" t="s">
        <v>591</v>
      </c>
      <c r="G334" s="225" t="s">
        <v>158</v>
      </c>
      <c r="H334" s="226">
        <v>272.47500000000002</v>
      </c>
      <c r="I334" s="227"/>
      <c r="J334" s="228">
        <f>ROUND(I334*H334,2)</f>
        <v>0</v>
      </c>
      <c r="K334" s="224" t="s">
        <v>159</v>
      </c>
      <c r="L334" s="229"/>
      <c r="M334" s="230" t="s">
        <v>1</v>
      </c>
      <c r="N334" s="231" t="s">
        <v>50</v>
      </c>
      <c r="O334" s="71"/>
      <c r="P334" s="202">
        <f>O334*H334</f>
        <v>0</v>
      </c>
      <c r="Q334" s="202">
        <v>8.0000000000000004E-4</v>
      </c>
      <c r="R334" s="202">
        <f>Q334*H334</f>
        <v>0.21798000000000003</v>
      </c>
      <c r="S334" s="202">
        <v>0</v>
      </c>
      <c r="T334" s="203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04" t="s">
        <v>323</v>
      </c>
      <c r="AT334" s="204" t="s">
        <v>182</v>
      </c>
      <c r="AU334" s="204" t="s">
        <v>94</v>
      </c>
      <c r="AY334" s="16" t="s">
        <v>153</v>
      </c>
      <c r="BE334" s="205">
        <f>IF(N334="základní",J334,0)</f>
        <v>0</v>
      </c>
      <c r="BF334" s="205">
        <f>IF(N334="snížená",J334,0)</f>
        <v>0</v>
      </c>
      <c r="BG334" s="205">
        <f>IF(N334="zákl. přenesená",J334,0)</f>
        <v>0</v>
      </c>
      <c r="BH334" s="205">
        <f>IF(N334="sníž. přenesená",J334,0)</f>
        <v>0</v>
      </c>
      <c r="BI334" s="205">
        <f>IF(N334="nulová",J334,0)</f>
        <v>0</v>
      </c>
      <c r="BJ334" s="16" t="s">
        <v>92</v>
      </c>
      <c r="BK334" s="205">
        <f>ROUND(I334*H334,2)</f>
        <v>0</v>
      </c>
      <c r="BL334" s="16" t="s">
        <v>240</v>
      </c>
      <c r="BM334" s="204" t="s">
        <v>592</v>
      </c>
    </row>
    <row r="335" spans="1:65" s="13" customFormat="1" ht="11.25">
      <c r="B335" s="211"/>
      <c r="C335" s="212"/>
      <c r="D335" s="206" t="s">
        <v>164</v>
      </c>
      <c r="E335" s="212"/>
      <c r="F335" s="214" t="s">
        <v>593</v>
      </c>
      <c r="G335" s="212"/>
      <c r="H335" s="215">
        <v>272.47500000000002</v>
      </c>
      <c r="I335" s="216"/>
      <c r="J335" s="212"/>
      <c r="K335" s="212"/>
      <c r="L335" s="217"/>
      <c r="M335" s="218"/>
      <c r="N335" s="219"/>
      <c r="O335" s="219"/>
      <c r="P335" s="219"/>
      <c r="Q335" s="219"/>
      <c r="R335" s="219"/>
      <c r="S335" s="219"/>
      <c r="T335" s="220"/>
      <c r="AT335" s="221" t="s">
        <v>164</v>
      </c>
      <c r="AU335" s="221" t="s">
        <v>94</v>
      </c>
      <c r="AV335" s="13" t="s">
        <v>94</v>
      </c>
      <c r="AW335" s="13" t="s">
        <v>4</v>
      </c>
      <c r="AX335" s="13" t="s">
        <v>92</v>
      </c>
      <c r="AY335" s="221" t="s">
        <v>153</v>
      </c>
    </row>
    <row r="336" spans="1:65" s="12" customFormat="1" ht="25.9" customHeight="1">
      <c r="B336" s="177"/>
      <c r="C336" s="178"/>
      <c r="D336" s="179" t="s">
        <v>84</v>
      </c>
      <c r="E336" s="180" t="s">
        <v>182</v>
      </c>
      <c r="F336" s="180" t="s">
        <v>594</v>
      </c>
      <c r="G336" s="178"/>
      <c r="H336" s="178"/>
      <c r="I336" s="181"/>
      <c r="J336" s="182">
        <f>BK336</f>
        <v>0</v>
      </c>
      <c r="K336" s="178"/>
      <c r="L336" s="183"/>
      <c r="M336" s="184"/>
      <c r="N336" s="185"/>
      <c r="O336" s="185"/>
      <c r="P336" s="186">
        <f>P337+P340</f>
        <v>0</v>
      </c>
      <c r="Q336" s="185"/>
      <c r="R336" s="186">
        <f>R337+R340</f>
        <v>0</v>
      </c>
      <c r="S336" s="185"/>
      <c r="T336" s="187">
        <f>T337+T340</f>
        <v>0</v>
      </c>
      <c r="AR336" s="188" t="s">
        <v>171</v>
      </c>
      <c r="AT336" s="189" t="s">
        <v>84</v>
      </c>
      <c r="AU336" s="189" t="s">
        <v>85</v>
      </c>
      <c r="AY336" s="188" t="s">
        <v>153</v>
      </c>
      <c r="BK336" s="190">
        <f>BK337+BK340</f>
        <v>0</v>
      </c>
    </row>
    <row r="337" spans="1:65" s="12" customFormat="1" ht="22.9" customHeight="1">
      <c r="B337" s="177"/>
      <c r="C337" s="178"/>
      <c r="D337" s="179" t="s">
        <v>84</v>
      </c>
      <c r="E337" s="191" t="s">
        <v>595</v>
      </c>
      <c r="F337" s="191" t="s">
        <v>596</v>
      </c>
      <c r="G337" s="178"/>
      <c r="H337" s="178"/>
      <c r="I337" s="181"/>
      <c r="J337" s="192">
        <f>BK337</f>
        <v>0</v>
      </c>
      <c r="K337" s="178"/>
      <c r="L337" s="183"/>
      <c r="M337" s="184"/>
      <c r="N337" s="185"/>
      <c r="O337" s="185"/>
      <c r="P337" s="186">
        <f>SUM(P338:P339)</f>
        <v>0</v>
      </c>
      <c r="Q337" s="185"/>
      <c r="R337" s="186">
        <f>SUM(R338:R339)</f>
        <v>0</v>
      </c>
      <c r="S337" s="185"/>
      <c r="T337" s="187">
        <f>SUM(T338:T339)</f>
        <v>0</v>
      </c>
      <c r="AR337" s="188" t="s">
        <v>171</v>
      </c>
      <c r="AT337" s="189" t="s">
        <v>84</v>
      </c>
      <c r="AU337" s="189" t="s">
        <v>92</v>
      </c>
      <c r="AY337" s="188" t="s">
        <v>153</v>
      </c>
      <c r="BK337" s="190">
        <f>SUM(BK338:BK339)</f>
        <v>0</v>
      </c>
    </row>
    <row r="338" spans="1:65" s="2" customFormat="1" ht="24">
      <c r="A338" s="34"/>
      <c r="B338" s="35"/>
      <c r="C338" s="193" t="s">
        <v>597</v>
      </c>
      <c r="D338" s="193" t="s">
        <v>155</v>
      </c>
      <c r="E338" s="194" t="s">
        <v>598</v>
      </c>
      <c r="F338" s="195" t="s">
        <v>599</v>
      </c>
      <c r="G338" s="196" t="s">
        <v>600</v>
      </c>
      <c r="H338" s="197">
        <v>1</v>
      </c>
      <c r="I338" s="198"/>
      <c r="J338" s="199">
        <f>ROUND(I338*H338,2)</f>
        <v>0</v>
      </c>
      <c r="K338" s="195" t="s">
        <v>1</v>
      </c>
      <c r="L338" s="39"/>
      <c r="M338" s="200" t="s">
        <v>1</v>
      </c>
      <c r="N338" s="201" t="s">
        <v>50</v>
      </c>
      <c r="O338" s="71"/>
      <c r="P338" s="202">
        <f>O338*H338</f>
        <v>0</v>
      </c>
      <c r="Q338" s="202">
        <v>0</v>
      </c>
      <c r="R338" s="202">
        <f>Q338*H338</f>
        <v>0</v>
      </c>
      <c r="S338" s="202">
        <v>0</v>
      </c>
      <c r="T338" s="203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04" t="s">
        <v>486</v>
      </c>
      <c r="AT338" s="204" t="s">
        <v>155</v>
      </c>
      <c r="AU338" s="204" t="s">
        <v>94</v>
      </c>
      <c r="AY338" s="16" t="s">
        <v>153</v>
      </c>
      <c r="BE338" s="205">
        <f>IF(N338="základní",J338,0)</f>
        <v>0</v>
      </c>
      <c r="BF338" s="205">
        <f>IF(N338="snížená",J338,0)</f>
        <v>0</v>
      </c>
      <c r="BG338" s="205">
        <f>IF(N338="zákl. přenesená",J338,0)</f>
        <v>0</v>
      </c>
      <c r="BH338" s="205">
        <f>IF(N338="sníž. přenesená",J338,0)</f>
        <v>0</v>
      </c>
      <c r="BI338" s="205">
        <f>IF(N338="nulová",J338,0)</f>
        <v>0</v>
      </c>
      <c r="BJ338" s="16" t="s">
        <v>92</v>
      </c>
      <c r="BK338" s="205">
        <f>ROUND(I338*H338,2)</f>
        <v>0</v>
      </c>
      <c r="BL338" s="16" t="s">
        <v>486</v>
      </c>
      <c r="BM338" s="204" t="s">
        <v>601</v>
      </c>
    </row>
    <row r="339" spans="1:65" s="2" customFormat="1" ht="29.25">
      <c r="A339" s="34"/>
      <c r="B339" s="35"/>
      <c r="C339" s="36"/>
      <c r="D339" s="206" t="s">
        <v>162</v>
      </c>
      <c r="E339" s="36"/>
      <c r="F339" s="207" t="s">
        <v>602</v>
      </c>
      <c r="G339" s="36"/>
      <c r="H339" s="36"/>
      <c r="I339" s="208"/>
      <c r="J339" s="36"/>
      <c r="K339" s="36"/>
      <c r="L339" s="39"/>
      <c r="M339" s="209"/>
      <c r="N339" s="210"/>
      <c r="O339" s="71"/>
      <c r="P339" s="71"/>
      <c r="Q339" s="71"/>
      <c r="R339" s="71"/>
      <c r="S339" s="71"/>
      <c r="T339" s="72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6" t="s">
        <v>162</v>
      </c>
      <c r="AU339" s="16" t="s">
        <v>94</v>
      </c>
    </row>
    <row r="340" spans="1:65" s="12" customFormat="1" ht="22.9" customHeight="1">
      <c r="B340" s="177"/>
      <c r="C340" s="178"/>
      <c r="D340" s="179" t="s">
        <v>84</v>
      </c>
      <c r="E340" s="191" t="s">
        <v>603</v>
      </c>
      <c r="F340" s="191" t="s">
        <v>604</v>
      </c>
      <c r="G340" s="178"/>
      <c r="H340" s="178"/>
      <c r="I340" s="181"/>
      <c r="J340" s="192">
        <f>BK340</f>
        <v>0</v>
      </c>
      <c r="K340" s="178"/>
      <c r="L340" s="183"/>
      <c r="M340" s="184"/>
      <c r="N340" s="185"/>
      <c r="O340" s="185"/>
      <c r="P340" s="186">
        <f>SUM(P341:P343)</f>
        <v>0</v>
      </c>
      <c r="Q340" s="185"/>
      <c r="R340" s="186">
        <f>SUM(R341:R343)</f>
        <v>0</v>
      </c>
      <c r="S340" s="185"/>
      <c r="T340" s="187">
        <f>SUM(T341:T343)</f>
        <v>0</v>
      </c>
      <c r="AR340" s="188" t="s">
        <v>171</v>
      </c>
      <c r="AT340" s="189" t="s">
        <v>84</v>
      </c>
      <c r="AU340" s="189" t="s">
        <v>92</v>
      </c>
      <c r="AY340" s="188" t="s">
        <v>153</v>
      </c>
      <c r="BK340" s="190">
        <f>SUM(BK341:BK343)</f>
        <v>0</v>
      </c>
    </row>
    <row r="341" spans="1:65" s="2" customFormat="1" ht="24">
      <c r="A341" s="34"/>
      <c r="B341" s="35"/>
      <c r="C341" s="193" t="s">
        <v>605</v>
      </c>
      <c r="D341" s="193" t="s">
        <v>155</v>
      </c>
      <c r="E341" s="194" t="s">
        <v>606</v>
      </c>
      <c r="F341" s="195" t="s">
        <v>607</v>
      </c>
      <c r="G341" s="196" t="s">
        <v>178</v>
      </c>
      <c r="H341" s="197">
        <v>30</v>
      </c>
      <c r="I341" s="198"/>
      <c r="J341" s="199">
        <f>ROUND(I341*H341,2)</f>
        <v>0</v>
      </c>
      <c r="K341" s="195" t="s">
        <v>159</v>
      </c>
      <c r="L341" s="39"/>
      <c r="M341" s="200" t="s">
        <v>1</v>
      </c>
      <c r="N341" s="201" t="s">
        <v>50</v>
      </c>
      <c r="O341" s="71"/>
      <c r="P341" s="202">
        <f>O341*H341</f>
        <v>0</v>
      </c>
      <c r="Q341" s="202">
        <v>0</v>
      </c>
      <c r="R341" s="202">
        <f>Q341*H341</f>
        <v>0</v>
      </c>
      <c r="S341" s="202">
        <v>0</v>
      </c>
      <c r="T341" s="203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04" t="s">
        <v>486</v>
      </c>
      <c r="AT341" s="204" t="s">
        <v>155</v>
      </c>
      <c r="AU341" s="204" t="s">
        <v>94</v>
      </c>
      <c r="AY341" s="16" t="s">
        <v>153</v>
      </c>
      <c r="BE341" s="205">
        <f>IF(N341="základní",J341,0)</f>
        <v>0</v>
      </c>
      <c r="BF341" s="205">
        <f>IF(N341="snížená",J341,0)</f>
        <v>0</v>
      </c>
      <c r="BG341" s="205">
        <f>IF(N341="zákl. přenesená",J341,0)</f>
        <v>0</v>
      </c>
      <c r="BH341" s="205">
        <f>IF(N341="sníž. přenesená",J341,0)</f>
        <v>0</v>
      </c>
      <c r="BI341" s="205">
        <f>IF(N341="nulová",J341,0)</f>
        <v>0</v>
      </c>
      <c r="BJ341" s="16" t="s">
        <v>92</v>
      </c>
      <c r="BK341" s="205">
        <f>ROUND(I341*H341,2)</f>
        <v>0</v>
      </c>
      <c r="BL341" s="16" t="s">
        <v>486</v>
      </c>
      <c r="BM341" s="204" t="s">
        <v>608</v>
      </c>
    </row>
    <row r="342" spans="1:65" s="2" customFormat="1" ht="29.25">
      <c r="A342" s="34"/>
      <c r="B342" s="35"/>
      <c r="C342" s="36"/>
      <c r="D342" s="206" t="s">
        <v>162</v>
      </c>
      <c r="E342" s="36"/>
      <c r="F342" s="207" t="s">
        <v>609</v>
      </c>
      <c r="G342" s="36"/>
      <c r="H342" s="36"/>
      <c r="I342" s="208"/>
      <c r="J342" s="36"/>
      <c r="K342" s="36"/>
      <c r="L342" s="39"/>
      <c r="M342" s="209"/>
      <c r="N342" s="210"/>
      <c r="O342" s="71"/>
      <c r="P342" s="71"/>
      <c r="Q342" s="71"/>
      <c r="R342" s="71"/>
      <c r="S342" s="71"/>
      <c r="T342" s="72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6" t="s">
        <v>162</v>
      </c>
      <c r="AU342" s="16" t="s">
        <v>94</v>
      </c>
    </row>
    <row r="343" spans="1:65" s="2" customFormat="1" ht="16.5" customHeight="1">
      <c r="A343" s="34"/>
      <c r="B343" s="35"/>
      <c r="C343" s="222" t="s">
        <v>610</v>
      </c>
      <c r="D343" s="222" t="s">
        <v>182</v>
      </c>
      <c r="E343" s="223" t="s">
        <v>611</v>
      </c>
      <c r="F343" s="224" t="s">
        <v>612</v>
      </c>
      <c r="G343" s="225" t="s">
        <v>376</v>
      </c>
      <c r="H343" s="226">
        <v>25</v>
      </c>
      <c r="I343" s="227"/>
      <c r="J343" s="228">
        <f>ROUND(I343*H343,2)</f>
        <v>0</v>
      </c>
      <c r="K343" s="224" t="s">
        <v>1</v>
      </c>
      <c r="L343" s="229"/>
      <c r="M343" s="243" t="s">
        <v>1</v>
      </c>
      <c r="N343" s="244" t="s">
        <v>50</v>
      </c>
      <c r="O343" s="245"/>
      <c r="P343" s="246">
        <f>O343*H343</f>
        <v>0</v>
      </c>
      <c r="Q343" s="246">
        <v>0</v>
      </c>
      <c r="R343" s="246">
        <f>Q343*H343</f>
        <v>0</v>
      </c>
      <c r="S343" s="246">
        <v>0</v>
      </c>
      <c r="T343" s="247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04" t="s">
        <v>613</v>
      </c>
      <c r="AT343" s="204" t="s">
        <v>182</v>
      </c>
      <c r="AU343" s="204" t="s">
        <v>94</v>
      </c>
      <c r="AY343" s="16" t="s">
        <v>153</v>
      </c>
      <c r="BE343" s="205">
        <f>IF(N343="základní",J343,0)</f>
        <v>0</v>
      </c>
      <c r="BF343" s="205">
        <f>IF(N343="snížená",J343,0)</f>
        <v>0</v>
      </c>
      <c r="BG343" s="205">
        <f>IF(N343="zákl. přenesená",J343,0)</f>
        <v>0</v>
      </c>
      <c r="BH343" s="205">
        <f>IF(N343="sníž. přenesená",J343,0)</f>
        <v>0</v>
      </c>
      <c r="BI343" s="205">
        <f>IF(N343="nulová",J343,0)</f>
        <v>0</v>
      </c>
      <c r="BJ343" s="16" t="s">
        <v>92</v>
      </c>
      <c r="BK343" s="205">
        <f>ROUND(I343*H343,2)</f>
        <v>0</v>
      </c>
      <c r="BL343" s="16" t="s">
        <v>613</v>
      </c>
      <c r="BM343" s="204" t="s">
        <v>614</v>
      </c>
    </row>
    <row r="344" spans="1:65" s="2" customFormat="1" ht="6.95" customHeight="1">
      <c r="A344" s="34"/>
      <c r="B344" s="54"/>
      <c r="C344" s="55"/>
      <c r="D344" s="55"/>
      <c r="E344" s="55"/>
      <c r="F344" s="55"/>
      <c r="G344" s="55"/>
      <c r="H344" s="55"/>
      <c r="I344" s="55"/>
      <c r="J344" s="55"/>
      <c r="K344" s="55"/>
      <c r="L344" s="39"/>
      <c r="M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</row>
  </sheetData>
  <sheetProtection algorithmName="SHA-512" hashValue="fMa6alQ5I0YmaKsoCqYmz5RnexiTtOCmMJ/qRwbUGO0HQpuPi3pvuNcULG9B1kAR8b3chh3pZ57/mprfwkAm6g==" saltValue="K4IqqHSQyrxURqIUQvzBytSNf5nfJ6AmElY91gb74PrCOGzno0OEg7Dvuf9qZ7uibZdfKxNAC5AQZkrvi67Maw==" spinCount="100000" sheet="1" objects="1" scenarios="1" formatColumns="0" formatRows="0" autoFilter="0"/>
  <autoFilter ref="C134:K343"/>
  <mergeCells count="12">
    <mergeCell ref="E127:H127"/>
    <mergeCell ref="L2:V2"/>
    <mergeCell ref="E84:H84"/>
    <mergeCell ref="E86:H86"/>
    <mergeCell ref="E88:H88"/>
    <mergeCell ref="E123:H123"/>
    <mergeCell ref="E125:H12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topLeftCell="A19" workbookViewId="0">
      <selection activeCell="H142" sqref="H142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6" t="s">
        <v>102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112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298" t="str">
        <f>'Rekapitulace zakázky'!K6</f>
        <v>Oprava mostu v km 17,451 trati Kladno - Kralupy nad Vltavou</v>
      </c>
      <c r="F7" s="299"/>
      <c r="G7" s="299"/>
      <c r="H7" s="299"/>
      <c r="L7" s="19"/>
    </row>
    <row r="8" spans="1:46" s="1" customFormat="1" ht="12" customHeight="1">
      <c r="B8" s="19"/>
      <c r="D8" s="119" t="s">
        <v>113</v>
      </c>
      <c r="L8" s="19"/>
    </row>
    <row r="9" spans="1:46" s="2" customFormat="1" ht="23.25" customHeight="1">
      <c r="A9" s="34"/>
      <c r="B9" s="39"/>
      <c r="C9" s="34"/>
      <c r="D9" s="34"/>
      <c r="E9" s="298" t="s">
        <v>114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115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01" t="s">
        <v>615</v>
      </c>
      <c r="F11" s="300"/>
      <c r="G11" s="300"/>
      <c r="H11" s="300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616</v>
      </c>
      <c r="G14" s="34"/>
      <c r="H14" s="34"/>
      <c r="I14" s="119" t="s">
        <v>23</v>
      </c>
      <c r="J14" s="120" t="str">
        <f>'Rekapitulace zakázky'!AN8</f>
        <v>19. 2. 2021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2" t="str">
        <f>'Rekapitulace zakázky'!E14</f>
        <v>Vyplň údaj</v>
      </c>
      <c r="F20" s="303"/>
      <c r="G20" s="303"/>
      <c r="H20" s="303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43</v>
      </c>
      <c r="F26" s="34"/>
      <c r="G26" s="34"/>
      <c r="H26" s="34"/>
      <c r="I26" s="119" t="s">
        <v>33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04" t="s">
        <v>1</v>
      </c>
      <c r="F29" s="304"/>
      <c r="G29" s="304"/>
      <c r="H29" s="304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ROUND(J127,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ROUND((SUM(BE127:BE185)),  2)</f>
        <v>0</v>
      </c>
      <c r="G35" s="34"/>
      <c r="H35" s="34"/>
      <c r="I35" s="132">
        <v>0.21</v>
      </c>
      <c r="J35" s="131">
        <f>ROUND(((SUM(BE127:BE185))*I35),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ROUND((SUM(BF127:BF185)),  2)</f>
        <v>0</v>
      </c>
      <c r="G36" s="34"/>
      <c r="H36" s="34"/>
      <c r="I36" s="132">
        <v>0.15</v>
      </c>
      <c r="J36" s="131">
        <f>ROUND(((SUM(BF127:BF185))*I36),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ROUND((SUM(BG127:BG185)),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ROUND((SUM(BH127:BH185)),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ROUND((SUM(BI127:BI185)),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 ht="11.25">
      <c r="B50" s="19"/>
      <c r="L50" s="19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s="2" customFormat="1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ht="11.25">
      <c r="B61" s="19"/>
      <c r="L61" s="19"/>
    </row>
    <row r="62" spans="1:31" ht="11.25">
      <c r="B62" s="19"/>
      <c r="L62" s="19"/>
    </row>
    <row r="63" spans="1:31" ht="11.25">
      <c r="B63" s="19"/>
      <c r="L63" s="19"/>
    </row>
    <row r="64" spans="1:31" s="2" customFormat="1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ht="11.25">
      <c r="B65" s="19"/>
      <c r="L65" s="19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s="2" customFormat="1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117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5" t="str">
        <f>E7</f>
        <v>Oprava mostu v km 17,451 trati Kladno - Kralupy nad Vltavou</v>
      </c>
      <c r="F84" s="306"/>
      <c r="G84" s="306"/>
      <c r="H84" s="30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113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5" t="s">
        <v>114</v>
      </c>
      <c r="F86" s="307"/>
      <c r="G86" s="307"/>
      <c r="H86" s="307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115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53" t="str">
        <f>E11</f>
        <v xml:space="preserve">20-11-1/02 - Oprava mostu v km 17,451 trati Kladno - Kralupy nad Vltavou_Železniční svršek </v>
      </c>
      <c r="F88" s="307"/>
      <c r="G88" s="307"/>
      <c r="H88" s="307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 xml:space="preserve">U Energovodu </v>
      </c>
      <c r="G90" s="36"/>
      <c r="H90" s="36"/>
      <c r="I90" s="28" t="s">
        <v>23</v>
      </c>
      <c r="J90" s="66" t="str">
        <f>IF(J14="","",J14)</f>
        <v>19. 2. 2021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118</v>
      </c>
      <c r="D95" s="152"/>
      <c r="E95" s="152"/>
      <c r="F95" s="152"/>
      <c r="G95" s="152"/>
      <c r="H95" s="152"/>
      <c r="I95" s="152"/>
      <c r="J95" s="153" t="s">
        <v>119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120</v>
      </c>
      <c r="D97" s="36"/>
      <c r="E97" s="36"/>
      <c r="F97" s="36"/>
      <c r="G97" s="36"/>
      <c r="H97" s="36"/>
      <c r="I97" s="36"/>
      <c r="J97" s="84">
        <f>J127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121</v>
      </c>
    </row>
    <row r="98" spans="1:47" s="9" customFormat="1" ht="24.95" customHeight="1">
      <c r="B98" s="155"/>
      <c r="C98" s="156"/>
      <c r="D98" s="157" t="s">
        <v>122</v>
      </c>
      <c r="E98" s="158"/>
      <c r="F98" s="158"/>
      <c r="G98" s="158"/>
      <c r="H98" s="158"/>
      <c r="I98" s="158"/>
      <c r="J98" s="159">
        <f>J128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127</v>
      </c>
      <c r="E99" s="163"/>
      <c r="F99" s="163"/>
      <c r="G99" s="163"/>
      <c r="H99" s="163"/>
      <c r="I99" s="163"/>
      <c r="J99" s="164">
        <f>J129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130</v>
      </c>
      <c r="E100" s="163"/>
      <c r="F100" s="163"/>
      <c r="G100" s="163"/>
      <c r="H100" s="163"/>
      <c r="I100" s="163"/>
      <c r="J100" s="164">
        <f>J148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131</v>
      </c>
      <c r="E101" s="163"/>
      <c r="F101" s="163"/>
      <c r="G101" s="163"/>
      <c r="H101" s="163"/>
      <c r="I101" s="163"/>
      <c r="J101" s="164">
        <f>J156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132</v>
      </c>
      <c r="E102" s="163"/>
      <c r="F102" s="163"/>
      <c r="G102" s="163"/>
      <c r="H102" s="163"/>
      <c r="I102" s="163"/>
      <c r="J102" s="164">
        <f>J174</f>
        <v>0</v>
      </c>
      <c r="K102" s="104"/>
      <c r="L102" s="165"/>
    </row>
    <row r="103" spans="1:47" s="9" customFormat="1" ht="24.95" customHeight="1">
      <c r="B103" s="155"/>
      <c r="C103" s="156"/>
      <c r="D103" s="157" t="s">
        <v>135</v>
      </c>
      <c r="E103" s="158"/>
      <c r="F103" s="158"/>
      <c r="G103" s="158"/>
      <c r="H103" s="158"/>
      <c r="I103" s="158"/>
      <c r="J103" s="159">
        <f>J181</f>
        <v>0</v>
      </c>
      <c r="K103" s="156"/>
      <c r="L103" s="160"/>
    </row>
    <row r="104" spans="1:47" s="10" customFormat="1" ht="19.899999999999999" customHeight="1">
      <c r="B104" s="161"/>
      <c r="C104" s="104"/>
      <c r="D104" s="162" t="s">
        <v>136</v>
      </c>
      <c r="E104" s="163"/>
      <c r="F104" s="163"/>
      <c r="G104" s="163"/>
      <c r="H104" s="163"/>
      <c r="I104" s="163"/>
      <c r="J104" s="164">
        <f>J182</f>
        <v>0</v>
      </c>
      <c r="K104" s="104"/>
      <c r="L104" s="165"/>
    </row>
    <row r="105" spans="1:47" s="9" customFormat="1" ht="24.95" customHeight="1">
      <c r="B105" s="155"/>
      <c r="C105" s="156"/>
      <c r="D105" s="157" t="s">
        <v>617</v>
      </c>
      <c r="E105" s="158"/>
      <c r="F105" s="158"/>
      <c r="G105" s="158"/>
      <c r="H105" s="158"/>
      <c r="I105" s="158"/>
      <c r="J105" s="159">
        <f>J184</f>
        <v>0</v>
      </c>
      <c r="K105" s="156"/>
      <c r="L105" s="160"/>
    </row>
    <row r="106" spans="1:47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47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24.95" customHeight="1">
      <c r="A112" s="34"/>
      <c r="B112" s="35"/>
      <c r="C112" s="22" t="s">
        <v>138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2" customHeight="1">
      <c r="A114" s="34"/>
      <c r="B114" s="35"/>
      <c r="C114" s="28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6.5" customHeight="1">
      <c r="A115" s="34"/>
      <c r="B115" s="35"/>
      <c r="C115" s="36"/>
      <c r="D115" s="36"/>
      <c r="E115" s="305" t="str">
        <f>E7</f>
        <v>Oprava mostu v km 17,451 trati Kladno - Kralupy nad Vltavou</v>
      </c>
      <c r="F115" s="306"/>
      <c r="G115" s="306"/>
      <c r="H115" s="30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1" customFormat="1" ht="12" customHeight="1">
      <c r="B116" s="20"/>
      <c r="C116" s="28" t="s">
        <v>113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pans="1:63" s="2" customFormat="1" ht="23.25" customHeight="1">
      <c r="A117" s="34"/>
      <c r="B117" s="35"/>
      <c r="C117" s="36"/>
      <c r="D117" s="36"/>
      <c r="E117" s="305" t="s">
        <v>114</v>
      </c>
      <c r="F117" s="307"/>
      <c r="G117" s="307"/>
      <c r="H117" s="307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8" t="s">
        <v>115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30" customHeight="1">
      <c r="A119" s="34"/>
      <c r="B119" s="35"/>
      <c r="C119" s="36"/>
      <c r="D119" s="36"/>
      <c r="E119" s="253" t="str">
        <f>E11</f>
        <v xml:space="preserve">20-11-1/02 - Oprava mostu v km 17,451 trati Kladno - Kralupy nad Vltavou_Železniční svršek </v>
      </c>
      <c r="F119" s="307"/>
      <c r="G119" s="307"/>
      <c r="H119" s="307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8" t="s">
        <v>21</v>
      </c>
      <c r="D121" s="36"/>
      <c r="E121" s="36"/>
      <c r="F121" s="26" t="str">
        <f>F14</f>
        <v xml:space="preserve">U Energovodu </v>
      </c>
      <c r="G121" s="36"/>
      <c r="H121" s="36"/>
      <c r="I121" s="28" t="s">
        <v>23</v>
      </c>
      <c r="J121" s="66" t="str">
        <f>IF(J14="","",J14)</f>
        <v>19. 2. 2021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25.7" customHeight="1">
      <c r="A123" s="34"/>
      <c r="B123" s="35"/>
      <c r="C123" s="28" t="s">
        <v>29</v>
      </c>
      <c r="D123" s="36"/>
      <c r="E123" s="36"/>
      <c r="F123" s="26" t="str">
        <f>E17</f>
        <v>Správa železnic, státní organizace</v>
      </c>
      <c r="G123" s="36"/>
      <c r="H123" s="36"/>
      <c r="I123" s="28" t="s">
        <v>37</v>
      </c>
      <c r="J123" s="32" t="str">
        <f>E23</f>
        <v>TOP CON SERVIS s.r.o.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8" t="s">
        <v>35</v>
      </c>
      <c r="D124" s="36"/>
      <c r="E124" s="36"/>
      <c r="F124" s="26" t="str">
        <f>IF(E20="","",E20)</f>
        <v>Vyplň údaj</v>
      </c>
      <c r="G124" s="36"/>
      <c r="H124" s="36"/>
      <c r="I124" s="28" t="s">
        <v>42</v>
      </c>
      <c r="J124" s="32" t="str">
        <f>E26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66"/>
      <c r="B126" s="167"/>
      <c r="C126" s="168" t="s">
        <v>139</v>
      </c>
      <c r="D126" s="169" t="s">
        <v>70</v>
      </c>
      <c r="E126" s="169" t="s">
        <v>66</v>
      </c>
      <c r="F126" s="169" t="s">
        <v>67</v>
      </c>
      <c r="G126" s="169" t="s">
        <v>140</v>
      </c>
      <c r="H126" s="169" t="s">
        <v>141</v>
      </c>
      <c r="I126" s="169" t="s">
        <v>142</v>
      </c>
      <c r="J126" s="169" t="s">
        <v>119</v>
      </c>
      <c r="K126" s="170" t="s">
        <v>143</v>
      </c>
      <c r="L126" s="171"/>
      <c r="M126" s="75" t="s">
        <v>1</v>
      </c>
      <c r="N126" s="76" t="s">
        <v>49</v>
      </c>
      <c r="O126" s="76" t="s">
        <v>144</v>
      </c>
      <c r="P126" s="76" t="s">
        <v>145</v>
      </c>
      <c r="Q126" s="76" t="s">
        <v>146</v>
      </c>
      <c r="R126" s="76" t="s">
        <v>147</v>
      </c>
      <c r="S126" s="76" t="s">
        <v>148</v>
      </c>
      <c r="T126" s="77" t="s">
        <v>149</v>
      </c>
      <c r="U126" s="166"/>
      <c r="V126" s="166"/>
      <c r="W126" s="166"/>
      <c r="X126" s="166"/>
      <c r="Y126" s="166"/>
      <c r="Z126" s="166"/>
      <c r="AA126" s="166"/>
      <c r="AB126" s="166"/>
      <c r="AC126" s="166"/>
      <c r="AD126" s="166"/>
      <c r="AE126" s="166"/>
    </row>
    <row r="127" spans="1:63" s="2" customFormat="1" ht="22.9" customHeight="1">
      <c r="A127" s="34"/>
      <c r="B127" s="35"/>
      <c r="C127" s="82" t="s">
        <v>150</v>
      </c>
      <c r="D127" s="36"/>
      <c r="E127" s="36"/>
      <c r="F127" s="36"/>
      <c r="G127" s="36"/>
      <c r="H127" s="36"/>
      <c r="I127" s="36"/>
      <c r="J127" s="172">
        <f>BK127</f>
        <v>0</v>
      </c>
      <c r="K127" s="36"/>
      <c r="L127" s="39"/>
      <c r="M127" s="78"/>
      <c r="N127" s="173"/>
      <c r="O127" s="79"/>
      <c r="P127" s="174">
        <f>P128+P181+P184</f>
        <v>0</v>
      </c>
      <c r="Q127" s="79"/>
      <c r="R127" s="174">
        <f>R128+R181+R184</f>
        <v>171.4133425</v>
      </c>
      <c r="S127" s="79"/>
      <c r="T127" s="175">
        <f>T128+T181+T184</f>
        <v>108.139369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6" t="s">
        <v>84</v>
      </c>
      <c r="AU127" s="16" t="s">
        <v>121</v>
      </c>
      <c r="BK127" s="176">
        <f>BK128+BK181+BK184</f>
        <v>0</v>
      </c>
    </row>
    <row r="128" spans="1:63" s="12" customFormat="1" ht="25.9" customHeight="1">
      <c r="B128" s="177"/>
      <c r="C128" s="178"/>
      <c r="D128" s="179" t="s">
        <v>84</v>
      </c>
      <c r="E128" s="180" t="s">
        <v>151</v>
      </c>
      <c r="F128" s="180" t="s">
        <v>152</v>
      </c>
      <c r="G128" s="178"/>
      <c r="H128" s="178"/>
      <c r="I128" s="181"/>
      <c r="J128" s="182">
        <f>BK128</f>
        <v>0</v>
      </c>
      <c r="K128" s="178"/>
      <c r="L128" s="183"/>
      <c r="M128" s="184"/>
      <c r="N128" s="185"/>
      <c r="O128" s="185"/>
      <c r="P128" s="186">
        <f>P129+P148+P156+P174</f>
        <v>0</v>
      </c>
      <c r="Q128" s="185"/>
      <c r="R128" s="186">
        <f>R129+R148+R156+R174</f>
        <v>171.4133425</v>
      </c>
      <c r="S128" s="185"/>
      <c r="T128" s="187">
        <f>T129+T148+T156+T174</f>
        <v>108.139369</v>
      </c>
      <c r="AR128" s="188" t="s">
        <v>92</v>
      </c>
      <c r="AT128" s="189" t="s">
        <v>84</v>
      </c>
      <c r="AU128" s="189" t="s">
        <v>85</v>
      </c>
      <c r="AY128" s="188" t="s">
        <v>153</v>
      </c>
      <c r="BK128" s="190">
        <f>BK129+BK148+BK156+BK174</f>
        <v>0</v>
      </c>
    </row>
    <row r="129" spans="1:65" s="12" customFormat="1" ht="22.9" customHeight="1">
      <c r="B129" s="177"/>
      <c r="C129" s="178"/>
      <c r="D129" s="179" t="s">
        <v>84</v>
      </c>
      <c r="E129" s="191" t="s">
        <v>181</v>
      </c>
      <c r="F129" s="191" t="s">
        <v>346</v>
      </c>
      <c r="G129" s="178"/>
      <c r="H129" s="178"/>
      <c r="I129" s="181"/>
      <c r="J129" s="192">
        <f>BK129</f>
        <v>0</v>
      </c>
      <c r="K129" s="178"/>
      <c r="L129" s="183"/>
      <c r="M129" s="184"/>
      <c r="N129" s="185"/>
      <c r="O129" s="185"/>
      <c r="P129" s="186">
        <f>SUM(P130:P147)</f>
        <v>0</v>
      </c>
      <c r="Q129" s="185"/>
      <c r="R129" s="186">
        <f>SUM(R130:R147)</f>
        <v>151.01638</v>
      </c>
      <c r="S129" s="185"/>
      <c r="T129" s="187">
        <f>SUM(T130:T147)</f>
        <v>106.78936900000001</v>
      </c>
      <c r="AR129" s="188" t="s">
        <v>92</v>
      </c>
      <c r="AT129" s="189" t="s">
        <v>84</v>
      </c>
      <c r="AU129" s="189" t="s">
        <v>92</v>
      </c>
      <c r="AY129" s="188" t="s">
        <v>153</v>
      </c>
      <c r="BK129" s="190">
        <f>SUM(BK130:BK147)</f>
        <v>0</v>
      </c>
    </row>
    <row r="130" spans="1:65" s="2" customFormat="1" ht="24">
      <c r="A130" s="34"/>
      <c r="B130" s="35"/>
      <c r="C130" s="193" t="s">
        <v>92</v>
      </c>
      <c r="D130" s="193" t="s">
        <v>155</v>
      </c>
      <c r="E130" s="194" t="s">
        <v>618</v>
      </c>
      <c r="F130" s="195" t="s">
        <v>619</v>
      </c>
      <c r="G130" s="196" t="s">
        <v>168</v>
      </c>
      <c r="H130" s="197">
        <v>54</v>
      </c>
      <c r="I130" s="198"/>
      <c r="J130" s="199">
        <f>ROUND(I130*H130,2)</f>
        <v>0</v>
      </c>
      <c r="K130" s="195" t="s">
        <v>159</v>
      </c>
      <c r="L130" s="39"/>
      <c r="M130" s="200" t="s">
        <v>1</v>
      </c>
      <c r="N130" s="201" t="s">
        <v>50</v>
      </c>
      <c r="O130" s="71"/>
      <c r="P130" s="202">
        <f>O130*H130</f>
        <v>0</v>
      </c>
      <c r="Q130" s="202">
        <v>0</v>
      </c>
      <c r="R130" s="202">
        <f>Q130*H130</f>
        <v>0</v>
      </c>
      <c r="S130" s="202">
        <v>1.8080000000000001</v>
      </c>
      <c r="T130" s="203">
        <f>S130*H130</f>
        <v>97.632000000000005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160</v>
      </c>
      <c r="AT130" s="204" t="s">
        <v>155</v>
      </c>
      <c r="AU130" s="204" t="s">
        <v>94</v>
      </c>
      <c r="AY130" s="16" t="s">
        <v>153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6" t="s">
        <v>92</v>
      </c>
      <c r="BK130" s="205">
        <f>ROUND(I130*H130,2)</f>
        <v>0</v>
      </c>
      <c r="BL130" s="16" t="s">
        <v>160</v>
      </c>
      <c r="BM130" s="204" t="s">
        <v>620</v>
      </c>
    </row>
    <row r="131" spans="1:65" s="2" customFormat="1" ht="24">
      <c r="A131" s="34"/>
      <c r="B131" s="35"/>
      <c r="C131" s="193" t="s">
        <v>94</v>
      </c>
      <c r="D131" s="193" t="s">
        <v>155</v>
      </c>
      <c r="E131" s="194" t="s">
        <v>621</v>
      </c>
      <c r="F131" s="195" t="s">
        <v>622</v>
      </c>
      <c r="G131" s="196" t="s">
        <v>178</v>
      </c>
      <c r="H131" s="197">
        <v>2.7</v>
      </c>
      <c r="I131" s="198"/>
      <c r="J131" s="199">
        <f>ROUND(I131*H131,2)</f>
        <v>0</v>
      </c>
      <c r="K131" s="195" t="s">
        <v>159</v>
      </c>
      <c r="L131" s="39"/>
      <c r="M131" s="200" t="s">
        <v>1</v>
      </c>
      <c r="N131" s="201" t="s">
        <v>50</v>
      </c>
      <c r="O131" s="71"/>
      <c r="P131" s="202">
        <f>O131*H131</f>
        <v>0</v>
      </c>
      <c r="Q131" s="202">
        <v>0</v>
      </c>
      <c r="R131" s="202">
        <f>Q131*H131</f>
        <v>0</v>
      </c>
      <c r="S131" s="202">
        <v>0.33245999999999998</v>
      </c>
      <c r="T131" s="203">
        <f>S131*H131</f>
        <v>0.89764200000000005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160</v>
      </c>
      <c r="AT131" s="204" t="s">
        <v>155</v>
      </c>
      <c r="AU131" s="204" t="s">
        <v>94</v>
      </c>
      <c r="AY131" s="16" t="s">
        <v>153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6" t="s">
        <v>92</v>
      </c>
      <c r="BK131" s="205">
        <f>ROUND(I131*H131,2)</f>
        <v>0</v>
      </c>
      <c r="BL131" s="16" t="s">
        <v>160</v>
      </c>
      <c r="BM131" s="204" t="s">
        <v>623</v>
      </c>
    </row>
    <row r="132" spans="1:65" s="2" customFormat="1" ht="24">
      <c r="A132" s="34"/>
      <c r="B132" s="35"/>
      <c r="C132" s="193" t="s">
        <v>171</v>
      </c>
      <c r="D132" s="193" t="s">
        <v>155</v>
      </c>
      <c r="E132" s="194" t="s">
        <v>624</v>
      </c>
      <c r="F132" s="195" t="s">
        <v>625</v>
      </c>
      <c r="G132" s="196" t="s">
        <v>178</v>
      </c>
      <c r="H132" s="197">
        <v>23.3</v>
      </c>
      <c r="I132" s="198"/>
      <c r="J132" s="199">
        <f>ROUND(I132*H132,2)</f>
        <v>0</v>
      </c>
      <c r="K132" s="195" t="s">
        <v>159</v>
      </c>
      <c r="L132" s="39"/>
      <c r="M132" s="200" t="s">
        <v>1</v>
      </c>
      <c r="N132" s="201" t="s">
        <v>50</v>
      </c>
      <c r="O132" s="71"/>
      <c r="P132" s="202">
        <f>O132*H132</f>
        <v>0</v>
      </c>
      <c r="Q132" s="202">
        <v>0</v>
      </c>
      <c r="R132" s="202">
        <f>Q132*H132</f>
        <v>0</v>
      </c>
      <c r="S132" s="202">
        <v>0.35338999999999998</v>
      </c>
      <c r="T132" s="203">
        <f>S132*H132</f>
        <v>8.2339869999999991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160</v>
      </c>
      <c r="AT132" s="204" t="s">
        <v>155</v>
      </c>
      <c r="AU132" s="204" t="s">
        <v>94</v>
      </c>
      <c r="AY132" s="16" t="s">
        <v>153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6" t="s">
        <v>92</v>
      </c>
      <c r="BK132" s="205">
        <f>ROUND(I132*H132,2)</f>
        <v>0</v>
      </c>
      <c r="BL132" s="16" t="s">
        <v>160</v>
      </c>
      <c r="BM132" s="204" t="s">
        <v>626</v>
      </c>
    </row>
    <row r="133" spans="1:65" s="2" customFormat="1" ht="16.5" customHeight="1">
      <c r="A133" s="34"/>
      <c r="B133" s="35"/>
      <c r="C133" s="193" t="s">
        <v>160</v>
      </c>
      <c r="D133" s="193" t="s">
        <v>155</v>
      </c>
      <c r="E133" s="194" t="s">
        <v>627</v>
      </c>
      <c r="F133" s="195" t="s">
        <v>628</v>
      </c>
      <c r="G133" s="196" t="s">
        <v>168</v>
      </c>
      <c r="H133" s="197">
        <v>76</v>
      </c>
      <c r="I133" s="198"/>
      <c r="J133" s="199">
        <f>ROUND(I133*H133,2)</f>
        <v>0</v>
      </c>
      <c r="K133" s="195" t="s">
        <v>159</v>
      </c>
      <c r="L133" s="39"/>
      <c r="M133" s="200" t="s">
        <v>1</v>
      </c>
      <c r="N133" s="201" t="s">
        <v>50</v>
      </c>
      <c r="O133" s="71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160</v>
      </c>
      <c r="AT133" s="204" t="s">
        <v>155</v>
      </c>
      <c r="AU133" s="204" t="s">
        <v>94</v>
      </c>
      <c r="AY133" s="16" t="s">
        <v>153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6" t="s">
        <v>92</v>
      </c>
      <c r="BK133" s="205">
        <f>ROUND(I133*H133,2)</f>
        <v>0</v>
      </c>
      <c r="BL133" s="16" t="s">
        <v>160</v>
      </c>
      <c r="BM133" s="204" t="s">
        <v>629</v>
      </c>
    </row>
    <row r="134" spans="1:65" s="2" customFormat="1" ht="21.75" customHeight="1">
      <c r="A134" s="34"/>
      <c r="B134" s="35"/>
      <c r="C134" s="222" t="s">
        <v>181</v>
      </c>
      <c r="D134" s="222" t="s">
        <v>182</v>
      </c>
      <c r="E134" s="223" t="s">
        <v>630</v>
      </c>
      <c r="F134" s="224" t="s">
        <v>631</v>
      </c>
      <c r="G134" s="225" t="s">
        <v>185</v>
      </c>
      <c r="H134" s="226">
        <v>136.80000000000001</v>
      </c>
      <c r="I134" s="227"/>
      <c r="J134" s="228">
        <f>ROUND(I134*H134,2)</f>
        <v>0</v>
      </c>
      <c r="K134" s="224" t="s">
        <v>159</v>
      </c>
      <c r="L134" s="229"/>
      <c r="M134" s="230" t="s">
        <v>1</v>
      </c>
      <c r="N134" s="231" t="s">
        <v>50</v>
      </c>
      <c r="O134" s="71"/>
      <c r="P134" s="202">
        <f>O134*H134</f>
        <v>0</v>
      </c>
      <c r="Q134" s="202">
        <v>1</v>
      </c>
      <c r="R134" s="202">
        <f>Q134*H134</f>
        <v>136.80000000000001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186</v>
      </c>
      <c r="AT134" s="204" t="s">
        <v>182</v>
      </c>
      <c r="AU134" s="204" t="s">
        <v>94</v>
      </c>
      <c r="AY134" s="16" t="s">
        <v>153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6" t="s">
        <v>92</v>
      </c>
      <c r="BK134" s="205">
        <f>ROUND(I134*H134,2)</f>
        <v>0</v>
      </c>
      <c r="BL134" s="16" t="s">
        <v>160</v>
      </c>
      <c r="BM134" s="204" t="s">
        <v>632</v>
      </c>
    </row>
    <row r="135" spans="1:65" s="13" customFormat="1" ht="11.25">
      <c r="B135" s="211"/>
      <c r="C135" s="212"/>
      <c r="D135" s="206" t="s">
        <v>164</v>
      </c>
      <c r="E135" s="212"/>
      <c r="F135" s="214" t="s">
        <v>633</v>
      </c>
      <c r="G135" s="212"/>
      <c r="H135" s="215">
        <v>136.80000000000001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164</v>
      </c>
      <c r="AU135" s="221" t="s">
        <v>94</v>
      </c>
      <c r="AV135" s="13" t="s">
        <v>94</v>
      </c>
      <c r="AW135" s="13" t="s">
        <v>4</v>
      </c>
      <c r="AX135" s="13" t="s">
        <v>92</v>
      </c>
      <c r="AY135" s="221" t="s">
        <v>153</v>
      </c>
    </row>
    <row r="136" spans="1:65" s="2" customFormat="1" ht="16.5" customHeight="1">
      <c r="A136" s="34"/>
      <c r="B136" s="35"/>
      <c r="C136" s="193" t="s">
        <v>190</v>
      </c>
      <c r="D136" s="193" t="s">
        <v>155</v>
      </c>
      <c r="E136" s="194" t="s">
        <v>634</v>
      </c>
      <c r="F136" s="195" t="s">
        <v>635</v>
      </c>
      <c r="G136" s="196" t="s">
        <v>178</v>
      </c>
      <c r="H136" s="197">
        <v>26</v>
      </c>
      <c r="I136" s="198"/>
      <c r="J136" s="199">
        <f t="shared" ref="J136:J144" si="0">ROUND(I136*H136,2)</f>
        <v>0</v>
      </c>
      <c r="K136" s="195" t="s">
        <v>159</v>
      </c>
      <c r="L136" s="39"/>
      <c r="M136" s="200" t="s">
        <v>1</v>
      </c>
      <c r="N136" s="201" t="s">
        <v>50</v>
      </c>
      <c r="O136" s="71"/>
      <c r="P136" s="202">
        <f t="shared" ref="P136:P144" si="1">O136*H136</f>
        <v>0</v>
      </c>
      <c r="Q136" s="202">
        <v>0</v>
      </c>
      <c r="R136" s="202">
        <f t="shared" ref="R136:R144" si="2">Q136*H136</f>
        <v>0</v>
      </c>
      <c r="S136" s="202">
        <v>0</v>
      </c>
      <c r="T136" s="203">
        <f t="shared" ref="T136:T144" si="3"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160</v>
      </c>
      <c r="AT136" s="204" t="s">
        <v>155</v>
      </c>
      <c r="AU136" s="204" t="s">
        <v>94</v>
      </c>
      <c r="AY136" s="16" t="s">
        <v>153</v>
      </c>
      <c r="BE136" s="205">
        <f t="shared" ref="BE136:BE144" si="4">IF(N136="základní",J136,0)</f>
        <v>0</v>
      </c>
      <c r="BF136" s="205">
        <f t="shared" ref="BF136:BF144" si="5">IF(N136="snížená",J136,0)</f>
        <v>0</v>
      </c>
      <c r="BG136" s="205">
        <f t="shared" ref="BG136:BG144" si="6">IF(N136="zákl. přenesená",J136,0)</f>
        <v>0</v>
      </c>
      <c r="BH136" s="205">
        <f t="shared" ref="BH136:BH144" si="7">IF(N136="sníž. přenesená",J136,0)</f>
        <v>0</v>
      </c>
      <c r="BI136" s="205">
        <f t="shared" ref="BI136:BI144" si="8">IF(N136="nulová",J136,0)</f>
        <v>0</v>
      </c>
      <c r="BJ136" s="16" t="s">
        <v>92</v>
      </c>
      <c r="BK136" s="205">
        <f t="shared" ref="BK136:BK144" si="9">ROUND(I136*H136,2)</f>
        <v>0</v>
      </c>
      <c r="BL136" s="16" t="s">
        <v>160</v>
      </c>
      <c r="BM136" s="204" t="s">
        <v>636</v>
      </c>
    </row>
    <row r="137" spans="1:65" s="2" customFormat="1" ht="16.5" customHeight="1">
      <c r="A137" s="34"/>
      <c r="B137" s="35"/>
      <c r="C137" s="222" t="s">
        <v>194</v>
      </c>
      <c r="D137" s="222" t="s">
        <v>182</v>
      </c>
      <c r="E137" s="223" t="s">
        <v>637</v>
      </c>
      <c r="F137" s="224" t="s">
        <v>638</v>
      </c>
      <c r="G137" s="225" t="s">
        <v>178</v>
      </c>
      <c r="H137" s="226">
        <v>52</v>
      </c>
      <c r="I137" s="227"/>
      <c r="J137" s="228">
        <f t="shared" si="0"/>
        <v>0</v>
      </c>
      <c r="K137" s="224" t="s">
        <v>159</v>
      </c>
      <c r="L137" s="229"/>
      <c r="M137" s="230" t="s">
        <v>1</v>
      </c>
      <c r="N137" s="231" t="s">
        <v>50</v>
      </c>
      <c r="O137" s="71"/>
      <c r="P137" s="202">
        <f t="shared" si="1"/>
        <v>0</v>
      </c>
      <c r="Q137" s="202">
        <v>4.9390000000000003E-2</v>
      </c>
      <c r="R137" s="202">
        <f t="shared" si="2"/>
        <v>2.5682800000000001</v>
      </c>
      <c r="S137" s="202">
        <v>0</v>
      </c>
      <c r="T137" s="203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186</v>
      </c>
      <c r="AT137" s="204" t="s">
        <v>182</v>
      </c>
      <c r="AU137" s="204" t="s">
        <v>94</v>
      </c>
      <c r="AY137" s="16" t="s">
        <v>153</v>
      </c>
      <c r="BE137" s="205">
        <f t="shared" si="4"/>
        <v>0</v>
      </c>
      <c r="BF137" s="205">
        <f t="shared" si="5"/>
        <v>0</v>
      </c>
      <c r="BG137" s="205">
        <f t="shared" si="6"/>
        <v>0</v>
      </c>
      <c r="BH137" s="205">
        <f t="shared" si="7"/>
        <v>0</v>
      </c>
      <c r="BI137" s="205">
        <f t="shared" si="8"/>
        <v>0</v>
      </c>
      <c r="BJ137" s="16" t="s">
        <v>92</v>
      </c>
      <c r="BK137" s="205">
        <f t="shared" si="9"/>
        <v>0</v>
      </c>
      <c r="BL137" s="16" t="s">
        <v>160</v>
      </c>
      <c r="BM137" s="204" t="s">
        <v>639</v>
      </c>
    </row>
    <row r="138" spans="1:65" s="2" customFormat="1" ht="16.5" customHeight="1">
      <c r="A138" s="34"/>
      <c r="B138" s="35"/>
      <c r="C138" s="222" t="s">
        <v>342</v>
      </c>
      <c r="D138" s="222" t="s">
        <v>182</v>
      </c>
      <c r="E138" s="223" t="s">
        <v>640</v>
      </c>
      <c r="F138" s="224" t="s">
        <v>641</v>
      </c>
      <c r="G138" s="225" t="s">
        <v>376</v>
      </c>
      <c r="H138" s="226">
        <v>43</v>
      </c>
      <c r="I138" s="227"/>
      <c r="J138" s="228">
        <f t="shared" si="0"/>
        <v>0</v>
      </c>
      <c r="K138" s="224" t="s">
        <v>1</v>
      </c>
      <c r="L138" s="229"/>
      <c r="M138" s="230" t="s">
        <v>1</v>
      </c>
      <c r="N138" s="231" t="s">
        <v>50</v>
      </c>
      <c r="O138" s="71"/>
      <c r="P138" s="202">
        <f t="shared" si="1"/>
        <v>0</v>
      </c>
      <c r="Q138" s="202">
        <v>0.27</v>
      </c>
      <c r="R138" s="202">
        <f t="shared" si="2"/>
        <v>11.610000000000001</v>
      </c>
      <c r="S138" s="202">
        <v>0</v>
      </c>
      <c r="T138" s="203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186</v>
      </c>
      <c r="AT138" s="204" t="s">
        <v>182</v>
      </c>
      <c r="AU138" s="204" t="s">
        <v>94</v>
      </c>
      <c r="AY138" s="16" t="s">
        <v>153</v>
      </c>
      <c r="BE138" s="205">
        <f t="shared" si="4"/>
        <v>0</v>
      </c>
      <c r="BF138" s="205">
        <f t="shared" si="5"/>
        <v>0</v>
      </c>
      <c r="BG138" s="205">
        <f t="shared" si="6"/>
        <v>0</v>
      </c>
      <c r="BH138" s="205">
        <f t="shared" si="7"/>
        <v>0</v>
      </c>
      <c r="BI138" s="205">
        <f t="shared" si="8"/>
        <v>0</v>
      </c>
      <c r="BJ138" s="16" t="s">
        <v>92</v>
      </c>
      <c r="BK138" s="205">
        <f t="shared" si="9"/>
        <v>0</v>
      </c>
      <c r="BL138" s="16" t="s">
        <v>160</v>
      </c>
      <c r="BM138" s="204" t="s">
        <v>642</v>
      </c>
    </row>
    <row r="139" spans="1:65" s="2" customFormat="1" ht="21.75" customHeight="1">
      <c r="A139" s="34"/>
      <c r="B139" s="35"/>
      <c r="C139" s="222" t="s">
        <v>205</v>
      </c>
      <c r="D139" s="222" t="s">
        <v>182</v>
      </c>
      <c r="E139" s="223" t="s">
        <v>643</v>
      </c>
      <c r="F139" s="224" t="s">
        <v>644</v>
      </c>
      <c r="G139" s="225" t="s">
        <v>376</v>
      </c>
      <c r="H139" s="226">
        <v>86</v>
      </c>
      <c r="I139" s="227"/>
      <c r="J139" s="228">
        <f t="shared" si="0"/>
        <v>0</v>
      </c>
      <c r="K139" s="224" t="s">
        <v>159</v>
      </c>
      <c r="L139" s="229"/>
      <c r="M139" s="230" t="s">
        <v>1</v>
      </c>
      <c r="N139" s="231" t="s">
        <v>50</v>
      </c>
      <c r="O139" s="71"/>
      <c r="P139" s="202">
        <f t="shared" si="1"/>
        <v>0</v>
      </c>
      <c r="Q139" s="202">
        <v>1.8000000000000001E-4</v>
      </c>
      <c r="R139" s="202">
        <f t="shared" si="2"/>
        <v>1.5480000000000001E-2</v>
      </c>
      <c r="S139" s="202">
        <v>0</v>
      </c>
      <c r="T139" s="203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186</v>
      </c>
      <c r="AT139" s="204" t="s">
        <v>182</v>
      </c>
      <c r="AU139" s="204" t="s">
        <v>94</v>
      </c>
      <c r="AY139" s="16" t="s">
        <v>153</v>
      </c>
      <c r="BE139" s="205">
        <f t="shared" si="4"/>
        <v>0</v>
      </c>
      <c r="BF139" s="205">
        <f t="shared" si="5"/>
        <v>0</v>
      </c>
      <c r="BG139" s="205">
        <f t="shared" si="6"/>
        <v>0</v>
      </c>
      <c r="BH139" s="205">
        <f t="shared" si="7"/>
        <v>0</v>
      </c>
      <c r="BI139" s="205">
        <f t="shared" si="8"/>
        <v>0</v>
      </c>
      <c r="BJ139" s="16" t="s">
        <v>92</v>
      </c>
      <c r="BK139" s="205">
        <f t="shared" si="9"/>
        <v>0</v>
      </c>
      <c r="BL139" s="16" t="s">
        <v>160</v>
      </c>
      <c r="BM139" s="204" t="s">
        <v>645</v>
      </c>
    </row>
    <row r="140" spans="1:65" s="2" customFormat="1" ht="24">
      <c r="A140" s="34"/>
      <c r="B140" s="35"/>
      <c r="C140" s="193" t="s">
        <v>215</v>
      </c>
      <c r="D140" s="193" t="s">
        <v>155</v>
      </c>
      <c r="E140" s="194" t="s">
        <v>646</v>
      </c>
      <c r="F140" s="195" t="s">
        <v>647</v>
      </c>
      <c r="G140" s="196" t="s">
        <v>376</v>
      </c>
      <c r="H140" s="197">
        <v>6</v>
      </c>
      <c r="I140" s="198"/>
      <c r="J140" s="199">
        <f t="shared" si="0"/>
        <v>0</v>
      </c>
      <c r="K140" s="195" t="s">
        <v>159</v>
      </c>
      <c r="L140" s="39"/>
      <c r="M140" s="200" t="s">
        <v>1</v>
      </c>
      <c r="N140" s="201" t="s">
        <v>50</v>
      </c>
      <c r="O140" s="71"/>
      <c r="P140" s="202">
        <f t="shared" si="1"/>
        <v>0</v>
      </c>
      <c r="Q140" s="202">
        <v>0</v>
      </c>
      <c r="R140" s="202">
        <f t="shared" si="2"/>
        <v>0</v>
      </c>
      <c r="S140" s="202">
        <v>4.2900000000000004E-3</v>
      </c>
      <c r="T140" s="203">
        <f t="shared" si="3"/>
        <v>2.5740000000000002E-2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160</v>
      </c>
      <c r="AT140" s="204" t="s">
        <v>155</v>
      </c>
      <c r="AU140" s="204" t="s">
        <v>94</v>
      </c>
      <c r="AY140" s="16" t="s">
        <v>153</v>
      </c>
      <c r="BE140" s="205">
        <f t="shared" si="4"/>
        <v>0</v>
      </c>
      <c r="BF140" s="205">
        <f t="shared" si="5"/>
        <v>0</v>
      </c>
      <c r="BG140" s="205">
        <f t="shared" si="6"/>
        <v>0</v>
      </c>
      <c r="BH140" s="205">
        <f t="shared" si="7"/>
        <v>0</v>
      </c>
      <c r="BI140" s="205">
        <f t="shared" si="8"/>
        <v>0</v>
      </c>
      <c r="BJ140" s="16" t="s">
        <v>92</v>
      </c>
      <c r="BK140" s="205">
        <f t="shared" si="9"/>
        <v>0</v>
      </c>
      <c r="BL140" s="16" t="s">
        <v>160</v>
      </c>
      <c r="BM140" s="204" t="s">
        <v>648</v>
      </c>
    </row>
    <row r="141" spans="1:65" s="2" customFormat="1" ht="24">
      <c r="A141" s="34"/>
      <c r="B141" s="35"/>
      <c r="C141" s="222" t="s">
        <v>220</v>
      </c>
      <c r="D141" s="222" t="s">
        <v>182</v>
      </c>
      <c r="E141" s="223" t="s">
        <v>649</v>
      </c>
      <c r="F141" s="224" t="s">
        <v>650</v>
      </c>
      <c r="G141" s="225" t="s">
        <v>376</v>
      </c>
      <c r="H141" s="226">
        <v>6</v>
      </c>
      <c r="I141" s="227"/>
      <c r="J141" s="228">
        <f t="shared" si="0"/>
        <v>0</v>
      </c>
      <c r="K141" s="224" t="s">
        <v>159</v>
      </c>
      <c r="L141" s="229"/>
      <c r="M141" s="230" t="s">
        <v>1</v>
      </c>
      <c r="N141" s="231" t="s">
        <v>50</v>
      </c>
      <c r="O141" s="71"/>
      <c r="P141" s="202">
        <f t="shared" si="1"/>
        <v>0</v>
      </c>
      <c r="Q141" s="202">
        <v>3.7699999999999999E-3</v>
      </c>
      <c r="R141" s="202">
        <f t="shared" si="2"/>
        <v>2.2620000000000001E-2</v>
      </c>
      <c r="S141" s="202">
        <v>0</v>
      </c>
      <c r="T141" s="203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186</v>
      </c>
      <c r="AT141" s="204" t="s">
        <v>182</v>
      </c>
      <c r="AU141" s="204" t="s">
        <v>94</v>
      </c>
      <c r="AY141" s="16" t="s">
        <v>153</v>
      </c>
      <c r="BE141" s="205">
        <f t="shared" si="4"/>
        <v>0</v>
      </c>
      <c r="BF141" s="205">
        <f t="shared" si="5"/>
        <v>0</v>
      </c>
      <c r="BG141" s="205">
        <f t="shared" si="6"/>
        <v>0</v>
      </c>
      <c r="BH141" s="205">
        <f t="shared" si="7"/>
        <v>0</v>
      </c>
      <c r="BI141" s="205">
        <f t="shared" si="8"/>
        <v>0</v>
      </c>
      <c r="BJ141" s="16" t="s">
        <v>92</v>
      </c>
      <c r="BK141" s="205">
        <f t="shared" si="9"/>
        <v>0</v>
      </c>
      <c r="BL141" s="16" t="s">
        <v>160</v>
      </c>
      <c r="BM141" s="204" t="s">
        <v>651</v>
      </c>
    </row>
    <row r="142" spans="1:65" s="2" customFormat="1" ht="16.5" customHeight="1">
      <c r="A142" s="34"/>
      <c r="B142" s="35"/>
      <c r="C142" s="193" t="s">
        <v>224</v>
      </c>
      <c r="D142" s="193" t="s">
        <v>155</v>
      </c>
      <c r="E142" s="194" t="s">
        <v>652</v>
      </c>
      <c r="F142" s="195" t="s">
        <v>653</v>
      </c>
      <c r="G142" s="196" t="s">
        <v>376</v>
      </c>
      <c r="H142" s="197">
        <v>6</v>
      </c>
      <c r="I142" s="198"/>
      <c r="J142" s="199">
        <f t="shared" si="0"/>
        <v>0</v>
      </c>
      <c r="K142" s="195" t="s">
        <v>159</v>
      </c>
      <c r="L142" s="39"/>
      <c r="M142" s="200" t="s">
        <v>1</v>
      </c>
      <c r="N142" s="201" t="s">
        <v>50</v>
      </c>
      <c r="O142" s="71"/>
      <c r="P142" s="202">
        <f t="shared" si="1"/>
        <v>0</v>
      </c>
      <c r="Q142" s="202">
        <v>0</v>
      </c>
      <c r="R142" s="202">
        <f t="shared" si="2"/>
        <v>0</v>
      </c>
      <c r="S142" s="202">
        <v>0</v>
      </c>
      <c r="T142" s="203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160</v>
      </c>
      <c r="AT142" s="204" t="s">
        <v>155</v>
      </c>
      <c r="AU142" s="204" t="s">
        <v>94</v>
      </c>
      <c r="AY142" s="16" t="s">
        <v>153</v>
      </c>
      <c r="BE142" s="205">
        <f t="shared" si="4"/>
        <v>0</v>
      </c>
      <c r="BF142" s="205">
        <f t="shared" si="5"/>
        <v>0</v>
      </c>
      <c r="BG142" s="205">
        <f t="shared" si="6"/>
        <v>0</v>
      </c>
      <c r="BH142" s="205">
        <f t="shared" si="7"/>
        <v>0</v>
      </c>
      <c r="BI142" s="205">
        <f t="shared" si="8"/>
        <v>0</v>
      </c>
      <c r="BJ142" s="16" t="s">
        <v>92</v>
      </c>
      <c r="BK142" s="205">
        <f t="shared" si="9"/>
        <v>0</v>
      </c>
      <c r="BL142" s="16" t="s">
        <v>160</v>
      </c>
      <c r="BM142" s="204" t="s">
        <v>654</v>
      </c>
    </row>
    <row r="143" spans="1:65" s="2" customFormat="1" ht="16.5" customHeight="1">
      <c r="A143" s="34"/>
      <c r="B143" s="35"/>
      <c r="C143" s="193" t="s">
        <v>240</v>
      </c>
      <c r="D143" s="193" t="s">
        <v>155</v>
      </c>
      <c r="E143" s="194" t="s">
        <v>655</v>
      </c>
      <c r="F143" s="195" t="s">
        <v>656</v>
      </c>
      <c r="G143" s="196" t="s">
        <v>178</v>
      </c>
      <c r="H143" s="197">
        <v>132.5</v>
      </c>
      <c r="I143" s="198"/>
      <c r="J143" s="199">
        <f t="shared" si="0"/>
        <v>0</v>
      </c>
      <c r="K143" s="195" t="s">
        <v>1</v>
      </c>
      <c r="L143" s="39"/>
      <c r="M143" s="200" t="s">
        <v>1</v>
      </c>
      <c r="N143" s="201" t="s">
        <v>50</v>
      </c>
      <c r="O143" s="71"/>
      <c r="P143" s="202">
        <f t="shared" si="1"/>
        <v>0</v>
      </c>
      <c r="Q143" s="202">
        <v>0</v>
      </c>
      <c r="R143" s="202">
        <f t="shared" si="2"/>
        <v>0</v>
      </c>
      <c r="S143" s="202">
        <v>0</v>
      </c>
      <c r="T143" s="203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160</v>
      </c>
      <c r="AT143" s="204" t="s">
        <v>155</v>
      </c>
      <c r="AU143" s="204" t="s">
        <v>94</v>
      </c>
      <c r="AY143" s="16" t="s">
        <v>153</v>
      </c>
      <c r="BE143" s="205">
        <f t="shared" si="4"/>
        <v>0</v>
      </c>
      <c r="BF143" s="205">
        <f t="shared" si="5"/>
        <v>0</v>
      </c>
      <c r="BG143" s="205">
        <f t="shared" si="6"/>
        <v>0</v>
      </c>
      <c r="BH143" s="205">
        <f t="shared" si="7"/>
        <v>0</v>
      </c>
      <c r="BI143" s="205">
        <f t="shared" si="8"/>
        <v>0</v>
      </c>
      <c r="BJ143" s="16" t="s">
        <v>92</v>
      </c>
      <c r="BK143" s="205">
        <f t="shared" si="9"/>
        <v>0</v>
      </c>
      <c r="BL143" s="16" t="s">
        <v>160</v>
      </c>
      <c r="BM143" s="204" t="s">
        <v>657</v>
      </c>
    </row>
    <row r="144" spans="1:65" s="2" customFormat="1" ht="24">
      <c r="A144" s="34"/>
      <c r="B144" s="35"/>
      <c r="C144" s="193" t="s">
        <v>245</v>
      </c>
      <c r="D144" s="193" t="s">
        <v>155</v>
      </c>
      <c r="E144" s="194" t="s">
        <v>658</v>
      </c>
      <c r="F144" s="195" t="s">
        <v>659</v>
      </c>
      <c r="G144" s="196" t="s">
        <v>178</v>
      </c>
      <c r="H144" s="197">
        <v>1500</v>
      </c>
      <c r="I144" s="198"/>
      <c r="J144" s="199">
        <f t="shared" si="0"/>
        <v>0</v>
      </c>
      <c r="K144" s="195" t="s">
        <v>159</v>
      </c>
      <c r="L144" s="39"/>
      <c r="M144" s="200" t="s">
        <v>1</v>
      </c>
      <c r="N144" s="201" t="s">
        <v>50</v>
      </c>
      <c r="O144" s="71"/>
      <c r="P144" s="202">
        <f t="shared" si="1"/>
        <v>0</v>
      </c>
      <c r="Q144" s="202">
        <v>0</v>
      </c>
      <c r="R144" s="202">
        <f t="shared" si="2"/>
        <v>0</v>
      </c>
      <c r="S144" s="202">
        <v>0</v>
      </c>
      <c r="T144" s="203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160</v>
      </c>
      <c r="AT144" s="204" t="s">
        <v>155</v>
      </c>
      <c r="AU144" s="204" t="s">
        <v>94</v>
      </c>
      <c r="AY144" s="16" t="s">
        <v>153</v>
      </c>
      <c r="BE144" s="205">
        <f t="shared" si="4"/>
        <v>0</v>
      </c>
      <c r="BF144" s="205">
        <f t="shared" si="5"/>
        <v>0</v>
      </c>
      <c r="BG144" s="205">
        <f t="shared" si="6"/>
        <v>0</v>
      </c>
      <c r="BH144" s="205">
        <f t="shared" si="7"/>
        <v>0</v>
      </c>
      <c r="BI144" s="205">
        <f t="shared" si="8"/>
        <v>0</v>
      </c>
      <c r="BJ144" s="16" t="s">
        <v>92</v>
      </c>
      <c r="BK144" s="205">
        <f t="shared" si="9"/>
        <v>0</v>
      </c>
      <c r="BL144" s="16" t="s">
        <v>160</v>
      </c>
      <c r="BM144" s="204" t="s">
        <v>660</v>
      </c>
    </row>
    <row r="145" spans="1:65" s="2" customFormat="1" ht="39">
      <c r="A145" s="34"/>
      <c r="B145" s="35"/>
      <c r="C145" s="36"/>
      <c r="D145" s="206" t="s">
        <v>162</v>
      </c>
      <c r="E145" s="36"/>
      <c r="F145" s="207" t="s">
        <v>661</v>
      </c>
      <c r="G145" s="36"/>
      <c r="H145" s="36"/>
      <c r="I145" s="208"/>
      <c r="J145" s="36"/>
      <c r="K145" s="36"/>
      <c r="L145" s="39"/>
      <c r="M145" s="209"/>
      <c r="N145" s="210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6" t="s">
        <v>162</v>
      </c>
      <c r="AU145" s="16" t="s">
        <v>94</v>
      </c>
    </row>
    <row r="146" spans="1:65" s="2" customFormat="1" ht="16.5" customHeight="1">
      <c r="A146" s="34"/>
      <c r="B146" s="35"/>
      <c r="C146" s="193" t="s">
        <v>251</v>
      </c>
      <c r="D146" s="193" t="s">
        <v>155</v>
      </c>
      <c r="E146" s="194" t="s">
        <v>662</v>
      </c>
      <c r="F146" s="195" t="s">
        <v>663</v>
      </c>
      <c r="G146" s="196" t="s">
        <v>376</v>
      </c>
      <c r="H146" s="197">
        <v>1</v>
      </c>
      <c r="I146" s="198"/>
      <c r="J146" s="199">
        <f>ROUND(I146*H146,2)</f>
        <v>0</v>
      </c>
      <c r="K146" s="195" t="s">
        <v>1</v>
      </c>
      <c r="L146" s="39"/>
      <c r="M146" s="200" t="s">
        <v>1</v>
      </c>
      <c r="N146" s="201" t="s">
        <v>50</v>
      </c>
      <c r="O146" s="71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160</v>
      </c>
      <c r="AT146" s="204" t="s">
        <v>155</v>
      </c>
      <c r="AU146" s="204" t="s">
        <v>94</v>
      </c>
      <c r="AY146" s="16" t="s">
        <v>153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6" t="s">
        <v>92</v>
      </c>
      <c r="BK146" s="205">
        <f>ROUND(I146*H146,2)</f>
        <v>0</v>
      </c>
      <c r="BL146" s="16" t="s">
        <v>160</v>
      </c>
      <c r="BM146" s="204" t="s">
        <v>664</v>
      </c>
    </row>
    <row r="147" spans="1:65" s="13" customFormat="1" ht="11.25">
      <c r="B147" s="211"/>
      <c r="C147" s="212"/>
      <c r="D147" s="206" t="s">
        <v>164</v>
      </c>
      <c r="E147" s="213" t="s">
        <v>1</v>
      </c>
      <c r="F147" s="214" t="s">
        <v>665</v>
      </c>
      <c r="G147" s="212"/>
      <c r="H147" s="215">
        <v>1</v>
      </c>
      <c r="I147" s="216"/>
      <c r="J147" s="212"/>
      <c r="K147" s="212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164</v>
      </c>
      <c r="AU147" s="221" t="s">
        <v>94</v>
      </c>
      <c r="AV147" s="13" t="s">
        <v>94</v>
      </c>
      <c r="AW147" s="13" t="s">
        <v>41</v>
      </c>
      <c r="AX147" s="13" t="s">
        <v>92</v>
      </c>
      <c r="AY147" s="221" t="s">
        <v>153</v>
      </c>
    </row>
    <row r="148" spans="1:65" s="12" customFormat="1" ht="22.9" customHeight="1">
      <c r="B148" s="177"/>
      <c r="C148" s="178"/>
      <c r="D148" s="179" t="s">
        <v>84</v>
      </c>
      <c r="E148" s="191" t="s">
        <v>205</v>
      </c>
      <c r="F148" s="191" t="s">
        <v>379</v>
      </c>
      <c r="G148" s="178"/>
      <c r="H148" s="178"/>
      <c r="I148" s="181"/>
      <c r="J148" s="192">
        <f>BK148</f>
        <v>0</v>
      </c>
      <c r="K148" s="178"/>
      <c r="L148" s="183"/>
      <c r="M148" s="184"/>
      <c r="N148" s="185"/>
      <c r="O148" s="185"/>
      <c r="P148" s="186">
        <f>SUM(P149:P155)</f>
        <v>0</v>
      </c>
      <c r="Q148" s="185"/>
      <c r="R148" s="186">
        <f>SUM(R149:R155)</f>
        <v>20.396962500000001</v>
      </c>
      <c r="S148" s="185"/>
      <c r="T148" s="187">
        <f>SUM(T149:T155)</f>
        <v>1.35</v>
      </c>
      <c r="AR148" s="188" t="s">
        <v>92</v>
      </c>
      <c r="AT148" s="189" t="s">
        <v>84</v>
      </c>
      <c r="AU148" s="189" t="s">
        <v>92</v>
      </c>
      <c r="AY148" s="188" t="s">
        <v>153</v>
      </c>
      <c r="BK148" s="190">
        <f>SUM(BK149:BK155)</f>
        <v>0</v>
      </c>
    </row>
    <row r="149" spans="1:65" s="2" customFormat="1" ht="24">
      <c r="A149" s="34"/>
      <c r="B149" s="35"/>
      <c r="C149" s="193" t="s">
        <v>257</v>
      </c>
      <c r="D149" s="193" t="s">
        <v>155</v>
      </c>
      <c r="E149" s="194" t="s">
        <v>666</v>
      </c>
      <c r="F149" s="195" t="s">
        <v>667</v>
      </c>
      <c r="G149" s="196" t="s">
        <v>376</v>
      </c>
      <c r="H149" s="197">
        <v>1</v>
      </c>
      <c r="I149" s="198"/>
      <c r="J149" s="199">
        <f>ROUND(I149*H149,2)</f>
        <v>0</v>
      </c>
      <c r="K149" s="195" t="s">
        <v>159</v>
      </c>
      <c r="L149" s="39"/>
      <c r="M149" s="200" t="s">
        <v>1</v>
      </c>
      <c r="N149" s="201" t="s">
        <v>50</v>
      </c>
      <c r="O149" s="71"/>
      <c r="P149" s="202">
        <f>O149*H149</f>
        <v>0</v>
      </c>
      <c r="Q149" s="202">
        <v>6.9999999999999999E-4</v>
      </c>
      <c r="R149" s="202">
        <f>Q149*H149</f>
        <v>6.9999999999999999E-4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160</v>
      </c>
      <c r="AT149" s="204" t="s">
        <v>155</v>
      </c>
      <c r="AU149" s="204" t="s">
        <v>94</v>
      </c>
      <c r="AY149" s="16" t="s">
        <v>153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6" t="s">
        <v>92</v>
      </c>
      <c r="BK149" s="205">
        <f>ROUND(I149*H149,2)</f>
        <v>0</v>
      </c>
      <c r="BL149" s="16" t="s">
        <v>160</v>
      </c>
      <c r="BM149" s="204" t="s">
        <v>668</v>
      </c>
    </row>
    <row r="150" spans="1:65" s="2" customFormat="1" ht="16.5" customHeight="1">
      <c r="A150" s="34"/>
      <c r="B150" s="35"/>
      <c r="C150" s="222" t="s">
        <v>262</v>
      </c>
      <c r="D150" s="222" t="s">
        <v>182</v>
      </c>
      <c r="E150" s="223" t="s">
        <v>669</v>
      </c>
      <c r="F150" s="224" t="s">
        <v>670</v>
      </c>
      <c r="G150" s="225" t="s">
        <v>376</v>
      </c>
      <c r="H150" s="226">
        <v>1</v>
      </c>
      <c r="I150" s="227"/>
      <c r="J150" s="228">
        <f>ROUND(I150*H150,2)</f>
        <v>0</v>
      </c>
      <c r="K150" s="224" t="s">
        <v>159</v>
      </c>
      <c r="L150" s="229"/>
      <c r="M150" s="230" t="s">
        <v>1</v>
      </c>
      <c r="N150" s="231" t="s">
        <v>50</v>
      </c>
      <c r="O150" s="71"/>
      <c r="P150" s="202">
        <f>O150*H150</f>
        <v>0</v>
      </c>
      <c r="Q150" s="202">
        <v>3.0000000000000001E-3</v>
      </c>
      <c r="R150" s="202">
        <f>Q150*H150</f>
        <v>3.0000000000000001E-3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186</v>
      </c>
      <c r="AT150" s="204" t="s">
        <v>182</v>
      </c>
      <c r="AU150" s="204" t="s">
        <v>94</v>
      </c>
      <c r="AY150" s="16" t="s">
        <v>153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6" t="s">
        <v>92</v>
      </c>
      <c r="BK150" s="205">
        <f>ROUND(I150*H150,2)</f>
        <v>0</v>
      </c>
      <c r="BL150" s="16" t="s">
        <v>160</v>
      </c>
      <c r="BM150" s="204" t="s">
        <v>671</v>
      </c>
    </row>
    <row r="151" spans="1:65" s="2" customFormat="1" ht="24">
      <c r="A151" s="34"/>
      <c r="B151" s="35"/>
      <c r="C151" s="193" t="s">
        <v>7</v>
      </c>
      <c r="D151" s="193" t="s">
        <v>155</v>
      </c>
      <c r="E151" s="194" t="s">
        <v>672</v>
      </c>
      <c r="F151" s="195" t="s">
        <v>673</v>
      </c>
      <c r="G151" s="196" t="s">
        <v>376</v>
      </c>
      <c r="H151" s="197">
        <v>1</v>
      </c>
      <c r="I151" s="198"/>
      <c r="J151" s="199">
        <f>ROUND(I151*H151,2)</f>
        <v>0</v>
      </c>
      <c r="K151" s="195" t="s">
        <v>159</v>
      </c>
      <c r="L151" s="39"/>
      <c r="M151" s="200" t="s">
        <v>1</v>
      </c>
      <c r="N151" s="201" t="s">
        <v>50</v>
      </c>
      <c r="O151" s="71"/>
      <c r="P151" s="202">
        <f>O151*H151</f>
        <v>0</v>
      </c>
      <c r="Q151" s="202">
        <v>0.109405</v>
      </c>
      <c r="R151" s="202">
        <f>Q151*H151</f>
        <v>0.109405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160</v>
      </c>
      <c r="AT151" s="204" t="s">
        <v>155</v>
      </c>
      <c r="AU151" s="204" t="s">
        <v>94</v>
      </c>
      <c r="AY151" s="16" t="s">
        <v>153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6" t="s">
        <v>92</v>
      </c>
      <c r="BK151" s="205">
        <f>ROUND(I151*H151,2)</f>
        <v>0</v>
      </c>
      <c r="BL151" s="16" t="s">
        <v>160</v>
      </c>
      <c r="BM151" s="204" t="s">
        <v>674</v>
      </c>
    </row>
    <row r="152" spans="1:65" s="2" customFormat="1" ht="21.75" customHeight="1">
      <c r="A152" s="34"/>
      <c r="B152" s="35"/>
      <c r="C152" s="222" t="s">
        <v>272</v>
      </c>
      <c r="D152" s="222" t="s">
        <v>182</v>
      </c>
      <c r="E152" s="223" t="s">
        <v>675</v>
      </c>
      <c r="F152" s="224" t="s">
        <v>676</v>
      </c>
      <c r="G152" s="225" t="s">
        <v>376</v>
      </c>
      <c r="H152" s="226">
        <v>1</v>
      </c>
      <c r="I152" s="227"/>
      <c r="J152" s="228">
        <f>ROUND(I152*H152,2)</f>
        <v>0</v>
      </c>
      <c r="K152" s="224" t="s">
        <v>159</v>
      </c>
      <c r="L152" s="229"/>
      <c r="M152" s="230" t="s">
        <v>1</v>
      </c>
      <c r="N152" s="231" t="s">
        <v>50</v>
      </c>
      <c r="O152" s="71"/>
      <c r="P152" s="202">
        <f>O152*H152</f>
        <v>0</v>
      </c>
      <c r="Q152" s="202">
        <v>6.1000000000000004E-3</v>
      </c>
      <c r="R152" s="202">
        <f>Q152*H152</f>
        <v>6.1000000000000004E-3</v>
      </c>
      <c r="S152" s="202">
        <v>0</v>
      </c>
      <c r="T152" s="20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186</v>
      </c>
      <c r="AT152" s="204" t="s">
        <v>182</v>
      </c>
      <c r="AU152" s="204" t="s">
        <v>94</v>
      </c>
      <c r="AY152" s="16" t="s">
        <v>153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6" t="s">
        <v>92</v>
      </c>
      <c r="BK152" s="205">
        <f>ROUND(I152*H152,2)</f>
        <v>0</v>
      </c>
      <c r="BL152" s="16" t="s">
        <v>160</v>
      </c>
      <c r="BM152" s="204" t="s">
        <v>677</v>
      </c>
    </row>
    <row r="153" spans="1:65" s="2" customFormat="1" ht="21.75" customHeight="1">
      <c r="A153" s="34"/>
      <c r="B153" s="35"/>
      <c r="C153" s="193" t="s">
        <v>278</v>
      </c>
      <c r="D153" s="193" t="s">
        <v>155</v>
      </c>
      <c r="E153" s="194" t="s">
        <v>678</v>
      </c>
      <c r="F153" s="195" t="s">
        <v>679</v>
      </c>
      <c r="G153" s="196" t="s">
        <v>158</v>
      </c>
      <c r="H153" s="197">
        <v>107.25</v>
      </c>
      <c r="I153" s="198"/>
      <c r="J153" s="199">
        <f>ROUND(I153*H153,2)</f>
        <v>0</v>
      </c>
      <c r="K153" s="195" t="s">
        <v>159</v>
      </c>
      <c r="L153" s="39"/>
      <c r="M153" s="200" t="s">
        <v>1</v>
      </c>
      <c r="N153" s="201" t="s">
        <v>50</v>
      </c>
      <c r="O153" s="71"/>
      <c r="P153" s="202">
        <f>O153*H153</f>
        <v>0</v>
      </c>
      <c r="Q153" s="202">
        <v>0.18906999999999999</v>
      </c>
      <c r="R153" s="202">
        <f>Q153*H153</f>
        <v>20.2777575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160</v>
      </c>
      <c r="AT153" s="204" t="s">
        <v>155</v>
      </c>
      <c r="AU153" s="204" t="s">
        <v>94</v>
      </c>
      <c r="AY153" s="16" t="s">
        <v>153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6" t="s">
        <v>92</v>
      </c>
      <c r="BK153" s="205">
        <f>ROUND(I153*H153,2)</f>
        <v>0</v>
      </c>
      <c r="BL153" s="16" t="s">
        <v>160</v>
      </c>
      <c r="BM153" s="204" t="s">
        <v>680</v>
      </c>
    </row>
    <row r="154" spans="1:65" s="13" customFormat="1" ht="11.25">
      <c r="B154" s="211"/>
      <c r="C154" s="212"/>
      <c r="D154" s="206" t="s">
        <v>164</v>
      </c>
      <c r="E154" s="213" t="s">
        <v>1</v>
      </c>
      <c r="F154" s="214" t="s">
        <v>681</v>
      </c>
      <c r="G154" s="212"/>
      <c r="H154" s="215">
        <v>107.25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164</v>
      </c>
      <c r="AU154" s="221" t="s">
        <v>94</v>
      </c>
      <c r="AV154" s="13" t="s">
        <v>94</v>
      </c>
      <c r="AW154" s="13" t="s">
        <v>41</v>
      </c>
      <c r="AX154" s="13" t="s">
        <v>92</v>
      </c>
      <c r="AY154" s="221" t="s">
        <v>153</v>
      </c>
    </row>
    <row r="155" spans="1:65" s="2" customFormat="1" ht="24">
      <c r="A155" s="34"/>
      <c r="B155" s="35"/>
      <c r="C155" s="193" t="s">
        <v>282</v>
      </c>
      <c r="D155" s="193" t="s">
        <v>155</v>
      </c>
      <c r="E155" s="194" t="s">
        <v>682</v>
      </c>
      <c r="F155" s="195" t="s">
        <v>683</v>
      </c>
      <c r="G155" s="196" t="s">
        <v>376</v>
      </c>
      <c r="H155" s="197">
        <v>3</v>
      </c>
      <c r="I155" s="198"/>
      <c r="J155" s="199">
        <f>ROUND(I155*H155,2)</f>
        <v>0</v>
      </c>
      <c r="K155" s="195" t="s">
        <v>1</v>
      </c>
      <c r="L155" s="39"/>
      <c r="M155" s="200" t="s">
        <v>1</v>
      </c>
      <c r="N155" s="201" t="s">
        <v>50</v>
      </c>
      <c r="O155" s="71"/>
      <c r="P155" s="202">
        <f>O155*H155</f>
        <v>0</v>
      </c>
      <c r="Q155" s="202">
        <v>0</v>
      </c>
      <c r="R155" s="202">
        <f>Q155*H155</f>
        <v>0</v>
      </c>
      <c r="S155" s="202">
        <v>0.45</v>
      </c>
      <c r="T155" s="203">
        <f>S155*H155</f>
        <v>1.35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4" t="s">
        <v>160</v>
      </c>
      <c r="AT155" s="204" t="s">
        <v>155</v>
      </c>
      <c r="AU155" s="204" t="s">
        <v>94</v>
      </c>
      <c r="AY155" s="16" t="s">
        <v>153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6" t="s">
        <v>92</v>
      </c>
      <c r="BK155" s="205">
        <f>ROUND(I155*H155,2)</f>
        <v>0</v>
      </c>
      <c r="BL155" s="16" t="s">
        <v>160</v>
      </c>
      <c r="BM155" s="204" t="s">
        <v>684</v>
      </c>
    </row>
    <row r="156" spans="1:65" s="12" customFormat="1" ht="22.9" customHeight="1">
      <c r="B156" s="177"/>
      <c r="C156" s="178"/>
      <c r="D156" s="179" t="s">
        <v>84</v>
      </c>
      <c r="E156" s="191" t="s">
        <v>507</v>
      </c>
      <c r="F156" s="191" t="s">
        <v>508</v>
      </c>
      <c r="G156" s="178"/>
      <c r="H156" s="178"/>
      <c r="I156" s="181"/>
      <c r="J156" s="192">
        <f>BK156</f>
        <v>0</v>
      </c>
      <c r="K156" s="178"/>
      <c r="L156" s="183"/>
      <c r="M156" s="184"/>
      <c r="N156" s="185"/>
      <c r="O156" s="185"/>
      <c r="P156" s="186">
        <f>SUM(P157:P173)</f>
        <v>0</v>
      </c>
      <c r="Q156" s="185"/>
      <c r="R156" s="186">
        <f>SUM(R157:R173)</f>
        <v>0</v>
      </c>
      <c r="S156" s="185"/>
      <c r="T156" s="187">
        <f>SUM(T157:T173)</f>
        <v>0</v>
      </c>
      <c r="AR156" s="188" t="s">
        <v>92</v>
      </c>
      <c r="AT156" s="189" t="s">
        <v>84</v>
      </c>
      <c r="AU156" s="189" t="s">
        <v>92</v>
      </c>
      <c r="AY156" s="188" t="s">
        <v>153</v>
      </c>
      <c r="BK156" s="190">
        <f>SUM(BK157:BK173)</f>
        <v>0</v>
      </c>
    </row>
    <row r="157" spans="1:65" s="2" customFormat="1" ht="21.75" customHeight="1">
      <c r="A157" s="34"/>
      <c r="B157" s="35"/>
      <c r="C157" s="193" t="s">
        <v>287</v>
      </c>
      <c r="D157" s="193" t="s">
        <v>155</v>
      </c>
      <c r="E157" s="194" t="s">
        <v>685</v>
      </c>
      <c r="F157" s="195" t="s">
        <v>686</v>
      </c>
      <c r="G157" s="196" t="s">
        <v>185</v>
      </c>
      <c r="H157" s="197">
        <v>15.371</v>
      </c>
      <c r="I157" s="198"/>
      <c r="J157" s="199">
        <f>ROUND(I157*H157,2)</f>
        <v>0</v>
      </c>
      <c r="K157" s="195" t="s">
        <v>159</v>
      </c>
      <c r="L157" s="39"/>
      <c r="M157" s="200" t="s">
        <v>1</v>
      </c>
      <c r="N157" s="201" t="s">
        <v>50</v>
      </c>
      <c r="O157" s="71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4" t="s">
        <v>160</v>
      </c>
      <c r="AT157" s="204" t="s">
        <v>155</v>
      </c>
      <c r="AU157" s="204" t="s">
        <v>94</v>
      </c>
      <c r="AY157" s="16" t="s">
        <v>153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6" t="s">
        <v>92</v>
      </c>
      <c r="BK157" s="205">
        <f>ROUND(I157*H157,2)</f>
        <v>0</v>
      </c>
      <c r="BL157" s="16" t="s">
        <v>160</v>
      </c>
      <c r="BM157" s="204" t="s">
        <v>687</v>
      </c>
    </row>
    <row r="158" spans="1:65" s="13" customFormat="1" ht="11.25">
      <c r="B158" s="211"/>
      <c r="C158" s="212"/>
      <c r="D158" s="206" t="s">
        <v>164</v>
      </c>
      <c r="E158" s="213" t="s">
        <v>1</v>
      </c>
      <c r="F158" s="214" t="s">
        <v>688</v>
      </c>
      <c r="G158" s="212"/>
      <c r="H158" s="215">
        <v>2.569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164</v>
      </c>
      <c r="AU158" s="221" t="s">
        <v>94</v>
      </c>
      <c r="AV158" s="13" t="s">
        <v>94</v>
      </c>
      <c r="AW158" s="13" t="s">
        <v>41</v>
      </c>
      <c r="AX158" s="13" t="s">
        <v>85</v>
      </c>
      <c r="AY158" s="221" t="s">
        <v>153</v>
      </c>
    </row>
    <row r="159" spans="1:65" s="13" customFormat="1" ht="11.25">
      <c r="B159" s="211"/>
      <c r="C159" s="212"/>
      <c r="D159" s="206" t="s">
        <v>164</v>
      </c>
      <c r="E159" s="213" t="s">
        <v>1</v>
      </c>
      <c r="F159" s="214" t="s">
        <v>689</v>
      </c>
      <c r="G159" s="212"/>
      <c r="H159" s="215">
        <v>12.013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164</v>
      </c>
      <c r="AU159" s="221" t="s">
        <v>94</v>
      </c>
      <c r="AV159" s="13" t="s">
        <v>94</v>
      </c>
      <c r="AW159" s="13" t="s">
        <v>41</v>
      </c>
      <c r="AX159" s="13" t="s">
        <v>85</v>
      </c>
      <c r="AY159" s="221" t="s">
        <v>153</v>
      </c>
    </row>
    <row r="160" spans="1:65" s="13" customFormat="1" ht="11.25">
      <c r="B160" s="211"/>
      <c r="C160" s="212"/>
      <c r="D160" s="206" t="s">
        <v>164</v>
      </c>
      <c r="E160" s="213" t="s">
        <v>1</v>
      </c>
      <c r="F160" s="214" t="s">
        <v>690</v>
      </c>
      <c r="G160" s="212"/>
      <c r="H160" s="215">
        <v>0.4</v>
      </c>
      <c r="I160" s="216"/>
      <c r="J160" s="212"/>
      <c r="K160" s="212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164</v>
      </c>
      <c r="AU160" s="221" t="s">
        <v>94</v>
      </c>
      <c r="AV160" s="13" t="s">
        <v>94</v>
      </c>
      <c r="AW160" s="13" t="s">
        <v>41</v>
      </c>
      <c r="AX160" s="13" t="s">
        <v>85</v>
      </c>
      <c r="AY160" s="221" t="s">
        <v>153</v>
      </c>
    </row>
    <row r="161" spans="1:65" s="13" customFormat="1" ht="22.5">
      <c r="B161" s="211"/>
      <c r="C161" s="212"/>
      <c r="D161" s="206" t="s">
        <v>164</v>
      </c>
      <c r="E161" s="213" t="s">
        <v>1</v>
      </c>
      <c r="F161" s="214" t="s">
        <v>691</v>
      </c>
      <c r="G161" s="212"/>
      <c r="H161" s="215">
        <v>0.375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164</v>
      </c>
      <c r="AU161" s="221" t="s">
        <v>94</v>
      </c>
      <c r="AV161" s="13" t="s">
        <v>94</v>
      </c>
      <c r="AW161" s="13" t="s">
        <v>41</v>
      </c>
      <c r="AX161" s="13" t="s">
        <v>85</v>
      </c>
      <c r="AY161" s="221" t="s">
        <v>153</v>
      </c>
    </row>
    <row r="162" spans="1:65" s="13" customFormat="1" ht="11.25">
      <c r="B162" s="211"/>
      <c r="C162" s="212"/>
      <c r="D162" s="206" t="s">
        <v>164</v>
      </c>
      <c r="E162" s="213" t="s">
        <v>1</v>
      </c>
      <c r="F162" s="214" t="s">
        <v>692</v>
      </c>
      <c r="G162" s="212"/>
      <c r="H162" s="215">
        <v>1.4E-2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164</v>
      </c>
      <c r="AU162" s="221" t="s">
        <v>94</v>
      </c>
      <c r="AV162" s="13" t="s">
        <v>94</v>
      </c>
      <c r="AW162" s="13" t="s">
        <v>41</v>
      </c>
      <c r="AX162" s="13" t="s">
        <v>85</v>
      </c>
      <c r="AY162" s="221" t="s">
        <v>153</v>
      </c>
    </row>
    <row r="163" spans="1:65" s="14" customFormat="1" ht="11.25">
      <c r="B163" s="232"/>
      <c r="C163" s="233"/>
      <c r="D163" s="206" t="s">
        <v>164</v>
      </c>
      <c r="E163" s="234" t="s">
        <v>1</v>
      </c>
      <c r="F163" s="235" t="s">
        <v>204</v>
      </c>
      <c r="G163" s="233"/>
      <c r="H163" s="236">
        <v>15.371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164</v>
      </c>
      <c r="AU163" s="242" t="s">
        <v>94</v>
      </c>
      <c r="AV163" s="14" t="s">
        <v>160</v>
      </c>
      <c r="AW163" s="14" t="s">
        <v>41</v>
      </c>
      <c r="AX163" s="14" t="s">
        <v>92</v>
      </c>
      <c r="AY163" s="242" t="s">
        <v>153</v>
      </c>
    </row>
    <row r="164" spans="1:65" s="2" customFormat="1" ht="24">
      <c r="A164" s="34"/>
      <c r="B164" s="35"/>
      <c r="C164" s="193" t="s">
        <v>293</v>
      </c>
      <c r="D164" s="193" t="s">
        <v>155</v>
      </c>
      <c r="E164" s="194" t="s">
        <v>693</v>
      </c>
      <c r="F164" s="195" t="s">
        <v>694</v>
      </c>
      <c r="G164" s="196" t="s">
        <v>185</v>
      </c>
      <c r="H164" s="197">
        <v>32</v>
      </c>
      <c r="I164" s="198"/>
      <c r="J164" s="199">
        <f>ROUND(I164*H164,2)</f>
        <v>0</v>
      </c>
      <c r="K164" s="195" t="s">
        <v>159</v>
      </c>
      <c r="L164" s="39"/>
      <c r="M164" s="200" t="s">
        <v>1</v>
      </c>
      <c r="N164" s="201" t="s">
        <v>50</v>
      </c>
      <c r="O164" s="71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160</v>
      </c>
      <c r="AT164" s="204" t="s">
        <v>155</v>
      </c>
      <c r="AU164" s="204" t="s">
        <v>94</v>
      </c>
      <c r="AY164" s="16" t="s">
        <v>153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6" t="s">
        <v>92</v>
      </c>
      <c r="BK164" s="205">
        <f>ROUND(I164*H164,2)</f>
        <v>0</v>
      </c>
      <c r="BL164" s="16" t="s">
        <v>160</v>
      </c>
      <c r="BM164" s="204" t="s">
        <v>695</v>
      </c>
    </row>
    <row r="165" spans="1:65" s="13" customFormat="1" ht="11.25">
      <c r="B165" s="211"/>
      <c r="C165" s="212"/>
      <c r="D165" s="206" t="s">
        <v>164</v>
      </c>
      <c r="E165" s="213" t="s">
        <v>1</v>
      </c>
      <c r="F165" s="214" t="s">
        <v>696</v>
      </c>
      <c r="G165" s="212"/>
      <c r="H165" s="215">
        <v>32</v>
      </c>
      <c r="I165" s="216"/>
      <c r="J165" s="212"/>
      <c r="K165" s="212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164</v>
      </c>
      <c r="AU165" s="221" t="s">
        <v>94</v>
      </c>
      <c r="AV165" s="13" t="s">
        <v>94</v>
      </c>
      <c r="AW165" s="13" t="s">
        <v>41</v>
      </c>
      <c r="AX165" s="13" t="s">
        <v>92</v>
      </c>
      <c r="AY165" s="221" t="s">
        <v>153</v>
      </c>
    </row>
    <row r="166" spans="1:65" s="2" customFormat="1" ht="16.5" customHeight="1">
      <c r="A166" s="34"/>
      <c r="B166" s="35"/>
      <c r="C166" s="193" t="s">
        <v>308</v>
      </c>
      <c r="D166" s="193" t="s">
        <v>155</v>
      </c>
      <c r="E166" s="194" t="s">
        <v>697</v>
      </c>
      <c r="F166" s="195" t="s">
        <v>698</v>
      </c>
      <c r="G166" s="196" t="s">
        <v>185</v>
      </c>
      <c r="H166" s="197">
        <v>126.59</v>
      </c>
      <c r="I166" s="198"/>
      <c r="J166" s="199">
        <f>ROUND(I166*H166,2)</f>
        <v>0</v>
      </c>
      <c r="K166" s="195" t="s">
        <v>159</v>
      </c>
      <c r="L166" s="39"/>
      <c r="M166" s="200" t="s">
        <v>1</v>
      </c>
      <c r="N166" s="201" t="s">
        <v>50</v>
      </c>
      <c r="O166" s="71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160</v>
      </c>
      <c r="AT166" s="204" t="s">
        <v>155</v>
      </c>
      <c r="AU166" s="204" t="s">
        <v>94</v>
      </c>
      <c r="AY166" s="16" t="s">
        <v>153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6" t="s">
        <v>92</v>
      </c>
      <c r="BK166" s="205">
        <f>ROUND(I166*H166,2)</f>
        <v>0</v>
      </c>
      <c r="BL166" s="16" t="s">
        <v>160</v>
      </c>
      <c r="BM166" s="204" t="s">
        <v>699</v>
      </c>
    </row>
    <row r="167" spans="1:65" s="13" customFormat="1" ht="22.5">
      <c r="B167" s="211"/>
      <c r="C167" s="212"/>
      <c r="D167" s="206" t="s">
        <v>164</v>
      </c>
      <c r="E167" s="213" t="s">
        <v>1</v>
      </c>
      <c r="F167" s="214" t="s">
        <v>700</v>
      </c>
      <c r="G167" s="212"/>
      <c r="H167" s="215">
        <v>97.632000000000005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164</v>
      </c>
      <c r="AU167" s="221" t="s">
        <v>94</v>
      </c>
      <c r="AV167" s="13" t="s">
        <v>94</v>
      </c>
      <c r="AW167" s="13" t="s">
        <v>41</v>
      </c>
      <c r="AX167" s="13" t="s">
        <v>85</v>
      </c>
      <c r="AY167" s="221" t="s">
        <v>153</v>
      </c>
    </row>
    <row r="168" spans="1:65" s="13" customFormat="1" ht="22.5">
      <c r="B168" s="211"/>
      <c r="C168" s="212"/>
      <c r="D168" s="206" t="s">
        <v>164</v>
      </c>
      <c r="E168" s="213" t="s">
        <v>1</v>
      </c>
      <c r="F168" s="214" t="s">
        <v>701</v>
      </c>
      <c r="G168" s="212"/>
      <c r="H168" s="215">
        <v>28.957999999999998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164</v>
      </c>
      <c r="AU168" s="221" t="s">
        <v>94</v>
      </c>
      <c r="AV168" s="13" t="s">
        <v>94</v>
      </c>
      <c r="AW168" s="13" t="s">
        <v>41</v>
      </c>
      <c r="AX168" s="13" t="s">
        <v>85</v>
      </c>
      <c r="AY168" s="221" t="s">
        <v>153</v>
      </c>
    </row>
    <row r="169" spans="1:65" s="14" customFormat="1" ht="11.25">
      <c r="B169" s="232"/>
      <c r="C169" s="233"/>
      <c r="D169" s="206" t="s">
        <v>164</v>
      </c>
      <c r="E169" s="234" t="s">
        <v>1</v>
      </c>
      <c r="F169" s="235" t="s">
        <v>204</v>
      </c>
      <c r="G169" s="233"/>
      <c r="H169" s="236">
        <v>126.59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164</v>
      </c>
      <c r="AU169" s="242" t="s">
        <v>94</v>
      </c>
      <c r="AV169" s="14" t="s">
        <v>160</v>
      </c>
      <c r="AW169" s="14" t="s">
        <v>41</v>
      </c>
      <c r="AX169" s="14" t="s">
        <v>92</v>
      </c>
      <c r="AY169" s="242" t="s">
        <v>153</v>
      </c>
    </row>
    <row r="170" spans="1:65" s="2" customFormat="1" ht="24">
      <c r="A170" s="34"/>
      <c r="B170" s="35"/>
      <c r="C170" s="193" t="s">
        <v>313</v>
      </c>
      <c r="D170" s="193" t="s">
        <v>155</v>
      </c>
      <c r="E170" s="194" t="s">
        <v>702</v>
      </c>
      <c r="F170" s="195" t="s">
        <v>527</v>
      </c>
      <c r="G170" s="196" t="s">
        <v>185</v>
      </c>
      <c r="H170" s="197">
        <v>126.59</v>
      </c>
      <c r="I170" s="198"/>
      <c r="J170" s="199">
        <f>ROUND(I170*H170,2)</f>
        <v>0</v>
      </c>
      <c r="K170" s="195" t="s">
        <v>159</v>
      </c>
      <c r="L170" s="39"/>
      <c r="M170" s="200" t="s">
        <v>1</v>
      </c>
      <c r="N170" s="201" t="s">
        <v>50</v>
      </c>
      <c r="O170" s="71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160</v>
      </c>
      <c r="AT170" s="204" t="s">
        <v>155</v>
      </c>
      <c r="AU170" s="204" t="s">
        <v>94</v>
      </c>
      <c r="AY170" s="16" t="s">
        <v>153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6" t="s">
        <v>92</v>
      </c>
      <c r="BK170" s="205">
        <f>ROUND(I170*H170,2)</f>
        <v>0</v>
      </c>
      <c r="BL170" s="16" t="s">
        <v>160</v>
      </c>
      <c r="BM170" s="204" t="s">
        <v>703</v>
      </c>
    </row>
    <row r="171" spans="1:65" s="13" customFormat="1" ht="11.25">
      <c r="B171" s="211"/>
      <c r="C171" s="212"/>
      <c r="D171" s="206" t="s">
        <v>164</v>
      </c>
      <c r="E171" s="213" t="s">
        <v>1</v>
      </c>
      <c r="F171" s="214" t="s">
        <v>704</v>
      </c>
      <c r="G171" s="212"/>
      <c r="H171" s="215">
        <v>97.632000000000005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164</v>
      </c>
      <c r="AU171" s="221" t="s">
        <v>94</v>
      </c>
      <c r="AV171" s="13" t="s">
        <v>94</v>
      </c>
      <c r="AW171" s="13" t="s">
        <v>41</v>
      </c>
      <c r="AX171" s="13" t="s">
        <v>85</v>
      </c>
      <c r="AY171" s="221" t="s">
        <v>153</v>
      </c>
    </row>
    <row r="172" spans="1:65" s="13" customFormat="1" ht="11.25">
      <c r="B172" s="211"/>
      <c r="C172" s="212"/>
      <c r="D172" s="206" t="s">
        <v>164</v>
      </c>
      <c r="E172" s="213" t="s">
        <v>1</v>
      </c>
      <c r="F172" s="214" t="s">
        <v>705</v>
      </c>
      <c r="G172" s="212"/>
      <c r="H172" s="215">
        <v>28.957999999999998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164</v>
      </c>
      <c r="AU172" s="221" t="s">
        <v>94</v>
      </c>
      <c r="AV172" s="13" t="s">
        <v>94</v>
      </c>
      <c r="AW172" s="13" t="s">
        <v>41</v>
      </c>
      <c r="AX172" s="13" t="s">
        <v>85</v>
      </c>
      <c r="AY172" s="221" t="s">
        <v>153</v>
      </c>
    </row>
    <row r="173" spans="1:65" s="14" customFormat="1" ht="11.25">
      <c r="B173" s="232"/>
      <c r="C173" s="233"/>
      <c r="D173" s="206" t="s">
        <v>164</v>
      </c>
      <c r="E173" s="234" t="s">
        <v>1</v>
      </c>
      <c r="F173" s="235" t="s">
        <v>204</v>
      </c>
      <c r="G173" s="233"/>
      <c r="H173" s="236">
        <v>126.59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AT173" s="242" t="s">
        <v>164</v>
      </c>
      <c r="AU173" s="242" t="s">
        <v>94</v>
      </c>
      <c r="AV173" s="14" t="s">
        <v>160</v>
      </c>
      <c r="AW173" s="14" t="s">
        <v>41</v>
      </c>
      <c r="AX173" s="14" t="s">
        <v>92</v>
      </c>
      <c r="AY173" s="242" t="s">
        <v>153</v>
      </c>
    </row>
    <row r="174" spans="1:65" s="12" customFormat="1" ht="22.9" customHeight="1">
      <c r="B174" s="177"/>
      <c r="C174" s="178"/>
      <c r="D174" s="179" t="s">
        <v>84</v>
      </c>
      <c r="E174" s="191" t="s">
        <v>529</v>
      </c>
      <c r="F174" s="191" t="s">
        <v>530</v>
      </c>
      <c r="G174" s="178"/>
      <c r="H174" s="178"/>
      <c r="I174" s="181"/>
      <c r="J174" s="192">
        <f>BK174</f>
        <v>0</v>
      </c>
      <c r="K174" s="178"/>
      <c r="L174" s="183"/>
      <c r="M174" s="184"/>
      <c r="N174" s="185"/>
      <c r="O174" s="185"/>
      <c r="P174" s="186">
        <f>SUM(P175:P180)</f>
        <v>0</v>
      </c>
      <c r="Q174" s="185"/>
      <c r="R174" s="186">
        <f>SUM(R175:R180)</f>
        <v>0</v>
      </c>
      <c r="S174" s="185"/>
      <c r="T174" s="187">
        <f>SUM(T175:T180)</f>
        <v>0</v>
      </c>
      <c r="AR174" s="188" t="s">
        <v>92</v>
      </c>
      <c r="AT174" s="189" t="s">
        <v>84</v>
      </c>
      <c r="AU174" s="189" t="s">
        <v>92</v>
      </c>
      <c r="AY174" s="188" t="s">
        <v>153</v>
      </c>
      <c r="BK174" s="190">
        <f>SUM(BK175:BK180)</f>
        <v>0</v>
      </c>
    </row>
    <row r="175" spans="1:65" s="2" customFormat="1" ht="24">
      <c r="A175" s="34"/>
      <c r="B175" s="35"/>
      <c r="C175" s="193" t="s">
        <v>317</v>
      </c>
      <c r="D175" s="193" t="s">
        <v>155</v>
      </c>
      <c r="E175" s="194" t="s">
        <v>706</v>
      </c>
      <c r="F175" s="195" t="s">
        <v>707</v>
      </c>
      <c r="G175" s="196" t="s">
        <v>185</v>
      </c>
      <c r="H175" s="197">
        <v>177.9</v>
      </c>
      <c r="I175" s="198"/>
      <c r="J175" s="199">
        <f>ROUND(I175*H175,2)</f>
        <v>0</v>
      </c>
      <c r="K175" s="195" t="s">
        <v>159</v>
      </c>
      <c r="L175" s="39"/>
      <c r="M175" s="200" t="s">
        <v>1</v>
      </c>
      <c r="N175" s="201" t="s">
        <v>50</v>
      </c>
      <c r="O175" s="71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160</v>
      </c>
      <c r="AT175" s="204" t="s">
        <v>155</v>
      </c>
      <c r="AU175" s="204" t="s">
        <v>94</v>
      </c>
      <c r="AY175" s="16" t="s">
        <v>153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6" t="s">
        <v>92</v>
      </c>
      <c r="BK175" s="205">
        <f>ROUND(I175*H175,2)</f>
        <v>0</v>
      </c>
      <c r="BL175" s="16" t="s">
        <v>160</v>
      </c>
      <c r="BM175" s="204" t="s">
        <v>708</v>
      </c>
    </row>
    <row r="176" spans="1:65" s="2" customFormat="1" ht="36">
      <c r="A176" s="34"/>
      <c r="B176" s="35"/>
      <c r="C176" s="193" t="s">
        <v>323</v>
      </c>
      <c r="D176" s="193" t="s">
        <v>155</v>
      </c>
      <c r="E176" s="194" t="s">
        <v>709</v>
      </c>
      <c r="F176" s="195" t="s">
        <v>710</v>
      </c>
      <c r="G176" s="196" t="s">
        <v>185</v>
      </c>
      <c r="H176" s="197">
        <v>7565.8969999999999</v>
      </c>
      <c r="I176" s="198"/>
      <c r="J176" s="199">
        <f>ROUND(I176*H176,2)</f>
        <v>0</v>
      </c>
      <c r="K176" s="195" t="s">
        <v>159</v>
      </c>
      <c r="L176" s="39"/>
      <c r="M176" s="200" t="s">
        <v>1</v>
      </c>
      <c r="N176" s="201" t="s">
        <v>50</v>
      </c>
      <c r="O176" s="71"/>
      <c r="P176" s="202">
        <f>O176*H176</f>
        <v>0</v>
      </c>
      <c r="Q176" s="202">
        <v>0</v>
      </c>
      <c r="R176" s="202">
        <f>Q176*H176</f>
        <v>0</v>
      </c>
      <c r="S176" s="202">
        <v>0</v>
      </c>
      <c r="T176" s="20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4" t="s">
        <v>160</v>
      </c>
      <c r="AT176" s="204" t="s">
        <v>155</v>
      </c>
      <c r="AU176" s="204" t="s">
        <v>94</v>
      </c>
      <c r="AY176" s="16" t="s">
        <v>153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6" t="s">
        <v>92</v>
      </c>
      <c r="BK176" s="205">
        <f>ROUND(I176*H176,2)</f>
        <v>0</v>
      </c>
      <c r="BL176" s="16" t="s">
        <v>160</v>
      </c>
      <c r="BM176" s="204" t="s">
        <v>711</v>
      </c>
    </row>
    <row r="177" spans="1:65" s="13" customFormat="1" ht="11.25">
      <c r="B177" s="211"/>
      <c r="C177" s="212"/>
      <c r="D177" s="206" t="s">
        <v>164</v>
      </c>
      <c r="E177" s="213" t="s">
        <v>1</v>
      </c>
      <c r="F177" s="214" t="s">
        <v>712</v>
      </c>
      <c r="G177" s="212"/>
      <c r="H177" s="215">
        <v>1015.292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164</v>
      </c>
      <c r="AU177" s="221" t="s">
        <v>94</v>
      </c>
      <c r="AV177" s="13" t="s">
        <v>94</v>
      </c>
      <c r="AW177" s="13" t="s">
        <v>41</v>
      </c>
      <c r="AX177" s="13" t="s">
        <v>85</v>
      </c>
      <c r="AY177" s="221" t="s">
        <v>153</v>
      </c>
    </row>
    <row r="178" spans="1:65" s="13" customFormat="1" ht="22.5">
      <c r="B178" s="211"/>
      <c r="C178" s="212"/>
      <c r="D178" s="206" t="s">
        <v>164</v>
      </c>
      <c r="E178" s="213" t="s">
        <v>1</v>
      </c>
      <c r="F178" s="214" t="s">
        <v>713</v>
      </c>
      <c r="G178" s="212"/>
      <c r="H178" s="215">
        <v>3921.3850000000002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164</v>
      </c>
      <c r="AU178" s="221" t="s">
        <v>94</v>
      </c>
      <c r="AV178" s="13" t="s">
        <v>94</v>
      </c>
      <c r="AW178" s="13" t="s">
        <v>41</v>
      </c>
      <c r="AX178" s="13" t="s">
        <v>85</v>
      </c>
      <c r="AY178" s="221" t="s">
        <v>153</v>
      </c>
    </row>
    <row r="179" spans="1:65" s="13" customFormat="1" ht="11.25">
      <c r="B179" s="211"/>
      <c r="C179" s="212"/>
      <c r="D179" s="206" t="s">
        <v>164</v>
      </c>
      <c r="E179" s="213" t="s">
        <v>1</v>
      </c>
      <c r="F179" s="214" t="s">
        <v>714</v>
      </c>
      <c r="G179" s="212"/>
      <c r="H179" s="215">
        <v>2629.22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164</v>
      </c>
      <c r="AU179" s="221" t="s">
        <v>94</v>
      </c>
      <c r="AV179" s="13" t="s">
        <v>94</v>
      </c>
      <c r="AW179" s="13" t="s">
        <v>41</v>
      </c>
      <c r="AX179" s="13" t="s">
        <v>85</v>
      </c>
      <c r="AY179" s="221" t="s">
        <v>153</v>
      </c>
    </row>
    <row r="180" spans="1:65" s="14" customFormat="1" ht="11.25">
      <c r="B180" s="232"/>
      <c r="C180" s="233"/>
      <c r="D180" s="206" t="s">
        <v>164</v>
      </c>
      <c r="E180" s="234" t="s">
        <v>1</v>
      </c>
      <c r="F180" s="235" t="s">
        <v>204</v>
      </c>
      <c r="G180" s="233"/>
      <c r="H180" s="236">
        <v>7565.8969999999999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AT180" s="242" t="s">
        <v>164</v>
      </c>
      <c r="AU180" s="242" t="s">
        <v>94</v>
      </c>
      <c r="AV180" s="14" t="s">
        <v>160</v>
      </c>
      <c r="AW180" s="14" t="s">
        <v>41</v>
      </c>
      <c r="AX180" s="14" t="s">
        <v>92</v>
      </c>
      <c r="AY180" s="242" t="s">
        <v>153</v>
      </c>
    </row>
    <row r="181" spans="1:65" s="12" customFormat="1" ht="25.9" customHeight="1">
      <c r="B181" s="177"/>
      <c r="C181" s="178"/>
      <c r="D181" s="179" t="s">
        <v>84</v>
      </c>
      <c r="E181" s="180" t="s">
        <v>182</v>
      </c>
      <c r="F181" s="180" t="s">
        <v>594</v>
      </c>
      <c r="G181" s="178"/>
      <c r="H181" s="178"/>
      <c r="I181" s="181"/>
      <c r="J181" s="182">
        <f>BK181</f>
        <v>0</v>
      </c>
      <c r="K181" s="178"/>
      <c r="L181" s="183"/>
      <c r="M181" s="184"/>
      <c r="N181" s="185"/>
      <c r="O181" s="185"/>
      <c r="P181" s="186">
        <f>P182</f>
        <v>0</v>
      </c>
      <c r="Q181" s="185"/>
      <c r="R181" s="186">
        <f>R182</f>
        <v>0</v>
      </c>
      <c r="S181" s="185"/>
      <c r="T181" s="187">
        <f>T182</f>
        <v>0</v>
      </c>
      <c r="AR181" s="188" t="s">
        <v>171</v>
      </c>
      <c r="AT181" s="189" t="s">
        <v>84</v>
      </c>
      <c r="AU181" s="189" t="s">
        <v>85</v>
      </c>
      <c r="AY181" s="188" t="s">
        <v>153</v>
      </c>
      <c r="BK181" s="190">
        <f>BK182</f>
        <v>0</v>
      </c>
    </row>
    <row r="182" spans="1:65" s="12" customFormat="1" ht="22.9" customHeight="1">
      <c r="B182" s="177"/>
      <c r="C182" s="178"/>
      <c r="D182" s="179" t="s">
        <v>84</v>
      </c>
      <c r="E182" s="191" t="s">
        <v>595</v>
      </c>
      <c r="F182" s="191" t="s">
        <v>596</v>
      </c>
      <c r="G182" s="178"/>
      <c r="H182" s="178"/>
      <c r="I182" s="181"/>
      <c r="J182" s="192">
        <f>BK182</f>
        <v>0</v>
      </c>
      <c r="K182" s="178"/>
      <c r="L182" s="183"/>
      <c r="M182" s="184"/>
      <c r="N182" s="185"/>
      <c r="O182" s="185"/>
      <c r="P182" s="186">
        <f>P183</f>
        <v>0</v>
      </c>
      <c r="Q182" s="185"/>
      <c r="R182" s="186">
        <f>R183</f>
        <v>0</v>
      </c>
      <c r="S182" s="185"/>
      <c r="T182" s="187">
        <f>T183</f>
        <v>0</v>
      </c>
      <c r="AR182" s="188" t="s">
        <v>171</v>
      </c>
      <c r="AT182" s="189" t="s">
        <v>84</v>
      </c>
      <c r="AU182" s="189" t="s">
        <v>92</v>
      </c>
      <c r="AY182" s="188" t="s">
        <v>153</v>
      </c>
      <c r="BK182" s="190">
        <f>BK183</f>
        <v>0</v>
      </c>
    </row>
    <row r="183" spans="1:65" s="2" customFormat="1" ht="16.5" customHeight="1">
      <c r="A183" s="34"/>
      <c r="B183" s="35"/>
      <c r="C183" s="193" t="s">
        <v>329</v>
      </c>
      <c r="D183" s="193" t="s">
        <v>155</v>
      </c>
      <c r="E183" s="194" t="s">
        <v>715</v>
      </c>
      <c r="F183" s="195" t="s">
        <v>716</v>
      </c>
      <c r="G183" s="196" t="s">
        <v>376</v>
      </c>
      <c r="H183" s="197">
        <v>1</v>
      </c>
      <c r="I183" s="198"/>
      <c r="J183" s="199">
        <f>ROUND(I183*H183,2)</f>
        <v>0</v>
      </c>
      <c r="K183" s="195" t="s">
        <v>159</v>
      </c>
      <c r="L183" s="39"/>
      <c r="M183" s="200" t="s">
        <v>1</v>
      </c>
      <c r="N183" s="201" t="s">
        <v>50</v>
      </c>
      <c r="O183" s="71"/>
      <c r="P183" s="202">
        <f>O183*H183</f>
        <v>0</v>
      </c>
      <c r="Q183" s="202">
        <v>0</v>
      </c>
      <c r="R183" s="202">
        <f>Q183*H183</f>
        <v>0</v>
      </c>
      <c r="S183" s="202">
        <v>0</v>
      </c>
      <c r="T183" s="20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4" t="s">
        <v>486</v>
      </c>
      <c r="AT183" s="204" t="s">
        <v>155</v>
      </c>
      <c r="AU183" s="204" t="s">
        <v>94</v>
      </c>
      <c r="AY183" s="16" t="s">
        <v>153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6" t="s">
        <v>92</v>
      </c>
      <c r="BK183" s="205">
        <f>ROUND(I183*H183,2)</f>
        <v>0</v>
      </c>
      <c r="BL183" s="16" t="s">
        <v>486</v>
      </c>
      <c r="BM183" s="204" t="s">
        <v>717</v>
      </c>
    </row>
    <row r="184" spans="1:65" s="12" customFormat="1" ht="25.9" customHeight="1">
      <c r="B184" s="177"/>
      <c r="C184" s="178"/>
      <c r="D184" s="179" t="s">
        <v>84</v>
      </c>
      <c r="E184" s="180" t="s">
        <v>718</v>
      </c>
      <c r="F184" s="180" t="s">
        <v>719</v>
      </c>
      <c r="G184" s="178"/>
      <c r="H184" s="178"/>
      <c r="I184" s="181"/>
      <c r="J184" s="182">
        <f>BK184</f>
        <v>0</v>
      </c>
      <c r="K184" s="178"/>
      <c r="L184" s="183"/>
      <c r="M184" s="184"/>
      <c r="N184" s="185"/>
      <c r="O184" s="185"/>
      <c r="P184" s="186">
        <f>P185</f>
        <v>0</v>
      </c>
      <c r="Q184" s="185"/>
      <c r="R184" s="186">
        <f>R185</f>
        <v>0</v>
      </c>
      <c r="S184" s="185"/>
      <c r="T184" s="187">
        <f>T185</f>
        <v>0</v>
      </c>
      <c r="AR184" s="188" t="s">
        <v>160</v>
      </c>
      <c r="AT184" s="189" t="s">
        <v>84</v>
      </c>
      <c r="AU184" s="189" t="s">
        <v>85</v>
      </c>
      <c r="AY184" s="188" t="s">
        <v>153</v>
      </c>
      <c r="BK184" s="190">
        <f>BK185</f>
        <v>0</v>
      </c>
    </row>
    <row r="185" spans="1:65" s="2" customFormat="1" ht="16.5" customHeight="1">
      <c r="A185" s="34"/>
      <c r="B185" s="35"/>
      <c r="C185" s="193" t="s">
        <v>336</v>
      </c>
      <c r="D185" s="193" t="s">
        <v>155</v>
      </c>
      <c r="E185" s="194" t="s">
        <v>720</v>
      </c>
      <c r="F185" s="195" t="s">
        <v>721</v>
      </c>
      <c r="G185" s="196" t="s">
        <v>376</v>
      </c>
      <c r="H185" s="197">
        <v>1</v>
      </c>
      <c r="I185" s="198"/>
      <c r="J185" s="199">
        <f>ROUND(I185*H185,2)</f>
        <v>0</v>
      </c>
      <c r="K185" s="195" t="s">
        <v>1</v>
      </c>
      <c r="L185" s="39"/>
      <c r="M185" s="248" t="s">
        <v>1</v>
      </c>
      <c r="N185" s="249" t="s">
        <v>50</v>
      </c>
      <c r="O185" s="245"/>
      <c r="P185" s="246">
        <f>O185*H185</f>
        <v>0</v>
      </c>
      <c r="Q185" s="246">
        <v>0</v>
      </c>
      <c r="R185" s="246">
        <f>Q185*H185</f>
        <v>0</v>
      </c>
      <c r="S185" s="246">
        <v>0</v>
      </c>
      <c r="T185" s="24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4" t="s">
        <v>722</v>
      </c>
      <c r="AT185" s="204" t="s">
        <v>155</v>
      </c>
      <c r="AU185" s="204" t="s">
        <v>92</v>
      </c>
      <c r="AY185" s="16" t="s">
        <v>153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6" t="s">
        <v>92</v>
      </c>
      <c r="BK185" s="205">
        <f>ROUND(I185*H185,2)</f>
        <v>0</v>
      </c>
      <c r="BL185" s="16" t="s">
        <v>722</v>
      </c>
      <c r="BM185" s="204" t="s">
        <v>723</v>
      </c>
    </row>
    <row r="186" spans="1:65" s="2" customFormat="1" ht="6.95" customHeight="1">
      <c r="A186" s="34"/>
      <c r="B186" s="54"/>
      <c r="C186" s="55"/>
      <c r="D186" s="55"/>
      <c r="E186" s="55"/>
      <c r="F186" s="55"/>
      <c r="G186" s="55"/>
      <c r="H186" s="55"/>
      <c r="I186" s="55"/>
      <c r="J186" s="55"/>
      <c r="K186" s="55"/>
      <c r="L186" s="39"/>
      <c r="M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</row>
  </sheetData>
  <sheetProtection algorithmName="SHA-512" hashValue="xyAm+85KJNvofBADp1Wa1N1to48TkzBKX+n9ZAf8tKEnfu3z1kHB55D08g0SNjxTzKCy8J7gWLlsjoZo/RZ6Qg==" saltValue="2ELdNA5GGSDgF3Be1ysinZsC+Nb6A6n0A5amTFIH+93MEDisMeXmguvzPjK10bj4zfsbxRmLHk1fyJDoBJucAw==" spinCount="100000" sheet="1" objects="1" scenarios="1" formatColumns="0" formatRows="0" autoFilter="0"/>
  <autoFilter ref="C126:K185"/>
  <mergeCells count="12">
    <mergeCell ref="E119:H119"/>
    <mergeCell ref="L2:V2"/>
    <mergeCell ref="E84:H84"/>
    <mergeCell ref="E86:H86"/>
    <mergeCell ref="E88:H88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6" t="s">
        <v>108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112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298" t="str">
        <f>'Rekapitulace zakázky'!K6</f>
        <v>Oprava mostu v km 17,451 trati Kladno - Kralupy nad Vltavou</v>
      </c>
      <c r="F7" s="299"/>
      <c r="G7" s="299"/>
      <c r="H7" s="299"/>
      <c r="L7" s="19"/>
    </row>
    <row r="8" spans="1:46" s="1" customFormat="1" ht="12" customHeight="1">
      <c r="B8" s="19"/>
      <c r="D8" s="119" t="s">
        <v>113</v>
      </c>
      <c r="L8" s="19"/>
    </row>
    <row r="9" spans="1:46" s="2" customFormat="1" ht="23.25" customHeight="1">
      <c r="A9" s="34"/>
      <c r="B9" s="39"/>
      <c r="C9" s="34"/>
      <c r="D9" s="34"/>
      <c r="E9" s="298" t="s">
        <v>724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115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01" t="s">
        <v>725</v>
      </c>
      <c r="F11" s="300"/>
      <c r="G11" s="300"/>
      <c r="H11" s="300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zakázky'!AN8</f>
        <v>19. 2. 2021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2" t="str">
        <f>'Rekapitulace zakázky'!E14</f>
        <v>Vyplň údaj</v>
      </c>
      <c r="F20" s="303"/>
      <c r="G20" s="303"/>
      <c r="H20" s="303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04" t="s">
        <v>1</v>
      </c>
      <c r="F29" s="304"/>
      <c r="G29" s="304"/>
      <c r="H29" s="304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ROUND((SUM(BE126:BE153)),  2)</f>
        <v>0</v>
      </c>
      <c r="G35" s="34"/>
      <c r="H35" s="34"/>
      <c r="I35" s="132">
        <v>0.21</v>
      </c>
      <c r="J35" s="131">
        <f>ROUND(((SUM(BE126:BE153))*I35),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ROUND((SUM(BF126:BF153)),  2)</f>
        <v>0</v>
      </c>
      <c r="G36" s="34"/>
      <c r="H36" s="34"/>
      <c r="I36" s="132">
        <v>0.15</v>
      </c>
      <c r="J36" s="131">
        <f>ROUND(((SUM(BF126:BF153))*I36),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ROUND((SUM(BG126:BG153)),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ROUND((SUM(BH126:BH153)),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ROUND((SUM(BI126:BI153)),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 ht="11.25">
      <c r="B50" s="19"/>
      <c r="L50" s="19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s="2" customFormat="1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ht="11.25">
      <c r="B61" s="19"/>
      <c r="L61" s="19"/>
    </row>
    <row r="62" spans="1:31" ht="11.25">
      <c r="B62" s="19"/>
      <c r="L62" s="19"/>
    </row>
    <row r="63" spans="1:31" ht="11.25">
      <c r="B63" s="19"/>
      <c r="L63" s="19"/>
    </row>
    <row r="64" spans="1:31" s="2" customFormat="1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ht="11.25">
      <c r="B65" s="19"/>
      <c r="L65" s="19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s="2" customFormat="1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117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5" t="str">
        <f>E7</f>
        <v>Oprava mostu v km 17,451 trati Kladno - Kralupy nad Vltavou</v>
      </c>
      <c r="F84" s="306"/>
      <c r="G84" s="306"/>
      <c r="H84" s="30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113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5" t="s">
        <v>724</v>
      </c>
      <c r="F86" s="307"/>
      <c r="G86" s="307"/>
      <c r="H86" s="307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115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53" t="str">
        <f>E11</f>
        <v xml:space="preserve">20-11-2/01 - Oprava mostu v km 17,451 trati Kladno - Kralupy nad Vltavou_VRN </v>
      </c>
      <c r="F88" s="307"/>
      <c r="G88" s="307"/>
      <c r="H88" s="307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U Energovodu</v>
      </c>
      <c r="G90" s="36"/>
      <c r="H90" s="36"/>
      <c r="I90" s="28" t="s">
        <v>23</v>
      </c>
      <c r="J90" s="66" t="str">
        <f>IF(J14="","",J14)</f>
        <v>19. 2. 2021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118</v>
      </c>
      <c r="D95" s="152"/>
      <c r="E95" s="152"/>
      <c r="F95" s="152"/>
      <c r="G95" s="152"/>
      <c r="H95" s="152"/>
      <c r="I95" s="152"/>
      <c r="J95" s="153" t="s">
        <v>119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120</v>
      </c>
      <c r="D97" s="36"/>
      <c r="E97" s="36"/>
      <c r="F97" s="36"/>
      <c r="G97" s="36"/>
      <c r="H97" s="36"/>
      <c r="I97" s="36"/>
      <c r="J97" s="84">
        <f>J126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121</v>
      </c>
    </row>
    <row r="98" spans="1:47" s="9" customFormat="1" ht="24.95" customHeight="1">
      <c r="B98" s="155"/>
      <c r="C98" s="156"/>
      <c r="D98" s="157" t="s">
        <v>726</v>
      </c>
      <c r="E98" s="158"/>
      <c r="F98" s="158"/>
      <c r="G98" s="158"/>
      <c r="H98" s="158"/>
      <c r="I98" s="158"/>
      <c r="J98" s="159">
        <f>J127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727</v>
      </c>
      <c r="E99" s="163"/>
      <c r="F99" s="163"/>
      <c r="G99" s="163"/>
      <c r="H99" s="163"/>
      <c r="I99" s="163"/>
      <c r="J99" s="164">
        <f>J128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728</v>
      </c>
      <c r="E100" s="163"/>
      <c r="F100" s="163"/>
      <c r="G100" s="163"/>
      <c r="H100" s="163"/>
      <c r="I100" s="163"/>
      <c r="J100" s="164">
        <f>J132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729</v>
      </c>
      <c r="E101" s="163"/>
      <c r="F101" s="163"/>
      <c r="G101" s="163"/>
      <c r="H101" s="163"/>
      <c r="I101" s="163"/>
      <c r="J101" s="164">
        <f>J140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730</v>
      </c>
      <c r="E102" s="163"/>
      <c r="F102" s="163"/>
      <c r="G102" s="163"/>
      <c r="H102" s="163"/>
      <c r="I102" s="163"/>
      <c r="J102" s="164">
        <f>J145</f>
        <v>0</v>
      </c>
      <c r="K102" s="104"/>
      <c r="L102" s="165"/>
    </row>
    <row r="103" spans="1:47" s="10" customFormat="1" ht="19.899999999999999" customHeight="1">
      <c r="B103" s="161"/>
      <c r="C103" s="104"/>
      <c r="D103" s="162" t="s">
        <v>731</v>
      </c>
      <c r="E103" s="163"/>
      <c r="F103" s="163"/>
      <c r="G103" s="163"/>
      <c r="H103" s="163"/>
      <c r="I103" s="163"/>
      <c r="J103" s="164">
        <f>J149</f>
        <v>0</v>
      </c>
      <c r="K103" s="104"/>
      <c r="L103" s="165"/>
    </row>
    <row r="104" spans="1:47" s="10" customFormat="1" ht="19.899999999999999" customHeight="1">
      <c r="B104" s="161"/>
      <c r="C104" s="104"/>
      <c r="D104" s="162" t="s">
        <v>732</v>
      </c>
      <c r="E104" s="163"/>
      <c r="F104" s="163"/>
      <c r="G104" s="163"/>
      <c r="H104" s="163"/>
      <c r="I104" s="163"/>
      <c r="J104" s="164">
        <f>J152</f>
        <v>0</v>
      </c>
      <c r="K104" s="104"/>
      <c r="L104" s="165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2" t="s">
        <v>138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8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05" t="str">
        <f>E7</f>
        <v>Oprava mostu v km 17,451 trati Kladno - Kralupy nad Vltavou</v>
      </c>
      <c r="F114" s="306"/>
      <c r="G114" s="306"/>
      <c r="H114" s="30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0"/>
      <c r="C115" s="28" t="s">
        <v>113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23.25" customHeight="1">
      <c r="A116" s="34"/>
      <c r="B116" s="35"/>
      <c r="C116" s="36"/>
      <c r="D116" s="36"/>
      <c r="E116" s="305" t="s">
        <v>724</v>
      </c>
      <c r="F116" s="307"/>
      <c r="G116" s="307"/>
      <c r="H116" s="307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8" t="s">
        <v>115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30" customHeight="1">
      <c r="A118" s="34"/>
      <c r="B118" s="35"/>
      <c r="C118" s="36"/>
      <c r="D118" s="36"/>
      <c r="E118" s="253" t="str">
        <f>E11</f>
        <v xml:space="preserve">20-11-2/01 - Oprava mostu v km 17,451 trati Kladno - Kralupy nad Vltavou_VRN </v>
      </c>
      <c r="F118" s="307"/>
      <c r="G118" s="307"/>
      <c r="H118" s="307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8" t="s">
        <v>21</v>
      </c>
      <c r="D120" s="36"/>
      <c r="E120" s="36"/>
      <c r="F120" s="26" t="str">
        <f>F14</f>
        <v>U Energovodu</v>
      </c>
      <c r="G120" s="36"/>
      <c r="H120" s="36"/>
      <c r="I120" s="28" t="s">
        <v>23</v>
      </c>
      <c r="J120" s="66" t="str">
        <f>IF(J14="","",J14)</f>
        <v>19. 2. 2021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25.7" customHeight="1">
      <c r="A122" s="34"/>
      <c r="B122" s="35"/>
      <c r="C122" s="28" t="s">
        <v>29</v>
      </c>
      <c r="D122" s="36"/>
      <c r="E122" s="36"/>
      <c r="F122" s="26" t="str">
        <f>E17</f>
        <v>Správa železnic, státní organizace</v>
      </c>
      <c r="G122" s="36"/>
      <c r="H122" s="36"/>
      <c r="I122" s="28" t="s">
        <v>37</v>
      </c>
      <c r="J122" s="32" t="str">
        <f>E23</f>
        <v>TOP CON SERVIS s.r.o.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8" t="s">
        <v>35</v>
      </c>
      <c r="D123" s="36"/>
      <c r="E123" s="36"/>
      <c r="F123" s="26" t="str">
        <f>IF(E20="","",E20)</f>
        <v>Vyplň údaj</v>
      </c>
      <c r="G123" s="36"/>
      <c r="H123" s="36"/>
      <c r="I123" s="28" t="s">
        <v>42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6"/>
      <c r="B125" s="167"/>
      <c r="C125" s="168" t="s">
        <v>139</v>
      </c>
      <c r="D125" s="169" t="s">
        <v>70</v>
      </c>
      <c r="E125" s="169" t="s">
        <v>66</v>
      </c>
      <c r="F125" s="169" t="s">
        <v>67</v>
      </c>
      <c r="G125" s="169" t="s">
        <v>140</v>
      </c>
      <c r="H125" s="169" t="s">
        <v>141</v>
      </c>
      <c r="I125" s="169" t="s">
        <v>142</v>
      </c>
      <c r="J125" s="169" t="s">
        <v>119</v>
      </c>
      <c r="K125" s="170" t="s">
        <v>143</v>
      </c>
      <c r="L125" s="171"/>
      <c r="M125" s="75" t="s">
        <v>1</v>
      </c>
      <c r="N125" s="76" t="s">
        <v>49</v>
      </c>
      <c r="O125" s="76" t="s">
        <v>144</v>
      </c>
      <c r="P125" s="76" t="s">
        <v>145</v>
      </c>
      <c r="Q125" s="76" t="s">
        <v>146</v>
      </c>
      <c r="R125" s="76" t="s">
        <v>147</v>
      </c>
      <c r="S125" s="76" t="s">
        <v>148</v>
      </c>
      <c r="T125" s="77" t="s">
        <v>149</v>
      </c>
      <c r="U125" s="166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/>
    </row>
    <row r="126" spans="1:63" s="2" customFormat="1" ht="22.9" customHeight="1">
      <c r="A126" s="34"/>
      <c r="B126" s="35"/>
      <c r="C126" s="82" t="s">
        <v>150</v>
      </c>
      <c r="D126" s="36"/>
      <c r="E126" s="36"/>
      <c r="F126" s="36"/>
      <c r="G126" s="36"/>
      <c r="H126" s="36"/>
      <c r="I126" s="36"/>
      <c r="J126" s="172">
        <f>BK126</f>
        <v>0</v>
      </c>
      <c r="K126" s="36"/>
      <c r="L126" s="39"/>
      <c r="M126" s="78"/>
      <c r="N126" s="173"/>
      <c r="O126" s="79"/>
      <c r="P126" s="174">
        <f>P127</f>
        <v>0</v>
      </c>
      <c r="Q126" s="79"/>
      <c r="R126" s="174">
        <f>R127</f>
        <v>0</v>
      </c>
      <c r="S126" s="79"/>
      <c r="T126" s="175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84</v>
      </c>
      <c r="AU126" s="16" t="s">
        <v>121</v>
      </c>
      <c r="BK126" s="176">
        <f>BK127</f>
        <v>0</v>
      </c>
    </row>
    <row r="127" spans="1:63" s="12" customFormat="1" ht="25.9" customHeight="1">
      <c r="B127" s="177"/>
      <c r="C127" s="178"/>
      <c r="D127" s="179" t="s">
        <v>84</v>
      </c>
      <c r="E127" s="180" t="s">
        <v>733</v>
      </c>
      <c r="F127" s="180" t="s">
        <v>734</v>
      </c>
      <c r="G127" s="178"/>
      <c r="H127" s="178"/>
      <c r="I127" s="181"/>
      <c r="J127" s="182">
        <f>BK127</f>
        <v>0</v>
      </c>
      <c r="K127" s="178"/>
      <c r="L127" s="183"/>
      <c r="M127" s="184"/>
      <c r="N127" s="185"/>
      <c r="O127" s="185"/>
      <c r="P127" s="186">
        <f>P128+P132+P140+P145+P149+P152</f>
        <v>0</v>
      </c>
      <c r="Q127" s="185"/>
      <c r="R127" s="186">
        <f>R128+R132+R140+R145+R149+R152</f>
        <v>0</v>
      </c>
      <c r="S127" s="185"/>
      <c r="T127" s="187">
        <f>T128+T132+T140+T145+T149+T152</f>
        <v>0</v>
      </c>
      <c r="AR127" s="188" t="s">
        <v>181</v>
      </c>
      <c r="AT127" s="189" t="s">
        <v>84</v>
      </c>
      <c r="AU127" s="189" t="s">
        <v>85</v>
      </c>
      <c r="AY127" s="188" t="s">
        <v>153</v>
      </c>
      <c r="BK127" s="190">
        <f>BK128+BK132+BK140+BK145+BK149+BK152</f>
        <v>0</v>
      </c>
    </row>
    <row r="128" spans="1:63" s="12" customFormat="1" ht="22.9" customHeight="1">
      <c r="B128" s="177"/>
      <c r="C128" s="178"/>
      <c r="D128" s="179" t="s">
        <v>84</v>
      </c>
      <c r="E128" s="191" t="s">
        <v>735</v>
      </c>
      <c r="F128" s="191" t="s">
        <v>736</v>
      </c>
      <c r="G128" s="178"/>
      <c r="H128" s="178"/>
      <c r="I128" s="181"/>
      <c r="J128" s="192">
        <f>BK128</f>
        <v>0</v>
      </c>
      <c r="K128" s="178"/>
      <c r="L128" s="183"/>
      <c r="M128" s="184"/>
      <c r="N128" s="185"/>
      <c r="O128" s="185"/>
      <c r="P128" s="186">
        <f>SUM(P129:P131)</f>
        <v>0</v>
      </c>
      <c r="Q128" s="185"/>
      <c r="R128" s="186">
        <f>SUM(R129:R131)</f>
        <v>0</v>
      </c>
      <c r="S128" s="185"/>
      <c r="T128" s="187">
        <f>SUM(T129:T131)</f>
        <v>0</v>
      </c>
      <c r="AR128" s="188" t="s">
        <v>181</v>
      </c>
      <c r="AT128" s="189" t="s">
        <v>84</v>
      </c>
      <c r="AU128" s="189" t="s">
        <v>92</v>
      </c>
      <c r="AY128" s="188" t="s">
        <v>153</v>
      </c>
      <c r="BK128" s="190">
        <f>SUM(BK129:BK131)</f>
        <v>0</v>
      </c>
    </row>
    <row r="129" spans="1:65" s="2" customFormat="1" ht="16.5" customHeight="1">
      <c r="A129" s="34"/>
      <c r="B129" s="35"/>
      <c r="C129" s="193" t="s">
        <v>92</v>
      </c>
      <c r="D129" s="193" t="s">
        <v>155</v>
      </c>
      <c r="E129" s="194" t="s">
        <v>737</v>
      </c>
      <c r="F129" s="195" t="s">
        <v>738</v>
      </c>
      <c r="G129" s="196" t="s">
        <v>739</v>
      </c>
      <c r="H129" s="197">
        <v>1</v>
      </c>
      <c r="I129" s="198"/>
      <c r="J129" s="199">
        <f>ROUND(I129*H129,2)</f>
        <v>0</v>
      </c>
      <c r="K129" s="195" t="s">
        <v>740</v>
      </c>
      <c r="L129" s="39"/>
      <c r="M129" s="200" t="s">
        <v>1</v>
      </c>
      <c r="N129" s="201" t="s">
        <v>50</v>
      </c>
      <c r="O129" s="71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741</v>
      </c>
      <c r="AT129" s="204" t="s">
        <v>155</v>
      </c>
      <c r="AU129" s="204" t="s">
        <v>94</v>
      </c>
      <c r="AY129" s="16" t="s">
        <v>153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6" t="s">
        <v>92</v>
      </c>
      <c r="BK129" s="205">
        <f>ROUND(I129*H129,2)</f>
        <v>0</v>
      </c>
      <c r="BL129" s="16" t="s">
        <v>741</v>
      </c>
      <c r="BM129" s="204" t="s">
        <v>742</v>
      </c>
    </row>
    <row r="130" spans="1:65" s="2" customFormat="1" ht="16.5" customHeight="1">
      <c r="A130" s="34"/>
      <c r="B130" s="35"/>
      <c r="C130" s="193" t="s">
        <v>94</v>
      </c>
      <c r="D130" s="193" t="s">
        <v>155</v>
      </c>
      <c r="E130" s="194" t="s">
        <v>743</v>
      </c>
      <c r="F130" s="195" t="s">
        <v>744</v>
      </c>
      <c r="G130" s="196" t="s">
        <v>739</v>
      </c>
      <c r="H130" s="197">
        <v>1</v>
      </c>
      <c r="I130" s="198"/>
      <c r="J130" s="199">
        <f>ROUND(I130*H130,2)</f>
        <v>0</v>
      </c>
      <c r="K130" s="195" t="s">
        <v>159</v>
      </c>
      <c r="L130" s="39"/>
      <c r="M130" s="200" t="s">
        <v>1</v>
      </c>
      <c r="N130" s="201" t="s">
        <v>50</v>
      </c>
      <c r="O130" s="71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741</v>
      </c>
      <c r="AT130" s="204" t="s">
        <v>155</v>
      </c>
      <c r="AU130" s="204" t="s">
        <v>94</v>
      </c>
      <c r="AY130" s="16" t="s">
        <v>153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6" t="s">
        <v>92</v>
      </c>
      <c r="BK130" s="205">
        <f>ROUND(I130*H130,2)</f>
        <v>0</v>
      </c>
      <c r="BL130" s="16" t="s">
        <v>741</v>
      </c>
      <c r="BM130" s="204" t="s">
        <v>745</v>
      </c>
    </row>
    <row r="131" spans="1:65" s="2" customFormat="1" ht="19.5">
      <c r="A131" s="34"/>
      <c r="B131" s="35"/>
      <c r="C131" s="36"/>
      <c r="D131" s="206" t="s">
        <v>162</v>
      </c>
      <c r="E131" s="36"/>
      <c r="F131" s="207" t="s">
        <v>746</v>
      </c>
      <c r="G131" s="36"/>
      <c r="H131" s="36"/>
      <c r="I131" s="208"/>
      <c r="J131" s="36"/>
      <c r="K131" s="36"/>
      <c r="L131" s="39"/>
      <c r="M131" s="209"/>
      <c r="N131" s="210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6" t="s">
        <v>162</v>
      </c>
      <c r="AU131" s="16" t="s">
        <v>94</v>
      </c>
    </row>
    <row r="132" spans="1:65" s="12" customFormat="1" ht="22.9" customHeight="1">
      <c r="B132" s="177"/>
      <c r="C132" s="178"/>
      <c r="D132" s="179" t="s">
        <v>84</v>
      </c>
      <c r="E132" s="191" t="s">
        <v>747</v>
      </c>
      <c r="F132" s="191" t="s">
        <v>748</v>
      </c>
      <c r="G132" s="178"/>
      <c r="H132" s="178"/>
      <c r="I132" s="181"/>
      <c r="J132" s="192">
        <f>BK132</f>
        <v>0</v>
      </c>
      <c r="K132" s="178"/>
      <c r="L132" s="183"/>
      <c r="M132" s="184"/>
      <c r="N132" s="185"/>
      <c r="O132" s="185"/>
      <c r="P132" s="186">
        <f>SUM(P133:P139)</f>
        <v>0</v>
      </c>
      <c r="Q132" s="185"/>
      <c r="R132" s="186">
        <f>SUM(R133:R139)</f>
        <v>0</v>
      </c>
      <c r="S132" s="185"/>
      <c r="T132" s="187">
        <f>SUM(T133:T139)</f>
        <v>0</v>
      </c>
      <c r="AR132" s="188" t="s">
        <v>181</v>
      </c>
      <c r="AT132" s="189" t="s">
        <v>84</v>
      </c>
      <c r="AU132" s="189" t="s">
        <v>92</v>
      </c>
      <c r="AY132" s="188" t="s">
        <v>153</v>
      </c>
      <c r="BK132" s="190">
        <f>SUM(BK133:BK139)</f>
        <v>0</v>
      </c>
    </row>
    <row r="133" spans="1:65" s="2" customFormat="1" ht="16.5" customHeight="1">
      <c r="A133" s="34"/>
      <c r="B133" s="35"/>
      <c r="C133" s="193" t="s">
        <v>171</v>
      </c>
      <c r="D133" s="193" t="s">
        <v>155</v>
      </c>
      <c r="E133" s="194" t="s">
        <v>749</v>
      </c>
      <c r="F133" s="195" t="s">
        <v>748</v>
      </c>
      <c r="G133" s="196" t="s">
        <v>739</v>
      </c>
      <c r="H133" s="197">
        <v>1</v>
      </c>
      <c r="I133" s="198"/>
      <c r="J133" s="199">
        <f>ROUND(I133*H133,2)</f>
        <v>0</v>
      </c>
      <c r="K133" s="195" t="s">
        <v>740</v>
      </c>
      <c r="L133" s="39"/>
      <c r="M133" s="200" t="s">
        <v>1</v>
      </c>
      <c r="N133" s="201" t="s">
        <v>50</v>
      </c>
      <c r="O133" s="71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741</v>
      </c>
      <c r="AT133" s="204" t="s">
        <v>155</v>
      </c>
      <c r="AU133" s="204" t="s">
        <v>94</v>
      </c>
      <c r="AY133" s="16" t="s">
        <v>153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6" t="s">
        <v>92</v>
      </c>
      <c r="BK133" s="205">
        <f>ROUND(I133*H133,2)</f>
        <v>0</v>
      </c>
      <c r="BL133" s="16" t="s">
        <v>741</v>
      </c>
      <c r="BM133" s="204" t="s">
        <v>750</v>
      </c>
    </row>
    <row r="134" spans="1:65" s="2" customFormat="1" ht="19.5">
      <c r="A134" s="34"/>
      <c r="B134" s="35"/>
      <c r="C134" s="36"/>
      <c r="D134" s="206" t="s">
        <v>162</v>
      </c>
      <c r="E134" s="36"/>
      <c r="F134" s="207" t="s">
        <v>751</v>
      </c>
      <c r="G134" s="36"/>
      <c r="H134" s="36"/>
      <c r="I134" s="208"/>
      <c r="J134" s="36"/>
      <c r="K134" s="36"/>
      <c r="L134" s="39"/>
      <c r="M134" s="209"/>
      <c r="N134" s="210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6" t="s">
        <v>162</v>
      </c>
      <c r="AU134" s="16" t="s">
        <v>94</v>
      </c>
    </row>
    <row r="135" spans="1:65" s="2" customFormat="1" ht="16.5" customHeight="1">
      <c r="A135" s="34"/>
      <c r="B135" s="35"/>
      <c r="C135" s="193" t="s">
        <v>160</v>
      </c>
      <c r="D135" s="193" t="s">
        <v>155</v>
      </c>
      <c r="E135" s="194" t="s">
        <v>752</v>
      </c>
      <c r="F135" s="195" t="s">
        <v>753</v>
      </c>
      <c r="G135" s="196" t="s">
        <v>739</v>
      </c>
      <c r="H135" s="197">
        <v>1</v>
      </c>
      <c r="I135" s="198"/>
      <c r="J135" s="199">
        <f>ROUND(I135*H135,2)</f>
        <v>0</v>
      </c>
      <c r="K135" s="195" t="s">
        <v>740</v>
      </c>
      <c r="L135" s="39"/>
      <c r="M135" s="200" t="s">
        <v>1</v>
      </c>
      <c r="N135" s="201" t="s">
        <v>50</v>
      </c>
      <c r="O135" s="71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741</v>
      </c>
      <c r="AT135" s="204" t="s">
        <v>155</v>
      </c>
      <c r="AU135" s="204" t="s">
        <v>94</v>
      </c>
      <c r="AY135" s="16" t="s">
        <v>153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6" t="s">
        <v>92</v>
      </c>
      <c r="BK135" s="205">
        <f>ROUND(I135*H135,2)</f>
        <v>0</v>
      </c>
      <c r="BL135" s="16" t="s">
        <v>741</v>
      </c>
      <c r="BM135" s="204" t="s">
        <v>754</v>
      </c>
    </row>
    <row r="136" spans="1:65" s="2" customFormat="1" ht="19.5">
      <c r="A136" s="34"/>
      <c r="B136" s="35"/>
      <c r="C136" s="36"/>
      <c r="D136" s="206" t="s">
        <v>162</v>
      </c>
      <c r="E136" s="36"/>
      <c r="F136" s="207" t="s">
        <v>755</v>
      </c>
      <c r="G136" s="36"/>
      <c r="H136" s="36"/>
      <c r="I136" s="208"/>
      <c r="J136" s="36"/>
      <c r="K136" s="36"/>
      <c r="L136" s="39"/>
      <c r="M136" s="209"/>
      <c r="N136" s="210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6" t="s">
        <v>162</v>
      </c>
      <c r="AU136" s="16" t="s">
        <v>94</v>
      </c>
    </row>
    <row r="137" spans="1:65" s="2" customFormat="1" ht="16.5" customHeight="1">
      <c r="A137" s="34"/>
      <c r="B137" s="35"/>
      <c r="C137" s="193" t="s">
        <v>181</v>
      </c>
      <c r="D137" s="193" t="s">
        <v>155</v>
      </c>
      <c r="E137" s="194" t="s">
        <v>756</v>
      </c>
      <c r="F137" s="195" t="s">
        <v>757</v>
      </c>
      <c r="G137" s="196" t="s">
        <v>739</v>
      </c>
      <c r="H137" s="197">
        <v>1</v>
      </c>
      <c r="I137" s="198"/>
      <c r="J137" s="199">
        <f>ROUND(I137*H137,2)</f>
        <v>0</v>
      </c>
      <c r="K137" s="195" t="s">
        <v>159</v>
      </c>
      <c r="L137" s="39"/>
      <c r="M137" s="200" t="s">
        <v>1</v>
      </c>
      <c r="N137" s="201" t="s">
        <v>50</v>
      </c>
      <c r="O137" s="71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741</v>
      </c>
      <c r="AT137" s="204" t="s">
        <v>155</v>
      </c>
      <c r="AU137" s="204" t="s">
        <v>94</v>
      </c>
      <c r="AY137" s="16" t="s">
        <v>153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6" t="s">
        <v>92</v>
      </c>
      <c r="BK137" s="205">
        <f>ROUND(I137*H137,2)</f>
        <v>0</v>
      </c>
      <c r="BL137" s="16" t="s">
        <v>741</v>
      </c>
      <c r="BM137" s="204" t="s">
        <v>758</v>
      </c>
    </row>
    <row r="138" spans="1:65" s="2" customFormat="1" ht="16.5" customHeight="1">
      <c r="A138" s="34"/>
      <c r="B138" s="35"/>
      <c r="C138" s="193" t="s">
        <v>190</v>
      </c>
      <c r="D138" s="193" t="s">
        <v>155</v>
      </c>
      <c r="E138" s="194" t="s">
        <v>759</v>
      </c>
      <c r="F138" s="195" t="s">
        <v>760</v>
      </c>
      <c r="G138" s="196" t="s">
        <v>739</v>
      </c>
      <c r="H138" s="197">
        <v>1</v>
      </c>
      <c r="I138" s="198"/>
      <c r="J138" s="199">
        <f>ROUND(I138*H138,2)</f>
        <v>0</v>
      </c>
      <c r="K138" s="195" t="s">
        <v>740</v>
      </c>
      <c r="L138" s="39"/>
      <c r="M138" s="200" t="s">
        <v>1</v>
      </c>
      <c r="N138" s="201" t="s">
        <v>50</v>
      </c>
      <c r="O138" s="71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741</v>
      </c>
      <c r="AT138" s="204" t="s">
        <v>155</v>
      </c>
      <c r="AU138" s="204" t="s">
        <v>94</v>
      </c>
      <c r="AY138" s="16" t="s">
        <v>153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6" t="s">
        <v>92</v>
      </c>
      <c r="BK138" s="205">
        <f>ROUND(I138*H138,2)</f>
        <v>0</v>
      </c>
      <c r="BL138" s="16" t="s">
        <v>741</v>
      </c>
      <c r="BM138" s="204" t="s">
        <v>761</v>
      </c>
    </row>
    <row r="139" spans="1:65" s="2" customFormat="1" ht="19.5">
      <c r="A139" s="34"/>
      <c r="B139" s="35"/>
      <c r="C139" s="36"/>
      <c r="D139" s="206" t="s">
        <v>162</v>
      </c>
      <c r="E139" s="36"/>
      <c r="F139" s="207" t="s">
        <v>762</v>
      </c>
      <c r="G139" s="36"/>
      <c r="H139" s="36"/>
      <c r="I139" s="208"/>
      <c r="J139" s="36"/>
      <c r="K139" s="36"/>
      <c r="L139" s="39"/>
      <c r="M139" s="209"/>
      <c r="N139" s="210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6" t="s">
        <v>162</v>
      </c>
      <c r="AU139" s="16" t="s">
        <v>94</v>
      </c>
    </row>
    <row r="140" spans="1:65" s="12" customFormat="1" ht="22.9" customHeight="1">
      <c r="B140" s="177"/>
      <c r="C140" s="178"/>
      <c r="D140" s="179" t="s">
        <v>84</v>
      </c>
      <c r="E140" s="191" t="s">
        <v>763</v>
      </c>
      <c r="F140" s="191" t="s">
        <v>764</v>
      </c>
      <c r="G140" s="178"/>
      <c r="H140" s="178"/>
      <c r="I140" s="181"/>
      <c r="J140" s="192">
        <f>BK140</f>
        <v>0</v>
      </c>
      <c r="K140" s="178"/>
      <c r="L140" s="183"/>
      <c r="M140" s="184"/>
      <c r="N140" s="185"/>
      <c r="O140" s="185"/>
      <c r="P140" s="186">
        <f>SUM(P141:P144)</f>
        <v>0</v>
      </c>
      <c r="Q140" s="185"/>
      <c r="R140" s="186">
        <f>SUM(R141:R144)</f>
        <v>0</v>
      </c>
      <c r="S140" s="185"/>
      <c r="T140" s="187">
        <f>SUM(T141:T144)</f>
        <v>0</v>
      </c>
      <c r="AR140" s="188" t="s">
        <v>181</v>
      </c>
      <c r="AT140" s="189" t="s">
        <v>84</v>
      </c>
      <c r="AU140" s="189" t="s">
        <v>92</v>
      </c>
      <c r="AY140" s="188" t="s">
        <v>153</v>
      </c>
      <c r="BK140" s="190">
        <f>SUM(BK141:BK144)</f>
        <v>0</v>
      </c>
    </row>
    <row r="141" spans="1:65" s="2" customFormat="1" ht="16.5" customHeight="1">
      <c r="A141" s="34"/>
      <c r="B141" s="35"/>
      <c r="C141" s="193" t="s">
        <v>194</v>
      </c>
      <c r="D141" s="193" t="s">
        <v>155</v>
      </c>
      <c r="E141" s="194" t="s">
        <v>765</v>
      </c>
      <c r="F141" s="195" t="s">
        <v>766</v>
      </c>
      <c r="G141" s="196" t="s">
        <v>739</v>
      </c>
      <c r="H141" s="197">
        <v>1</v>
      </c>
      <c r="I141" s="198"/>
      <c r="J141" s="199">
        <f>ROUND(I141*H141,2)</f>
        <v>0</v>
      </c>
      <c r="K141" s="195" t="s">
        <v>740</v>
      </c>
      <c r="L141" s="39"/>
      <c r="M141" s="200" t="s">
        <v>1</v>
      </c>
      <c r="N141" s="201" t="s">
        <v>50</v>
      </c>
      <c r="O141" s="71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741</v>
      </c>
      <c r="AT141" s="204" t="s">
        <v>155</v>
      </c>
      <c r="AU141" s="204" t="s">
        <v>94</v>
      </c>
      <c r="AY141" s="16" t="s">
        <v>153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6" t="s">
        <v>92</v>
      </c>
      <c r="BK141" s="205">
        <f>ROUND(I141*H141,2)</f>
        <v>0</v>
      </c>
      <c r="BL141" s="16" t="s">
        <v>741</v>
      </c>
      <c r="BM141" s="204" t="s">
        <v>767</v>
      </c>
    </row>
    <row r="142" spans="1:65" s="2" customFormat="1" ht="19.5">
      <c r="A142" s="34"/>
      <c r="B142" s="35"/>
      <c r="C142" s="36"/>
      <c r="D142" s="206" t="s">
        <v>162</v>
      </c>
      <c r="E142" s="36"/>
      <c r="F142" s="207" t="s">
        <v>768</v>
      </c>
      <c r="G142" s="36"/>
      <c r="H142" s="36"/>
      <c r="I142" s="208"/>
      <c r="J142" s="36"/>
      <c r="K142" s="36"/>
      <c r="L142" s="39"/>
      <c r="M142" s="209"/>
      <c r="N142" s="210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6" t="s">
        <v>162</v>
      </c>
      <c r="AU142" s="16" t="s">
        <v>94</v>
      </c>
    </row>
    <row r="143" spans="1:65" s="2" customFormat="1" ht="16.5" customHeight="1">
      <c r="A143" s="34"/>
      <c r="B143" s="35"/>
      <c r="C143" s="193" t="s">
        <v>186</v>
      </c>
      <c r="D143" s="193" t="s">
        <v>155</v>
      </c>
      <c r="E143" s="194" t="s">
        <v>769</v>
      </c>
      <c r="F143" s="195" t="s">
        <v>770</v>
      </c>
      <c r="G143" s="196" t="s">
        <v>739</v>
      </c>
      <c r="H143" s="197">
        <v>1</v>
      </c>
      <c r="I143" s="198"/>
      <c r="J143" s="199">
        <f>ROUND(I143*H143,2)</f>
        <v>0</v>
      </c>
      <c r="K143" s="195" t="s">
        <v>740</v>
      </c>
      <c r="L143" s="39"/>
      <c r="M143" s="200" t="s">
        <v>1</v>
      </c>
      <c r="N143" s="201" t="s">
        <v>50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741</v>
      </c>
      <c r="AT143" s="204" t="s">
        <v>155</v>
      </c>
      <c r="AU143" s="204" t="s">
        <v>94</v>
      </c>
      <c r="AY143" s="16" t="s">
        <v>153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6" t="s">
        <v>92</v>
      </c>
      <c r="BK143" s="205">
        <f>ROUND(I143*H143,2)</f>
        <v>0</v>
      </c>
      <c r="BL143" s="16" t="s">
        <v>741</v>
      </c>
      <c r="BM143" s="204" t="s">
        <v>771</v>
      </c>
    </row>
    <row r="144" spans="1:65" s="2" customFormat="1" ht="19.5">
      <c r="A144" s="34"/>
      <c r="B144" s="35"/>
      <c r="C144" s="36"/>
      <c r="D144" s="206" t="s">
        <v>162</v>
      </c>
      <c r="E144" s="36"/>
      <c r="F144" s="207" t="s">
        <v>772</v>
      </c>
      <c r="G144" s="36"/>
      <c r="H144" s="36"/>
      <c r="I144" s="208"/>
      <c r="J144" s="36"/>
      <c r="K144" s="36"/>
      <c r="L144" s="39"/>
      <c r="M144" s="209"/>
      <c r="N144" s="210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6" t="s">
        <v>162</v>
      </c>
      <c r="AU144" s="16" t="s">
        <v>94</v>
      </c>
    </row>
    <row r="145" spans="1:65" s="12" customFormat="1" ht="22.9" customHeight="1">
      <c r="B145" s="177"/>
      <c r="C145" s="178"/>
      <c r="D145" s="179" t="s">
        <v>84</v>
      </c>
      <c r="E145" s="191" t="s">
        <v>773</v>
      </c>
      <c r="F145" s="191" t="s">
        <v>774</v>
      </c>
      <c r="G145" s="178"/>
      <c r="H145" s="178"/>
      <c r="I145" s="181"/>
      <c r="J145" s="192">
        <f>BK145</f>
        <v>0</v>
      </c>
      <c r="K145" s="178"/>
      <c r="L145" s="183"/>
      <c r="M145" s="184"/>
      <c r="N145" s="185"/>
      <c r="O145" s="185"/>
      <c r="P145" s="186">
        <f>SUM(P146:P148)</f>
        <v>0</v>
      </c>
      <c r="Q145" s="185"/>
      <c r="R145" s="186">
        <f>SUM(R146:R148)</f>
        <v>0</v>
      </c>
      <c r="S145" s="185"/>
      <c r="T145" s="187">
        <f>SUM(T146:T148)</f>
        <v>0</v>
      </c>
      <c r="AR145" s="188" t="s">
        <v>181</v>
      </c>
      <c r="AT145" s="189" t="s">
        <v>84</v>
      </c>
      <c r="AU145" s="189" t="s">
        <v>92</v>
      </c>
      <c r="AY145" s="188" t="s">
        <v>153</v>
      </c>
      <c r="BK145" s="190">
        <f>SUM(BK146:BK148)</f>
        <v>0</v>
      </c>
    </row>
    <row r="146" spans="1:65" s="2" customFormat="1" ht="16.5" customHeight="1">
      <c r="A146" s="34"/>
      <c r="B146" s="35"/>
      <c r="C146" s="193" t="s">
        <v>205</v>
      </c>
      <c r="D146" s="193" t="s">
        <v>155</v>
      </c>
      <c r="E146" s="194" t="s">
        <v>775</v>
      </c>
      <c r="F146" s="195" t="s">
        <v>776</v>
      </c>
      <c r="G146" s="196" t="s">
        <v>739</v>
      </c>
      <c r="H146" s="197">
        <v>1</v>
      </c>
      <c r="I146" s="198"/>
      <c r="J146" s="199">
        <f>ROUND(I146*H146,2)</f>
        <v>0</v>
      </c>
      <c r="K146" s="195" t="s">
        <v>740</v>
      </c>
      <c r="L146" s="39"/>
      <c r="M146" s="200" t="s">
        <v>1</v>
      </c>
      <c r="N146" s="201" t="s">
        <v>50</v>
      </c>
      <c r="O146" s="71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741</v>
      </c>
      <c r="AT146" s="204" t="s">
        <v>155</v>
      </c>
      <c r="AU146" s="204" t="s">
        <v>94</v>
      </c>
      <c r="AY146" s="16" t="s">
        <v>153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6" t="s">
        <v>92</v>
      </c>
      <c r="BK146" s="205">
        <f>ROUND(I146*H146,2)</f>
        <v>0</v>
      </c>
      <c r="BL146" s="16" t="s">
        <v>741</v>
      </c>
      <c r="BM146" s="204" t="s">
        <v>777</v>
      </c>
    </row>
    <row r="147" spans="1:65" s="2" customFormat="1" ht="16.5" customHeight="1">
      <c r="A147" s="34"/>
      <c r="B147" s="35"/>
      <c r="C147" s="193" t="s">
        <v>209</v>
      </c>
      <c r="D147" s="193" t="s">
        <v>155</v>
      </c>
      <c r="E147" s="194" t="s">
        <v>778</v>
      </c>
      <c r="F147" s="195" t="s">
        <v>779</v>
      </c>
      <c r="G147" s="196" t="s">
        <v>739</v>
      </c>
      <c r="H147" s="197">
        <v>1</v>
      </c>
      <c r="I147" s="198"/>
      <c r="J147" s="199">
        <f>ROUND(I147*H147,2)</f>
        <v>0</v>
      </c>
      <c r="K147" s="195" t="s">
        <v>740</v>
      </c>
      <c r="L147" s="39"/>
      <c r="M147" s="200" t="s">
        <v>1</v>
      </c>
      <c r="N147" s="201" t="s">
        <v>50</v>
      </c>
      <c r="O147" s="71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741</v>
      </c>
      <c r="AT147" s="204" t="s">
        <v>155</v>
      </c>
      <c r="AU147" s="204" t="s">
        <v>94</v>
      </c>
      <c r="AY147" s="16" t="s">
        <v>153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6" t="s">
        <v>92</v>
      </c>
      <c r="BK147" s="205">
        <f>ROUND(I147*H147,2)</f>
        <v>0</v>
      </c>
      <c r="BL147" s="16" t="s">
        <v>741</v>
      </c>
      <c r="BM147" s="204" t="s">
        <v>780</v>
      </c>
    </row>
    <row r="148" spans="1:65" s="2" customFormat="1" ht="29.25">
      <c r="A148" s="34"/>
      <c r="B148" s="35"/>
      <c r="C148" s="36"/>
      <c r="D148" s="206" t="s">
        <v>162</v>
      </c>
      <c r="E148" s="36"/>
      <c r="F148" s="207" t="s">
        <v>781</v>
      </c>
      <c r="G148" s="36"/>
      <c r="H148" s="36"/>
      <c r="I148" s="208"/>
      <c r="J148" s="36"/>
      <c r="K148" s="36"/>
      <c r="L148" s="39"/>
      <c r="M148" s="209"/>
      <c r="N148" s="210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6" t="s">
        <v>162</v>
      </c>
      <c r="AU148" s="16" t="s">
        <v>94</v>
      </c>
    </row>
    <row r="149" spans="1:65" s="12" customFormat="1" ht="22.9" customHeight="1">
      <c r="B149" s="177"/>
      <c r="C149" s="178"/>
      <c r="D149" s="179" t="s">
        <v>84</v>
      </c>
      <c r="E149" s="191" t="s">
        <v>782</v>
      </c>
      <c r="F149" s="191" t="s">
        <v>783</v>
      </c>
      <c r="G149" s="178"/>
      <c r="H149" s="178"/>
      <c r="I149" s="181"/>
      <c r="J149" s="192">
        <f>BK149</f>
        <v>0</v>
      </c>
      <c r="K149" s="178"/>
      <c r="L149" s="183"/>
      <c r="M149" s="184"/>
      <c r="N149" s="185"/>
      <c r="O149" s="185"/>
      <c r="P149" s="186">
        <f>SUM(P150:P151)</f>
        <v>0</v>
      </c>
      <c r="Q149" s="185"/>
      <c r="R149" s="186">
        <f>SUM(R150:R151)</f>
        <v>0</v>
      </c>
      <c r="S149" s="185"/>
      <c r="T149" s="187">
        <f>SUM(T150:T151)</f>
        <v>0</v>
      </c>
      <c r="AR149" s="188" t="s">
        <v>181</v>
      </c>
      <c r="AT149" s="189" t="s">
        <v>84</v>
      </c>
      <c r="AU149" s="189" t="s">
        <v>92</v>
      </c>
      <c r="AY149" s="188" t="s">
        <v>153</v>
      </c>
      <c r="BK149" s="190">
        <f>SUM(BK150:BK151)</f>
        <v>0</v>
      </c>
    </row>
    <row r="150" spans="1:65" s="2" customFormat="1" ht="24">
      <c r="A150" s="34"/>
      <c r="B150" s="35"/>
      <c r="C150" s="193" t="s">
        <v>215</v>
      </c>
      <c r="D150" s="193" t="s">
        <v>155</v>
      </c>
      <c r="E150" s="194" t="s">
        <v>784</v>
      </c>
      <c r="F150" s="195" t="s">
        <v>785</v>
      </c>
      <c r="G150" s="196" t="s">
        <v>739</v>
      </c>
      <c r="H150" s="197">
        <v>1</v>
      </c>
      <c r="I150" s="198"/>
      <c r="J150" s="199">
        <f>ROUND(I150*H150,2)</f>
        <v>0</v>
      </c>
      <c r="K150" s="195" t="s">
        <v>159</v>
      </c>
      <c r="L150" s="39"/>
      <c r="M150" s="200" t="s">
        <v>1</v>
      </c>
      <c r="N150" s="201" t="s">
        <v>50</v>
      </c>
      <c r="O150" s="71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741</v>
      </c>
      <c r="AT150" s="204" t="s">
        <v>155</v>
      </c>
      <c r="AU150" s="204" t="s">
        <v>94</v>
      </c>
      <c r="AY150" s="16" t="s">
        <v>153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6" t="s">
        <v>92</v>
      </c>
      <c r="BK150" s="205">
        <f>ROUND(I150*H150,2)</f>
        <v>0</v>
      </c>
      <c r="BL150" s="16" t="s">
        <v>741</v>
      </c>
      <c r="BM150" s="204" t="s">
        <v>786</v>
      </c>
    </row>
    <row r="151" spans="1:65" s="2" customFormat="1" ht="16.5" customHeight="1">
      <c r="A151" s="34"/>
      <c r="B151" s="35"/>
      <c r="C151" s="193" t="s">
        <v>220</v>
      </c>
      <c r="D151" s="193" t="s">
        <v>155</v>
      </c>
      <c r="E151" s="194" t="s">
        <v>787</v>
      </c>
      <c r="F151" s="195" t="s">
        <v>788</v>
      </c>
      <c r="G151" s="196" t="s">
        <v>739</v>
      </c>
      <c r="H151" s="197">
        <v>1</v>
      </c>
      <c r="I151" s="198"/>
      <c r="J151" s="199">
        <f>ROUND(I151*H151,2)</f>
        <v>0</v>
      </c>
      <c r="K151" s="195" t="s">
        <v>740</v>
      </c>
      <c r="L151" s="39"/>
      <c r="M151" s="200" t="s">
        <v>1</v>
      </c>
      <c r="N151" s="201" t="s">
        <v>50</v>
      </c>
      <c r="O151" s="71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741</v>
      </c>
      <c r="AT151" s="204" t="s">
        <v>155</v>
      </c>
      <c r="AU151" s="204" t="s">
        <v>94</v>
      </c>
      <c r="AY151" s="16" t="s">
        <v>153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6" t="s">
        <v>92</v>
      </c>
      <c r="BK151" s="205">
        <f>ROUND(I151*H151,2)</f>
        <v>0</v>
      </c>
      <c r="BL151" s="16" t="s">
        <v>741</v>
      </c>
      <c r="BM151" s="204" t="s">
        <v>789</v>
      </c>
    </row>
    <row r="152" spans="1:65" s="12" customFormat="1" ht="22.9" customHeight="1">
      <c r="B152" s="177"/>
      <c r="C152" s="178"/>
      <c r="D152" s="179" t="s">
        <v>84</v>
      </c>
      <c r="E152" s="191" t="s">
        <v>790</v>
      </c>
      <c r="F152" s="191" t="s">
        <v>791</v>
      </c>
      <c r="G152" s="178"/>
      <c r="H152" s="178"/>
      <c r="I152" s="181"/>
      <c r="J152" s="192">
        <f>BK152</f>
        <v>0</v>
      </c>
      <c r="K152" s="178"/>
      <c r="L152" s="183"/>
      <c r="M152" s="184"/>
      <c r="N152" s="185"/>
      <c r="O152" s="185"/>
      <c r="P152" s="186">
        <f>P153</f>
        <v>0</v>
      </c>
      <c r="Q152" s="185"/>
      <c r="R152" s="186">
        <f>R153</f>
        <v>0</v>
      </c>
      <c r="S152" s="185"/>
      <c r="T152" s="187">
        <f>T153</f>
        <v>0</v>
      </c>
      <c r="AR152" s="188" t="s">
        <v>181</v>
      </c>
      <c r="AT152" s="189" t="s">
        <v>84</v>
      </c>
      <c r="AU152" s="189" t="s">
        <v>92</v>
      </c>
      <c r="AY152" s="188" t="s">
        <v>153</v>
      </c>
      <c r="BK152" s="190">
        <f>BK153</f>
        <v>0</v>
      </c>
    </row>
    <row r="153" spans="1:65" s="2" customFormat="1" ht="16.5" customHeight="1">
      <c r="A153" s="34"/>
      <c r="B153" s="35"/>
      <c r="C153" s="193" t="s">
        <v>224</v>
      </c>
      <c r="D153" s="193" t="s">
        <v>155</v>
      </c>
      <c r="E153" s="194" t="s">
        <v>792</v>
      </c>
      <c r="F153" s="195" t="s">
        <v>793</v>
      </c>
      <c r="G153" s="196" t="s">
        <v>739</v>
      </c>
      <c r="H153" s="197">
        <v>1</v>
      </c>
      <c r="I153" s="198"/>
      <c r="J153" s="199">
        <f>ROUND(I153*H153,2)</f>
        <v>0</v>
      </c>
      <c r="K153" s="195" t="s">
        <v>740</v>
      </c>
      <c r="L153" s="39"/>
      <c r="M153" s="248" t="s">
        <v>1</v>
      </c>
      <c r="N153" s="249" t="s">
        <v>50</v>
      </c>
      <c r="O153" s="245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741</v>
      </c>
      <c r="AT153" s="204" t="s">
        <v>155</v>
      </c>
      <c r="AU153" s="204" t="s">
        <v>94</v>
      </c>
      <c r="AY153" s="16" t="s">
        <v>153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6" t="s">
        <v>92</v>
      </c>
      <c r="BK153" s="205">
        <f>ROUND(I153*H153,2)</f>
        <v>0</v>
      </c>
      <c r="BL153" s="16" t="s">
        <v>741</v>
      </c>
      <c r="BM153" s="204" t="s">
        <v>794</v>
      </c>
    </row>
    <row r="154" spans="1:65" s="2" customFormat="1" ht="6.95" customHeight="1">
      <c r="A154" s="34"/>
      <c r="B154" s="54"/>
      <c r="C154" s="55"/>
      <c r="D154" s="55"/>
      <c r="E154" s="55"/>
      <c r="F154" s="55"/>
      <c r="G154" s="55"/>
      <c r="H154" s="55"/>
      <c r="I154" s="55"/>
      <c r="J154" s="55"/>
      <c r="K154" s="55"/>
      <c r="L154" s="39"/>
      <c r="M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</row>
  </sheetData>
  <sheetProtection algorithmName="SHA-512" hashValue="J55Vne37P9UKH5GP37K3K2el7NTr+Fhxsi91qx7361fHrEbyT9ln5ht+DHbWoNvd+47ygrYYMkZEM6QENiXzAw==" saltValue="iH7n1cf0HvrH3pbSkb9AN7qXVbzd94XEKwpOiWDwJyz1SP2hIQpKKtBimD3lB9vFyNVAXbbqRbP8+zO6e7Vlew==" spinCount="100000" sheet="1" objects="1" scenarios="1" formatColumns="0" formatRows="0" autoFilter="0"/>
  <autoFilter ref="C125:K153"/>
  <mergeCells count="12">
    <mergeCell ref="E118:H118"/>
    <mergeCell ref="L2:V2"/>
    <mergeCell ref="E84:H84"/>
    <mergeCell ref="E86:H86"/>
    <mergeCell ref="E88:H88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6" t="s">
        <v>111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112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298" t="str">
        <f>'Rekapitulace zakázky'!K6</f>
        <v>Oprava mostu v km 17,451 trati Kladno - Kralupy nad Vltavou</v>
      </c>
      <c r="F7" s="299"/>
      <c r="G7" s="299"/>
      <c r="H7" s="299"/>
      <c r="L7" s="19"/>
    </row>
    <row r="8" spans="1:46" s="1" customFormat="1" ht="12" customHeight="1">
      <c r="B8" s="19"/>
      <c r="D8" s="119" t="s">
        <v>113</v>
      </c>
      <c r="L8" s="19"/>
    </row>
    <row r="9" spans="1:46" s="2" customFormat="1" ht="23.25" customHeight="1">
      <c r="A9" s="34"/>
      <c r="B9" s="39"/>
      <c r="C9" s="34"/>
      <c r="D9" s="34"/>
      <c r="E9" s="298" t="s">
        <v>724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115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01" t="s">
        <v>795</v>
      </c>
      <c r="F11" s="300"/>
      <c r="G11" s="300"/>
      <c r="H11" s="300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zakázky'!AN8</f>
        <v>19. 2. 2021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2" t="str">
        <f>'Rekapitulace zakázky'!E14</f>
        <v>Vyplň údaj</v>
      </c>
      <c r="F20" s="303"/>
      <c r="G20" s="303"/>
      <c r="H20" s="303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04" t="s">
        <v>1</v>
      </c>
      <c r="F29" s="304"/>
      <c r="G29" s="304"/>
      <c r="H29" s="304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ROUND(J121,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ROUND((SUM(BE121:BE125)),  2)</f>
        <v>0</v>
      </c>
      <c r="G35" s="34"/>
      <c r="H35" s="34"/>
      <c r="I35" s="132">
        <v>0.21</v>
      </c>
      <c r="J35" s="131">
        <f>ROUND(((SUM(BE121:BE125))*I35),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ROUND((SUM(BF121:BF125)),  2)</f>
        <v>0</v>
      </c>
      <c r="G36" s="34"/>
      <c r="H36" s="34"/>
      <c r="I36" s="132">
        <v>0.15</v>
      </c>
      <c r="J36" s="131">
        <f>ROUND(((SUM(BF121:BF125))*I36),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ROUND((SUM(BG121:BG125)),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ROUND((SUM(BH121:BH125)),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ROUND((SUM(BI121:BI125)),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 ht="11.25">
      <c r="B50" s="19"/>
      <c r="L50" s="19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s="2" customFormat="1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ht="11.25">
      <c r="B61" s="19"/>
      <c r="L61" s="19"/>
    </row>
    <row r="62" spans="1:31" ht="11.25">
      <c r="B62" s="19"/>
      <c r="L62" s="19"/>
    </row>
    <row r="63" spans="1:31" ht="11.25">
      <c r="B63" s="19"/>
      <c r="L63" s="19"/>
    </row>
    <row r="64" spans="1:31" s="2" customFormat="1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ht="11.25">
      <c r="B65" s="19"/>
      <c r="L65" s="19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s="2" customFormat="1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117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5" t="str">
        <f>E7</f>
        <v>Oprava mostu v km 17,451 trati Kladno - Kralupy nad Vltavou</v>
      </c>
      <c r="F84" s="306"/>
      <c r="G84" s="306"/>
      <c r="H84" s="30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113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5" t="s">
        <v>724</v>
      </c>
      <c r="F86" s="307"/>
      <c r="G86" s="307"/>
      <c r="H86" s="307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115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53" t="str">
        <f>E11</f>
        <v>20-11-2/02 - Oprava mostu v km 17,451 trati Kladno - Kralupy nad Vltavou_DSPS</v>
      </c>
      <c r="F88" s="307"/>
      <c r="G88" s="307"/>
      <c r="H88" s="307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U Energovodu</v>
      </c>
      <c r="G90" s="36"/>
      <c r="H90" s="36"/>
      <c r="I90" s="28" t="s">
        <v>23</v>
      </c>
      <c r="J90" s="66" t="str">
        <f>IF(J14="","",J14)</f>
        <v>19. 2. 2021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118</v>
      </c>
      <c r="D95" s="152"/>
      <c r="E95" s="152"/>
      <c r="F95" s="152"/>
      <c r="G95" s="152"/>
      <c r="H95" s="152"/>
      <c r="I95" s="152"/>
      <c r="J95" s="153" t="s">
        <v>119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120</v>
      </c>
      <c r="D97" s="36"/>
      <c r="E97" s="36"/>
      <c r="F97" s="36"/>
      <c r="G97" s="36"/>
      <c r="H97" s="36"/>
      <c r="I97" s="36"/>
      <c r="J97" s="84">
        <f>J121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121</v>
      </c>
    </row>
    <row r="98" spans="1:47" s="9" customFormat="1" ht="24.95" customHeight="1">
      <c r="B98" s="155"/>
      <c r="C98" s="156"/>
      <c r="D98" s="157" t="s">
        <v>726</v>
      </c>
      <c r="E98" s="158"/>
      <c r="F98" s="158"/>
      <c r="G98" s="158"/>
      <c r="H98" s="158"/>
      <c r="I98" s="158"/>
      <c r="J98" s="159">
        <f>J122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727</v>
      </c>
      <c r="E99" s="163"/>
      <c r="F99" s="163"/>
      <c r="G99" s="163"/>
      <c r="H99" s="163"/>
      <c r="I99" s="163"/>
      <c r="J99" s="164">
        <f>J123</f>
        <v>0</v>
      </c>
      <c r="K99" s="104"/>
      <c r="L99" s="165"/>
    </row>
    <row r="100" spans="1:47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47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47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24.95" customHeight="1">
      <c r="A106" s="34"/>
      <c r="B106" s="35"/>
      <c r="C106" s="22" t="s">
        <v>138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6.5" customHeight="1">
      <c r="A109" s="34"/>
      <c r="B109" s="35"/>
      <c r="C109" s="36"/>
      <c r="D109" s="36"/>
      <c r="E109" s="305" t="str">
        <f>E7</f>
        <v>Oprava mostu v km 17,451 trati Kladno - Kralupy nad Vltavou</v>
      </c>
      <c r="F109" s="306"/>
      <c r="G109" s="306"/>
      <c r="H109" s="30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1" customFormat="1" ht="12" customHeight="1">
      <c r="B110" s="20"/>
      <c r="C110" s="28" t="s">
        <v>113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pans="1:47" s="2" customFormat="1" ht="23.25" customHeight="1">
      <c r="A111" s="34"/>
      <c r="B111" s="35"/>
      <c r="C111" s="36"/>
      <c r="D111" s="36"/>
      <c r="E111" s="305" t="s">
        <v>724</v>
      </c>
      <c r="F111" s="307"/>
      <c r="G111" s="307"/>
      <c r="H111" s="307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8" t="s">
        <v>115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30" customHeight="1">
      <c r="A113" s="34"/>
      <c r="B113" s="35"/>
      <c r="C113" s="36"/>
      <c r="D113" s="36"/>
      <c r="E113" s="253" t="str">
        <f>E11</f>
        <v>20-11-2/02 - Oprava mostu v km 17,451 trati Kladno - Kralupy nad Vltavou_DSPS</v>
      </c>
      <c r="F113" s="307"/>
      <c r="G113" s="307"/>
      <c r="H113" s="307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21</v>
      </c>
      <c r="D115" s="36"/>
      <c r="E115" s="36"/>
      <c r="F115" s="26" t="str">
        <f>F14</f>
        <v>U Energovodu</v>
      </c>
      <c r="G115" s="36"/>
      <c r="H115" s="36"/>
      <c r="I115" s="28" t="s">
        <v>23</v>
      </c>
      <c r="J115" s="66" t="str">
        <f>IF(J14="","",J14)</f>
        <v>19. 2. 2021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8" t="s">
        <v>29</v>
      </c>
      <c r="D117" s="36"/>
      <c r="E117" s="36"/>
      <c r="F117" s="26" t="str">
        <f>E17</f>
        <v>Správa železnic, státní organizace</v>
      </c>
      <c r="G117" s="36"/>
      <c r="H117" s="36"/>
      <c r="I117" s="28" t="s">
        <v>37</v>
      </c>
      <c r="J117" s="32" t="str">
        <f>E23</f>
        <v>TOP CON SERVIS s.r.o.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8" t="s">
        <v>35</v>
      </c>
      <c r="D118" s="36"/>
      <c r="E118" s="36"/>
      <c r="F118" s="26" t="str">
        <f>IF(E20="","",E20)</f>
        <v>Vyplň údaj</v>
      </c>
      <c r="G118" s="36"/>
      <c r="H118" s="36"/>
      <c r="I118" s="28" t="s">
        <v>42</v>
      </c>
      <c r="J118" s="32" t="str">
        <f>E26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6"/>
      <c r="B120" s="167"/>
      <c r="C120" s="168" t="s">
        <v>139</v>
      </c>
      <c r="D120" s="169" t="s">
        <v>70</v>
      </c>
      <c r="E120" s="169" t="s">
        <v>66</v>
      </c>
      <c r="F120" s="169" t="s">
        <v>67</v>
      </c>
      <c r="G120" s="169" t="s">
        <v>140</v>
      </c>
      <c r="H120" s="169" t="s">
        <v>141</v>
      </c>
      <c r="I120" s="169" t="s">
        <v>142</v>
      </c>
      <c r="J120" s="169" t="s">
        <v>119</v>
      </c>
      <c r="K120" s="170" t="s">
        <v>143</v>
      </c>
      <c r="L120" s="171"/>
      <c r="M120" s="75" t="s">
        <v>1</v>
      </c>
      <c r="N120" s="76" t="s">
        <v>49</v>
      </c>
      <c r="O120" s="76" t="s">
        <v>144</v>
      </c>
      <c r="P120" s="76" t="s">
        <v>145</v>
      </c>
      <c r="Q120" s="76" t="s">
        <v>146</v>
      </c>
      <c r="R120" s="76" t="s">
        <v>147</v>
      </c>
      <c r="S120" s="76" t="s">
        <v>148</v>
      </c>
      <c r="T120" s="77" t="s">
        <v>149</v>
      </c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</row>
    <row r="121" spans="1:65" s="2" customFormat="1" ht="22.9" customHeight="1">
      <c r="A121" s="34"/>
      <c r="B121" s="35"/>
      <c r="C121" s="82" t="s">
        <v>150</v>
      </c>
      <c r="D121" s="36"/>
      <c r="E121" s="36"/>
      <c r="F121" s="36"/>
      <c r="G121" s="36"/>
      <c r="H121" s="36"/>
      <c r="I121" s="36"/>
      <c r="J121" s="172">
        <f>BK121</f>
        <v>0</v>
      </c>
      <c r="K121" s="36"/>
      <c r="L121" s="39"/>
      <c r="M121" s="78"/>
      <c r="N121" s="173"/>
      <c r="O121" s="79"/>
      <c r="P121" s="174">
        <f>P122</f>
        <v>0</v>
      </c>
      <c r="Q121" s="79"/>
      <c r="R121" s="174">
        <f>R122</f>
        <v>0</v>
      </c>
      <c r="S121" s="79"/>
      <c r="T121" s="175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6" t="s">
        <v>84</v>
      </c>
      <c r="AU121" s="16" t="s">
        <v>121</v>
      </c>
      <c r="BK121" s="176">
        <f>BK122</f>
        <v>0</v>
      </c>
    </row>
    <row r="122" spans="1:65" s="12" customFormat="1" ht="25.9" customHeight="1">
      <c r="B122" s="177"/>
      <c r="C122" s="178"/>
      <c r="D122" s="179" t="s">
        <v>84</v>
      </c>
      <c r="E122" s="180" t="s">
        <v>733</v>
      </c>
      <c r="F122" s="180" t="s">
        <v>734</v>
      </c>
      <c r="G122" s="178"/>
      <c r="H122" s="178"/>
      <c r="I122" s="181"/>
      <c r="J122" s="182">
        <f>BK122</f>
        <v>0</v>
      </c>
      <c r="K122" s="178"/>
      <c r="L122" s="183"/>
      <c r="M122" s="184"/>
      <c r="N122" s="185"/>
      <c r="O122" s="185"/>
      <c r="P122" s="186">
        <f>P123</f>
        <v>0</v>
      </c>
      <c r="Q122" s="185"/>
      <c r="R122" s="186">
        <f>R123</f>
        <v>0</v>
      </c>
      <c r="S122" s="185"/>
      <c r="T122" s="187">
        <f>T123</f>
        <v>0</v>
      </c>
      <c r="AR122" s="188" t="s">
        <v>181</v>
      </c>
      <c r="AT122" s="189" t="s">
        <v>84</v>
      </c>
      <c r="AU122" s="189" t="s">
        <v>85</v>
      </c>
      <c r="AY122" s="188" t="s">
        <v>153</v>
      </c>
      <c r="BK122" s="190">
        <f>BK123</f>
        <v>0</v>
      </c>
    </row>
    <row r="123" spans="1:65" s="12" customFormat="1" ht="22.9" customHeight="1">
      <c r="B123" s="177"/>
      <c r="C123" s="178"/>
      <c r="D123" s="179" t="s">
        <v>84</v>
      </c>
      <c r="E123" s="191" t="s">
        <v>735</v>
      </c>
      <c r="F123" s="191" t="s">
        <v>736</v>
      </c>
      <c r="G123" s="178"/>
      <c r="H123" s="178"/>
      <c r="I123" s="181"/>
      <c r="J123" s="192">
        <f>BK123</f>
        <v>0</v>
      </c>
      <c r="K123" s="178"/>
      <c r="L123" s="183"/>
      <c r="M123" s="184"/>
      <c r="N123" s="185"/>
      <c r="O123" s="185"/>
      <c r="P123" s="186">
        <f>SUM(P124:P125)</f>
        <v>0</v>
      </c>
      <c r="Q123" s="185"/>
      <c r="R123" s="186">
        <f>SUM(R124:R125)</f>
        <v>0</v>
      </c>
      <c r="S123" s="185"/>
      <c r="T123" s="187">
        <f>SUM(T124:T125)</f>
        <v>0</v>
      </c>
      <c r="AR123" s="188" t="s">
        <v>181</v>
      </c>
      <c r="AT123" s="189" t="s">
        <v>84</v>
      </c>
      <c r="AU123" s="189" t="s">
        <v>92</v>
      </c>
      <c r="AY123" s="188" t="s">
        <v>153</v>
      </c>
      <c r="BK123" s="190">
        <f>SUM(BK124:BK125)</f>
        <v>0</v>
      </c>
    </row>
    <row r="124" spans="1:65" s="2" customFormat="1" ht="16.5" customHeight="1">
      <c r="A124" s="34"/>
      <c r="B124" s="35"/>
      <c r="C124" s="193" t="s">
        <v>92</v>
      </c>
      <c r="D124" s="193" t="s">
        <v>155</v>
      </c>
      <c r="E124" s="194" t="s">
        <v>796</v>
      </c>
      <c r="F124" s="195" t="s">
        <v>797</v>
      </c>
      <c r="G124" s="196" t="s">
        <v>739</v>
      </c>
      <c r="H124" s="197">
        <v>1</v>
      </c>
      <c r="I124" s="198"/>
      <c r="J124" s="199">
        <f>ROUND(I124*H124,2)</f>
        <v>0</v>
      </c>
      <c r="K124" s="195" t="s">
        <v>159</v>
      </c>
      <c r="L124" s="39"/>
      <c r="M124" s="200" t="s">
        <v>1</v>
      </c>
      <c r="N124" s="201" t="s">
        <v>50</v>
      </c>
      <c r="O124" s="71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4" t="s">
        <v>741</v>
      </c>
      <c r="AT124" s="204" t="s">
        <v>155</v>
      </c>
      <c r="AU124" s="204" t="s">
        <v>94</v>
      </c>
      <c r="AY124" s="16" t="s">
        <v>153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6" t="s">
        <v>92</v>
      </c>
      <c r="BK124" s="205">
        <f>ROUND(I124*H124,2)</f>
        <v>0</v>
      </c>
      <c r="BL124" s="16" t="s">
        <v>741</v>
      </c>
      <c r="BM124" s="204" t="s">
        <v>798</v>
      </c>
    </row>
    <row r="125" spans="1:65" s="2" customFormat="1" ht="19.5">
      <c r="A125" s="34"/>
      <c r="B125" s="35"/>
      <c r="C125" s="36"/>
      <c r="D125" s="206" t="s">
        <v>162</v>
      </c>
      <c r="E125" s="36"/>
      <c r="F125" s="207" t="s">
        <v>799</v>
      </c>
      <c r="G125" s="36"/>
      <c r="H125" s="36"/>
      <c r="I125" s="208"/>
      <c r="J125" s="36"/>
      <c r="K125" s="36"/>
      <c r="L125" s="39"/>
      <c r="M125" s="250"/>
      <c r="N125" s="251"/>
      <c r="O125" s="245"/>
      <c r="P125" s="245"/>
      <c r="Q125" s="245"/>
      <c r="R125" s="245"/>
      <c r="S125" s="245"/>
      <c r="T125" s="25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6" t="s">
        <v>162</v>
      </c>
      <c r="AU125" s="16" t="s">
        <v>94</v>
      </c>
    </row>
    <row r="126" spans="1:65" s="2" customFormat="1" ht="6.95" customHeight="1">
      <c r="A126" s="34"/>
      <c r="B126" s="54"/>
      <c r="C126" s="55"/>
      <c r="D126" s="55"/>
      <c r="E126" s="55"/>
      <c r="F126" s="55"/>
      <c r="G126" s="55"/>
      <c r="H126" s="55"/>
      <c r="I126" s="55"/>
      <c r="J126" s="55"/>
      <c r="K126" s="55"/>
      <c r="L126" s="39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sheetProtection algorithmName="SHA-512" hashValue="XyUnRsRllU33zXEoRyXtzgUm55DzdqvATjxYBGegL+TD6yY7zDdFw7zdSb4pf7cZIkKS/JrvF38pExS11GkqAw==" saltValue="6C7Mh0uAJ9gjE1xnHhGPVik+Ssm2NN5enOxic5ghIKIsWQ9w23gBgS36536xjVFhkH3EeePkJnkJQhbMLh7SPw==" spinCount="100000" sheet="1" objects="1" scenarios="1" formatColumns="0" formatRows="0" autoFilter="0"/>
  <autoFilter ref="C120:K125"/>
  <mergeCells count="12">
    <mergeCell ref="E113:H113"/>
    <mergeCell ref="L2:V2"/>
    <mergeCell ref="E84:H84"/>
    <mergeCell ref="E86:H86"/>
    <mergeCell ref="E88:H88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zakázky</vt:lpstr>
      <vt:lpstr>20-11-1-01 - Oprava mostu...</vt:lpstr>
      <vt:lpstr>20-11-1-02 - Oprava mostu...</vt:lpstr>
      <vt:lpstr>20-11-2-01 - Oprava mostu...</vt:lpstr>
      <vt:lpstr>20-11-2-02 - Oprava mostu...</vt:lpstr>
      <vt:lpstr>'20-11-1-01 - Oprava mostu...'!Názvy_tisku</vt:lpstr>
      <vt:lpstr>'20-11-1-02 - Oprava mostu...'!Názvy_tisku</vt:lpstr>
      <vt:lpstr>'20-11-2-01 - Oprava mostu...'!Názvy_tisku</vt:lpstr>
      <vt:lpstr>'20-11-2-02 - Oprava mostu...'!Názvy_tisku</vt:lpstr>
      <vt:lpstr>'Rekapitulace zakázky'!Názvy_tisku</vt:lpstr>
      <vt:lpstr>'20-11-1-01 - Oprava mostu...'!Oblast_tisku</vt:lpstr>
      <vt:lpstr>'20-11-1-02 - Oprava mostu...'!Oblast_tisku</vt:lpstr>
      <vt:lpstr>'20-11-2-01 - Oprava mostu...'!Oblast_tisku</vt:lpstr>
      <vt:lpstr>'20-11-2-02 - Oprava mostu...'!Oblast_tisku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Ondrouch Alois</dc:creator>
  <cp:lastModifiedBy>Ondrouch Alois</cp:lastModifiedBy>
  <dcterms:created xsi:type="dcterms:W3CDTF">2021-02-23T07:57:03Z</dcterms:created>
  <dcterms:modified xsi:type="dcterms:W3CDTF">2021-02-23T09:02:08Z</dcterms:modified>
</cp:coreProperties>
</file>