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811  km  022,625_M_TC_zas. Minice_\"/>
    </mc:Choice>
  </mc:AlternateContent>
  <bookViews>
    <workbookView xWindow="0" yWindow="0" windowWidth="25200" windowHeight="11895"/>
  </bookViews>
  <sheets>
    <sheet name="Rekapitulace zakázky" sheetId="1" r:id="rId1"/>
    <sheet name="20-10-1-01 - Oprava mostu..." sheetId="2" r:id="rId2"/>
    <sheet name="20-10-1-02 - Oprava mostu..." sheetId="3" r:id="rId3"/>
    <sheet name="20-10-2-01 - Oprava mostu..." sheetId="4" r:id="rId4"/>
    <sheet name="20-10-2-02 - Oprava mostu..." sheetId="5" r:id="rId5"/>
  </sheets>
  <definedNames>
    <definedName name="_xlnm._FilterDatabase" localSheetId="1" hidden="1">'20-10-1-01 - Oprava mostu...'!$C$136:$K$382</definedName>
    <definedName name="_xlnm._FilterDatabase" localSheetId="2" hidden="1">'20-10-1-02 - Oprava mostu...'!$C$126:$K$194</definedName>
    <definedName name="_xlnm._FilterDatabase" localSheetId="3" hidden="1">'20-10-2-01 - Oprava mostu...'!$C$125:$K$152</definedName>
    <definedName name="_xlnm._FilterDatabase" localSheetId="4" hidden="1">'20-10-2-02 - Oprava mostu...'!$C$120:$K$125</definedName>
    <definedName name="_xlnm.Print_Titles" localSheetId="1">'20-10-1-01 - Oprava mostu...'!$136:$136</definedName>
    <definedName name="_xlnm.Print_Titles" localSheetId="2">'20-10-1-02 - Oprava mostu...'!$126:$126</definedName>
    <definedName name="_xlnm.Print_Titles" localSheetId="3">'20-10-2-01 - Oprava mostu...'!$125:$125</definedName>
    <definedName name="_xlnm.Print_Titles" localSheetId="4">'20-10-2-02 - Oprava mostu...'!$120:$120</definedName>
    <definedName name="_xlnm.Print_Titles" localSheetId="0">'Rekapitulace zakázky'!$92:$92</definedName>
    <definedName name="_xlnm.Print_Area" localSheetId="1">'20-10-1-01 - Oprava mostu...'!$C$4:$J$75,'20-10-1-01 - Oprava mostu...'!$C$81:$J$116,'20-10-1-01 - Oprava mostu...'!$C$122:$K$382</definedName>
    <definedName name="_xlnm.Print_Area" localSheetId="2">'20-10-1-02 - Oprava mostu...'!$C$4:$J$75,'20-10-1-02 - Oprava mostu...'!$C$81:$J$106,'20-10-1-02 - Oprava mostu...'!$C$112:$K$194</definedName>
    <definedName name="_xlnm.Print_Area" localSheetId="3">'20-10-2-01 - Oprava mostu...'!$C$4:$J$75,'20-10-2-01 - Oprava mostu...'!$C$81:$J$105,'20-10-2-01 - Oprava mostu...'!$C$111:$K$152</definedName>
    <definedName name="_xlnm.Print_Area" localSheetId="4">'20-10-2-02 - Oprava mostu...'!$C$4:$J$75,'20-10-2-02 - Oprava mostu...'!$C$81:$J$100,'20-10-2-02 - Oprava mostu...'!$C$106:$K$125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 s="1"/>
  <c r="BI124" i="5"/>
  <c r="BH124" i="5"/>
  <c r="BG124" i="5"/>
  <c r="F37" i="5" s="1"/>
  <c r="BB100" i="1" s="1"/>
  <c r="BF124" i="5"/>
  <c r="T124" i="5"/>
  <c r="T123" i="5" s="1"/>
  <c r="T122" i="5" s="1"/>
  <c r="T121" i="5" s="1"/>
  <c r="R124" i="5"/>
  <c r="R123" i="5"/>
  <c r="R122" i="5"/>
  <c r="R121" i="5" s="1"/>
  <c r="P124" i="5"/>
  <c r="P123" i="5"/>
  <c r="P122" i="5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 s="1"/>
  <c r="J25" i="5"/>
  <c r="J20" i="5"/>
  <c r="E20" i="5"/>
  <c r="F118" i="5" s="1"/>
  <c r="J19" i="5"/>
  <c r="J14" i="5"/>
  <c r="J115" i="5"/>
  <c r="E7" i="5"/>
  <c r="E109" i="5"/>
  <c r="J39" i="4"/>
  <c r="J38" i="4"/>
  <c r="AY99" i="1" s="1"/>
  <c r="J37" i="4"/>
  <c r="AX99" i="1"/>
  <c r="BI152" i="4"/>
  <c r="BH152" i="4"/>
  <c r="BG152" i="4"/>
  <c r="BF152" i="4"/>
  <c r="T152" i="4"/>
  <c r="T151" i="4" s="1"/>
  <c r="R152" i="4"/>
  <c r="R151" i="4" s="1"/>
  <c r="P152" i="4"/>
  <c r="P151" i="4" s="1"/>
  <c r="BI150" i="4"/>
  <c r="BH150" i="4"/>
  <c r="BG150" i="4"/>
  <c r="BF150" i="4"/>
  <c r="T150" i="4"/>
  <c r="T149" i="4" s="1"/>
  <c r="R150" i="4"/>
  <c r="R149" i="4" s="1"/>
  <c r="P150" i="4"/>
  <c r="P149" i="4" s="1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J122" i="4"/>
  <c r="F122" i="4"/>
  <c r="F120" i="4"/>
  <c r="E118" i="4"/>
  <c r="J92" i="4"/>
  <c r="F92" i="4"/>
  <c r="F90" i="4"/>
  <c r="E88" i="4"/>
  <c r="J26" i="4"/>
  <c r="E26" i="4"/>
  <c r="J93" i="4"/>
  <c r="J25" i="4"/>
  <c r="J20" i="4"/>
  <c r="E20" i="4"/>
  <c r="F123" i="4"/>
  <c r="J19" i="4"/>
  <c r="J14" i="4"/>
  <c r="J90" i="4"/>
  <c r="E7" i="4"/>
  <c r="E114" i="4" s="1"/>
  <c r="J39" i="3"/>
  <c r="J38" i="3"/>
  <c r="AY97" i="1"/>
  <c r="J37" i="3"/>
  <c r="AX97" i="1"/>
  <c r="BI194" i="3"/>
  <c r="BH194" i="3"/>
  <c r="BG194" i="3"/>
  <c r="BF194" i="3"/>
  <c r="T194" i="3"/>
  <c r="T193" i="3"/>
  <c r="R194" i="3"/>
  <c r="R193" i="3" s="1"/>
  <c r="P194" i="3"/>
  <c r="P193" i="3"/>
  <c r="BI192" i="3"/>
  <c r="BH192" i="3"/>
  <c r="BG192" i="3"/>
  <c r="BF192" i="3"/>
  <c r="T192" i="3"/>
  <c r="T191" i="3" s="1"/>
  <c r="T190" i="3" s="1"/>
  <c r="R192" i="3"/>
  <c r="R191" i="3" s="1"/>
  <c r="R190" i="3" s="1"/>
  <c r="P192" i="3"/>
  <c r="P191" i="3"/>
  <c r="P190" i="3" s="1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3" i="3"/>
  <c r="F123" i="3"/>
  <c r="F121" i="3"/>
  <c r="E119" i="3"/>
  <c r="J92" i="3"/>
  <c r="F92" i="3"/>
  <c r="F90" i="3"/>
  <c r="E88" i="3"/>
  <c r="J26" i="3"/>
  <c r="E26" i="3"/>
  <c r="J93" i="3" s="1"/>
  <c r="J25" i="3"/>
  <c r="J20" i="3"/>
  <c r="E20" i="3"/>
  <c r="F124" i="3" s="1"/>
  <c r="J19" i="3"/>
  <c r="J14" i="3"/>
  <c r="J90" i="3"/>
  <c r="E7" i="3"/>
  <c r="E115" i="3"/>
  <c r="J39" i="2"/>
  <c r="J38" i="2"/>
  <c r="AY96" i="1" s="1"/>
  <c r="J37" i="2"/>
  <c r="AX96" i="1"/>
  <c r="BI381" i="2"/>
  <c r="BH381" i="2"/>
  <c r="BG381" i="2"/>
  <c r="BF381" i="2"/>
  <c r="T381" i="2"/>
  <c r="T380" i="2" s="1"/>
  <c r="R381" i="2"/>
  <c r="R380" i="2" s="1"/>
  <c r="P381" i="2"/>
  <c r="P380" i="2" s="1"/>
  <c r="BI378" i="2"/>
  <c r="BH378" i="2"/>
  <c r="BG378" i="2"/>
  <c r="BF378" i="2"/>
  <c r="T378" i="2"/>
  <c r="T377" i="2" s="1"/>
  <c r="R378" i="2"/>
  <c r="R377" i="2" s="1"/>
  <c r="P378" i="2"/>
  <c r="P377" i="2" s="1"/>
  <c r="BI375" i="2"/>
  <c r="BH375" i="2"/>
  <c r="BG375" i="2"/>
  <c r="BF375" i="2"/>
  <c r="T375" i="2"/>
  <c r="T374" i="2" s="1"/>
  <c r="T373" i="2" s="1"/>
  <c r="R375" i="2"/>
  <c r="R374" i="2"/>
  <c r="R373" i="2" s="1"/>
  <c r="P375" i="2"/>
  <c r="P374" i="2" s="1"/>
  <c r="P373" i="2" s="1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T329" i="2" s="1"/>
  <c r="R330" i="2"/>
  <c r="R329" i="2"/>
  <c r="P330" i="2"/>
  <c r="P329" i="2" s="1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J133" i="2"/>
  <c r="F133" i="2"/>
  <c r="F131" i="2"/>
  <c r="E129" i="2"/>
  <c r="J92" i="2"/>
  <c r="F92" i="2"/>
  <c r="F90" i="2"/>
  <c r="E88" i="2"/>
  <c r="J26" i="2"/>
  <c r="E26" i="2"/>
  <c r="J134" i="2"/>
  <c r="J25" i="2"/>
  <c r="J20" i="2"/>
  <c r="E20" i="2"/>
  <c r="F93" i="2"/>
  <c r="J19" i="2"/>
  <c r="J14" i="2"/>
  <c r="J131" i="2"/>
  <c r="E7" i="2"/>
  <c r="E125" i="2" s="1"/>
  <c r="L90" i="1"/>
  <c r="AM90" i="1"/>
  <c r="AM89" i="1"/>
  <c r="L89" i="1"/>
  <c r="AM87" i="1"/>
  <c r="L87" i="1"/>
  <c r="L85" i="1"/>
  <c r="L84" i="1"/>
  <c r="J124" i="5"/>
  <c r="J152" i="4"/>
  <c r="BK150" i="4"/>
  <c r="J147" i="4"/>
  <c r="J143" i="4"/>
  <c r="J141" i="4"/>
  <c r="BK138" i="4"/>
  <c r="J134" i="4"/>
  <c r="J129" i="4"/>
  <c r="BK194" i="3"/>
  <c r="BK192" i="3"/>
  <c r="BK185" i="3"/>
  <c r="J184" i="3"/>
  <c r="BK179" i="3"/>
  <c r="BK175" i="3"/>
  <c r="J173" i="3"/>
  <c r="BK171" i="3"/>
  <c r="BK158" i="3"/>
  <c r="BK156" i="3"/>
  <c r="BK154" i="3"/>
  <c r="BK152" i="3"/>
  <c r="J151" i="3"/>
  <c r="J149" i="3"/>
  <c r="BK148" i="3"/>
  <c r="J145" i="3"/>
  <c r="BK142" i="3"/>
  <c r="J130" i="3"/>
  <c r="BK381" i="2"/>
  <c r="J381" i="2"/>
  <c r="BK378" i="2"/>
  <c r="J378" i="2"/>
  <c r="BK375" i="2"/>
  <c r="J375" i="2"/>
  <c r="J370" i="2"/>
  <c r="BK364" i="2"/>
  <c r="BK362" i="2"/>
  <c r="BK360" i="2"/>
  <c r="J357" i="2"/>
  <c r="J352" i="2"/>
  <c r="BK348" i="2"/>
  <c r="BK340" i="2"/>
  <c r="J338" i="2"/>
  <c r="J336" i="2"/>
  <c r="J334" i="2"/>
  <c r="BK317" i="2"/>
  <c r="J311" i="2"/>
  <c r="BK306" i="2"/>
  <c r="J300" i="2"/>
  <c r="J299" i="2"/>
  <c r="BK297" i="2"/>
  <c r="J293" i="2"/>
  <c r="J291" i="2"/>
  <c r="J287" i="2"/>
  <c r="BK282" i="2"/>
  <c r="J281" i="2"/>
  <c r="BK279" i="2"/>
  <c r="BK277" i="2"/>
  <c r="J275" i="2"/>
  <c r="BK273" i="2"/>
  <c r="BK268" i="2"/>
  <c r="BK266" i="2"/>
  <c r="J260" i="2"/>
  <c r="J258" i="2"/>
  <c r="J241" i="2"/>
  <c r="BK240" i="2"/>
  <c r="BK238" i="2"/>
  <c r="J221" i="2"/>
  <c r="BK218" i="2"/>
  <c r="BK210" i="2"/>
  <c r="BK208" i="2"/>
  <c r="J207" i="2"/>
  <c r="J205" i="2"/>
  <c r="J204" i="2"/>
  <c r="J201" i="2"/>
  <c r="J183" i="2"/>
  <c r="BK180" i="2"/>
  <c r="BK177" i="2"/>
  <c r="BK175" i="2"/>
  <c r="J174" i="2"/>
  <c r="J173" i="2"/>
  <c r="BK156" i="2"/>
  <c r="BK145" i="2"/>
  <c r="J144" i="2"/>
  <c r="J143" i="2"/>
  <c r="J142" i="2"/>
  <c r="AS98" i="1"/>
  <c r="J150" i="4"/>
  <c r="BK146" i="4"/>
  <c r="BK143" i="4"/>
  <c r="J136" i="4"/>
  <c r="BK134" i="4"/>
  <c r="BK130" i="4"/>
  <c r="BK184" i="3"/>
  <c r="J175" i="3"/>
  <c r="J156" i="3"/>
  <c r="J154" i="3"/>
  <c r="J153" i="3"/>
  <c r="BK150" i="3"/>
  <c r="BK143" i="3"/>
  <c r="J141" i="3"/>
  <c r="BK138" i="3"/>
  <c r="BK137" i="3"/>
  <c r="J136" i="3"/>
  <c r="J135" i="3"/>
  <c r="J131" i="3"/>
  <c r="BK371" i="2"/>
  <c r="BK359" i="2"/>
  <c r="J350" i="2"/>
  <c r="J348" i="2"/>
  <c r="BK344" i="2"/>
  <c r="BK342" i="2"/>
  <c r="BK333" i="2"/>
  <c r="BK330" i="2"/>
  <c r="BK320" i="2"/>
  <c r="BK318" i="2"/>
  <c r="BK312" i="2"/>
  <c r="BK311" i="2"/>
  <c r="BK309" i="2"/>
  <c r="J307" i="2"/>
  <c r="J306" i="2"/>
  <c r="BK304" i="2"/>
  <c r="BK302" i="2"/>
  <c r="BK291" i="2"/>
  <c r="BK288" i="2"/>
  <c r="J277" i="2"/>
  <c r="J273" i="2"/>
  <c r="J270" i="2"/>
  <c r="J268" i="2"/>
  <c r="J262" i="2"/>
  <c r="BK260" i="2"/>
  <c r="BK257" i="2"/>
  <c r="BK254" i="2"/>
  <c r="BK248" i="2"/>
  <c r="BK241" i="2"/>
  <c r="J238" i="2"/>
  <c r="BK234" i="2"/>
  <c r="BK229" i="2"/>
  <c r="BK227" i="2"/>
  <c r="BK224" i="2"/>
  <c r="BK219" i="2"/>
  <c r="J211" i="2"/>
  <c r="BK205" i="2"/>
  <c r="BK202" i="2"/>
  <c r="J194" i="2"/>
  <c r="J192" i="2"/>
  <c r="J191" i="2"/>
  <c r="J188" i="2"/>
  <c r="BK186" i="2"/>
  <c r="J186" i="2"/>
  <c r="J167" i="2"/>
  <c r="BK164" i="2"/>
  <c r="J162" i="2"/>
  <c r="BK160" i="2"/>
  <c r="J156" i="2"/>
  <c r="J154" i="2"/>
  <c r="J152" i="2"/>
  <c r="J145" i="2"/>
  <c r="BK143" i="2"/>
  <c r="J140" i="2"/>
  <c r="BK124" i="5"/>
  <c r="BK152" i="4"/>
  <c r="BK147" i="4"/>
  <c r="J146" i="4"/>
  <c r="BK141" i="4"/>
  <c r="J138" i="4"/>
  <c r="BK131" i="4"/>
  <c r="J130" i="4"/>
  <c r="BK129" i="4"/>
  <c r="J194" i="3"/>
  <c r="J192" i="3"/>
  <c r="BK173" i="3"/>
  <c r="J171" i="3"/>
  <c r="BK165" i="3"/>
  <c r="J160" i="3"/>
  <c r="J150" i="3"/>
  <c r="BK149" i="3"/>
  <c r="BK145" i="3"/>
  <c r="BK141" i="3"/>
  <c r="J140" i="3"/>
  <c r="J139" i="3"/>
  <c r="J137" i="3"/>
  <c r="BK135" i="3"/>
  <c r="BK133" i="3"/>
  <c r="J132" i="3"/>
  <c r="BK131" i="3"/>
  <c r="J371" i="2"/>
  <c r="BK367" i="2"/>
  <c r="J362" i="2"/>
  <c r="J360" i="2"/>
  <c r="BK357" i="2"/>
  <c r="J355" i="2"/>
  <c r="BK353" i="2"/>
  <c r="BK338" i="2"/>
  <c r="BK336" i="2"/>
  <c r="BK334" i="2"/>
  <c r="J333" i="2"/>
  <c r="BK327" i="2"/>
  <c r="J324" i="2"/>
  <c r="J322" i="2"/>
  <c r="J320" i="2"/>
  <c r="J318" i="2"/>
  <c r="BK314" i="2"/>
  <c r="J312" i="2"/>
  <c r="BK310" i="2"/>
  <c r="J309" i="2"/>
  <c r="J304" i="2"/>
  <c r="J302" i="2"/>
  <c r="BK293" i="2"/>
  <c r="BK289" i="2"/>
  <c r="BK283" i="2"/>
  <c r="J282" i="2"/>
  <c r="BK281" i="2"/>
  <c r="BK275" i="2"/>
  <c r="BK270" i="2"/>
  <c r="BK262" i="2"/>
  <c r="J254" i="2"/>
  <c r="J248" i="2"/>
  <c r="J240" i="2"/>
  <c r="BK236" i="2"/>
  <c r="J229" i="2"/>
  <c r="J227" i="2"/>
  <c r="BK221" i="2"/>
  <c r="J219" i="2"/>
  <c r="J216" i="2"/>
  <c r="J214" i="2"/>
  <c r="J213" i="2"/>
  <c r="BK211" i="2"/>
  <c r="BK204" i="2"/>
  <c r="J202" i="2"/>
  <c r="J199" i="2"/>
  <c r="J189" i="2"/>
  <c r="BK188" i="2"/>
  <c r="BK183" i="2"/>
  <c r="J177" i="2"/>
  <c r="J175" i="2"/>
  <c r="BK172" i="2"/>
  <c r="BK170" i="2"/>
  <c r="BK140" i="2"/>
  <c r="AS95" i="1"/>
  <c r="BK136" i="4"/>
  <c r="J131" i="4"/>
  <c r="J185" i="3"/>
  <c r="J179" i="3"/>
  <c r="J165" i="3"/>
  <c r="BK160" i="3"/>
  <c r="J158" i="3"/>
  <c r="BK153" i="3"/>
  <c r="J152" i="3"/>
  <c r="BK151" i="3"/>
  <c r="J148" i="3"/>
  <c r="J143" i="3"/>
  <c r="J142" i="3"/>
  <c r="BK140" i="3"/>
  <c r="BK139" i="3"/>
  <c r="J138" i="3"/>
  <c r="BK136" i="3"/>
  <c r="J133" i="3"/>
  <c r="BK132" i="3"/>
  <c r="BK130" i="3"/>
  <c r="BK370" i="2"/>
  <c r="J367" i="2"/>
  <c r="J364" i="2"/>
  <c r="J359" i="2"/>
  <c r="BK355" i="2"/>
  <c r="J353" i="2"/>
  <c r="BK352" i="2"/>
  <c r="BK350" i="2"/>
  <c r="J344" i="2"/>
  <c r="J342" i="2"/>
  <c r="J340" i="2"/>
  <c r="J330" i="2"/>
  <c r="J327" i="2"/>
  <c r="BK324" i="2"/>
  <c r="BK322" i="2"/>
  <c r="J317" i="2"/>
  <c r="J314" i="2"/>
  <c r="J310" i="2"/>
  <c r="BK307" i="2"/>
  <c r="BK300" i="2"/>
  <c r="BK299" i="2"/>
  <c r="J297" i="2"/>
  <c r="J289" i="2"/>
  <c r="J288" i="2"/>
  <c r="BK287" i="2"/>
  <c r="J283" i="2"/>
  <c r="J279" i="2"/>
  <c r="J266" i="2"/>
  <c r="BK258" i="2"/>
  <c r="J257" i="2"/>
  <c r="J236" i="2"/>
  <c r="J234" i="2"/>
  <c r="J224" i="2"/>
  <c r="J218" i="2"/>
  <c r="BK216" i="2"/>
  <c r="BK214" i="2"/>
  <c r="BK213" i="2"/>
  <c r="J210" i="2"/>
  <c r="J208" i="2"/>
  <c r="BK207" i="2"/>
  <c r="BK201" i="2"/>
  <c r="BK199" i="2"/>
  <c r="BK194" i="2"/>
  <c r="BK192" i="2"/>
  <c r="BK191" i="2"/>
  <c r="BK189" i="2"/>
  <c r="J180" i="2"/>
  <c r="BK174" i="2"/>
  <c r="BK173" i="2"/>
  <c r="J172" i="2"/>
  <c r="J170" i="2"/>
  <c r="BK167" i="2"/>
  <c r="J164" i="2"/>
  <c r="BK162" i="2"/>
  <c r="J160" i="2"/>
  <c r="BK158" i="2"/>
  <c r="J158" i="2"/>
  <c r="BK154" i="2"/>
  <c r="BK152" i="2"/>
  <c r="BK144" i="2"/>
  <c r="BK142" i="2"/>
  <c r="F38" i="5"/>
  <c r="BC100" i="1" s="1"/>
  <c r="F39" i="5"/>
  <c r="BD100" i="1" s="1"/>
  <c r="J36" i="5"/>
  <c r="AW100" i="1" s="1"/>
  <c r="P139" i="2" l="1"/>
  <c r="T166" i="2"/>
  <c r="R176" i="2"/>
  <c r="P185" i="2"/>
  <c r="BK259" i="2"/>
  <c r="J259" i="2"/>
  <c r="J104" i="2"/>
  <c r="BK272" i="2"/>
  <c r="J272" i="2" s="1"/>
  <c r="J105" i="2" s="1"/>
  <c r="BK316" i="2"/>
  <c r="J316" i="2"/>
  <c r="J106" i="2" s="1"/>
  <c r="R332" i="2"/>
  <c r="P361" i="2"/>
  <c r="T366" i="2"/>
  <c r="T129" i="3"/>
  <c r="R147" i="3"/>
  <c r="R164" i="3"/>
  <c r="R183" i="3"/>
  <c r="BK128" i="4"/>
  <c r="J128" i="4"/>
  <c r="J99" i="4"/>
  <c r="P128" i="4"/>
  <c r="BK139" i="2"/>
  <c r="BK166" i="2"/>
  <c r="J166" i="2"/>
  <c r="J100" i="2"/>
  <c r="BK176" i="2"/>
  <c r="J176" i="2"/>
  <c r="J101" i="2"/>
  <c r="T185" i="2"/>
  <c r="R256" i="2"/>
  <c r="R259" i="2"/>
  <c r="P272" i="2"/>
  <c r="P316" i="2"/>
  <c r="T332" i="2"/>
  <c r="T361" i="2"/>
  <c r="T331" i="2" s="1"/>
  <c r="R366" i="2"/>
  <c r="BK129" i="3"/>
  <c r="BK147" i="3"/>
  <c r="J147" i="3"/>
  <c r="J100" i="3"/>
  <c r="P164" i="3"/>
  <c r="P183" i="3"/>
  <c r="BK133" i="4"/>
  <c r="J133" i="4"/>
  <c r="J100" i="4" s="1"/>
  <c r="P133" i="4"/>
  <c r="R133" i="4"/>
  <c r="T133" i="4"/>
  <c r="BK140" i="4"/>
  <c r="J140" i="4"/>
  <c r="J101" i="4"/>
  <c r="R140" i="4"/>
  <c r="BK145" i="4"/>
  <c r="J145" i="4"/>
  <c r="J102" i="4"/>
  <c r="T145" i="4"/>
  <c r="T139" i="2"/>
  <c r="R166" i="2"/>
  <c r="T176" i="2"/>
  <c r="R185" i="2"/>
  <c r="P256" i="2"/>
  <c r="P259" i="2"/>
  <c r="R272" i="2"/>
  <c r="T316" i="2"/>
  <c r="BK332" i="2"/>
  <c r="BK361" i="2"/>
  <c r="J361" i="2"/>
  <c r="J110" i="2"/>
  <c r="BK366" i="2"/>
  <c r="J366" i="2"/>
  <c r="J111" i="2"/>
  <c r="P129" i="3"/>
  <c r="T147" i="3"/>
  <c r="BK164" i="3"/>
  <c r="J164" i="3"/>
  <c r="J101" i="3"/>
  <c r="BK183" i="3"/>
  <c r="J183" i="3"/>
  <c r="J102" i="3"/>
  <c r="R128" i="4"/>
  <c r="T128" i="4"/>
  <c r="R139" i="2"/>
  <c r="P166" i="2"/>
  <c r="P176" i="2"/>
  <c r="BK185" i="2"/>
  <c r="J185" i="2" s="1"/>
  <c r="J102" i="2" s="1"/>
  <c r="BK256" i="2"/>
  <c r="J256" i="2" s="1"/>
  <c r="J103" i="2" s="1"/>
  <c r="T256" i="2"/>
  <c r="T259" i="2"/>
  <c r="T272" i="2"/>
  <c r="R316" i="2"/>
  <c r="P332" i="2"/>
  <c r="P331" i="2"/>
  <c r="R361" i="2"/>
  <c r="P366" i="2"/>
  <c r="R129" i="3"/>
  <c r="R128" i="3"/>
  <c r="R127" i="3" s="1"/>
  <c r="P147" i="3"/>
  <c r="T164" i="3"/>
  <c r="T183" i="3"/>
  <c r="P140" i="4"/>
  <c r="T140" i="4"/>
  <c r="P145" i="4"/>
  <c r="R145" i="4"/>
  <c r="E84" i="2"/>
  <c r="J90" i="2"/>
  <c r="BE143" i="2"/>
  <c r="BE156" i="2"/>
  <c r="BE183" i="2"/>
  <c r="BE204" i="2"/>
  <c r="BE224" i="2"/>
  <c r="BE227" i="2"/>
  <c r="BE236" i="2"/>
  <c r="BE260" i="2"/>
  <c r="BE268" i="2"/>
  <c r="BE270" i="2"/>
  <c r="BE275" i="2"/>
  <c r="BE277" i="2"/>
  <c r="BE291" i="2"/>
  <c r="BE293" i="2"/>
  <c r="BE302" i="2"/>
  <c r="BE304" i="2"/>
  <c r="BE309" i="2"/>
  <c r="BE311" i="2"/>
  <c r="BE317" i="2"/>
  <c r="BE333" i="2"/>
  <c r="BE336" i="2"/>
  <c r="BE362" i="2"/>
  <c r="BE370" i="2"/>
  <c r="BK329" i="2"/>
  <c r="J329" i="2"/>
  <c r="J107" i="2"/>
  <c r="BK380" i="2"/>
  <c r="J380" i="2" s="1"/>
  <c r="J115" i="2" s="1"/>
  <c r="J124" i="3"/>
  <c r="BE142" i="3"/>
  <c r="BE149" i="3"/>
  <c r="BE154" i="3"/>
  <c r="BE165" i="3"/>
  <c r="BE173" i="3"/>
  <c r="BE185" i="3"/>
  <c r="E84" i="4"/>
  <c r="F93" i="4"/>
  <c r="J123" i="4"/>
  <c r="J90" i="5"/>
  <c r="F93" i="5"/>
  <c r="J93" i="5"/>
  <c r="J93" i="2"/>
  <c r="F134" i="2"/>
  <c r="BE144" i="2"/>
  <c r="BE152" i="2"/>
  <c r="BE158" i="2"/>
  <c r="BE160" i="2"/>
  <c r="BE162" i="2"/>
  <c r="BE164" i="2"/>
  <c r="BE167" i="2"/>
  <c r="BE173" i="2"/>
  <c r="BE177" i="2"/>
  <c r="BE189" i="2"/>
  <c r="BE191" i="2"/>
  <c r="BE202" i="2"/>
  <c r="BE205" i="2"/>
  <c r="BE208" i="2"/>
  <c r="BE218" i="2"/>
  <c r="BE234" i="2"/>
  <c r="BE240" i="2"/>
  <c r="BE258" i="2"/>
  <c r="BE266" i="2"/>
  <c r="BE283" i="2"/>
  <c r="BE300" i="2"/>
  <c r="BE306" i="2"/>
  <c r="BE330" i="2"/>
  <c r="BE340" i="2"/>
  <c r="BE342" i="2"/>
  <c r="BE348" i="2"/>
  <c r="BE350" i="2"/>
  <c r="BE364" i="2"/>
  <c r="BK374" i="2"/>
  <c r="BE137" i="3"/>
  <c r="BE143" i="3"/>
  <c r="BE150" i="3"/>
  <c r="BE151" i="3"/>
  <c r="BE152" i="3"/>
  <c r="BE153" i="3"/>
  <c r="BE171" i="3"/>
  <c r="BE175" i="3"/>
  <c r="BE179" i="3"/>
  <c r="BE184" i="3"/>
  <c r="BE194" i="3"/>
  <c r="BK193" i="3"/>
  <c r="J193" i="3"/>
  <c r="J105" i="3" s="1"/>
  <c r="BE134" i="4"/>
  <c r="BE143" i="4"/>
  <c r="BE150" i="4"/>
  <c r="BE124" i="5"/>
  <c r="BK123" i="5"/>
  <c r="J123" i="5"/>
  <c r="J99" i="5"/>
  <c r="BE142" i="2"/>
  <c r="BE145" i="2"/>
  <c r="BE154" i="2"/>
  <c r="BE170" i="2"/>
  <c r="BE174" i="2"/>
  <c r="BE175" i="2"/>
  <c r="BE192" i="2"/>
  <c r="BE194" i="2"/>
  <c r="BE207" i="2"/>
  <c r="BE210" i="2"/>
  <c r="BE211" i="2"/>
  <c r="BE214" i="2"/>
  <c r="BE216" i="2"/>
  <c r="BE238" i="2"/>
  <c r="BE257" i="2"/>
  <c r="BE262" i="2"/>
  <c r="BE273" i="2"/>
  <c r="BE279" i="2"/>
  <c r="BE281" i="2"/>
  <c r="BE287" i="2"/>
  <c r="BE297" i="2"/>
  <c r="BE310" i="2"/>
  <c r="BE322" i="2"/>
  <c r="BE324" i="2"/>
  <c r="BE327" i="2"/>
  <c r="BE334" i="2"/>
  <c r="BE338" i="2"/>
  <c r="BE352" i="2"/>
  <c r="BE353" i="2"/>
  <c r="BE355" i="2"/>
  <c r="BE360" i="2"/>
  <c r="BK377" i="2"/>
  <c r="J377" i="2" s="1"/>
  <c r="J114" i="2" s="1"/>
  <c r="F93" i="3"/>
  <c r="J121" i="3"/>
  <c r="BE131" i="3"/>
  <c r="BE132" i="3"/>
  <c r="BE139" i="3"/>
  <c r="BE140" i="3"/>
  <c r="BE141" i="3"/>
  <c r="BE145" i="3"/>
  <c r="BE148" i="3"/>
  <c r="BE156" i="3"/>
  <c r="BE158" i="3"/>
  <c r="BE160" i="3"/>
  <c r="BE192" i="3"/>
  <c r="BK191" i="3"/>
  <c r="J191" i="3" s="1"/>
  <c r="J104" i="3" s="1"/>
  <c r="J120" i="4"/>
  <c r="BE129" i="4"/>
  <c r="BE138" i="4"/>
  <c r="BE141" i="4"/>
  <c r="BE146" i="4"/>
  <c r="BE147" i="4"/>
  <c r="E84" i="5"/>
  <c r="BE140" i="2"/>
  <c r="BE172" i="2"/>
  <c r="BE180" i="2"/>
  <c r="BE186" i="2"/>
  <c r="BE188" i="2"/>
  <c r="BE199" i="2"/>
  <c r="BE201" i="2"/>
  <c r="BE213" i="2"/>
  <c r="BE219" i="2"/>
  <c r="BE221" i="2"/>
  <c r="BE229" i="2"/>
  <c r="BE241" i="2"/>
  <c r="BE248" i="2"/>
  <c r="BE254" i="2"/>
  <c r="BE282" i="2"/>
  <c r="BE288" i="2"/>
  <c r="BE289" i="2"/>
  <c r="BE299" i="2"/>
  <c r="BE307" i="2"/>
  <c r="BE312" i="2"/>
  <c r="BE314" i="2"/>
  <c r="BE318" i="2"/>
  <c r="BE320" i="2"/>
  <c r="BE344" i="2"/>
  <c r="BE357" i="2"/>
  <c r="BE359" i="2"/>
  <c r="BE367" i="2"/>
  <c r="BE371" i="2"/>
  <c r="BE375" i="2"/>
  <c r="BE378" i="2"/>
  <c r="BE381" i="2"/>
  <c r="E84" i="3"/>
  <c r="BE130" i="3"/>
  <c r="BE133" i="3"/>
  <c r="BE135" i="3"/>
  <c r="BE136" i="3"/>
  <c r="BE138" i="3"/>
  <c r="BE130" i="4"/>
  <c r="BE131" i="4"/>
  <c r="BE136" i="4"/>
  <c r="BE152" i="4"/>
  <c r="BK149" i="4"/>
  <c r="J149" i="4"/>
  <c r="J103" i="4" s="1"/>
  <c r="BK151" i="4"/>
  <c r="J151" i="4"/>
  <c r="J104" i="4"/>
  <c r="F36" i="2"/>
  <c r="BA96" i="1" s="1"/>
  <c r="F39" i="4"/>
  <c r="BD99" i="1"/>
  <c r="BD98" i="1" s="1"/>
  <c r="F38" i="2"/>
  <c r="BC96" i="1"/>
  <c r="F37" i="4"/>
  <c r="BB99" i="1" s="1"/>
  <c r="BB98" i="1" s="1"/>
  <c r="AX98" i="1" s="1"/>
  <c r="F37" i="2"/>
  <c r="BB96" i="1" s="1"/>
  <c r="J36" i="2"/>
  <c r="AW96" i="1"/>
  <c r="F37" i="3"/>
  <c r="BB97" i="1" s="1"/>
  <c r="F38" i="3"/>
  <c r="BC97" i="1"/>
  <c r="J36" i="4"/>
  <c r="AW99" i="1" s="1"/>
  <c r="F36" i="4"/>
  <c r="BA99" i="1"/>
  <c r="J35" i="5"/>
  <c r="AV100" i="1" s="1"/>
  <c r="AT100" i="1" s="1"/>
  <c r="F39" i="3"/>
  <c r="BD97" i="1"/>
  <c r="J36" i="3"/>
  <c r="AW97" i="1"/>
  <c r="F38" i="4"/>
  <c r="BC99" i="1"/>
  <c r="BC98" i="1" s="1"/>
  <c r="AY98" i="1" s="1"/>
  <c r="F39" i="2"/>
  <c r="BD96" i="1"/>
  <c r="F36" i="3"/>
  <c r="BA97" i="1"/>
  <c r="AS94" i="1"/>
  <c r="F36" i="5"/>
  <c r="BA100" i="1" s="1"/>
  <c r="BK128" i="3" l="1"/>
  <c r="BK138" i="2"/>
  <c r="J138" i="2"/>
  <c r="J98" i="2"/>
  <c r="R331" i="2"/>
  <c r="BK373" i="2"/>
  <c r="J373" i="2"/>
  <c r="J112" i="2"/>
  <c r="T127" i="4"/>
  <c r="T126" i="4"/>
  <c r="T128" i="3"/>
  <c r="T127" i="3"/>
  <c r="P138" i="2"/>
  <c r="P137" i="2"/>
  <c r="AU96" i="1"/>
  <c r="R138" i="2"/>
  <c r="R137" i="2" s="1"/>
  <c r="P128" i="3"/>
  <c r="P127" i="3"/>
  <c r="AU97" i="1"/>
  <c r="BK331" i="2"/>
  <c r="J331" i="2"/>
  <c r="J108" i="2"/>
  <c r="R127" i="4"/>
  <c r="R126" i="4" s="1"/>
  <c r="T138" i="2"/>
  <c r="T137" i="2"/>
  <c r="P127" i="4"/>
  <c r="P126" i="4" s="1"/>
  <c r="AU99" i="1" s="1"/>
  <c r="AU98" i="1" s="1"/>
  <c r="BK127" i="4"/>
  <c r="J127" i="4"/>
  <c r="J98" i="4" s="1"/>
  <c r="BK122" i="5"/>
  <c r="BK121" i="5"/>
  <c r="J121" i="5"/>
  <c r="J97" i="5" s="1"/>
  <c r="J139" i="2"/>
  <c r="J99" i="2"/>
  <c r="J129" i="3"/>
  <c r="J99" i="3" s="1"/>
  <c r="J332" i="2"/>
  <c r="J109" i="2"/>
  <c r="J374" i="2"/>
  <c r="J113" i="2" s="1"/>
  <c r="BK190" i="3"/>
  <c r="J190" i="3"/>
  <c r="J103" i="3"/>
  <c r="F35" i="5"/>
  <c r="AZ100" i="1"/>
  <c r="BA98" i="1"/>
  <c r="AW98" i="1"/>
  <c r="BB95" i="1"/>
  <c r="AX95" i="1" s="1"/>
  <c r="J35" i="2"/>
  <c r="AV96" i="1"/>
  <c r="AT96" i="1" s="1"/>
  <c r="BC95" i="1"/>
  <c r="BC94" i="1" s="1"/>
  <c r="W32" i="1" s="1"/>
  <c r="BD95" i="1"/>
  <c r="BD94" i="1" s="1"/>
  <c r="W33" i="1" s="1"/>
  <c r="F35" i="2"/>
  <c r="AZ96" i="1" s="1"/>
  <c r="J35" i="3"/>
  <c r="AV97" i="1"/>
  <c r="AT97" i="1" s="1"/>
  <c r="F35" i="4"/>
  <c r="AZ99" i="1"/>
  <c r="BA95" i="1"/>
  <c r="BA94" i="1" s="1"/>
  <c r="W30" i="1" s="1"/>
  <c r="J35" i="4"/>
  <c r="AV99" i="1"/>
  <c r="AT99" i="1" s="1"/>
  <c r="F35" i="3"/>
  <c r="AZ97" i="1" s="1"/>
  <c r="BK127" i="3" l="1"/>
  <c r="J127" i="3"/>
  <c r="J97" i="3" s="1"/>
  <c r="J128" i="3"/>
  <c r="J98" i="3" s="1"/>
  <c r="BK126" i="4"/>
  <c r="J126" i="4"/>
  <c r="J97" i="4"/>
  <c r="J122" i="5"/>
  <c r="J98" i="5"/>
  <c r="BK137" i="2"/>
  <c r="J137" i="2"/>
  <c r="J32" i="2" s="1"/>
  <c r="AG96" i="1" s="1"/>
  <c r="AN96" i="1" s="1"/>
  <c r="AZ95" i="1"/>
  <c r="AV95" i="1" s="1"/>
  <c r="AY95" i="1"/>
  <c r="BB94" i="1"/>
  <c r="W31" i="1" s="1"/>
  <c r="AU95" i="1"/>
  <c r="AU94" i="1"/>
  <c r="AZ98" i="1"/>
  <c r="AV98" i="1" s="1"/>
  <c r="AT98" i="1" s="1"/>
  <c r="J32" i="5"/>
  <c r="AG100" i="1"/>
  <c r="AN100" i="1" s="1"/>
  <c r="AY94" i="1"/>
  <c r="AW94" i="1"/>
  <c r="AK30" i="1"/>
  <c r="AW95" i="1"/>
  <c r="J97" i="2" l="1"/>
  <c r="J41" i="5"/>
  <c r="J41" i="2"/>
  <c r="J32" i="4"/>
  <c r="AG99" i="1" s="1"/>
  <c r="AN99" i="1" s="1"/>
  <c r="J32" i="3"/>
  <c r="AG97" i="1"/>
  <c r="AN97" i="1" s="1"/>
  <c r="AX94" i="1"/>
  <c r="AZ94" i="1"/>
  <c r="W29" i="1" s="1"/>
  <c r="AT95" i="1"/>
  <c r="J41" i="3" l="1"/>
  <c r="J41" i="4"/>
  <c r="AG98" i="1"/>
  <c r="AN98" i="1"/>
  <c r="AV94" i="1"/>
  <c r="AK29" i="1" s="1"/>
  <c r="AG95" i="1"/>
  <c r="AN95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<sst xmlns="http://schemas.openxmlformats.org/spreadsheetml/2006/main" count="4491" uniqueCount="946">
  <si>
    <t>Export Komplet</t>
  </si>
  <si>
    <t/>
  </si>
  <si>
    <t>2.0</t>
  </si>
  <si>
    <t>ZAMOK</t>
  </si>
  <si>
    <t>False</t>
  </si>
  <si>
    <t>{02bd8156-174c-4fab-aef0-bac0976070b2}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</si>
  <si>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</si>
  <si>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</si>
  <si>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</si>
  <si>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</si>
  <si>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</si>
  <si>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</si>
  <si>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</si>
  <si>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</si>
  <si>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20-10a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</si>
  <si>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</si>
  <si>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</si>
  <si>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22,625 trati Kladno - Kralupy nad Vltavou</t>
  </si>
  <si>
    <t>KSO:</t>
  </si>
  <si>
    <t>821 2</t>
  </si>
  <si>
    <t>CC-CZ:</t>
  </si>
  <si>
    <t>Místo:</t>
  </si>
  <si>
    <t>zast. Minice</t>
  </si>
  <si>
    <t>Datum:</t>
  </si>
  <si>
    <t>19. 2. 2021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</si>
  <si>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</si>
  <si>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</si>
  <si>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</si>
  <si>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</si>
  <si>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</si>
  <si>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</si>
  <si>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</si>
  <si>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</si>
  <si>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</si>
  <si>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</si>
  <si>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</si>
  <si>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</si>
  <si>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</si>
  <si>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</si>
  <si>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</si>
  <si>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</si>
  <si>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</si>
  <si>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</si>
  <si>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</si>
  <si>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</si>
  <si>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</si>
  <si>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</si>
  <si>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</si>
  <si>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</si>
  <si>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</si>
  <si>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</si>
  <si>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</si>
  <si>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</si>
  <si>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</si>
  <si>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</si>
  <si>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</si>
  <si>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</si>
  <si>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</si>
  <si>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</si>
  <si>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</si>
  <si>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</si>
  <si>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</si>
  <si>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</si>
  <si>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</si>
  <si>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</si>
  <si>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</si>
  <si>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</si>
  <si>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</si>
  <si>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</si>
  <si>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</si>
  <si>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</si>
  <si>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</si>
  <si>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</si>
  <si>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</si>
  <si>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</si>
  <si>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</si>
  <si>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</si>
  <si>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</si>
  <si>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</si>
  <si>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</si>
  <si>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</si>
  <si>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</si>
  <si>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</si>
  <si>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</si>
  <si>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</si>
  <si>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</si>
  <si>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</si>
  <si>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</si>
  <si>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</si>
  <si>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20-10-1</t>
  </si>
  <si>
    <t>Oprava mostu v km 22,625 trati Kladno - Kralupy nad Vltavou_Most a železniční svršek</t>
  </si>
  <si>
    <t>ING</t>
  </si>
  <si>
    <t>1</t>
  </si>
  <si>
    <t>{0da664cb-49b9-44e6-8f02-74e6ccaa6b77}</t>
  </si>
  <si>
    <t>2</t>
  </si>
  <si>
    <t>/</t>
  </si>
  <si>
    <t>20-10-1/01</t>
  </si>
  <si>
    <t xml:space="preserve">Oprava mostu v km 22,625 trati Kladno - Kralupy nad Vltavou_Most </t>
  </si>
  <si>
    <t>Soupis</t>
  </si>
  <si>
    <t>{947a391d-81b2-493c-b0f1-2494ff26d66d}</t>
  </si>
  <si>
    <t>20-10-1/02</t>
  </si>
  <si>
    <t xml:space="preserve">Oprava mostu v km 22,625 trati Kladno - Kralupy nad Vltavou_Železniční svršek </t>
  </si>
  <si>
    <t>{748a12bd-3697-4f78-97dd-737e9e0eb792}</t>
  </si>
  <si>
    <t>821</t>
  </si>
  <si>
    <t>20-10-2</t>
  </si>
  <si>
    <t>Oprava mostu v km 22,625 trati Kladno - Kralupy nad Vltavou_VRN a DSPS</t>
  </si>
  <si>
    <t>VON</t>
  </si>
  <si>
    <t>{4b05850e-41fa-4ede-9823-542be98f6e3c}</t>
  </si>
  <si>
    <t>20-10-2/01</t>
  </si>
  <si>
    <t>Oprava mostu v km 22,625 trati Kladno - Kralupy nad Vltavou_VRN</t>
  </si>
  <si>
    <t>{424ad813-625d-4a61-af03-e1eb3ab0c0f6}</t>
  </si>
  <si>
    <t>20-10-2/02</t>
  </si>
  <si>
    <t>Oprava mostu v km 22,625 trati Kladno - Kralupy nad Vltavou_DSPS</t>
  </si>
  <si>
    <t>{9e5ac11d-97c4-40a6-870c-5573ee586dc5}</t>
  </si>
  <si>
    <t>KRYCÍ LIST SOUPISU PRACÍ</t>
  </si>
  <si>
    <t>Objekt:</t>
  </si>
  <si>
    <t>20-10-1 - Oprava mostu v km 22,625 trati Kladno - Kralupy nad Vltavou_Most a železniční svršek</t>
  </si>
  <si>
    <t>Soupis:</t>
  </si>
  <si>
    <t xml:space="preserve">20-10-1/01 - Oprava mostu v km 22,625 trati Kladno - Kralupy nad Vltavou_Most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</si>
  <si>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</si>
  <si>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</si>
  <si>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</si>
  <si>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</si>
  <si>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</si>
  <si>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</si>
  <si>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</si>
  <si>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</si>
  <si>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</si>
  <si>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</si>
  <si>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</si>
  <si>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</si>
  <si>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</si>
  <si>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</si>
  <si>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</si>
  <si>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</si>
  <si>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</si>
  <si>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</si>
  <si>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</si>
  <si>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</si>
  <si>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</si>
  <si>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</si>
  <si>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</si>
  <si>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</si>
  <si>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</si>
  <si>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</si>
  <si>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</si>
  <si>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</si>
  <si>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</si>
  <si>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</si>
  <si>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</si>
  <si>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</si>
  <si>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</si>
  <si>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</si>
  <si>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</si>
  <si>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</si>
  <si>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</si>
  <si>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</si>
  <si>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</si>
  <si>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</si>
  <si>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</si>
  <si>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115001105</t>
  </si>
  <si>
    <t>Převedení vody potrubím DN do 600</t>
  </si>
  <si>
    <t>m</t>
  </si>
  <si>
    <t>CS ÚRS 2021 01</t>
  </si>
  <si>
    <t>4</t>
  </si>
  <si>
    <t>2048189370</t>
  </si>
  <si>
    <t>VV</t>
  </si>
  <si>
    <t>"zatrubnění v dl. 2x20,0 m "    2*20,0</t>
  </si>
  <si>
    <t>115101202</t>
  </si>
  <si>
    <t>Čerpání vody na dopravní výšku do 10 m průměrný přítok do 1000 l/min</t>
  </si>
  <si>
    <t>hod</t>
  </si>
  <si>
    <t>711098208</t>
  </si>
  <si>
    <t>3</t>
  </si>
  <si>
    <t>115101302</t>
  </si>
  <si>
    <t>Pohotovost čerpací soupravy pro dopravní výšku do 10 m přítok do 1000 l/min</t>
  </si>
  <si>
    <t>den</t>
  </si>
  <si>
    <t>1177507903</t>
  </si>
  <si>
    <t>119001421</t>
  </si>
  <si>
    <t>Dočasné zajištění kabelů a kabelových tratí ze 3 volně ložených kabelů</t>
  </si>
  <si>
    <t>-1126136964</t>
  </si>
  <si>
    <t>5</t>
  </si>
  <si>
    <t>122252502</t>
  </si>
  <si>
    <t>Odkopávky a prokopávky nezapažené pro spodní stavbu železnic v hornině třídy těžitelnosti I, skupiny 3 objem do 1000 m3 strojně</t>
  </si>
  <si>
    <t>m3</t>
  </si>
  <si>
    <t>1914864352</t>
  </si>
  <si>
    <t>"za opěrami lávky"    1.4*2*2.32</t>
  </si>
  <si>
    <t>"křídla"    3.4*2*1.83+1.5*2.08*2</t>
  </si>
  <si>
    <t>"ZKPP a výkop za mostem"    12*0.5*5*2+0.4*3.1*2</t>
  </si>
  <si>
    <t>"svahové kužely"    (2*2*2+1.7*1.7*1.7+2.7*2.7*2.7+1.3*1.3*1.3)*2*0.33</t>
  </si>
  <si>
    <t>"zemní hrázka"    3,0</t>
  </si>
  <si>
    <t>Součet</t>
  </si>
  <si>
    <t>6</t>
  </si>
  <si>
    <t>129253101</t>
  </si>
  <si>
    <t>Čištění otevřených koryt vodotečí šíře dna do 5 m hl do 2,5 m v hornině třídy těžitelnosti I skupiny 3 strojně</t>
  </si>
  <si>
    <t>614047761</t>
  </si>
  <si>
    <t>"úprava koryta potoka v dl. 20 m"    20,0*0.72</t>
  </si>
  <si>
    <t>7</t>
  </si>
  <si>
    <t>162351103</t>
  </si>
  <si>
    <t>Vodorovné přemístění do 500 m výkopku/sypaniny z horniny třídy těžitelnosti I, skupiny 1 až 3</t>
  </si>
  <si>
    <t>1643157219</t>
  </si>
  <si>
    <t>"svahové kužely - pro zpětný zásyp"    23.2</t>
  </si>
  <si>
    <t>8</t>
  </si>
  <si>
    <t>162751115</t>
  </si>
  <si>
    <t>Vodorovné přemístění do 8000 m výkopku/sypaniny z horniny třídy těžitelnosti I, skupiny 1 až 3</t>
  </si>
  <si>
    <t>2083870215</t>
  </si>
  <si>
    <t xml:space="preserve">"bez zeminy pro zpětný zásyp - skládka Úholičky"    113,86-23,2 </t>
  </si>
  <si>
    <t>9</t>
  </si>
  <si>
    <t>171201221</t>
  </si>
  <si>
    <t>Poplatek za uložení na skládce (skládkovné) zeminy a kamení kód odpadu 17 05 04</t>
  </si>
  <si>
    <t>t</t>
  </si>
  <si>
    <t>-387990575</t>
  </si>
  <si>
    <t>60,66*1,8 'Přepočtené koeficientem množství</t>
  </si>
  <si>
    <t>10</t>
  </si>
  <si>
    <t>172153101</t>
  </si>
  <si>
    <t>Zřízení těsnicího jádra nebo vrstvy š do 1 m z hornin třídy těžitelnosti I a II, skupiny 1 až 4 zhutněných do 100 % PS C</t>
  </si>
  <si>
    <t>1906877249</t>
  </si>
  <si>
    <t>"zřízení zemní házky na vtoku"    3,0</t>
  </si>
  <si>
    <t>11</t>
  </si>
  <si>
    <t>167151101</t>
  </si>
  <si>
    <t>Nakládání výkopku z hornin třídy těžitelnosti I, skupiny 1 až 3 do 100 m3</t>
  </si>
  <si>
    <t>-1039800123</t>
  </si>
  <si>
    <t>"pro zpětný zásyp"    23.2</t>
  </si>
  <si>
    <t>12</t>
  </si>
  <si>
    <t>174151101</t>
  </si>
  <si>
    <t>Zásyp jam, šachet rýh nebo kolem objektů sypaninou se zhutněním</t>
  </si>
  <si>
    <t>1457917339</t>
  </si>
  <si>
    <t>P</t>
  </si>
  <si>
    <t>Poznámka k položce:_x000D_
zpětný zásyp</t>
  </si>
  <si>
    <t>Zakládání</t>
  </si>
  <si>
    <t>13</t>
  </si>
  <si>
    <t>212795111</t>
  </si>
  <si>
    <t>Příčné odvodnění mostní opěry z plastových trub DN 160 včetně podkladního betonu, štěrkového obsypu</t>
  </si>
  <si>
    <t>40177954</t>
  </si>
  <si>
    <t>Poznámka k položce:_x000D_
vč. T-kusu</t>
  </si>
  <si>
    <t>"drenáž"    (12.7+1.3)*2</t>
  </si>
  <si>
    <t>14</t>
  </si>
  <si>
    <t>274311127</t>
  </si>
  <si>
    <t>Základové pasy, prahy, věnce a ostruhy z betonu prostého C 25/30</t>
  </si>
  <si>
    <t>-654642682</t>
  </si>
  <si>
    <t>"práh"     6*0.5*0.3</t>
  </si>
  <si>
    <t>224311112.R</t>
  </si>
  <si>
    <t>Předvrtání otvorů a osazení IBO svorníků R38 se ztracenou korunkou, dl. 6m</t>
  </si>
  <si>
    <t>1968170844</t>
  </si>
  <si>
    <t>16</t>
  </si>
  <si>
    <t>281602111</t>
  </si>
  <si>
    <t>Injektování povrchové nízkotlaké s dvojitým obturátorem mikropilot a kotev tlakem do 0,6 MPa</t>
  </si>
  <si>
    <t>496357525</t>
  </si>
  <si>
    <t>17</t>
  </si>
  <si>
    <t>M</t>
  </si>
  <si>
    <t>58522110</t>
  </si>
  <si>
    <t>cement portlandský směsný CEM II 42,5MPa</t>
  </si>
  <si>
    <t>452458184</t>
  </si>
  <si>
    <t>18</t>
  </si>
  <si>
    <t>281811111.R</t>
  </si>
  <si>
    <t>dodávka IBO R38, 6m komplet</t>
  </si>
  <si>
    <t>ks</t>
  </si>
  <si>
    <t>156748100</t>
  </si>
  <si>
    <t>Svislé a kompletní konstrukce</t>
  </si>
  <si>
    <t>19</t>
  </si>
  <si>
    <t>593838650.R</t>
  </si>
  <si>
    <t>prefabrikát úložného prahu</t>
  </si>
  <si>
    <t>579036272</t>
  </si>
  <si>
    <t xml:space="preserve">Poznámka k položce:_x000D_
2 ks prefabrikátu úložných prahů mostu a lávky_x000D_
plocha bednění: cca 53,3 m2_x000D_
výztuž:  1,843 t_x000D_
hmotnost 1 kus - 5,3 t_x000D_
výroba a dodávka vč. manipulačních závěsů, dopravy na staveniště, autojeřábů a osazení do předepsané  polohy dle stavení dokumentace._x000D_
_x000D_
</t>
  </si>
  <si>
    <t>"prefa úlož. prahy"    2*(2.1+1.6)</t>
  </si>
  <si>
    <t>20</t>
  </si>
  <si>
    <t>593838651.R</t>
  </si>
  <si>
    <t>prefabrikát úhlové zdi</t>
  </si>
  <si>
    <t>-2120852762</t>
  </si>
  <si>
    <t>Poznámka k položce:_x000D_
2 ks prefabrikátu úhlové zdi  _x000D_
plocha bednění: cca 56,4 m2_x000D_
výztuž:  0,928 t_x000D_
hmotnost 1 kus - 4,0 a 2,1 t_x000D_
výroba a dodávka vč. manipulačních závěsů, dopravy na staveniště, autojeřábů a osazení do předepsané  polohy dle stavení dokumentace.</t>
  </si>
  <si>
    <t>"prefa úhlové zdi"    2*(1.6+0.84)</t>
  </si>
  <si>
    <t>334791114</t>
  </si>
  <si>
    <t>Prostup v betonových zdech z plastových trub DN do 200</t>
  </si>
  <si>
    <t>1821081482</t>
  </si>
  <si>
    <t>"vyústění HDPE TR DN 180"    1,610</t>
  </si>
  <si>
    <t>Vodorovné konstrukce</t>
  </si>
  <si>
    <t>22</t>
  </si>
  <si>
    <t>421321128</t>
  </si>
  <si>
    <t>Mostní nosné konstrukce deskové ze ŽB C 30/37</t>
  </si>
  <si>
    <t>-1311905339</t>
  </si>
  <si>
    <t>"lávka"    5,1</t>
  </si>
  <si>
    <t>23</t>
  </si>
  <si>
    <t>421321192</t>
  </si>
  <si>
    <t>Příplatek k mostní železobetonové nosné konstrukci deskové nebo klenbové za betonáž malého rozsahu do 50 m3</t>
  </si>
  <si>
    <t>877980722</t>
  </si>
  <si>
    <t>24</t>
  </si>
  <si>
    <t>421351131</t>
  </si>
  <si>
    <t>Bednění boční stěny konstrukcí mostů výšky do 350 mm - zřízení</t>
  </si>
  <si>
    <t>m2</t>
  </si>
  <si>
    <t>2032076265</t>
  </si>
  <si>
    <t>"lávka"     28,734</t>
  </si>
  <si>
    <t>25</t>
  </si>
  <si>
    <t>421351231</t>
  </si>
  <si>
    <t>Bednění stěny boční konstrukcí mostů výšky do 350 mm - odstranění</t>
  </si>
  <si>
    <t>929987343</t>
  </si>
  <si>
    <t>26</t>
  </si>
  <si>
    <t>421361226</t>
  </si>
  <si>
    <t>Výztuž ŽB deskového mostu z betonářské oceli 10 505</t>
  </si>
  <si>
    <t>1189719927</t>
  </si>
  <si>
    <t>"lávka"    0,905</t>
  </si>
  <si>
    <t>27</t>
  </si>
  <si>
    <t>421374120.R</t>
  </si>
  <si>
    <t>Osazení a dodání trubek hladkých HDPE do DN 200 mm pro konstrukce mostů</t>
  </si>
  <si>
    <t>399795685</t>
  </si>
  <si>
    <t>Poznámka k položce:_x000D_
včetně přivaření příruby</t>
  </si>
  <si>
    <t>"DN 180"   2*0,805</t>
  </si>
  <si>
    <t>"DN 200"   2*0,705</t>
  </si>
  <si>
    <t>28</t>
  </si>
  <si>
    <t>421374125</t>
  </si>
  <si>
    <t xml:space="preserve">Osazení trubek tenkostěnných D 90 mm </t>
  </si>
  <si>
    <t>-1610387348</t>
  </si>
  <si>
    <t>"plnící trubky pro ozub NK"     2,4</t>
  </si>
  <si>
    <t>29</t>
  </si>
  <si>
    <t>28619318</t>
  </si>
  <si>
    <t>trubka kanalizační PE-HD D 90mm</t>
  </si>
  <si>
    <t>546360999</t>
  </si>
  <si>
    <t>30</t>
  </si>
  <si>
    <t>421941221</t>
  </si>
  <si>
    <t>Výroba podlahy z plechů bez výztuh opravě mostu</t>
  </si>
  <si>
    <t>136130727</t>
  </si>
  <si>
    <t>"krycí plech"    0,2</t>
  </si>
  <si>
    <t>31</t>
  </si>
  <si>
    <t>421941321</t>
  </si>
  <si>
    <t>Montáž podlahy z plechů bez výztuh při opravě mostu</t>
  </si>
  <si>
    <t>934721926</t>
  </si>
  <si>
    <t>32</t>
  </si>
  <si>
    <t>13611309</t>
  </si>
  <si>
    <t>plech ocelový černý žebrovaný S235JR slza tl 6mm tabule</t>
  </si>
  <si>
    <t>1648972961</t>
  </si>
  <si>
    <t>0,008*1,05 'Přepočtené koeficientem množství</t>
  </si>
  <si>
    <t>33</t>
  </si>
  <si>
    <t>421953211</t>
  </si>
  <si>
    <t>Dřevěné mostní podlahy dočasné z fošen a hranolů - odstranění</t>
  </si>
  <si>
    <t>-70410516</t>
  </si>
  <si>
    <t>34</t>
  </si>
  <si>
    <t>423321122</t>
  </si>
  <si>
    <t>Betonáž příčníků tyčových dílců z betonu C 30/37</t>
  </si>
  <si>
    <t>-793231315</t>
  </si>
  <si>
    <t>"ŽB příčníky"     2*1.1</t>
  </si>
  <si>
    <t>35</t>
  </si>
  <si>
    <t>423321291</t>
  </si>
  <si>
    <t>Příplatek k příčníku tyčových dílců za betonáž malého rozsahu do 25 m3</t>
  </si>
  <si>
    <t>1229725388</t>
  </si>
  <si>
    <t>36</t>
  </si>
  <si>
    <t>423354101</t>
  </si>
  <si>
    <t>Bednění stěny příčníku trámu - zřízení</t>
  </si>
  <si>
    <t>196424058</t>
  </si>
  <si>
    <t>"příčníky"     14,41</t>
  </si>
  <si>
    <t>37</t>
  </si>
  <si>
    <t>423354201</t>
  </si>
  <si>
    <t>Bednění stěny příčníku trámu - odstranění</t>
  </si>
  <si>
    <t>-110749996</t>
  </si>
  <si>
    <t>38</t>
  </si>
  <si>
    <t>423361226</t>
  </si>
  <si>
    <t>Výztuž příčníku trámu z betonářské oceli 10 505</t>
  </si>
  <si>
    <t>547045969</t>
  </si>
  <si>
    <t>"příčníky"    0,176</t>
  </si>
  <si>
    <t>39</t>
  </si>
  <si>
    <t>429172112</t>
  </si>
  <si>
    <t>Výroba ocelových prvků pro opravu mostů šroubovaných nebo svařovaných přes 100 kg</t>
  </si>
  <si>
    <t>kg</t>
  </si>
  <si>
    <t>839393133</t>
  </si>
  <si>
    <t>"žlaby pro IS, příloha č. 05.2"    112,1</t>
  </si>
  <si>
    <t>40</t>
  </si>
  <si>
    <t>429172212</t>
  </si>
  <si>
    <t>Montáž ocelových prvků pro opravu mostů šroubovaných nebo svařovaných přes 100 kg</t>
  </si>
  <si>
    <t>-742161695</t>
  </si>
  <si>
    <t>41</t>
  </si>
  <si>
    <t>13611218</t>
  </si>
  <si>
    <t>plech ocelový hladký jakost S235JR tl 5mm tabule</t>
  </si>
  <si>
    <t>-1388149208</t>
  </si>
  <si>
    <t>"včetně prořezu 5%"    0,1121*1,05</t>
  </si>
  <si>
    <t>429321135.R</t>
  </si>
  <si>
    <t>Mostní deskové konstrukce z oceli řady S235</t>
  </si>
  <si>
    <t>174585458</t>
  </si>
  <si>
    <t>Poznámka k položce:_x000D_
kompletní dodávka - výroba v mostárně</t>
  </si>
  <si>
    <t xml:space="preserve">"ocelová NK+trny - mat.+ výroba v mostárně"   (3.685+0.187+0.004)*1,03 </t>
  </si>
  <si>
    <t>43</t>
  </si>
  <si>
    <t>429321136.R</t>
  </si>
  <si>
    <t>Mostní deskové konstrukce z oceli řady S275</t>
  </si>
  <si>
    <t>530197276</t>
  </si>
  <si>
    <t>"ocelová NK - mat.+ výroba v mostárně"    14.095*1.03</t>
  </si>
  <si>
    <t>44</t>
  </si>
  <si>
    <t>423176736.R</t>
  </si>
  <si>
    <t>Montáž nosné atypické OK</t>
  </si>
  <si>
    <t>soub</t>
  </si>
  <si>
    <t>-459006428</t>
  </si>
  <si>
    <t>Poznámka k položce:_x000D_
vložení NK do otvoru (osazení NK do předepsané výše pomocí hydraulických lisů), hmotnost 25,0 t_x000D_
včetně kolejového jeřábu (předpoklad EDK300) a manipulačních pracovníků.</t>
  </si>
  <si>
    <t>45</t>
  </si>
  <si>
    <t>451315124</t>
  </si>
  <si>
    <t>Podkladní nebo výplňová vrstva z betonu C 12/15 tl do 150 mm</t>
  </si>
  <si>
    <t>604511473</t>
  </si>
  <si>
    <t>"úložné prahy+zkosení"     2*(1.15*0.1*5.138+1*0.05*4.1)+0.02*8*2</t>
  </si>
  <si>
    <t>"pod křídly"    2*0.15*(2.3*1.8+2.05*1.3)</t>
  </si>
  <si>
    <t>"pod drenáž"    2*6.35*(0.36+0.13)</t>
  </si>
  <si>
    <t>46</t>
  </si>
  <si>
    <t>451475121</t>
  </si>
  <si>
    <t>Podkladní vrstva plastbetonová samonivelační první vrstva tl 10 mm</t>
  </si>
  <si>
    <t>1712606466</t>
  </si>
  <si>
    <t>Poznámka k položce:_x000D_
celková tl. 30,0 mm</t>
  </si>
  <si>
    <t>47</t>
  </si>
  <si>
    <t>451475122</t>
  </si>
  <si>
    <t>Podkladní vrstva plastbetonová samonivelační každá další vrstva tl 10 mm</t>
  </si>
  <si>
    <t>-1271627453</t>
  </si>
  <si>
    <t>"další dvě vrstvy"    8.6*2</t>
  </si>
  <si>
    <t>48</t>
  </si>
  <si>
    <t>451476121</t>
  </si>
  <si>
    <t>Podkladní vrstva plastbetonová tixotropní první vrstva tl 10 mm</t>
  </si>
  <si>
    <t>-603057643</t>
  </si>
  <si>
    <t>"pod patní plechy zábradlí a slzičkové plechy"    0,27*0.11*2+0.13*0.76*2+0.2*0.26*12</t>
  </si>
  <si>
    <t>49</t>
  </si>
  <si>
    <t>451476122</t>
  </si>
  <si>
    <t>Podkladní vrstva plastbetonová tixotropní každá další vrstva tl 10 mm</t>
  </si>
  <si>
    <t>630886579</t>
  </si>
  <si>
    <t>50</t>
  </si>
  <si>
    <t>458501112</t>
  </si>
  <si>
    <t>Výplňové klíny za opěrou z kameniva drceného hutněného po vrstvách</t>
  </si>
  <si>
    <t>1890732792</t>
  </si>
  <si>
    <t xml:space="preserve">Poznámka k položce:_x000D_
zásyp ZKPP + přechodová oblast hutněno po vrstvách tl. max. 0,3 m, na ID=0,8 resp. 0,95"_x000D_
</t>
  </si>
  <si>
    <t>"za opěrami lávky"    1.3*2.32*2</t>
  </si>
  <si>
    <t>"ZKPP a výkop za mostem"    12*0.5*5*2</t>
  </si>
  <si>
    <t>"obsyp drenáží"    0.1*2*12.7</t>
  </si>
  <si>
    <t>51</t>
  </si>
  <si>
    <t>465513157</t>
  </si>
  <si>
    <t>Dlažba svahu u opěr z upraveného lomového žulového kamene tl 200 mm do lože C 25/30 pl přes 10 m2</t>
  </si>
  <si>
    <t>1919412951</t>
  </si>
  <si>
    <t>Poznámka k položce:_x000D_
odláždění lomovým kamenem tl. 200 mm do bet. lože tl. 100 mm</t>
  </si>
  <si>
    <t>"kužele vlevo"    4.5*2</t>
  </si>
  <si>
    <t>"kužele vpravo"    2.5*2</t>
  </si>
  <si>
    <t>"dodláždění do koryta"    3*3*0.5+1.5*1.5*0.5</t>
  </si>
  <si>
    <t>52</t>
  </si>
  <si>
    <t>465513257</t>
  </si>
  <si>
    <t>Dlažba svahu u opěr z upraveného lomového žulového kamene tl 250 mm do lože C 25/30 pl přes 10 m2</t>
  </si>
  <si>
    <t>-1208567205</t>
  </si>
  <si>
    <t>"koryto potoka"    15*3.7</t>
  </si>
  <si>
    <t>Komunikace pozemní</t>
  </si>
  <si>
    <t>53</t>
  </si>
  <si>
    <t>521272215</t>
  </si>
  <si>
    <t>Demontáž mostnic s odsunem hmot mimo objekt mostu</t>
  </si>
  <si>
    <t>kus</t>
  </si>
  <si>
    <t>3884387</t>
  </si>
  <si>
    <t>54</t>
  </si>
  <si>
    <t>521283221</t>
  </si>
  <si>
    <t>Demontáž pozednic včetně odstranění štěrkového podsypu</t>
  </si>
  <si>
    <t>1725449139</t>
  </si>
  <si>
    <t>Úpravy povrchů, podlahy a osazování výplní</t>
  </si>
  <si>
    <t>55</t>
  </si>
  <si>
    <t>624631333.R</t>
  </si>
  <si>
    <t>Těsnění elastomerovým profilem spar prefabrikovaných dílců š do 50 mm včetně penetrace</t>
  </si>
  <si>
    <t>1153073742</t>
  </si>
  <si>
    <t>"ozub - NK a SS"   8.56*4</t>
  </si>
  <si>
    <t>56</t>
  </si>
  <si>
    <t>628613233</t>
  </si>
  <si>
    <t>Protikorozní ochrana OK mostu III. tř.- základní a podkladní epoxidový, vrchní PU nátěr s metalizací</t>
  </si>
  <si>
    <t>-1464740326</t>
  </si>
  <si>
    <t>"krycí plech"    0,4</t>
  </si>
  <si>
    <t>"zábradlí  ONS 01"    44,0</t>
  </si>
  <si>
    <t>57</t>
  </si>
  <si>
    <t>15625102</t>
  </si>
  <si>
    <t>drát metalizační ZnAl D 3mm</t>
  </si>
  <si>
    <t>-1643224953</t>
  </si>
  <si>
    <t>44,4*1,517 'Přepočtené koeficientem množství</t>
  </si>
  <si>
    <t>58</t>
  </si>
  <si>
    <t>629993111</t>
  </si>
  <si>
    <t>Překrytí spáry deskou HDPE tl. 10 mm mezi závěrnou zdí a ocelovou nosnou konstrukcí mostu</t>
  </si>
  <si>
    <t>-953663748</t>
  </si>
  <si>
    <t>"zakrytí svislé spáry NK - spodní stavba deskami z HDPE tl. 10mm svařenými do L"   1,27</t>
  </si>
  <si>
    <t>59</t>
  </si>
  <si>
    <t>632664113</t>
  </si>
  <si>
    <t>Nátěr betonové podlahy mostu epoxidový 1x ochranný protiskluzový</t>
  </si>
  <si>
    <t>1826009475</t>
  </si>
  <si>
    <t>"lávka"    23,0</t>
  </si>
  <si>
    <t>Ostatní konstrukce a práce, bourání</t>
  </si>
  <si>
    <t>60</t>
  </si>
  <si>
    <t>911121211</t>
  </si>
  <si>
    <t>Výroba ocelového zábradli při opravách mostů</t>
  </si>
  <si>
    <t>-1072549206</t>
  </si>
  <si>
    <t>8.18+5.58*2</t>
  </si>
  <si>
    <t>61</t>
  </si>
  <si>
    <t>911121311</t>
  </si>
  <si>
    <t>Montáž ocelového zábradli při opravách mostů</t>
  </si>
  <si>
    <t>1539669211</t>
  </si>
  <si>
    <t>Poznámka k položce:_x000D_
V ceně montáže jsou započteny i náklady upevnění zábradlí ke konstrukci mostu - vyvrtání otvorů, montáž a dodávku šroubů včetně chemických kotev.</t>
  </si>
  <si>
    <t>62</t>
  </si>
  <si>
    <t>13010560.R</t>
  </si>
  <si>
    <t>ocel jakosti S235JR</t>
  </si>
  <si>
    <t>-1872142844</t>
  </si>
  <si>
    <t>"včetně prořezu 3% + slzičkové plechy"   1.349*1,03+0.026</t>
  </si>
  <si>
    <t>63</t>
  </si>
  <si>
    <t>916131213</t>
  </si>
  <si>
    <t>Osazení silničního obrubníku betonového stojatého s boční opěrou do lože z betonu prostého</t>
  </si>
  <si>
    <t>1068564630</t>
  </si>
  <si>
    <t>(4+2.7+2+3)*2</t>
  </si>
  <si>
    <t>64</t>
  </si>
  <si>
    <t>59217023</t>
  </si>
  <si>
    <t>obrubník betonový chodníkový 1000x150x250mm</t>
  </si>
  <si>
    <t>1771445104</t>
  </si>
  <si>
    <t>65</t>
  </si>
  <si>
    <t>936942211</t>
  </si>
  <si>
    <t>Zhotovení tabulky s letopočtem opravy mostu vložením šablony do bednění</t>
  </si>
  <si>
    <t>1544404114</t>
  </si>
  <si>
    <t>66</t>
  </si>
  <si>
    <t>936943141</t>
  </si>
  <si>
    <t>Montáž odvodnění mostu z potrubí nerezového DN 200</t>
  </si>
  <si>
    <t>1864499767</t>
  </si>
  <si>
    <t>"prostupy v ú.p."   2*0.72</t>
  </si>
  <si>
    <t>"prostupy ŽB křídlech"   4*0.25</t>
  </si>
  <si>
    <t>67</t>
  </si>
  <si>
    <t>28619326</t>
  </si>
  <si>
    <t>trubka kanalizační PE-HD D 200mm</t>
  </si>
  <si>
    <t>2045340804</t>
  </si>
  <si>
    <t>68</t>
  </si>
  <si>
    <t>939113125.R</t>
  </si>
  <si>
    <t>Demontáž nosné konstrukce mostu - snesení</t>
  </si>
  <si>
    <t>1293126546</t>
  </si>
  <si>
    <t>69</t>
  </si>
  <si>
    <t>334131125.R</t>
  </si>
  <si>
    <t>Kolový jeřáb do 30 t</t>
  </si>
  <si>
    <t>Sh</t>
  </si>
  <si>
    <t>-1881931393</t>
  </si>
  <si>
    <t>Poznámka k položce:_x000D_
vyjmutí stávající OK - 6 t</t>
  </si>
  <si>
    <t>70</t>
  </si>
  <si>
    <t>962021112</t>
  </si>
  <si>
    <t>Bourání mostních zdí a pilířů z kamene</t>
  </si>
  <si>
    <t>-675061441</t>
  </si>
  <si>
    <t>"opěry, úl. práh a záv. zed, vč. křídel"    2*(4.1*0.51*1+5.1*1.15*1)+3.75*0.2*(0.85+0.4)*2+10*0.6*2</t>
  </si>
  <si>
    <t>71</t>
  </si>
  <si>
    <t>977212121</t>
  </si>
  <si>
    <t>Řezání konstrukcí z kamene, cihel nebo tvárnic diamantovým lanem</t>
  </si>
  <si>
    <t>1060232611</t>
  </si>
  <si>
    <t>"opěry mostu"    (1,0*5,1)*2</t>
  </si>
  <si>
    <t>"opěry lávky"    (1,0*4,07)*2</t>
  </si>
  <si>
    <t>72</t>
  </si>
  <si>
    <t>985121121</t>
  </si>
  <si>
    <t>Tryskání degradovaného betonu stěn a rubu kleneb vodou pod tlakem do 300 barů</t>
  </si>
  <si>
    <t>-1014245826</t>
  </si>
  <si>
    <t>"ponechané části opěr 100%"    6</t>
  </si>
  <si>
    <t>73</t>
  </si>
  <si>
    <t>985131221</t>
  </si>
  <si>
    <t>Očištění ploch stěn, rubu kleneb a podlah nesušeným křemičitým pískem (metodou torbo)</t>
  </si>
  <si>
    <t>-989982265</t>
  </si>
  <si>
    <t>74</t>
  </si>
  <si>
    <t>985222111</t>
  </si>
  <si>
    <t>Sbírání a třídění kamene ručně ze suti s očištěním</t>
  </si>
  <si>
    <t>-349681128</t>
  </si>
  <si>
    <t>"stávající nábřežní zdi"    1,0</t>
  </si>
  <si>
    <t>75</t>
  </si>
  <si>
    <t>985223210</t>
  </si>
  <si>
    <t>Přezdívání kamenného zdiva do aktivované malty do 1 m3</t>
  </si>
  <si>
    <t>1067889362</t>
  </si>
  <si>
    <t>"stávající nábřežní zdi"    2*0.5</t>
  </si>
  <si>
    <t>76</t>
  </si>
  <si>
    <t>985231112</t>
  </si>
  <si>
    <t>Spárování zdiva aktivovanou maltou spára hl do 40 mm dl do 12 m/m2</t>
  </si>
  <si>
    <t>-759939176</t>
  </si>
  <si>
    <t>77</t>
  </si>
  <si>
    <t>985231192</t>
  </si>
  <si>
    <t>Příplatek ke spárování hl do 40 mm za plochu do 10 m2 jednotlivě</t>
  </si>
  <si>
    <t>1990033023</t>
  </si>
  <si>
    <t>78</t>
  </si>
  <si>
    <t>985232112</t>
  </si>
  <si>
    <t>Hloubkové spárování zdiva aktivovanou maltou spára hl do 80 mm dl do 12 m/m2</t>
  </si>
  <si>
    <t>223810635</t>
  </si>
  <si>
    <t>"ponechané části opěr 100%"    6,0</t>
  </si>
  <si>
    <t>79</t>
  </si>
  <si>
    <t>985232192</t>
  </si>
  <si>
    <t>Příplatek k hloubkovému spárování za plochu do 10 m2 jednotlivě</t>
  </si>
  <si>
    <t>884649811</t>
  </si>
  <si>
    <t>80</t>
  </si>
  <si>
    <t>985233122</t>
  </si>
  <si>
    <t>Úprava spár po spárování zdiva zdrsněním spára dl do 12 m/m2</t>
  </si>
  <si>
    <t>-44876929</t>
  </si>
  <si>
    <t>81</t>
  </si>
  <si>
    <t>985233912</t>
  </si>
  <si>
    <t>Příplatek k úpravě spár za plochu do 10 m2 jednotlivě</t>
  </si>
  <si>
    <t>228088245</t>
  </si>
  <si>
    <t>82</t>
  </si>
  <si>
    <t>985331119</t>
  </si>
  <si>
    <t>Dodatečné vlepování betonářské výztuže D 25 mm do cementové aktivované malty včetně vyvrtání otvoru</t>
  </si>
  <si>
    <t>973112866</t>
  </si>
  <si>
    <t>"kotevní vrty do základů"    0.7*10</t>
  </si>
  <si>
    <t>83</t>
  </si>
  <si>
    <t>13021019</t>
  </si>
  <si>
    <t>tyč ocelová žebírková jakost BSt 500S (10 505) výztuž do betonu D 25mm</t>
  </si>
  <si>
    <t>CS ÚRS 2020 02</t>
  </si>
  <si>
    <t>1212744365</t>
  </si>
  <si>
    <t>10*1,0*0,00385</t>
  </si>
  <si>
    <t>997</t>
  </si>
  <si>
    <t>Přesun sutě</t>
  </si>
  <si>
    <t>84</t>
  </si>
  <si>
    <t>997211621</t>
  </si>
  <si>
    <t>Ekologická likvidace mostnic - drcení a odvoz do 20 km</t>
  </si>
  <si>
    <t>-1846993517</t>
  </si>
  <si>
    <t>85</t>
  </si>
  <si>
    <t>997013811</t>
  </si>
  <si>
    <t>Poplatek za uložení na skládce (skládkovné) stavebního odpadu dřevěného kód odpadu 17 02 01</t>
  </si>
  <si>
    <t>-400588348</t>
  </si>
  <si>
    <t>"mostnice"  11*0,13</t>
  </si>
  <si>
    <t>86</t>
  </si>
  <si>
    <t>997211611</t>
  </si>
  <si>
    <t>Nakládání suti na dopravní prostředky pro vodorovnou dopravu</t>
  </si>
  <si>
    <t>1832442351</t>
  </si>
  <si>
    <t>"vybourané zdivo"    74,17</t>
  </si>
  <si>
    <t>87</t>
  </si>
  <si>
    <t>997211511</t>
  </si>
  <si>
    <t>Vodorovná doprava suti po suchu na vzdálenost do 1 km</t>
  </si>
  <si>
    <t>-368624156</t>
  </si>
  <si>
    <t>88</t>
  </si>
  <si>
    <t>997211519</t>
  </si>
  <si>
    <t>Příplatek ZKD 1 km u vodorovné dopravy suti</t>
  </si>
  <si>
    <t>-253913274</t>
  </si>
  <si>
    <t xml:space="preserve">Poznámka k položce:_x000D_
předpokláhaná skládka do 10 km Úholičky  _x000D_
</t>
  </si>
  <si>
    <t>74,17*9 'Přepočtené koeficientem množství</t>
  </si>
  <si>
    <t>89</t>
  </si>
  <si>
    <t>997013655</t>
  </si>
  <si>
    <t>884380550</t>
  </si>
  <si>
    <t>998</t>
  </si>
  <si>
    <t>Přesun hmot</t>
  </si>
  <si>
    <t>90</t>
  </si>
  <si>
    <t>998214111</t>
  </si>
  <si>
    <t>Přesun hmot pro mosty montované z dílců ŽB nebo předpjatých v do 20 m</t>
  </si>
  <si>
    <t>1515836390</t>
  </si>
  <si>
    <t>PSV</t>
  </si>
  <si>
    <t>Práce a dodávky PSV</t>
  </si>
  <si>
    <t>711</t>
  </si>
  <si>
    <t>Izolace proti vodě, vlhkosti a plynům</t>
  </si>
  <si>
    <t>91</t>
  </si>
  <si>
    <t>711112001</t>
  </si>
  <si>
    <t>Provedení izolace proti zemní vlhkosti svislé za studena nátěrem penetračním</t>
  </si>
  <si>
    <t>-874671553</t>
  </si>
  <si>
    <t>92</t>
  </si>
  <si>
    <t>11163150</t>
  </si>
  <si>
    <t>lak penetrační asfaltový</t>
  </si>
  <si>
    <t>1554557367</t>
  </si>
  <si>
    <t>58,1*0,00035 'Přepočtené koeficientem množství</t>
  </si>
  <si>
    <t>93</t>
  </si>
  <si>
    <t>711112002</t>
  </si>
  <si>
    <t>Provedení izolace proti zemní vlhkosti svislé za studena lakem asfaltovým</t>
  </si>
  <si>
    <t>1023025433</t>
  </si>
  <si>
    <t>"nátěr 2x"   16.8</t>
  </si>
  <si>
    <t>94</t>
  </si>
  <si>
    <t>11163152</t>
  </si>
  <si>
    <t>lak hydroizolační asfaltový</t>
  </si>
  <si>
    <t>1944844324</t>
  </si>
  <si>
    <t>16,8*0,00045 'Přepočtené koeficientem množství</t>
  </si>
  <si>
    <t>95</t>
  </si>
  <si>
    <t>711331382</t>
  </si>
  <si>
    <t>Provedení hydroizolace mostovek pásy na sucho AIP nebo tkaniny</t>
  </si>
  <si>
    <t>1488334651</t>
  </si>
  <si>
    <t>"skladba C"    38,1</t>
  </si>
  <si>
    <t>96</t>
  </si>
  <si>
    <t>62857021.R</t>
  </si>
  <si>
    <t>pás těžký asfaltový s integrovanou ochrannou vč. spojovacího pásu, schválený systém SŽDC</t>
  </si>
  <si>
    <t>202925262</t>
  </si>
  <si>
    <t>38,1*1,15 'Přepočtené koeficientem množství</t>
  </si>
  <si>
    <t>97</t>
  </si>
  <si>
    <t>711341564</t>
  </si>
  <si>
    <t>Provedení hydroizolace mostovek pásy přitavením NAIP</t>
  </si>
  <si>
    <t>2004436022</t>
  </si>
  <si>
    <t>"skladba B"    2*(1*4.1+0.4*4.433)</t>
  </si>
  <si>
    <t>"skladba D"    2*0.4*9.3</t>
  </si>
  <si>
    <t>98</t>
  </si>
  <si>
    <t>62857020.R</t>
  </si>
  <si>
    <t xml:space="preserve">pás těžký asfaltový, schválený systém SŽDC </t>
  </si>
  <si>
    <t>-1699290303</t>
  </si>
  <si>
    <t>19,186*1,15 'Přepočtené koeficientem množství</t>
  </si>
  <si>
    <t>99</t>
  </si>
  <si>
    <t>711341570.R</t>
  </si>
  <si>
    <t>Provedení izolace mostovek - schválený systém SŽDC - stříkaná</t>
  </si>
  <si>
    <t>541989937</t>
  </si>
  <si>
    <t>"bezešvá izolace"    2*(0.63*5.1+0.383*0.64+0.08*4.433+0.48*4.433)+18.6</t>
  </si>
  <si>
    <t>100</t>
  </si>
  <si>
    <t>711491172</t>
  </si>
  <si>
    <t>Provedení doplňků izolace proti vodě na vodorovné ploše z textilií vrstva ochranná</t>
  </si>
  <si>
    <t>-986996126</t>
  </si>
  <si>
    <t>101</t>
  </si>
  <si>
    <t>69311085</t>
  </si>
  <si>
    <t>geotextilie netkaná separační, ochranná, filtrační, drenážní PP 800g/m2</t>
  </si>
  <si>
    <t>-139746775</t>
  </si>
  <si>
    <t>57,3*1,05 'Přepočtené koeficientem množství</t>
  </si>
  <si>
    <t>102</t>
  </si>
  <si>
    <t>711491177</t>
  </si>
  <si>
    <t>Připevnění doplňků izolace proti vodě nerezovou lištou</t>
  </si>
  <si>
    <t>1838862682</t>
  </si>
  <si>
    <t>(8.8+2*1.5)*2</t>
  </si>
  <si>
    <t>103</t>
  </si>
  <si>
    <t>13756655.R</t>
  </si>
  <si>
    <t>pásnice nerezová 50/5 - (kotvení izolace)</t>
  </si>
  <si>
    <t>-888258030</t>
  </si>
  <si>
    <t>23,6*1,05 'Přepočtené koeficientem množství</t>
  </si>
  <si>
    <t>104</t>
  </si>
  <si>
    <t>59030055.R</t>
  </si>
  <si>
    <t>vrut nerezový se šestihrannou hlavou 8x70mm, včetně hmoždinky</t>
  </si>
  <si>
    <t>1968165284</t>
  </si>
  <si>
    <t>105</t>
  </si>
  <si>
    <t>998711201</t>
  </si>
  <si>
    <t>Přesun hmot procentní pro izolace proti vodě, vlhkosti a plynům v objektech v do 6 m</t>
  </si>
  <si>
    <t>%</t>
  </si>
  <si>
    <t>-1822643831</t>
  </si>
  <si>
    <t>713</t>
  </si>
  <si>
    <t>Izolace tepelné</t>
  </si>
  <si>
    <t>106</t>
  </si>
  <si>
    <t>713131141</t>
  </si>
  <si>
    <t>Montáž izolace tepelné stěn a základů lepením celoplošně rohoží, pásů, dílců, desek</t>
  </si>
  <si>
    <t>1544920329</t>
  </si>
  <si>
    <t>"skladba B"    11,7</t>
  </si>
  <si>
    <t>107</t>
  </si>
  <si>
    <t>28376417</t>
  </si>
  <si>
    <t>deska z polystyrénu XPS, hrana polodrážková a hladký povrch 300kPa tl 50mm</t>
  </si>
  <si>
    <t>-643036912</t>
  </si>
  <si>
    <t>11,7*1,05 'Přepočtené koeficientem množství</t>
  </si>
  <si>
    <t>767</t>
  </si>
  <si>
    <t>Konstrukce zámečnické</t>
  </si>
  <si>
    <t>108</t>
  </si>
  <si>
    <t>767591012</t>
  </si>
  <si>
    <t>Montáž podlah nebo podest z kompozitních pochůzných skládaných roštů o hmotnosti do 30 kg/m2</t>
  </si>
  <si>
    <t>1841425460</t>
  </si>
  <si>
    <t>Poznámka k položce:_x000D_
nové kompozitové rošty mezi konstrukcemi. Kompozitový rošt s nosností min. 750 kg/m2 a  protiskluzovou úpravou - včetně upevňovacího mat. dle zvyklostí dodavatele</t>
  </si>
  <si>
    <t>"FRP polymer rošt"   3,0</t>
  </si>
  <si>
    <t>109</t>
  </si>
  <si>
    <t>63126013</t>
  </si>
  <si>
    <t>rošt kompozitní pochůzný skládaný 25x25/50mm A15</t>
  </si>
  <si>
    <t>675880789</t>
  </si>
  <si>
    <t>110</t>
  </si>
  <si>
    <t>767995122.R</t>
  </si>
  <si>
    <t>Dodávka a montáž kovových doplňkových konstrukcí</t>
  </si>
  <si>
    <t>621574769</t>
  </si>
  <si>
    <t xml:space="preserve">Poznámka k položce:_x000D_
deska se zhotovitelem - letopočet opravy </t>
  </si>
  <si>
    <t>Práce a dodávky M</t>
  </si>
  <si>
    <t>22-M</t>
  </si>
  <si>
    <t>Montáže technologických zařízení pro dopravní stavby</t>
  </si>
  <si>
    <t>111</t>
  </si>
  <si>
    <t>220182041</t>
  </si>
  <si>
    <t>Položení kabelu do kabelového lože nebo do žlabu</t>
  </si>
  <si>
    <t>-1937957550</t>
  </si>
  <si>
    <t>Poznámka k položce:_x000D_
zpětné uložení</t>
  </si>
  <si>
    <t>46-M</t>
  </si>
  <si>
    <t>Zemní práce při extr.mont.pracích</t>
  </si>
  <si>
    <t>112</t>
  </si>
  <si>
    <t>460001030.R</t>
  </si>
  <si>
    <t>Vytyčení trati kabelového vedení podzemního v terénu volném podél trati</t>
  </si>
  <si>
    <t>1867620382</t>
  </si>
  <si>
    <t xml:space="preserve">Poznámka k položce:_x000D_
_x000D_
</t>
  </si>
  <si>
    <t>HZS</t>
  </si>
  <si>
    <t>Hodinové zúčtovací sazby</t>
  </si>
  <si>
    <t>113</t>
  </si>
  <si>
    <t>HZS4232</t>
  </si>
  <si>
    <t>Hodinová zúčtovací sazba technik odborný</t>
  </si>
  <si>
    <t>-551743479</t>
  </si>
  <si>
    <t>"dozor statika - "    20,0</t>
  </si>
  <si>
    <t xml:space="preserve">20-10-1/02 - Oprava mostu v km 22,625 trati Kladno - Kralupy nad Vltavou_Železniční svršek </t>
  </si>
  <si>
    <t xml:space="preserve"> zast. Minice</t>
  </si>
  <si>
    <t>OST - Ostatní</t>
  </si>
  <si>
    <t>512531111</t>
  </si>
  <si>
    <t>Odstranění kolejového lože z kameniva po rozebrání koleje</t>
  </si>
  <si>
    <t>1065602083</t>
  </si>
  <si>
    <t>525341112</t>
  </si>
  <si>
    <t>Demontáž koleje na pražcích betonových soustavy S49 rozdělení d</t>
  </si>
  <si>
    <t>1017791123</t>
  </si>
  <si>
    <t>511501255</t>
  </si>
  <si>
    <t>Zřízení kolejového lože z drceného kameniva</t>
  </si>
  <si>
    <t>353373353</t>
  </si>
  <si>
    <t>58344005</t>
  </si>
  <si>
    <t>kamenivo drcené hrubé frakce 32/63 třída BI OTP ČD</t>
  </si>
  <si>
    <t>1310533231</t>
  </si>
  <si>
    <t>105*1,8 'Přepočtené koeficientem množství</t>
  </si>
  <si>
    <t>521391121</t>
  </si>
  <si>
    <t>Montáž kolejnicových pasů soustavy S49</t>
  </si>
  <si>
    <t>1705332665</t>
  </si>
  <si>
    <t>43765005</t>
  </si>
  <si>
    <t>kolejnice tv. 49E1 (S49), třídy R260</t>
  </si>
  <si>
    <t>1194352754</t>
  </si>
  <si>
    <t>595614002.R</t>
  </si>
  <si>
    <t>Pražec betonový příčný nevystrojený tv. SB 8 P</t>
  </si>
  <si>
    <t>85241378</t>
  </si>
  <si>
    <t>31198049</t>
  </si>
  <si>
    <t>podložka pryžová pod patu kolejnice S49  183x126x6</t>
  </si>
  <si>
    <t>899491275</t>
  </si>
  <si>
    <t>548121622</t>
  </si>
  <si>
    <t>Svařování kolejnic aluminotermicky zkrácený předehřev soustavy S49</t>
  </si>
  <si>
    <t>896073862</t>
  </si>
  <si>
    <t>54653002</t>
  </si>
  <si>
    <t>dávka svařovací kolejnice S49 jakost R260 základní spára</t>
  </si>
  <si>
    <t>-1066140101</t>
  </si>
  <si>
    <t>548191121</t>
  </si>
  <si>
    <t>Dosažení upínací teploty bezstykové koleje</t>
  </si>
  <si>
    <t>-1132352336</t>
  </si>
  <si>
    <t>R</t>
  </si>
  <si>
    <t>Zřízení bezstykové koleje dle předpisu S3/2</t>
  </si>
  <si>
    <t>-1762332637</t>
  </si>
  <si>
    <t>543131132.R</t>
  </si>
  <si>
    <t>Přesná úprava geometrické polohy koleje všech soustav pražce betonové</t>
  </si>
  <si>
    <t>-477700203</t>
  </si>
  <si>
    <t>Poznámka k položce:_x000D_
170,5 m_x000D_
NEOCEŇOVAT!  _x000D_
ASP započtena u mostu v km 17,451</t>
  </si>
  <si>
    <t>591341002.R</t>
  </si>
  <si>
    <t>Nátěr traťových značek hektometrovníku</t>
  </si>
  <si>
    <t>-2051021439</t>
  </si>
  <si>
    <t>"nátěr stávajícího hektometrovníku"     2</t>
  </si>
  <si>
    <t>914111111</t>
  </si>
  <si>
    <t>Montáž svislé dopravní značky do velikosti 1 m2 objímkami na sloupek nebo konzolu</t>
  </si>
  <si>
    <t>-1965954552</t>
  </si>
  <si>
    <t>40413543.R</t>
  </si>
  <si>
    <t xml:space="preserve">návěst 41 vzdálenostní upozorňovadlo </t>
  </si>
  <si>
    <t>-1482098712</t>
  </si>
  <si>
    <t>40413691</t>
  </si>
  <si>
    <t>návěst konec nástupiště 630x420mm</t>
  </si>
  <si>
    <t>756339411</t>
  </si>
  <si>
    <t>591206511.R</t>
  </si>
  <si>
    <t>Montáž zajišťovací značky včetně sloupku konzolové</t>
  </si>
  <si>
    <t>-1899937823</t>
  </si>
  <si>
    <t>40413557.R</t>
  </si>
  <si>
    <t xml:space="preserve">Zajišťovací značka konzolová na samostatném sloupku </t>
  </si>
  <si>
    <t>-1738466655</t>
  </si>
  <si>
    <t>914511111</t>
  </si>
  <si>
    <t>Montáž sloupku dopravních značek délky do 3,5 m s betonovým základem</t>
  </si>
  <si>
    <t>-658821009</t>
  </si>
  <si>
    <t>922501117</t>
  </si>
  <si>
    <t>Drážní stezka z drti kamenné zhutněné tl 100 mm</t>
  </si>
  <si>
    <t>860338775</t>
  </si>
  <si>
    <t>170,5*1,3</t>
  </si>
  <si>
    <t>923902311</t>
  </si>
  <si>
    <t>Rozebrání nástupištní zídky s jakoukoli výškou hrany nad temenem kolejnice</t>
  </si>
  <si>
    <t>-1942268075</t>
  </si>
  <si>
    <t>"Rozebrání nástupištní zídky - hrana TISCHER"    14,0</t>
  </si>
  <si>
    <t>923921111.R</t>
  </si>
  <si>
    <t>Krajnicová hrázka z betonových prefabrikátů</t>
  </si>
  <si>
    <t>-657336205</t>
  </si>
  <si>
    <t>"zpětná montáž nástupiště-hrana TISCHER"     14,000</t>
  </si>
  <si>
    <t>966006132</t>
  </si>
  <si>
    <t>Odstranění značek dopravních nebo orientačních se sloupky s betonovými patkami</t>
  </si>
  <si>
    <t>-1670156485</t>
  </si>
  <si>
    <t>"demontáž návěsti - Konec nástupiště" 1</t>
  </si>
  <si>
    <t>"demontáž návěsti - Vlak se blíží k hlavnímu návěstidlu"2</t>
  </si>
  <si>
    <t>997241521</t>
  </si>
  <si>
    <t>Vodorovné přemístění vybouraných hmot do 7 km</t>
  </si>
  <si>
    <t>-1567526800</t>
  </si>
  <si>
    <t>"výzisk. kolejnice předpokl. do ŽST Kralupy" 32*2*0,0494</t>
  </si>
  <si>
    <t>"pražce betonové SB6 předpokl. do ŽST Kralupy" 53*0,293</t>
  </si>
  <si>
    <t>"bet. patky z návěsti přepodklad recykl. středisko Zájezd" 3*0,125</t>
  </si>
  <si>
    <t>"pryžové podložky" 53*2*0,000163</t>
  </si>
  <si>
    <t>997013813</t>
  </si>
  <si>
    <t>Poplatek za uložení na skládce (skládkovné) stavebního odpadu z plastických hmot kód odpadu 17 02 03</t>
  </si>
  <si>
    <t>-1723329570</t>
  </si>
  <si>
    <t>"pryžové podložky"53*2*0,000163</t>
  </si>
  <si>
    <t>997221615</t>
  </si>
  <si>
    <t>Poplatek za uložení na skládce (skládkovné) stavebního odpadu betonového kód odpadu 17 01 01</t>
  </si>
  <si>
    <t>-2072858280</t>
  </si>
  <si>
    <t>"betonové patky z demontáže návěsti" 3*0,125</t>
  </si>
  <si>
    <t>997241532</t>
  </si>
  <si>
    <t>Vodorovné přemístění suti do 7 km</t>
  </si>
  <si>
    <t>-82078489</t>
  </si>
  <si>
    <t>"kolejové lože - přepodklad recykl. středisko Zájezd" 57*1,808</t>
  </si>
  <si>
    <t>"úprava banketů - předpokl. recykl. středisko Žájezd" 170,5*1,3*0,15*1,8</t>
  </si>
  <si>
    <t>997221655</t>
  </si>
  <si>
    <t>-1174394217</t>
  </si>
  <si>
    <t>"výzisk. kolejové lože" 57*1,808</t>
  </si>
  <si>
    <t>"čištění banketů" 170,5*1,3*0,15*1,8</t>
  </si>
  <si>
    <t>998241021</t>
  </si>
  <si>
    <t>Přesun hmot pro dráhy kolejové jakéhokoliv rozsahu dopravní vzdálenost do 5000 m</t>
  </si>
  <si>
    <t>396235622</t>
  </si>
  <si>
    <t>998241025</t>
  </si>
  <si>
    <t>Příplatek k ceně za zvětšený přesun přes vymezenou největší dopravní - za každých dalších započatých 1000 m</t>
  </si>
  <si>
    <t>1862080001</t>
  </si>
  <si>
    <t>"nové kolejnice - Třinec" 2*25*0,04943*395</t>
  </si>
  <si>
    <t>"nové betonové pražce SB8 vystrojené - Uherský Ostroh" 41*0,299*305</t>
  </si>
  <si>
    <t>"kamenivo fr. 31,5/63" 70*2,035*17</t>
  </si>
  <si>
    <t>220850008</t>
  </si>
  <si>
    <t>Montáž počítacího bodu počítače náprav - PZN</t>
  </si>
  <si>
    <t>2129811562</t>
  </si>
  <si>
    <t>OST</t>
  </si>
  <si>
    <t>Ostatní</t>
  </si>
  <si>
    <t>759200707.R</t>
  </si>
  <si>
    <t xml:space="preserve">Demontáž počítacího bodu počítače náprav PZN </t>
  </si>
  <si>
    <t>512</t>
  </si>
  <si>
    <t>298199487</t>
  </si>
  <si>
    <t>20-10-2 - Oprava mostu v km 22,625 trati Kladno - Kralupy nad Vltavou_VRN a DSPS</t>
  </si>
  <si>
    <t>20-10-2/01 - Oprava mostu v km 22,625 trati Kladno - Kralupy nad Vltavou_VRN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</si>
  <si>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</si>
  <si>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</si>
  <si>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</si>
  <si>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</si>
  <si>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</si>
  <si>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</si>
  <si>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</si>
  <si>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</si>
  <si>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</si>
  <si>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</si>
  <si>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</si>
  <si>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</si>
  <si>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</si>
  <si>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</si>
  <si>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</si>
  <si>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-573959649</t>
  </si>
  <si>
    <t>013244000</t>
  </si>
  <si>
    <t>Výrobní a montážní dokumentace OK</t>
  </si>
  <si>
    <t>59818497</t>
  </si>
  <si>
    <t>013244001</t>
  </si>
  <si>
    <t>Výrobní dokumentace pro prefabrikáty</t>
  </si>
  <si>
    <t>-1953500810</t>
  </si>
  <si>
    <t>Poznámka k položce:_x000D_
vypracování výrobní dokumentace pro výrobu prefadrikátů</t>
  </si>
  <si>
    <t>VRN3</t>
  </si>
  <si>
    <t>Zařízení staveniště</t>
  </si>
  <si>
    <t>030001000</t>
  </si>
  <si>
    <t>-312271365</t>
  </si>
  <si>
    <t>Poznámka k položce:_x000D_
včetně pronájmů pozemků</t>
  </si>
  <si>
    <t>034002000</t>
  </si>
  <si>
    <t>Zabezpečení staveniště</t>
  </si>
  <si>
    <t>285836363</t>
  </si>
  <si>
    <t>Poznámka k položce:_x000D_
střežení pracoviště mimo pracovní dobu</t>
  </si>
  <si>
    <t>039002000</t>
  </si>
  <si>
    <t>Zrušení zařízení staveniště</t>
  </si>
  <si>
    <t>-1009590460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</si>
  <si>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</si>
  <si>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</si>
  <si>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</si>
  <si>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</si>
  <si>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</si>
  <si>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-1662802267</t>
  </si>
  <si>
    <t>Poznámka k položce:_x000D_
rozbory odpadů</t>
  </si>
  <si>
    <t>043002000</t>
  </si>
  <si>
    <t>Zkoušky a ostatní měření</t>
  </si>
  <si>
    <t>244775904</t>
  </si>
  <si>
    <t>Poznámka k položce:_x000D_
zkoušky pláně</t>
  </si>
  <si>
    <t>VRN6</t>
  </si>
  <si>
    <t>Územní vlivy</t>
  </si>
  <si>
    <t>062002000</t>
  </si>
  <si>
    <t>Ztížené dopravní podmínky</t>
  </si>
  <si>
    <t>-655071277</t>
  </si>
  <si>
    <t>065002000</t>
  </si>
  <si>
    <t>Mimostaveništní doprava materiálů a mechanizace</t>
  </si>
  <si>
    <t>-1672638004</t>
  </si>
  <si>
    <t xml:space="preserve">Poznámka k položce:_x000D_
přepravy, které nejsou zakalkulovány v rozpočtu, vč. autojeřábů </t>
  </si>
  <si>
    <t>VRN7</t>
  </si>
  <si>
    <t>Provozní vlivy</t>
  </si>
  <si>
    <t>079002000</t>
  </si>
  <si>
    <t>Ostatní provozní vlivy</t>
  </si>
  <si>
    <t>-1778729156</t>
  </si>
  <si>
    <t>VRN8</t>
  </si>
  <si>
    <t>Přesun stavebních kapacit</t>
  </si>
  <si>
    <t>081002000</t>
  </si>
  <si>
    <t>Doprava zaměstnanců</t>
  </si>
  <si>
    <t>158862768</t>
  </si>
  <si>
    <t>20-10-2/02 - Oprava mostu v km 22,625 trati Kladno - Kralupy nad Vltavou_DSPS</t>
  </si>
  <si>
    <t>013254000</t>
  </si>
  <si>
    <t>Dokumentace skutečného provedení stavby</t>
  </si>
  <si>
    <t>1768679676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</si>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</sst>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1"/>
      <c r="AQ5" s="21"/>
      <c r="AR5" s="19"/>
      <c r="BE5" s="28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1"/>
      <c r="AQ6" s="21"/>
      <c r="AR6" s="19"/>
      <c r="BE6" s="28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81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81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81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8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8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1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81"/>
      <c r="BS13" s="16" t="s">
        <v>6</v>
      </c>
    </row>
    <row r="14" spans="1:74">
      <c r="B14" s="20"/>
      <c r="C14" s="21"/>
      <c r="D14" s="21"/>
      <c r="E14" s="286" t="s">
        <v>36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8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1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8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81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1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8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81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1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1"/>
    </row>
    <row r="23" spans="1:71" s="1" customFormat="1" ht="16.5" customHeight="1">
      <c r="B23" s="20"/>
      <c r="C23" s="21"/>
      <c r="D23" s="21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1"/>
      <c r="AP23" s="21"/>
      <c r="AQ23" s="21"/>
      <c r="AR23" s="19"/>
      <c r="BE23" s="28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1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81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9">
        <f>ROUND(AG94,2)</f>
        <v>0</v>
      </c>
      <c r="AL26" s="290"/>
      <c r="AM26" s="290"/>
      <c r="AN26" s="290"/>
      <c r="AO26" s="290"/>
      <c r="AP26" s="36"/>
      <c r="AQ26" s="36"/>
      <c r="AR26" s="39"/>
      <c r="BE26" s="28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1" t="s">
        <v>46</v>
      </c>
      <c r="M28" s="291"/>
      <c r="N28" s="291"/>
      <c r="O28" s="291"/>
      <c r="P28" s="291"/>
      <c r="Q28" s="36"/>
      <c r="R28" s="36"/>
      <c r="S28" s="36"/>
      <c r="T28" s="36"/>
      <c r="U28" s="36"/>
      <c r="V28" s="36"/>
      <c r="W28" s="291" t="s">
        <v>47</v>
      </c>
      <c r="X28" s="291"/>
      <c r="Y28" s="291"/>
      <c r="Z28" s="291"/>
      <c r="AA28" s="291"/>
      <c r="AB28" s="291"/>
      <c r="AC28" s="291"/>
      <c r="AD28" s="291"/>
      <c r="AE28" s="291"/>
      <c r="AF28" s="36"/>
      <c r="AG28" s="36"/>
      <c r="AH28" s="36"/>
      <c r="AI28" s="36"/>
      <c r="AJ28" s="36"/>
      <c r="AK28" s="291" t="s">
        <v>48</v>
      </c>
      <c r="AL28" s="291"/>
      <c r="AM28" s="291"/>
      <c r="AN28" s="291"/>
      <c r="AO28" s="291"/>
      <c r="AP28" s="36"/>
      <c r="AQ28" s="36"/>
      <c r="AR28" s="39"/>
      <c r="BE28" s="281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94">
        <v>0.21</v>
      </c>
      <c r="M29" s="293"/>
      <c r="N29" s="293"/>
      <c r="O29" s="293"/>
      <c r="P29" s="293"/>
      <c r="Q29" s="41"/>
      <c r="R29" s="41"/>
      <c r="S29" s="41"/>
      <c r="T29" s="41"/>
      <c r="U29" s="41"/>
      <c r="V29" s="41"/>
      <c r="W29" s="292">
        <f>ROUND(AZ94,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41"/>
      <c r="AG29" s="41"/>
      <c r="AH29" s="41"/>
      <c r="AI29" s="41"/>
      <c r="AJ29" s="41"/>
      <c r="AK29" s="292">
        <f>ROUND(AV94, 2)</f>
        <v>0</v>
      </c>
      <c r="AL29" s="293"/>
      <c r="AM29" s="293"/>
      <c r="AN29" s="293"/>
      <c r="AO29" s="293"/>
      <c r="AP29" s="41"/>
      <c r="AQ29" s="41"/>
      <c r="AR29" s="42"/>
      <c r="BE29" s="282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94">
        <v>0.15</v>
      </c>
      <c r="M30" s="293"/>
      <c r="N30" s="293"/>
      <c r="O30" s="293"/>
      <c r="P30" s="293"/>
      <c r="Q30" s="41"/>
      <c r="R30" s="41"/>
      <c r="S30" s="41"/>
      <c r="T30" s="41"/>
      <c r="U30" s="41"/>
      <c r="V30" s="41"/>
      <c r="W30" s="292">
        <f>ROUND(BA94,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41"/>
      <c r="AG30" s="41"/>
      <c r="AH30" s="41"/>
      <c r="AI30" s="41"/>
      <c r="AJ30" s="41"/>
      <c r="AK30" s="292">
        <f>ROUND(AW94, 2)</f>
        <v>0</v>
      </c>
      <c r="AL30" s="293"/>
      <c r="AM30" s="293"/>
      <c r="AN30" s="293"/>
      <c r="AO30" s="293"/>
      <c r="AP30" s="41"/>
      <c r="AQ30" s="41"/>
      <c r="AR30" s="42"/>
      <c r="BE30" s="282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94">
        <v>0.21</v>
      </c>
      <c r="M31" s="293"/>
      <c r="N31" s="293"/>
      <c r="O31" s="293"/>
      <c r="P31" s="293"/>
      <c r="Q31" s="41"/>
      <c r="R31" s="41"/>
      <c r="S31" s="41"/>
      <c r="T31" s="41"/>
      <c r="U31" s="41"/>
      <c r="V31" s="41"/>
      <c r="W31" s="292">
        <f>ROUND(BB94,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41"/>
      <c r="AG31" s="41"/>
      <c r="AH31" s="41"/>
      <c r="AI31" s="41"/>
      <c r="AJ31" s="41"/>
      <c r="AK31" s="292">
        <v>0</v>
      </c>
      <c r="AL31" s="293"/>
      <c r="AM31" s="293"/>
      <c r="AN31" s="293"/>
      <c r="AO31" s="293"/>
      <c r="AP31" s="41"/>
      <c r="AQ31" s="41"/>
      <c r="AR31" s="42"/>
      <c r="BE31" s="282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94">
        <v>0.15</v>
      </c>
      <c r="M32" s="293"/>
      <c r="N32" s="293"/>
      <c r="O32" s="293"/>
      <c r="P32" s="293"/>
      <c r="Q32" s="41"/>
      <c r="R32" s="41"/>
      <c r="S32" s="41"/>
      <c r="T32" s="41"/>
      <c r="U32" s="41"/>
      <c r="V32" s="41"/>
      <c r="W32" s="292">
        <f>ROUND(BC94,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41"/>
      <c r="AG32" s="41"/>
      <c r="AH32" s="41"/>
      <c r="AI32" s="41"/>
      <c r="AJ32" s="41"/>
      <c r="AK32" s="292">
        <v>0</v>
      </c>
      <c r="AL32" s="293"/>
      <c r="AM32" s="293"/>
      <c r="AN32" s="293"/>
      <c r="AO32" s="293"/>
      <c r="AP32" s="41"/>
      <c r="AQ32" s="41"/>
      <c r="AR32" s="42"/>
      <c r="BE32" s="282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94">
        <v>0</v>
      </c>
      <c r="M33" s="293"/>
      <c r="N33" s="293"/>
      <c r="O33" s="293"/>
      <c r="P33" s="293"/>
      <c r="Q33" s="41"/>
      <c r="R33" s="41"/>
      <c r="S33" s="41"/>
      <c r="T33" s="41"/>
      <c r="U33" s="41"/>
      <c r="V33" s="41"/>
      <c r="W33" s="292">
        <f>ROUND(BD94,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1"/>
      <c r="AG33" s="41"/>
      <c r="AH33" s="41"/>
      <c r="AI33" s="41"/>
      <c r="AJ33" s="41"/>
      <c r="AK33" s="292">
        <v>0</v>
      </c>
      <c r="AL33" s="293"/>
      <c r="AM33" s="293"/>
      <c r="AN33" s="293"/>
      <c r="AO33" s="293"/>
      <c r="AP33" s="41"/>
      <c r="AQ33" s="41"/>
      <c r="AR33" s="42"/>
      <c r="BE33" s="28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98" t="s">
        <v>57</v>
      </c>
      <c r="Y35" s="296"/>
      <c r="Z35" s="296"/>
      <c r="AA35" s="296"/>
      <c r="AB35" s="296"/>
      <c r="AC35" s="45"/>
      <c r="AD35" s="45"/>
      <c r="AE35" s="45"/>
      <c r="AF35" s="45"/>
      <c r="AG35" s="45"/>
      <c r="AH35" s="45"/>
      <c r="AI35" s="45"/>
      <c r="AJ35" s="45"/>
      <c r="AK35" s="295">
        <f>SUM(AK26:AK33)</f>
        <v>0</v>
      </c>
      <c r="AL35" s="296"/>
      <c r="AM35" s="296"/>
      <c r="AN35" s="296"/>
      <c r="AO35" s="29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20-10a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5" t="str">
        <f>K6</f>
        <v>Oprava mostu v km 22,625 trati Kladno - Kralupy nad Vltavou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zast. Minice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57" t="str">
        <f>IF(AN8= "","",AN8)</f>
        <v>19. 2. 2021</v>
      </c>
      <c r="AN87" s="25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64" t="str">
        <f>IF(E17="","",E17)</f>
        <v>TOP CON SERVIS s.r.o.</v>
      </c>
      <c r="AN89" s="265"/>
      <c r="AO89" s="265"/>
      <c r="AP89" s="265"/>
      <c r="AQ89" s="36"/>
      <c r="AR89" s="39"/>
      <c r="AS89" s="258" t="s">
        <v>65</v>
      </c>
      <c r="AT89" s="25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64" t="str">
        <f>IF(E20="","",E20)</f>
        <v xml:space="preserve"> </v>
      </c>
      <c r="AN90" s="265"/>
      <c r="AO90" s="265"/>
      <c r="AP90" s="265"/>
      <c r="AQ90" s="36"/>
      <c r="AR90" s="39"/>
      <c r="AS90" s="260"/>
      <c r="AT90" s="26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2"/>
      <c r="AT91" s="26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6" t="s">
        <v>66</v>
      </c>
      <c r="D92" s="267"/>
      <c r="E92" s="267"/>
      <c r="F92" s="267"/>
      <c r="G92" s="267"/>
      <c r="H92" s="73"/>
      <c r="I92" s="269" t="s">
        <v>67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8" t="s">
        <v>68</v>
      </c>
      <c r="AH92" s="267"/>
      <c r="AI92" s="267"/>
      <c r="AJ92" s="267"/>
      <c r="AK92" s="267"/>
      <c r="AL92" s="267"/>
      <c r="AM92" s="267"/>
      <c r="AN92" s="269" t="s">
        <v>69</v>
      </c>
      <c r="AO92" s="267"/>
      <c r="AP92" s="270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8">
        <f>ROUND(AG95+AG98,2)</f>
        <v>0</v>
      </c>
      <c r="AH94" s="278"/>
      <c r="AI94" s="278"/>
      <c r="AJ94" s="278"/>
      <c r="AK94" s="278"/>
      <c r="AL94" s="278"/>
      <c r="AM94" s="278"/>
      <c r="AN94" s="279">
        <f t="shared" ref="AN94:AN100" si="0">SUM(AG94,AT94)</f>
        <v>0</v>
      </c>
      <c r="AO94" s="279"/>
      <c r="AP94" s="279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74" t="s">
        <v>89</v>
      </c>
      <c r="E95" s="274"/>
      <c r="F95" s="274"/>
      <c r="G95" s="274"/>
      <c r="H95" s="274"/>
      <c r="I95" s="95"/>
      <c r="J95" s="274" t="s">
        <v>90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1">
        <f>ROUND(SUM(AG96:AG97),2)</f>
        <v>0</v>
      </c>
      <c r="AH95" s="272"/>
      <c r="AI95" s="272"/>
      <c r="AJ95" s="272"/>
      <c r="AK95" s="272"/>
      <c r="AL95" s="272"/>
      <c r="AM95" s="272"/>
      <c r="AN95" s="273">
        <f t="shared" si="0"/>
        <v>0</v>
      </c>
      <c r="AO95" s="272"/>
      <c r="AP95" s="272"/>
      <c r="AQ95" s="96" t="s">
        <v>91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77" t="s">
        <v>96</v>
      </c>
      <c r="F96" s="277"/>
      <c r="G96" s="277"/>
      <c r="H96" s="277"/>
      <c r="I96" s="277"/>
      <c r="J96" s="104"/>
      <c r="K96" s="277" t="s">
        <v>97</v>
      </c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'20-10-1-01 - Oprava mostu...'!J32</f>
        <v>0</v>
      </c>
      <c r="AH96" s="276"/>
      <c r="AI96" s="276"/>
      <c r="AJ96" s="276"/>
      <c r="AK96" s="276"/>
      <c r="AL96" s="276"/>
      <c r="AM96" s="276"/>
      <c r="AN96" s="275">
        <f t="shared" si="0"/>
        <v>0</v>
      </c>
      <c r="AO96" s="276"/>
      <c r="AP96" s="276"/>
      <c r="AQ96" s="105" t="s">
        <v>98</v>
      </c>
      <c r="AR96" s="60"/>
      <c r="AS96" s="106">
        <v>0</v>
      </c>
      <c r="AT96" s="107">
        <f t="shared" si="1"/>
        <v>0</v>
      </c>
      <c r="AU96" s="108">
        <f>'20-10-1-01 - Oprava mostu...'!P137</f>
        <v>0</v>
      </c>
      <c r="AV96" s="107">
        <f>'20-10-1-01 - Oprava mostu...'!J35</f>
        <v>0</v>
      </c>
      <c r="AW96" s="107">
        <f>'20-10-1-01 - Oprava mostu...'!J36</f>
        <v>0</v>
      </c>
      <c r="AX96" s="107">
        <f>'20-10-1-01 - Oprava mostu...'!J37</f>
        <v>0</v>
      </c>
      <c r="AY96" s="107">
        <f>'20-10-1-01 - Oprava mostu...'!J38</f>
        <v>0</v>
      </c>
      <c r="AZ96" s="107">
        <f>'20-10-1-01 - Oprava mostu...'!F35</f>
        <v>0</v>
      </c>
      <c r="BA96" s="107">
        <f>'20-10-1-01 - Oprava mostu...'!F36</f>
        <v>0</v>
      </c>
      <c r="BB96" s="107">
        <f>'20-10-1-01 - Oprava mostu...'!F37</f>
        <v>0</v>
      </c>
      <c r="BC96" s="107">
        <f>'20-10-1-01 - Oprava mostu...'!F38</f>
        <v>0</v>
      </c>
      <c r="BD96" s="109">
        <f>'20-10-1-01 - Oprava mostu...'!F39</f>
        <v>0</v>
      </c>
      <c r="BT96" s="110" t="s">
        <v>94</v>
      </c>
      <c r="BV96" s="110" t="s">
        <v>87</v>
      </c>
      <c r="BW96" s="110" t="s">
        <v>99</v>
      </c>
      <c r="BX96" s="110" t="s">
        <v>93</v>
      </c>
      <c r="CL96" s="110" t="s">
        <v>19</v>
      </c>
    </row>
    <row r="97" spans="1:91" s="4" customFormat="1" ht="23.25" customHeight="1">
      <c r="A97" s="103" t="s">
        <v>95</v>
      </c>
      <c r="B97" s="58"/>
      <c r="C97" s="104"/>
      <c r="D97" s="104"/>
      <c r="E97" s="277" t="s">
        <v>100</v>
      </c>
      <c r="F97" s="277"/>
      <c r="G97" s="277"/>
      <c r="H97" s="277"/>
      <c r="I97" s="277"/>
      <c r="J97" s="104"/>
      <c r="K97" s="277" t="s">
        <v>101</v>
      </c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5">
        <f>'20-10-1-02 - Oprava mostu...'!J32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105" t="s">
        <v>98</v>
      </c>
      <c r="AR97" s="60"/>
      <c r="AS97" s="106">
        <v>0</v>
      </c>
      <c r="AT97" s="107">
        <f t="shared" si="1"/>
        <v>0</v>
      </c>
      <c r="AU97" s="108">
        <f>'20-10-1-02 - Oprava mostu...'!P127</f>
        <v>0</v>
      </c>
      <c r="AV97" s="107">
        <f>'20-10-1-02 - Oprava mostu...'!J35</f>
        <v>0</v>
      </c>
      <c r="AW97" s="107">
        <f>'20-10-1-02 - Oprava mostu...'!J36</f>
        <v>0</v>
      </c>
      <c r="AX97" s="107">
        <f>'20-10-1-02 - Oprava mostu...'!J37</f>
        <v>0</v>
      </c>
      <c r="AY97" s="107">
        <f>'20-10-1-02 - Oprava mostu...'!J38</f>
        <v>0</v>
      </c>
      <c r="AZ97" s="107">
        <f>'20-10-1-02 - Oprava mostu...'!F35</f>
        <v>0</v>
      </c>
      <c r="BA97" s="107">
        <f>'20-10-1-02 - Oprava mostu...'!F36</f>
        <v>0</v>
      </c>
      <c r="BB97" s="107">
        <f>'20-10-1-02 - Oprava mostu...'!F37</f>
        <v>0</v>
      </c>
      <c r="BC97" s="107">
        <f>'20-10-1-02 - Oprava mostu...'!F38</f>
        <v>0</v>
      </c>
      <c r="BD97" s="109">
        <f>'20-10-1-02 - Oprava mostu...'!F39</f>
        <v>0</v>
      </c>
      <c r="BT97" s="110" t="s">
        <v>94</v>
      </c>
      <c r="BV97" s="110" t="s">
        <v>87</v>
      </c>
      <c r="BW97" s="110" t="s">
        <v>102</v>
      </c>
      <c r="BX97" s="110" t="s">
        <v>93</v>
      </c>
      <c r="CL97" s="110" t="s">
        <v>103</v>
      </c>
    </row>
    <row r="98" spans="1:91" s="7" customFormat="1" ht="37.5" customHeight="1">
      <c r="B98" s="93"/>
      <c r="C98" s="94"/>
      <c r="D98" s="274" t="s">
        <v>104</v>
      </c>
      <c r="E98" s="274"/>
      <c r="F98" s="274"/>
      <c r="G98" s="274"/>
      <c r="H98" s="274"/>
      <c r="I98" s="95"/>
      <c r="J98" s="274" t="s">
        <v>105</v>
      </c>
      <c r="K98" s="274"/>
      <c r="L98" s="274"/>
      <c r="M98" s="274"/>
      <c r="N98" s="274"/>
      <c r="O98" s="274"/>
      <c r="P98" s="274"/>
      <c r="Q98" s="274"/>
      <c r="R98" s="274"/>
      <c r="S98" s="274"/>
      <c r="T98" s="274"/>
      <c r="U98" s="274"/>
      <c r="V98" s="274"/>
      <c r="W98" s="274"/>
      <c r="X98" s="274"/>
      <c r="Y98" s="274"/>
      <c r="Z98" s="274"/>
      <c r="AA98" s="274"/>
      <c r="AB98" s="274"/>
      <c r="AC98" s="274"/>
      <c r="AD98" s="274"/>
      <c r="AE98" s="274"/>
      <c r="AF98" s="274"/>
      <c r="AG98" s="271">
        <f>ROUND(SUM(AG99:AG100),2)</f>
        <v>0</v>
      </c>
      <c r="AH98" s="272"/>
      <c r="AI98" s="272"/>
      <c r="AJ98" s="272"/>
      <c r="AK98" s="272"/>
      <c r="AL98" s="272"/>
      <c r="AM98" s="272"/>
      <c r="AN98" s="273">
        <f t="shared" si="0"/>
        <v>0</v>
      </c>
      <c r="AO98" s="272"/>
      <c r="AP98" s="272"/>
      <c r="AQ98" s="96" t="s">
        <v>106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84</v>
      </c>
      <c r="BT98" s="102" t="s">
        <v>92</v>
      </c>
      <c r="BU98" s="102" t="s">
        <v>86</v>
      </c>
      <c r="BV98" s="102" t="s">
        <v>87</v>
      </c>
      <c r="BW98" s="102" t="s">
        <v>107</v>
      </c>
      <c r="BX98" s="102" t="s">
        <v>5</v>
      </c>
      <c r="CL98" s="102" t="s">
        <v>19</v>
      </c>
      <c r="CM98" s="102" t="s">
        <v>94</v>
      </c>
    </row>
    <row r="99" spans="1:91" s="4" customFormat="1" ht="23.25" customHeight="1">
      <c r="A99" s="103" t="s">
        <v>95</v>
      </c>
      <c r="B99" s="58"/>
      <c r="C99" s="104"/>
      <c r="D99" s="104"/>
      <c r="E99" s="277" t="s">
        <v>108</v>
      </c>
      <c r="F99" s="277"/>
      <c r="G99" s="277"/>
      <c r="H99" s="277"/>
      <c r="I99" s="277"/>
      <c r="J99" s="104"/>
      <c r="K99" s="277" t="s">
        <v>109</v>
      </c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5">
        <f>'20-10-2-01 - Oprava mostu...'!J32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105" t="s">
        <v>98</v>
      </c>
      <c r="AR99" s="60"/>
      <c r="AS99" s="106">
        <v>0</v>
      </c>
      <c r="AT99" s="107">
        <f t="shared" si="1"/>
        <v>0</v>
      </c>
      <c r="AU99" s="108">
        <f>'20-10-2-01 - Oprava mostu...'!P126</f>
        <v>0</v>
      </c>
      <c r="AV99" s="107">
        <f>'20-10-2-01 - Oprava mostu...'!J35</f>
        <v>0</v>
      </c>
      <c r="AW99" s="107">
        <f>'20-10-2-01 - Oprava mostu...'!J36</f>
        <v>0</v>
      </c>
      <c r="AX99" s="107">
        <f>'20-10-2-01 - Oprava mostu...'!J37</f>
        <v>0</v>
      </c>
      <c r="AY99" s="107">
        <f>'20-10-2-01 - Oprava mostu...'!J38</f>
        <v>0</v>
      </c>
      <c r="AZ99" s="107">
        <f>'20-10-2-01 - Oprava mostu...'!F35</f>
        <v>0</v>
      </c>
      <c r="BA99" s="107">
        <f>'20-10-2-01 - Oprava mostu...'!F36</f>
        <v>0</v>
      </c>
      <c r="BB99" s="107">
        <f>'20-10-2-01 - Oprava mostu...'!F37</f>
        <v>0</v>
      </c>
      <c r="BC99" s="107">
        <f>'20-10-2-01 - Oprava mostu...'!F38</f>
        <v>0</v>
      </c>
      <c r="BD99" s="109">
        <f>'20-10-2-01 - Oprava mostu...'!F39</f>
        <v>0</v>
      </c>
      <c r="BT99" s="110" t="s">
        <v>94</v>
      </c>
      <c r="BV99" s="110" t="s">
        <v>87</v>
      </c>
      <c r="BW99" s="110" t="s">
        <v>110</v>
      </c>
      <c r="BX99" s="110" t="s">
        <v>107</v>
      </c>
      <c r="CL99" s="110" t="s">
        <v>19</v>
      </c>
    </row>
    <row r="100" spans="1:91" s="4" customFormat="1" ht="23.25" customHeight="1">
      <c r="A100" s="103" t="s">
        <v>95</v>
      </c>
      <c r="B100" s="58"/>
      <c r="C100" s="104"/>
      <c r="D100" s="104"/>
      <c r="E100" s="277" t="s">
        <v>111</v>
      </c>
      <c r="F100" s="277"/>
      <c r="G100" s="277"/>
      <c r="H100" s="277"/>
      <c r="I100" s="277"/>
      <c r="J100" s="104"/>
      <c r="K100" s="277" t="s">
        <v>112</v>
      </c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75">
        <f>'20-10-2-02 - Oprava mostu...'!J32</f>
        <v>0</v>
      </c>
      <c r="AH100" s="276"/>
      <c r="AI100" s="276"/>
      <c r="AJ100" s="276"/>
      <c r="AK100" s="276"/>
      <c r="AL100" s="276"/>
      <c r="AM100" s="276"/>
      <c r="AN100" s="275">
        <f t="shared" si="0"/>
        <v>0</v>
      </c>
      <c r="AO100" s="276"/>
      <c r="AP100" s="276"/>
      <c r="AQ100" s="105" t="s">
        <v>98</v>
      </c>
      <c r="AR100" s="60"/>
      <c r="AS100" s="111">
        <v>0</v>
      </c>
      <c r="AT100" s="112">
        <f t="shared" si="1"/>
        <v>0</v>
      </c>
      <c r="AU100" s="113">
        <f>'20-10-2-02 - Oprava mostu...'!P121</f>
        <v>0</v>
      </c>
      <c r="AV100" s="112">
        <f>'20-10-2-02 - Oprava mostu...'!J35</f>
        <v>0</v>
      </c>
      <c r="AW100" s="112">
        <f>'20-10-2-02 - Oprava mostu...'!J36</f>
        <v>0</v>
      </c>
      <c r="AX100" s="112">
        <f>'20-10-2-02 - Oprava mostu...'!J37</f>
        <v>0</v>
      </c>
      <c r="AY100" s="112">
        <f>'20-10-2-02 - Oprava mostu...'!J38</f>
        <v>0</v>
      </c>
      <c r="AZ100" s="112">
        <f>'20-10-2-02 - Oprava mostu...'!F35</f>
        <v>0</v>
      </c>
      <c r="BA100" s="112">
        <f>'20-10-2-02 - Oprava mostu...'!F36</f>
        <v>0</v>
      </c>
      <c r="BB100" s="112">
        <f>'20-10-2-02 - Oprava mostu...'!F37</f>
        <v>0</v>
      </c>
      <c r="BC100" s="112">
        <f>'20-10-2-02 - Oprava mostu...'!F38</f>
        <v>0</v>
      </c>
      <c r="BD100" s="114">
        <f>'20-10-2-02 - Oprava mostu...'!F39</f>
        <v>0</v>
      </c>
      <c r="BT100" s="110" t="s">
        <v>94</v>
      </c>
      <c r="BV100" s="110" t="s">
        <v>87</v>
      </c>
      <c r="BW100" s="110" t="s">
        <v>113</v>
      </c>
      <c r="BX100" s="110" t="s">
        <v>107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kZ493oE6mSU0u05Zs6srh4zq9i1Xb8MghfMHn3NUbQ7+FPRlEqUnsJpuEnPQed7lq/Qic0sKKbkt5zocCCLpYQ==" saltValue="xbvOC8el3EzXG6KVSH2tCfI16SKnkp5LAqvS9JYiGd0kFwgRNzLlyL3JtzCLWtNI17zdqxc8SawW5XnDx8FQbw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20-10-1-01 - Oprava mostu...'!C2" display="/"/>
    <hyperlink ref="A97" location="'20-10-1-02 - Oprava mostu...'!C2" display="/"/>
    <hyperlink ref="A99" location="'20-10-2-01 - Oprava mostu...'!C2" display="/"/>
    <hyperlink ref="A100" location="'20-10-2-02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22,625 trati Kladno - Kralupy nad Vltavou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116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3" t="s">
        <v>118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ROUND((SUM(BE137:BE382)),  2)</f>
        <v>0</v>
      </c>
      <c r="G35" s="34"/>
      <c r="H35" s="34"/>
      <c r="I35" s="132">
        <v>0.21</v>
      </c>
      <c r="J35" s="131">
        <f>ROUND(((SUM(BE137:BE382))*I35),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ROUND((SUM(BF137:BF382)),  2)</f>
        <v>0</v>
      </c>
      <c r="G36" s="34"/>
      <c r="H36" s="34"/>
      <c r="I36" s="132">
        <v>0.15</v>
      </c>
      <c r="J36" s="131">
        <f>ROUND(((SUM(BF137:BF382))*I36),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ROUND((SUM(BG137:BG382)),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ROUND((SUM(BH137:BH382)),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ROUND((SUM(BI137:BI382)),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22,625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116</v>
      </c>
      <c r="F86" s="309"/>
      <c r="G86" s="309"/>
      <c r="H86" s="30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5" t="str">
        <f>E11</f>
        <v xml:space="preserve">20-10-1/01 - Oprava mostu v km 22,625 trati Kladno - Kralupy nad Vltavou_Most </v>
      </c>
      <c r="F88" s="309"/>
      <c r="G88" s="309"/>
      <c r="H88" s="309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zast. Minice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J137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J138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125</v>
      </c>
      <c r="E99" s="163"/>
      <c r="F99" s="163"/>
      <c r="G99" s="163"/>
      <c r="H99" s="163"/>
      <c r="I99" s="163"/>
      <c r="J99" s="164">
        <f>J139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126</v>
      </c>
      <c r="E100" s="163"/>
      <c r="F100" s="163"/>
      <c r="G100" s="163"/>
      <c r="H100" s="163"/>
      <c r="I100" s="163"/>
      <c r="J100" s="164">
        <f>J166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127</v>
      </c>
      <c r="E101" s="163"/>
      <c r="F101" s="163"/>
      <c r="G101" s="163"/>
      <c r="H101" s="163"/>
      <c r="I101" s="163"/>
      <c r="J101" s="164">
        <f>J176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128</v>
      </c>
      <c r="E102" s="163"/>
      <c r="F102" s="163"/>
      <c r="G102" s="163"/>
      <c r="H102" s="163"/>
      <c r="I102" s="163"/>
      <c r="J102" s="164">
        <f>J185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129</v>
      </c>
      <c r="E103" s="163"/>
      <c r="F103" s="163"/>
      <c r="G103" s="163"/>
      <c r="H103" s="163"/>
      <c r="I103" s="163"/>
      <c r="J103" s="164">
        <f>J256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130</v>
      </c>
      <c r="E104" s="163"/>
      <c r="F104" s="163"/>
      <c r="G104" s="163"/>
      <c r="H104" s="163"/>
      <c r="I104" s="163"/>
      <c r="J104" s="164">
        <f>J259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131</v>
      </c>
      <c r="E105" s="163"/>
      <c r="F105" s="163"/>
      <c r="G105" s="163"/>
      <c r="H105" s="163"/>
      <c r="I105" s="163"/>
      <c r="J105" s="164">
        <f>J272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132</v>
      </c>
      <c r="E106" s="163"/>
      <c r="F106" s="163"/>
      <c r="G106" s="163"/>
      <c r="H106" s="163"/>
      <c r="I106" s="163"/>
      <c r="J106" s="164">
        <f>J316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133</v>
      </c>
      <c r="E107" s="163"/>
      <c r="F107" s="163"/>
      <c r="G107" s="163"/>
      <c r="H107" s="163"/>
      <c r="I107" s="163"/>
      <c r="J107" s="164">
        <f>J329</f>
        <v>0</v>
      </c>
      <c r="K107" s="104"/>
      <c r="L107" s="165"/>
    </row>
    <row r="108" spans="1:47" s="9" customFormat="1" ht="24.95" customHeight="1">
      <c r="B108" s="155"/>
      <c r="C108" s="156"/>
      <c r="D108" s="157" t="s">
        <v>134</v>
      </c>
      <c r="E108" s="158"/>
      <c r="F108" s="158"/>
      <c r="G108" s="158"/>
      <c r="H108" s="158"/>
      <c r="I108" s="158"/>
      <c r="J108" s="159">
        <f>J331</f>
        <v>0</v>
      </c>
      <c r="K108" s="156"/>
      <c r="L108" s="160"/>
    </row>
    <row r="109" spans="1:47" s="10" customFormat="1" ht="19.899999999999999" customHeight="1">
      <c r="B109" s="161"/>
      <c r="C109" s="104"/>
      <c r="D109" s="162" t="s">
        <v>135</v>
      </c>
      <c r="E109" s="163"/>
      <c r="F109" s="163"/>
      <c r="G109" s="163"/>
      <c r="H109" s="163"/>
      <c r="I109" s="163"/>
      <c r="J109" s="164">
        <f>J332</f>
        <v>0</v>
      </c>
      <c r="K109" s="104"/>
      <c r="L109" s="165"/>
    </row>
    <row r="110" spans="1:47" s="10" customFormat="1" ht="19.899999999999999" customHeight="1">
      <c r="B110" s="161"/>
      <c r="C110" s="104"/>
      <c r="D110" s="162" t="s">
        <v>136</v>
      </c>
      <c r="E110" s="163"/>
      <c r="F110" s="163"/>
      <c r="G110" s="163"/>
      <c r="H110" s="163"/>
      <c r="I110" s="163"/>
      <c r="J110" s="164">
        <f>J361</f>
        <v>0</v>
      </c>
      <c r="K110" s="104"/>
      <c r="L110" s="165"/>
    </row>
    <row r="111" spans="1:47" s="10" customFormat="1" ht="19.899999999999999" customHeight="1">
      <c r="B111" s="161"/>
      <c r="C111" s="104"/>
      <c r="D111" s="162" t="s">
        <v>137</v>
      </c>
      <c r="E111" s="163"/>
      <c r="F111" s="163"/>
      <c r="G111" s="163"/>
      <c r="H111" s="163"/>
      <c r="I111" s="163"/>
      <c r="J111" s="164">
        <f>J366</f>
        <v>0</v>
      </c>
      <c r="K111" s="104"/>
      <c r="L111" s="165"/>
    </row>
    <row r="112" spans="1:47" s="9" customFormat="1" ht="24.95" customHeight="1">
      <c r="B112" s="155"/>
      <c r="C112" s="156"/>
      <c r="D112" s="157" t="s">
        <v>138</v>
      </c>
      <c r="E112" s="158"/>
      <c r="F112" s="158"/>
      <c r="G112" s="158"/>
      <c r="H112" s="158"/>
      <c r="I112" s="158"/>
      <c r="J112" s="159">
        <f>J373</f>
        <v>0</v>
      </c>
      <c r="K112" s="156"/>
      <c r="L112" s="160"/>
    </row>
    <row r="113" spans="1:31" s="10" customFormat="1" ht="19.899999999999999" customHeight="1">
      <c r="B113" s="161"/>
      <c r="C113" s="104"/>
      <c r="D113" s="162" t="s">
        <v>139</v>
      </c>
      <c r="E113" s="163"/>
      <c r="F113" s="163"/>
      <c r="G113" s="163"/>
      <c r="H113" s="163"/>
      <c r="I113" s="163"/>
      <c r="J113" s="164">
        <f>J374</f>
        <v>0</v>
      </c>
      <c r="K113" s="104"/>
      <c r="L113" s="165"/>
    </row>
    <row r="114" spans="1:31" s="10" customFormat="1" ht="19.899999999999999" customHeight="1">
      <c r="B114" s="161"/>
      <c r="C114" s="104"/>
      <c r="D114" s="162" t="s">
        <v>140</v>
      </c>
      <c r="E114" s="163"/>
      <c r="F114" s="163"/>
      <c r="G114" s="163"/>
      <c r="H114" s="163"/>
      <c r="I114" s="163"/>
      <c r="J114" s="164">
        <f>J377</f>
        <v>0</v>
      </c>
      <c r="K114" s="104"/>
      <c r="L114" s="165"/>
    </row>
    <row r="115" spans="1:31" s="9" customFormat="1" ht="24.95" customHeight="1">
      <c r="B115" s="155"/>
      <c r="C115" s="156"/>
      <c r="D115" s="157" t="s">
        <v>141</v>
      </c>
      <c r="E115" s="158"/>
      <c r="F115" s="158"/>
      <c r="G115" s="158"/>
      <c r="H115" s="158"/>
      <c r="I115" s="158"/>
      <c r="J115" s="159">
        <f>J380</f>
        <v>0</v>
      </c>
      <c r="K115" s="156"/>
      <c r="L115" s="160"/>
    </row>
    <row r="116" spans="1:31" s="2" customFormat="1" ht="21.7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31" s="2" customFormat="1" ht="6.95" customHeight="1">
      <c r="A121" s="34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4.95" customHeight="1">
      <c r="A122" s="34"/>
      <c r="B122" s="35"/>
      <c r="C122" s="22" t="s">
        <v>142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8" t="s">
        <v>16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307" t="str">
        <f>E7</f>
        <v>Oprava mostu v km 22,625 trati Kladno - Kralupy nad Vltavou</v>
      </c>
      <c r="F125" s="308"/>
      <c r="G125" s="308"/>
      <c r="H125" s="308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1" customFormat="1" ht="12" customHeight="1">
      <c r="B126" s="20"/>
      <c r="C126" s="28" t="s">
        <v>115</v>
      </c>
      <c r="D126" s="21"/>
      <c r="E126" s="21"/>
      <c r="F126" s="21"/>
      <c r="G126" s="21"/>
      <c r="H126" s="21"/>
      <c r="I126" s="21"/>
      <c r="J126" s="21"/>
      <c r="K126" s="21"/>
      <c r="L126" s="19"/>
    </row>
    <row r="127" spans="1:31" s="2" customFormat="1" ht="23.25" customHeight="1">
      <c r="A127" s="34"/>
      <c r="B127" s="35"/>
      <c r="C127" s="36"/>
      <c r="D127" s="36"/>
      <c r="E127" s="307" t="s">
        <v>116</v>
      </c>
      <c r="F127" s="309"/>
      <c r="G127" s="309"/>
      <c r="H127" s="309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8" t="s">
        <v>117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30" customHeight="1">
      <c r="A129" s="34"/>
      <c r="B129" s="35"/>
      <c r="C129" s="36"/>
      <c r="D129" s="36"/>
      <c r="E129" s="255" t="str">
        <f>E11</f>
        <v xml:space="preserve">20-10-1/01 - Oprava mostu v km 22,625 trati Kladno - Kralupy nad Vltavou_Most </v>
      </c>
      <c r="F129" s="309"/>
      <c r="G129" s="309"/>
      <c r="H129" s="309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8" t="s">
        <v>21</v>
      </c>
      <c r="D131" s="36"/>
      <c r="E131" s="36"/>
      <c r="F131" s="26" t="str">
        <f>F14</f>
        <v>zast. Minice</v>
      </c>
      <c r="G131" s="36"/>
      <c r="H131" s="36"/>
      <c r="I131" s="28" t="s">
        <v>23</v>
      </c>
      <c r="J131" s="66" t="str">
        <f>IF(J14="","",J14)</f>
        <v>19. 2. 2021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25.7" customHeight="1">
      <c r="A133" s="34"/>
      <c r="B133" s="35"/>
      <c r="C133" s="28" t="s">
        <v>29</v>
      </c>
      <c r="D133" s="36"/>
      <c r="E133" s="36"/>
      <c r="F133" s="26" t="str">
        <f>E17</f>
        <v>Správa železnic, státní organizace</v>
      </c>
      <c r="G133" s="36"/>
      <c r="H133" s="36"/>
      <c r="I133" s="28" t="s">
        <v>37</v>
      </c>
      <c r="J133" s="32" t="str">
        <f>E23</f>
        <v>TOP CON SERVIS s.r.o.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8" t="s">
        <v>35</v>
      </c>
      <c r="D134" s="36"/>
      <c r="E134" s="36"/>
      <c r="F134" s="26" t="str">
        <f>IF(E20="","",E20)</f>
        <v>Vyplň údaj</v>
      </c>
      <c r="G134" s="36"/>
      <c r="H134" s="36"/>
      <c r="I134" s="28" t="s">
        <v>42</v>
      </c>
      <c r="J134" s="32" t="str">
        <f>E26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66"/>
      <c r="B136" s="167"/>
      <c r="C136" s="168" t="s">
        <v>143</v>
      </c>
      <c r="D136" s="169" t="s">
        <v>70</v>
      </c>
      <c r="E136" s="169" t="s">
        <v>66</v>
      </c>
      <c r="F136" s="169" t="s">
        <v>67</v>
      </c>
      <c r="G136" s="169" t="s">
        <v>144</v>
      </c>
      <c r="H136" s="169" t="s">
        <v>145</v>
      </c>
      <c r="I136" s="169" t="s">
        <v>146</v>
      </c>
      <c r="J136" s="169" t="s">
        <v>121</v>
      </c>
      <c r="K136" s="170" t="s">
        <v>147</v>
      </c>
      <c r="L136" s="171"/>
      <c r="M136" s="75" t="s">
        <v>1</v>
      </c>
      <c r="N136" s="76" t="s">
        <v>49</v>
      </c>
      <c r="O136" s="76" t="s">
        <v>148</v>
      </c>
      <c r="P136" s="76" t="s">
        <v>149</v>
      </c>
      <c r="Q136" s="76" t="s">
        <v>150</v>
      </c>
      <c r="R136" s="76" t="s">
        <v>151</v>
      </c>
      <c r="S136" s="76" t="s">
        <v>152</v>
      </c>
      <c r="T136" s="77" t="s">
        <v>153</v>
      </c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</row>
    <row r="137" spans="1:65" s="2" customFormat="1" ht="22.9" customHeight="1">
      <c r="A137" s="34"/>
      <c r="B137" s="35"/>
      <c r="C137" s="82" t="s">
        <v>154</v>
      </c>
      <c r="D137" s="36"/>
      <c r="E137" s="36"/>
      <c r="F137" s="36"/>
      <c r="G137" s="36"/>
      <c r="H137" s="36"/>
      <c r="I137" s="36"/>
      <c r="J137" s="172">
        <f>BK137</f>
        <v>0</v>
      </c>
      <c r="K137" s="36"/>
      <c r="L137" s="39"/>
      <c r="M137" s="78"/>
      <c r="N137" s="173"/>
      <c r="O137" s="79"/>
      <c r="P137" s="174">
        <f>P138+P331+P373+P380</f>
        <v>0</v>
      </c>
      <c r="Q137" s="79"/>
      <c r="R137" s="174">
        <f>R138+R331+R373+R380</f>
        <v>371.41180842694007</v>
      </c>
      <c r="S137" s="79"/>
      <c r="T137" s="175">
        <f>T138+T331+T373+T380</f>
        <v>84.22963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84</v>
      </c>
      <c r="AU137" s="16" t="s">
        <v>123</v>
      </c>
      <c r="BK137" s="176">
        <f>BK138+BK331+BK373+BK380</f>
        <v>0</v>
      </c>
    </row>
    <row r="138" spans="1:65" s="12" customFormat="1" ht="25.9" customHeight="1">
      <c r="B138" s="177"/>
      <c r="C138" s="178"/>
      <c r="D138" s="179" t="s">
        <v>84</v>
      </c>
      <c r="E138" s="180" t="s">
        <v>155</v>
      </c>
      <c r="F138" s="180" t="s">
        <v>156</v>
      </c>
      <c r="G138" s="178"/>
      <c r="H138" s="178"/>
      <c r="I138" s="181"/>
      <c r="J138" s="182">
        <f>BK138</f>
        <v>0</v>
      </c>
      <c r="K138" s="178"/>
      <c r="L138" s="183"/>
      <c r="M138" s="184"/>
      <c r="N138" s="185"/>
      <c r="O138" s="185"/>
      <c r="P138" s="186">
        <f>P139+P166+P176+P185+P256+P259+P272+P316+P329</f>
        <v>0</v>
      </c>
      <c r="Q138" s="185"/>
      <c r="R138" s="186">
        <f>R139+R166+R176+R185+R256+R259+R272+R316+R329</f>
        <v>370.97139782114004</v>
      </c>
      <c r="S138" s="185"/>
      <c r="T138" s="187">
        <f>T139+T166+T176+T185+T256+T259+T272+T316+T329</f>
        <v>84.22963</v>
      </c>
      <c r="AR138" s="188" t="s">
        <v>92</v>
      </c>
      <c r="AT138" s="189" t="s">
        <v>84</v>
      </c>
      <c r="AU138" s="189" t="s">
        <v>85</v>
      </c>
      <c r="AY138" s="188" t="s">
        <v>157</v>
      </c>
      <c r="BK138" s="190">
        <f>BK139+BK166+BK176+BK185+BK256+BK259+BK272+BK316+BK329</f>
        <v>0</v>
      </c>
    </row>
    <row r="139" spans="1:65" s="12" customFormat="1" ht="22.9" customHeight="1">
      <c r="B139" s="177"/>
      <c r="C139" s="178"/>
      <c r="D139" s="179" t="s">
        <v>84</v>
      </c>
      <c r="E139" s="191" t="s">
        <v>92</v>
      </c>
      <c r="F139" s="191" t="s">
        <v>158</v>
      </c>
      <c r="G139" s="178"/>
      <c r="H139" s="178"/>
      <c r="I139" s="181"/>
      <c r="J139" s="192">
        <f>BK139</f>
        <v>0</v>
      </c>
      <c r="K139" s="178"/>
      <c r="L139" s="183"/>
      <c r="M139" s="184"/>
      <c r="N139" s="185"/>
      <c r="O139" s="185"/>
      <c r="P139" s="186">
        <f>SUM(P140:P165)</f>
        <v>0</v>
      </c>
      <c r="Q139" s="185"/>
      <c r="R139" s="186">
        <f>SUM(R140:R165)</f>
        <v>1.616884964</v>
      </c>
      <c r="S139" s="185"/>
      <c r="T139" s="187">
        <f>SUM(T140:T165)</f>
        <v>0</v>
      </c>
      <c r="AR139" s="188" t="s">
        <v>92</v>
      </c>
      <c r="AT139" s="189" t="s">
        <v>84</v>
      </c>
      <c r="AU139" s="189" t="s">
        <v>92</v>
      </c>
      <c r="AY139" s="188" t="s">
        <v>157</v>
      </c>
      <c r="BK139" s="190">
        <f>SUM(BK140:BK165)</f>
        <v>0</v>
      </c>
    </row>
    <row r="140" spans="1:65" s="2" customFormat="1" ht="16.5" customHeight="1">
      <c r="A140" s="34"/>
      <c r="B140" s="35"/>
      <c r="C140" s="193" t="s">
        <v>92</v>
      </c>
      <c r="D140" s="193" t="s">
        <v>159</v>
      </c>
      <c r="E140" s="194" t="s">
        <v>160</v>
      </c>
      <c r="F140" s="195" t="s">
        <v>161</v>
      </c>
      <c r="G140" s="196" t="s">
        <v>162</v>
      </c>
      <c r="H140" s="197">
        <v>40</v>
      </c>
      <c r="I140" s="198"/>
      <c r="J140" s="199">
        <f>ROUND(I140*H140,2)</f>
        <v>0</v>
      </c>
      <c r="K140" s="195" t="s">
        <v>163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2.19291816E-2</v>
      </c>
      <c r="R140" s="202">
        <f>Q140*H140</f>
        <v>0.877167264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164</v>
      </c>
      <c r="AT140" s="204" t="s">
        <v>159</v>
      </c>
      <c r="AU140" s="204" t="s">
        <v>94</v>
      </c>
      <c r="AY140" s="16" t="s">
        <v>157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164</v>
      </c>
      <c r="BM140" s="204" t="s">
        <v>165</v>
      </c>
    </row>
    <row r="141" spans="1:65" s="13" customFormat="1" ht="11.25">
      <c r="B141" s="206"/>
      <c r="C141" s="207"/>
      <c r="D141" s="208" t="s">
        <v>166</v>
      </c>
      <c r="E141" s="209" t="s">
        <v>1</v>
      </c>
      <c r="F141" s="210" t="s">
        <v>167</v>
      </c>
      <c r="G141" s="207"/>
      <c r="H141" s="211">
        <v>40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166</v>
      </c>
      <c r="AU141" s="217" t="s">
        <v>94</v>
      </c>
      <c r="AV141" s="13" t="s">
        <v>94</v>
      </c>
      <c r="AW141" s="13" t="s">
        <v>41</v>
      </c>
      <c r="AX141" s="13" t="s">
        <v>92</v>
      </c>
      <c r="AY141" s="217" t="s">
        <v>157</v>
      </c>
    </row>
    <row r="142" spans="1:65" s="2" customFormat="1" ht="24">
      <c r="A142" s="34"/>
      <c r="B142" s="35"/>
      <c r="C142" s="193" t="s">
        <v>94</v>
      </c>
      <c r="D142" s="193" t="s">
        <v>159</v>
      </c>
      <c r="E142" s="194" t="s">
        <v>168</v>
      </c>
      <c r="F142" s="195" t="s">
        <v>169</v>
      </c>
      <c r="G142" s="196" t="s">
        <v>170</v>
      </c>
      <c r="H142" s="197">
        <v>40</v>
      </c>
      <c r="I142" s="198"/>
      <c r="J142" s="199">
        <f>ROUND(I142*H142,2)</f>
        <v>0</v>
      </c>
      <c r="K142" s="195" t="s">
        <v>163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4.0792499999999999E-5</v>
      </c>
      <c r="R142" s="202">
        <f>Q142*H142</f>
        <v>1.6317E-3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164</v>
      </c>
      <c r="AT142" s="204" t="s">
        <v>159</v>
      </c>
      <c r="AU142" s="204" t="s">
        <v>94</v>
      </c>
      <c r="AY142" s="16" t="s">
        <v>157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164</v>
      </c>
      <c r="BM142" s="204" t="s">
        <v>171</v>
      </c>
    </row>
    <row r="143" spans="1:65" s="2" customFormat="1" ht="24">
      <c r="A143" s="34"/>
      <c r="B143" s="35"/>
      <c r="C143" s="193" t="s">
        <v>172</v>
      </c>
      <c r="D143" s="193" t="s">
        <v>159</v>
      </c>
      <c r="E143" s="194" t="s">
        <v>173</v>
      </c>
      <c r="F143" s="195" t="s">
        <v>174</v>
      </c>
      <c r="G143" s="196" t="s">
        <v>175</v>
      </c>
      <c r="H143" s="197">
        <v>10</v>
      </c>
      <c r="I143" s="198"/>
      <c r="J143" s="199">
        <f>ROUND(I143*H143,2)</f>
        <v>0</v>
      </c>
      <c r="K143" s="195" t="s">
        <v>163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164</v>
      </c>
      <c r="AT143" s="204" t="s">
        <v>159</v>
      </c>
      <c r="AU143" s="204" t="s">
        <v>94</v>
      </c>
      <c r="AY143" s="16" t="s">
        <v>157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164</v>
      </c>
      <c r="BM143" s="204" t="s">
        <v>176</v>
      </c>
    </row>
    <row r="144" spans="1:65" s="2" customFormat="1" ht="24">
      <c r="A144" s="34"/>
      <c r="B144" s="35"/>
      <c r="C144" s="193" t="s">
        <v>164</v>
      </c>
      <c r="D144" s="193" t="s">
        <v>159</v>
      </c>
      <c r="E144" s="194" t="s">
        <v>177</v>
      </c>
      <c r="F144" s="195" t="s">
        <v>178</v>
      </c>
      <c r="G144" s="196" t="s">
        <v>162</v>
      </c>
      <c r="H144" s="197">
        <v>20</v>
      </c>
      <c r="I144" s="198"/>
      <c r="J144" s="199">
        <f>ROUND(I144*H144,2)</f>
        <v>0</v>
      </c>
      <c r="K144" s="195" t="s">
        <v>163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3.6904300000000001E-2</v>
      </c>
      <c r="R144" s="202">
        <f>Q144*H144</f>
        <v>0.73808600000000002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164</v>
      </c>
      <c r="AT144" s="204" t="s">
        <v>159</v>
      </c>
      <c r="AU144" s="204" t="s">
        <v>94</v>
      </c>
      <c r="AY144" s="16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164</v>
      </c>
      <c r="BM144" s="204" t="s">
        <v>179</v>
      </c>
    </row>
    <row r="145" spans="1:65" s="2" customFormat="1" ht="36">
      <c r="A145" s="34"/>
      <c r="B145" s="35"/>
      <c r="C145" s="193" t="s">
        <v>180</v>
      </c>
      <c r="D145" s="193" t="s">
        <v>159</v>
      </c>
      <c r="E145" s="194" t="s">
        <v>181</v>
      </c>
      <c r="F145" s="195" t="s">
        <v>182</v>
      </c>
      <c r="G145" s="196" t="s">
        <v>183</v>
      </c>
      <c r="H145" s="197">
        <v>113.623</v>
      </c>
      <c r="I145" s="198"/>
      <c r="J145" s="199">
        <f>ROUND(I145*H145,2)</f>
        <v>0</v>
      </c>
      <c r="K145" s="195" t="s">
        <v>163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164</v>
      </c>
      <c r="AT145" s="204" t="s">
        <v>159</v>
      </c>
      <c r="AU145" s="204" t="s">
        <v>94</v>
      </c>
      <c r="AY145" s="16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164</v>
      </c>
      <c r="BM145" s="204" t="s">
        <v>184</v>
      </c>
    </row>
    <row r="146" spans="1:65" s="13" customFormat="1" ht="11.25">
      <c r="B146" s="206"/>
      <c r="C146" s="207"/>
      <c r="D146" s="208" t="s">
        <v>166</v>
      </c>
      <c r="E146" s="209" t="s">
        <v>1</v>
      </c>
      <c r="F146" s="210" t="s">
        <v>185</v>
      </c>
      <c r="G146" s="207"/>
      <c r="H146" s="211">
        <v>6.4960000000000004</v>
      </c>
      <c r="I146" s="212"/>
      <c r="J146" s="207"/>
      <c r="K146" s="207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166</v>
      </c>
      <c r="AU146" s="217" t="s">
        <v>94</v>
      </c>
      <c r="AV146" s="13" t="s">
        <v>94</v>
      </c>
      <c r="AW146" s="13" t="s">
        <v>41</v>
      </c>
      <c r="AX146" s="13" t="s">
        <v>85</v>
      </c>
      <c r="AY146" s="217" t="s">
        <v>157</v>
      </c>
    </row>
    <row r="147" spans="1:65" s="13" customFormat="1" ht="11.25">
      <c r="B147" s="206"/>
      <c r="C147" s="207"/>
      <c r="D147" s="208" t="s">
        <v>166</v>
      </c>
      <c r="E147" s="209" t="s">
        <v>1</v>
      </c>
      <c r="F147" s="210" t="s">
        <v>186</v>
      </c>
      <c r="G147" s="207"/>
      <c r="H147" s="211">
        <v>18.684000000000001</v>
      </c>
      <c r="I147" s="212"/>
      <c r="J147" s="207"/>
      <c r="K147" s="207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166</v>
      </c>
      <c r="AU147" s="217" t="s">
        <v>94</v>
      </c>
      <c r="AV147" s="13" t="s">
        <v>94</v>
      </c>
      <c r="AW147" s="13" t="s">
        <v>41</v>
      </c>
      <c r="AX147" s="13" t="s">
        <v>85</v>
      </c>
      <c r="AY147" s="217" t="s">
        <v>157</v>
      </c>
    </row>
    <row r="148" spans="1:65" s="13" customFormat="1" ht="11.25">
      <c r="B148" s="206"/>
      <c r="C148" s="207"/>
      <c r="D148" s="208" t="s">
        <v>166</v>
      </c>
      <c r="E148" s="209" t="s">
        <v>1</v>
      </c>
      <c r="F148" s="210" t="s">
        <v>187</v>
      </c>
      <c r="G148" s="207"/>
      <c r="H148" s="211">
        <v>62.48</v>
      </c>
      <c r="I148" s="212"/>
      <c r="J148" s="207"/>
      <c r="K148" s="207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166</v>
      </c>
      <c r="AU148" s="217" t="s">
        <v>94</v>
      </c>
      <c r="AV148" s="13" t="s">
        <v>94</v>
      </c>
      <c r="AW148" s="13" t="s">
        <v>41</v>
      </c>
      <c r="AX148" s="13" t="s">
        <v>85</v>
      </c>
      <c r="AY148" s="217" t="s">
        <v>157</v>
      </c>
    </row>
    <row r="149" spans="1:65" s="13" customFormat="1" ht="22.5">
      <c r="B149" s="206"/>
      <c r="C149" s="207"/>
      <c r="D149" s="208" t="s">
        <v>166</v>
      </c>
      <c r="E149" s="209" t="s">
        <v>1</v>
      </c>
      <c r="F149" s="210" t="s">
        <v>188</v>
      </c>
      <c r="G149" s="207"/>
      <c r="H149" s="211">
        <v>22.963000000000001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166</v>
      </c>
      <c r="AU149" s="217" t="s">
        <v>94</v>
      </c>
      <c r="AV149" s="13" t="s">
        <v>94</v>
      </c>
      <c r="AW149" s="13" t="s">
        <v>41</v>
      </c>
      <c r="AX149" s="13" t="s">
        <v>85</v>
      </c>
      <c r="AY149" s="217" t="s">
        <v>157</v>
      </c>
    </row>
    <row r="150" spans="1:65" s="13" customFormat="1" ht="11.25">
      <c r="B150" s="206"/>
      <c r="C150" s="207"/>
      <c r="D150" s="208" t="s">
        <v>166</v>
      </c>
      <c r="E150" s="209" t="s">
        <v>1</v>
      </c>
      <c r="F150" s="210" t="s">
        <v>189</v>
      </c>
      <c r="G150" s="207"/>
      <c r="H150" s="211">
        <v>3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166</v>
      </c>
      <c r="AU150" s="217" t="s">
        <v>94</v>
      </c>
      <c r="AV150" s="13" t="s">
        <v>94</v>
      </c>
      <c r="AW150" s="13" t="s">
        <v>41</v>
      </c>
      <c r="AX150" s="13" t="s">
        <v>85</v>
      </c>
      <c r="AY150" s="217" t="s">
        <v>157</v>
      </c>
    </row>
    <row r="151" spans="1:65" s="14" customFormat="1" ht="11.25">
      <c r="B151" s="218"/>
      <c r="C151" s="219"/>
      <c r="D151" s="208" t="s">
        <v>166</v>
      </c>
      <c r="E151" s="220" t="s">
        <v>1</v>
      </c>
      <c r="F151" s="221" t="s">
        <v>190</v>
      </c>
      <c r="G151" s="219"/>
      <c r="H151" s="222">
        <v>113.623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166</v>
      </c>
      <c r="AU151" s="228" t="s">
        <v>94</v>
      </c>
      <c r="AV151" s="14" t="s">
        <v>164</v>
      </c>
      <c r="AW151" s="14" t="s">
        <v>41</v>
      </c>
      <c r="AX151" s="14" t="s">
        <v>92</v>
      </c>
      <c r="AY151" s="228" t="s">
        <v>157</v>
      </c>
    </row>
    <row r="152" spans="1:65" s="2" customFormat="1" ht="33" customHeight="1">
      <c r="A152" s="34"/>
      <c r="B152" s="35"/>
      <c r="C152" s="193" t="s">
        <v>191</v>
      </c>
      <c r="D152" s="193" t="s">
        <v>159</v>
      </c>
      <c r="E152" s="194" t="s">
        <v>192</v>
      </c>
      <c r="F152" s="195" t="s">
        <v>193</v>
      </c>
      <c r="G152" s="196" t="s">
        <v>183</v>
      </c>
      <c r="H152" s="197">
        <v>14.4</v>
      </c>
      <c r="I152" s="198"/>
      <c r="J152" s="199">
        <f>ROUND(I152*H152,2)</f>
        <v>0</v>
      </c>
      <c r="K152" s="195" t="s">
        <v>163</v>
      </c>
      <c r="L152" s="39"/>
      <c r="M152" s="200" t="s">
        <v>1</v>
      </c>
      <c r="N152" s="201" t="s">
        <v>50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164</v>
      </c>
      <c r="AT152" s="204" t="s">
        <v>159</v>
      </c>
      <c r="AU152" s="204" t="s">
        <v>94</v>
      </c>
      <c r="AY152" s="16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164</v>
      </c>
      <c r="BM152" s="204" t="s">
        <v>194</v>
      </c>
    </row>
    <row r="153" spans="1:65" s="13" customFormat="1" ht="11.25">
      <c r="B153" s="206"/>
      <c r="C153" s="207"/>
      <c r="D153" s="208" t="s">
        <v>166</v>
      </c>
      <c r="E153" s="209" t="s">
        <v>1</v>
      </c>
      <c r="F153" s="210" t="s">
        <v>195</v>
      </c>
      <c r="G153" s="207"/>
      <c r="H153" s="211">
        <v>14.4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166</v>
      </c>
      <c r="AU153" s="217" t="s">
        <v>94</v>
      </c>
      <c r="AV153" s="13" t="s">
        <v>94</v>
      </c>
      <c r="AW153" s="13" t="s">
        <v>41</v>
      </c>
      <c r="AX153" s="13" t="s">
        <v>92</v>
      </c>
      <c r="AY153" s="217" t="s">
        <v>157</v>
      </c>
    </row>
    <row r="154" spans="1:65" s="2" customFormat="1" ht="33" customHeight="1">
      <c r="A154" s="34"/>
      <c r="B154" s="35"/>
      <c r="C154" s="193" t="s">
        <v>196</v>
      </c>
      <c r="D154" s="193" t="s">
        <v>159</v>
      </c>
      <c r="E154" s="194" t="s">
        <v>197</v>
      </c>
      <c r="F154" s="195" t="s">
        <v>198</v>
      </c>
      <c r="G154" s="196" t="s">
        <v>183</v>
      </c>
      <c r="H154" s="197">
        <v>23.2</v>
      </c>
      <c r="I154" s="198"/>
      <c r="J154" s="199">
        <f>ROUND(I154*H154,2)</f>
        <v>0</v>
      </c>
      <c r="K154" s="195" t="s">
        <v>163</v>
      </c>
      <c r="L154" s="39"/>
      <c r="M154" s="200" t="s">
        <v>1</v>
      </c>
      <c r="N154" s="201" t="s">
        <v>50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164</v>
      </c>
      <c r="AT154" s="204" t="s">
        <v>159</v>
      </c>
      <c r="AU154" s="204" t="s">
        <v>94</v>
      </c>
      <c r="AY154" s="16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92</v>
      </c>
      <c r="BK154" s="205">
        <f>ROUND(I154*H154,2)</f>
        <v>0</v>
      </c>
      <c r="BL154" s="16" t="s">
        <v>164</v>
      </c>
      <c r="BM154" s="204" t="s">
        <v>199</v>
      </c>
    </row>
    <row r="155" spans="1:65" s="13" customFormat="1" ht="11.25">
      <c r="B155" s="206"/>
      <c r="C155" s="207"/>
      <c r="D155" s="208" t="s">
        <v>166</v>
      </c>
      <c r="E155" s="209" t="s">
        <v>1</v>
      </c>
      <c r="F155" s="210" t="s">
        <v>200</v>
      </c>
      <c r="G155" s="207"/>
      <c r="H155" s="211">
        <v>23.2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166</v>
      </c>
      <c r="AU155" s="217" t="s">
        <v>94</v>
      </c>
      <c r="AV155" s="13" t="s">
        <v>94</v>
      </c>
      <c r="AW155" s="13" t="s">
        <v>41</v>
      </c>
      <c r="AX155" s="13" t="s">
        <v>92</v>
      </c>
      <c r="AY155" s="217" t="s">
        <v>157</v>
      </c>
    </row>
    <row r="156" spans="1:65" s="2" customFormat="1" ht="33" customHeight="1">
      <c r="A156" s="34"/>
      <c r="B156" s="35"/>
      <c r="C156" s="193" t="s">
        <v>201</v>
      </c>
      <c r="D156" s="193" t="s">
        <v>159</v>
      </c>
      <c r="E156" s="194" t="s">
        <v>202</v>
      </c>
      <c r="F156" s="195" t="s">
        <v>203</v>
      </c>
      <c r="G156" s="196" t="s">
        <v>183</v>
      </c>
      <c r="H156" s="197">
        <v>90.66</v>
      </c>
      <c r="I156" s="198"/>
      <c r="J156" s="199">
        <f>ROUND(I156*H156,2)</f>
        <v>0</v>
      </c>
      <c r="K156" s="195" t="s">
        <v>163</v>
      </c>
      <c r="L156" s="39"/>
      <c r="M156" s="200" t="s">
        <v>1</v>
      </c>
      <c r="N156" s="201" t="s">
        <v>50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164</v>
      </c>
      <c r="AT156" s="204" t="s">
        <v>159</v>
      </c>
      <c r="AU156" s="204" t="s">
        <v>94</v>
      </c>
      <c r="AY156" s="16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6" t="s">
        <v>92</v>
      </c>
      <c r="BK156" s="205">
        <f>ROUND(I156*H156,2)</f>
        <v>0</v>
      </c>
      <c r="BL156" s="16" t="s">
        <v>164</v>
      </c>
      <c r="BM156" s="204" t="s">
        <v>204</v>
      </c>
    </row>
    <row r="157" spans="1:65" s="13" customFormat="1" ht="22.5">
      <c r="B157" s="206"/>
      <c r="C157" s="207"/>
      <c r="D157" s="208" t="s">
        <v>166</v>
      </c>
      <c r="E157" s="209" t="s">
        <v>1</v>
      </c>
      <c r="F157" s="210" t="s">
        <v>205</v>
      </c>
      <c r="G157" s="207"/>
      <c r="H157" s="211">
        <v>90.66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166</v>
      </c>
      <c r="AU157" s="217" t="s">
        <v>94</v>
      </c>
      <c r="AV157" s="13" t="s">
        <v>94</v>
      </c>
      <c r="AW157" s="13" t="s">
        <v>41</v>
      </c>
      <c r="AX157" s="13" t="s">
        <v>92</v>
      </c>
      <c r="AY157" s="217" t="s">
        <v>157</v>
      </c>
    </row>
    <row r="158" spans="1:65" s="2" customFormat="1" ht="24">
      <c r="A158" s="34"/>
      <c r="B158" s="35"/>
      <c r="C158" s="193" t="s">
        <v>206</v>
      </c>
      <c r="D158" s="193" t="s">
        <v>159</v>
      </c>
      <c r="E158" s="194" t="s">
        <v>207</v>
      </c>
      <c r="F158" s="195" t="s">
        <v>208</v>
      </c>
      <c r="G158" s="196" t="s">
        <v>209</v>
      </c>
      <c r="H158" s="197">
        <v>109.188</v>
      </c>
      <c r="I158" s="198"/>
      <c r="J158" s="199">
        <f>ROUND(I158*H158,2)</f>
        <v>0</v>
      </c>
      <c r="K158" s="195" t="s">
        <v>163</v>
      </c>
      <c r="L158" s="39"/>
      <c r="M158" s="200" t="s">
        <v>1</v>
      </c>
      <c r="N158" s="201" t="s">
        <v>50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164</v>
      </c>
      <c r="AT158" s="204" t="s">
        <v>159</v>
      </c>
      <c r="AU158" s="204" t="s">
        <v>94</v>
      </c>
      <c r="AY158" s="16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92</v>
      </c>
      <c r="BK158" s="205">
        <f>ROUND(I158*H158,2)</f>
        <v>0</v>
      </c>
      <c r="BL158" s="16" t="s">
        <v>164</v>
      </c>
      <c r="BM158" s="204" t="s">
        <v>210</v>
      </c>
    </row>
    <row r="159" spans="1:65" s="13" customFormat="1" ht="11.25">
      <c r="B159" s="206"/>
      <c r="C159" s="207"/>
      <c r="D159" s="208" t="s">
        <v>166</v>
      </c>
      <c r="E159" s="207"/>
      <c r="F159" s="210" t="s">
        <v>211</v>
      </c>
      <c r="G159" s="207"/>
      <c r="H159" s="211">
        <v>109.188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166</v>
      </c>
      <c r="AU159" s="217" t="s">
        <v>94</v>
      </c>
      <c r="AV159" s="13" t="s">
        <v>94</v>
      </c>
      <c r="AW159" s="13" t="s">
        <v>4</v>
      </c>
      <c r="AX159" s="13" t="s">
        <v>92</v>
      </c>
      <c r="AY159" s="217" t="s">
        <v>157</v>
      </c>
    </row>
    <row r="160" spans="1:65" s="2" customFormat="1" ht="36">
      <c r="A160" s="34"/>
      <c r="B160" s="35"/>
      <c r="C160" s="193" t="s">
        <v>212</v>
      </c>
      <c r="D160" s="193" t="s">
        <v>159</v>
      </c>
      <c r="E160" s="194" t="s">
        <v>213</v>
      </c>
      <c r="F160" s="195" t="s">
        <v>214</v>
      </c>
      <c r="G160" s="196" t="s">
        <v>183</v>
      </c>
      <c r="H160" s="197">
        <v>3</v>
      </c>
      <c r="I160" s="198"/>
      <c r="J160" s="199">
        <f>ROUND(I160*H160,2)</f>
        <v>0</v>
      </c>
      <c r="K160" s="195" t="s">
        <v>163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164</v>
      </c>
      <c r="AT160" s="204" t="s">
        <v>159</v>
      </c>
      <c r="AU160" s="204" t="s">
        <v>94</v>
      </c>
      <c r="AY160" s="16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164</v>
      </c>
      <c r="BM160" s="204" t="s">
        <v>215</v>
      </c>
    </row>
    <row r="161" spans="1:65" s="13" customFormat="1" ht="11.25">
      <c r="B161" s="206"/>
      <c r="C161" s="207"/>
      <c r="D161" s="208" t="s">
        <v>166</v>
      </c>
      <c r="E161" s="209" t="s">
        <v>1</v>
      </c>
      <c r="F161" s="210" t="s">
        <v>216</v>
      </c>
      <c r="G161" s="207"/>
      <c r="H161" s="211">
        <v>3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166</v>
      </c>
      <c r="AU161" s="217" t="s">
        <v>94</v>
      </c>
      <c r="AV161" s="13" t="s">
        <v>94</v>
      </c>
      <c r="AW161" s="13" t="s">
        <v>41</v>
      </c>
      <c r="AX161" s="13" t="s">
        <v>92</v>
      </c>
      <c r="AY161" s="217" t="s">
        <v>157</v>
      </c>
    </row>
    <row r="162" spans="1:65" s="2" customFormat="1" ht="24">
      <c r="A162" s="34"/>
      <c r="B162" s="35"/>
      <c r="C162" s="193" t="s">
        <v>217</v>
      </c>
      <c r="D162" s="193" t="s">
        <v>159</v>
      </c>
      <c r="E162" s="194" t="s">
        <v>218</v>
      </c>
      <c r="F162" s="195" t="s">
        <v>219</v>
      </c>
      <c r="G162" s="196" t="s">
        <v>183</v>
      </c>
      <c r="H162" s="197">
        <v>23.2</v>
      </c>
      <c r="I162" s="198"/>
      <c r="J162" s="199">
        <f>ROUND(I162*H162,2)</f>
        <v>0</v>
      </c>
      <c r="K162" s="195" t="s">
        <v>163</v>
      </c>
      <c r="L162" s="39"/>
      <c r="M162" s="200" t="s">
        <v>1</v>
      </c>
      <c r="N162" s="201" t="s">
        <v>50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164</v>
      </c>
      <c r="AT162" s="204" t="s">
        <v>159</v>
      </c>
      <c r="AU162" s="204" t="s">
        <v>94</v>
      </c>
      <c r="AY162" s="16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92</v>
      </c>
      <c r="BK162" s="205">
        <f>ROUND(I162*H162,2)</f>
        <v>0</v>
      </c>
      <c r="BL162" s="16" t="s">
        <v>164</v>
      </c>
      <c r="BM162" s="204" t="s">
        <v>220</v>
      </c>
    </row>
    <row r="163" spans="1:65" s="13" customFormat="1" ht="11.25">
      <c r="B163" s="206"/>
      <c r="C163" s="207"/>
      <c r="D163" s="208" t="s">
        <v>166</v>
      </c>
      <c r="E163" s="209" t="s">
        <v>1</v>
      </c>
      <c r="F163" s="210" t="s">
        <v>221</v>
      </c>
      <c r="G163" s="207"/>
      <c r="H163" s="211">
        <v>23.2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166</v>
      </c>
      <c r="AU163" s="217" t="s">
        <v>94</v>
      </c>
      <c r="AV163" s="13" t="s">
        <v>94</v>
      </c>
      <c r="AW163" s="13" t="s">
        <v>41</v>
      </c>
      <c r="AX163" s="13" t="s">
        <v>92</v>
      </c>
      <c r="AY163" s="217" t="s">
        <v>157</v>
      </c>
    </row>
    <row r="164" spans="1:65" s="2" customFormat="1" ht="24">
      <c r="A164" s="34"/>
      <c r="B164" s="35"/>
      <c r="C164" s="193" t="s">
        <v>222</v>
      </c>
      <c r="D164" s="193" t="s">
        <v>159</v>
      </c>
      <c r="E164" s="194" t="s">
        <v>223</v>
      </c>
      <c r="F164" s="195" t="s">
        <v>224</v>
      </c>
      <c r="G164" s="196" t="s">
        <v>183</v>
      </c>
      <c r="H164" s="197">
        <v>23.2</v>
      </c>
      <c r="I164" s="198"/>
      <c r="J164" s="199">
        <f>ROUND(I164*H164,2)</f>
        <v>0</v>
      </c>
      <c r="K164" s="195" t="s">
        <v>163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164</v>
      </c>
      <c r="AT164" s="204" t="s">
        <v>159</v>
      </c>
      <c r="AU164" s="204" t="s">
        <v>94</v>
      </c>
      <c r="AY164" s="16" t="s">
        <v>157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164</v>
      </c>
      <c r="BM164" s="204" t="s">
        <v>225</v>
      </c>
    </row>
    <row r="165" spans="1:65" s="2" customFormat="1" ht="19.5">
      <c r="A165" s="34"/>
      <c r="B165" s="35"/>
      <c r="C165" s="36"/>
      <c r="D165" s="208" t="s">
        <v>226</v>
      </c>
      <c r="E165" s="36"/>
      <c r="F165" s="229" t="s">
        <v>227</v>
      </c>
      <c r="G165" s="36"/>
      <c r="H165" s="36"/>
      <c r="I165" s="230"/>
      <c r="J165" s="36"/>
      <c r="K165" s="36"/>
      <c r="L165" s="39"/>
      <c r="M165" s="231"/>
      <c r="N165" s="232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226</v>
      </c>
      <c r="AU165" s="16" t="s">
        <v>94</v>
      </c>
    </row>
    <row r="166" spans="1:65" s="12" customFormat="1" ht="22.9" customHeight="1">
      <c r="B166" s="177"/>
      <c r="C166" s="178"/>
      <c r="D166" s="179" t="s">
        <v>84</v>
      </c>
      <c r="E166" s="191" t="s">
        <v>94</v>
      </c>
      <c r="F166" s="191" t="s">
        <v>228</v>
      </c>
      <c r="G166" s="178"/>
      <c r="H166" s="178"/>
      <c r="I166" s="181"/>
      <c r="J166" s="192">
        <f>BK166</f>
        <v>0</v>
      </c>
      <c r="K166" s="178"/>
      <c r="L166" s="183"/>
      <c r="M166" s="184"/>
      <c r="N166" s="185"/>
      <c r="O166" s="185"/>
      <c r="P166" s="186">
        <f>SUM(P167:P175)</f>
        <v>0</v>
      </c>
      <c r="Q166" s="185"/>
      <c r="R166" s="186">
        <f>SUM(R167:R175)</f>
        <v>45.555614800000001</v>
      </c>
      <c r="S166" s="185"/>
      <c r="T166" s="187">
        <f>SUM(T167:T175)</f>
        <v>0</v>
      </c>
      <c r="AR166" s="188" t="s">
        <v>92</v>
      </c>
      <c r="AT166" s="189" t="s">
        <v>84</v>
      </c>
      <c r="AU166" s="189" t="s">
        <v>92</v>
      </c>
      <c r="AY166" s="188" t="s">
        <v>157</v>
      </c>
      <c r="BK166" s="190">
        <f>SUM(BK167:BK175)</f>
        <v>0</v>
      </c>
    </row>
    <row r="167" spans="1:65" s="2" customFormat="1" ht="33" customHeight="1">
      <c r="A167" s="34"/>
      <c r="B167" s="35"/>
      <c r="C167" s="193" t="s">
        <v>229</v>
      </c>
      <c r="D167" s="193" t="s">
        <v>159</v>
      </c>
      <c r="E167" s="194" t="s">
        <v>230</v>
      </c>
      <c r="F167" s="195" t="s">
        <v>231</v>
      </c>
      <c r="G167" s="196" t="s">
        <v>162</v>
      </c>
      <c r="H167" s="197">
        <v>28</v>
      </c>
      <c r="I167" s="198"/>
      <c r="J167" s="199">
        <f>ROUND(I167*H167,2)</f>
        <v>0</v>
      </c>
      <c r="K167" s="195" t="s">
        <v>163</v>
      </c>
      <c r="L167" s="39"/>
      <c r="M167" s="200" t="s">
        <v>1</v>
      </c>
      <c r="N167" s="201" t="s">
        <v>50</v>
      </c>
      <c r="O167" s="71"/>
      <c r="P167" s="202">
        <f>O167*H167</f>
        <v>0</v>
      </c>
      <c r="Q167" s="202">
        <v>1.5247660000000001</v>
      </c>
      <c r="R167" s="202">
        <f>Q167*H167</f>
        <v>42.693448000000004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164</v>
      </c>
      <c r="AT167" s="204" t="s">
        <v>159</v>
      </c>
      <c r="AU167" s="204" t="s">
        <v>94</v>
      </c>
      <c r="AY167" s="16" t="s">
        <v>157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92</v>
      </c>
      <c r="BK167" s="205">
        <f>ROUND(I167*H167,2)</f>
        <v>0</v>
      </c>
      <c r="BL167" s="16" t="s">
        <v>164</v>
      </c>
      <c r="BM167" s="204" t="s">
        <v>232</v>
      </c>
    </row>
    <row r="168" spans="1:65" s="2" customFormat="1" ht="19.5">
      <c r="A168" s="34"/>
      <c r="B168" s="35"/>
      <c r="C168" s="36"/>
      <c r="D168" s="208" t="s">
        <v>226</v>
      </c>
      <c r="E168" s="36"/>
      <c r="F168" s="229" t="s">
        <v>233</v>
      </c>
      <c r="G168" s="36"/>
      <c r="H168" s="36"/>
      <c r="I168" s="230"/>
      <c r="J168" s="36"/>
      <c r="K168" s="36"/>
      <c r="L168" s="39"/>
      <c r="M168" s="231"/>
      <c r="N168" s="232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226</v>
      </c>
      <c r="AU168" s="16" t="s">
        <v>94</v>
      </c>
    </row>
    <row r="169" spans="1:65" s="13" customFormat="1" ht="11.25">
      <c r="B169" s="206"/>
      <c r="C169" s="207"/>
      <c r="D169" s="208" t="s">
        <v>166</v>
      </c>
      <c r="E169" s="209" t="s">
        <v>1</v>
      </c>
      <c r="F169" s="210" t="s">
        <v>234</v>
      </c>
      <c r="G169" s="207"/>
      <c r="H169" s="211">
        <v>28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166</v>
      </c>
      <c r="AU169" s="217" t="s">
        <v>94</v>
      </c>
      <c r="AV169" s="13" t="s">
        <v>94</v>
      </c>
      <c r="AW169" s="13" t="s">
        <v>41</v>
      </c>
      <c r="AX169" s="13" t="s">
        <v>92</v>
      </c>
      <c r="AY169" s="217" t="s">
        <v>157</v>
      </c>
    </row>
    <row r="170" spans="1:65" s="2" customFormat="1" ht="24">
      <c r="A170" s="34"/>
      <c r="B170" s="35"/>
      <c r="C170" s="193" t="s">
        <v>235</v>
      </c>
      <c r="D170" s="193" t="s">
        <v>159</v>
      </c>
      <c r="E170" s="194" t="s">
        <v>236</v>
      </c>
      <c r="F170" s="195" t="s">
        <v>237</v>
      </c>
      <c r="G170" s="196" t="s">
        <v>183</v>
      </c>
      <c r="H170" s="197">
        <v>0.9</v>
      </c>
      <c r="I170" s="198"/>
      <c r="J170" s="199">
        <f>ROUND(I170*H170,2)</f>
        <v>0</v>
      </c>
      <c r="K170" s="195" t="s">
        <v>163</v>
      </c>
      <c r="L170" s="39"/>
      <c r="M170" s="200" t="s">
        <v>1</v>
      </c>
      <c r="N170" s="201" t="s">
        <v>50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164</v>
      </c>
      <c r="AT170" s="204" t="s">
        <v>159</v>
      </c>
      <c r="AU170" s="204" t="s">
        <v>94</v>
      </c>
      <c r="AY170" s="16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92</v>
      </c>
      <c r="BK170" s="205">
        <f>ROUND(I170*H170,2)</f>
        <v>0</v>
      </c>
      <c r="BL170" s="16" t="s">
        <v>164</v>
      </c>
      <c r="BM170" s="204" t="s">
        <v>238</v>
      </c>
    </row>
    <row r="171" spans="1:65" s="13" customFormat="1" ht="11.25">
      <c r="B171" s="206"/>
      <c r="C171" s="207"/>
      <c r="D171" s="208" t="s">
        <v>166</v>
      </c>
      <c r="E171" s="209" t="s">
        <v>1</v>
      </c>
      <c r="F171" s="210" t="s">
        <v>239</v>
      </c>
      <c r="G171" s="207"/>
      <c r="H171" s="211">
        <v>0.9</v>
      </c>
      <c r="I171" s="212"/>
      <c r="J171" s="207"/>
      <c r="K171" s="207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166</v>
      </c>
      <c r="AU171" s="217" t="s">
        <v>94</v>
      </c>
      <c r="AV171" s="13" t="s">
        <v>94</v>
      </c>
      <c r="AW171" s="13" t="s">
        <v>41</v>
      </c>
      <c r="AX171" s="13" t="s">
        <v>92</v>
      </c>
      <c r="AY171" s="217" t="s">
        <v>157</v>
      </c>
    </row>
    <row r="172" spans="1:65" s="2" customFormat="1" ht="24">
      <c r="A172" s="34"/>
      <c r="B172" s="35"/>
      <c r="C172" s="193" t="s">
        <v>8</v>
      </c>
      <c r="D172" s="193" t="s">
        <v>159</v>
      </c>
      <c r="E172" s="194" t="s">
        <v>240</v>
      </c>
      <c r="F172" s="195" t="s">
        <v>241</v>
      </c>
      <c r="G172" s="196" t="s">
        <v>162</v>
      </c>
      <c r="H172" s="197">
        <v>60</v>
      </c>
      <c r="I172" s="198"/>
      <c r="J172" s="199">
        <f>ROUND(I172*H172,2)</f>
        <v>0</v>
      </c>
      <c r="K172" s="195" t="s">
        <v>1</v>
      </c>
      <c r="L172" s="39"/>
      <c r="M172" s="200" t="s">
        <v>1</v>
      </c>
      <c r="N172" s="201" t="s">
        <v>50</v>
      </c>
      <c r="O172" s="71"/>
      <c r="P172" s="202">
        <f>O172*H172</f>
        <v>0</v>
      </c>
      <c r="Q172" s="202">
        <v>1.6000000000000001E-4</v>
      </c>
      <c r="R172" s="202">
        <f>Q172*H172</f>
        <v>9.6000000000000009E-3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92</v>
      </c>
      <c r="AT172" s="204" t="s">
        <v>159</v>
      </c>
      <c r="AU172" s="204" t="s">
        <v>94</v>
      </c>
      <c r="AY172" s="16" t="s">
        <v>157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6" t="s">
        <v>92</v>
      </c>
      <c r="BK172" s="205">
        <f>ROUND(I172*H172,2)</f>
        <v>0</v>
      </c>
      <c r="BL172" s="16" t="s">
        <v>92</v>
      </c>
      <c r="BM172" s="204" t="s">
        <v>242</v>
      </c>
    </row>
    <row r="173" spans="1:65" s="2" customFormat="1" ht="33" customHeight="1">
      <c r="A173" s="34"/>
      <c r="B173" s="35"/>
      <c r="C173" s="193" t="s">
        <v>243</v>
      </c>
      <c r="D173" s="193" t="s">
        <v>159</v>
      </c>
      <c r="E173" s="194" t="s">
        <v>244</v>
      </c>
      <c r="F173" s="195" t="s">
        <v>245</v>
      </c>
      <c r="G173" s="196" t="s">
        <v>170</v>
      </c>
      <c r="H173" s="197">
        <v>10</v>
      </c>
      <c r="I173" s="198"/>
      <c r="J173" s="199">
        <f>ROUND(I173*H173,2)</f>
        <v>0</v>
      </c>
      <c r="K173" s="195" t="s">
        <v>163</v>
      </c>
      <c r="L173" s="39"/>
      <c r="M173" s="200" t="s">
        <v>1</v>
      </c>
      <c r="N173" s="201" t="s">
        <v>50</v>
      </c>
      <c r="O173" s="71"/>
      <c r="P173" s="202">
        <f>O173*H173</f>
        <v>0</v>
      </c>
      <c r="Q173" s="202">
        <v>1.3668E-4</v>
      </c>
      <c r="R173" s="202">
        <f>Q173*H173</f>
        <v>1.3668E-3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92</v>
      </c>
      <c r="AT173" s="204" t="s">
        <v>159</v>
      </c>
      <c r="AU173" s="204" t="s">
        <v>94</v>
      </c>
      <c r="AY173" s="16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92</v>
      </c>
      <c r="BM173" s="204" t="s">
        <v>246</v>
      </c>
    </row>
    <row r="174" spans="1:65" s="2" customFormat="1" ht="16.5" customHeight="1">
      <c r="A174" s="34"/>
      <c r="B174" s="35"/>
      <c r="C174" s="233" t="s">
        <v>247</v>
      </c>
      <c r="D174" s="233" t="s">
        <v>248</v>
      </c>
      <c r="E174" s="234" t="s">
        <v>249</v>
      </c>
      <c r="F174" s="235" t="s">
        <v>250</v>
      </c>
      <c r="G174" s="236" t="s">
        <v>209</v>
      </c>
      <c r="H174" s="237">
        <v>2.8</v>
      </c>
      <c r="I174" s="238"/>
      <c r="J174" s="239">
        <f>ROUND(I174*H174,2)</f>
        <v>0</v>
      </c>
      <c r="K174" s="235" t="s">
        <v>163</v>
      </c>
      <c r="L174" s="240"/>
      <c r="M174" s="241" t="s">
        <v>1</v>
      </c>
      <c r="N174" s="242" t="s">
        <v>50</v>
      </c>
      <c r="O174" s="71"/>
      <c r="P174" s="202">
        <f>O174*H174</f>
        <v>0</v>
      </c>
      <c r="Q174" s="202">
        <v>1</v>
      </c>
      <c r="R174" s="202">
        <f>Q174*H174</f>
        <v>2.8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94</v>
      </c>
      <c r="AT174" s="204" t="s">
        <v>248</v>
      </c>
      <c r="AU174" s="204" t="s">
        <v>94</v>
      </c>
      <c r="AY174" s="16" t="s">
        <v>157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92</v>
      </c>
      <c r="BM174" s="204" t="s">
        <v>251</v>
      </c>
    </row>
    <row r="175" spans="1:65" s="2" customFormat="1" ht="16.5" customHeight="1">
      <c r="A175" s="34"/>
      <c r="B175" s="35"/>
      <c r="C175" s="193" t="s">
        <v>252</v>
      </c>
      <c r="D175" s="193" t="s">
        <v>159</v>
      </c>
      <c r="E175" s="194" t="s">
        <v>253</v>
      </c>
      <c r="F175" s="195" t="s">
        <v>254</v>
      </c>
      <c r="G175" s="196" t="s">
        <v>255</v>
      </c>
      <c r="H175" s="197">
        <v>10</v>
      </c>
      <c r="I175" s="198"/>
      <c r="J175" s="199">
        <f>ROUND(I175*H175,2)</f>
        <v>0</v>
      </c>
      <c r="K175" s="195" t="s">
        <v>1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5.1200000000000004E-3</v>
      </c>
      <c r="R175" s="202">
        <f>Q175*H175</f>
        <v>5.1200000000000002E-2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92</v>
      </c>
      <c r="AT175" s="204" t="s">
        <v>159</v>
      </c>
      <c r="AU175" s="204" t="s">
        <v>94</v>
      </c>
      <c r="AY175" s="16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92</v>
      </c>
      <c r="BM175" s="204" t="s">
        <v>256</v>
      </c>
    </row>
    <row r="176" spans="1:65" s="12" customFormat="1" ht="22.9" customHeight="1">
      <c r="B176" s="177"/>
      <c r="C176" s="178"/>
      <c r="D176" s="179" t="s">
        <v>84</v>
      </c>
      <c r="E176" s="191" t="s">
        <v>172</v>
      </c>
      <c r="F176" s="191" t="s">
        <v>257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SUM(P177:P184)</f>
        <v>0</v>
      </c>
      <c r="Q176" s="185"/>
      <c r="R176" s="186">
        <f>SUM(R177:R184)</f>
        <v>3.2526894399999999E-2</v>
      </c>
      <c r="S176" s="185"/>
      <c r="T176" s="187">
        <f>SUM(T177:T184)</f>
        <v>0</v>
      </c>
      <c r="AR176" s="188" t="s">
        <v>92</v>
      </c>
      <c r="AT176" s="189" t="s">
        <v>84</v>
      </c>
      <c r="AU176" s="189" t="s">
        <v>92</v>
      </c>
      <c r="AY176" s="188" t="s">
        <v>157</v>
      </c>
      <c r="BK176" s="190">
        <f>SUM(BK177:BK184)</f>
        <v>0</v>
      </c>
    </row>
    <row r="177" spans="1:65" s="2" customFormat="1" ht="16.5" customHeight="1">
      <c r="A177" s="34"/>
      <c r="B177" s="35"/>
      <c r="C177" s="233" t="s">
        <v>258</v>
      </c>
      <c r="D177" s="233" t="s">
        <v>248</v>
      </c>
      <c r="E177" s="234" t="s">
        <v>259</v>
      </c>
      <c r="F177" s="235" t="s">
        <v>260</v>
      </c>
      <c r="G177" s="236" t="s">
        <v>183</v>
      </c>
      <c r="H177" s="237">
        <v>7.4</v>
      </c>
      <c r="I177" s="238"/>
      <c r="J177" s="239">
        <f>ROUND(I177*H177,2)</f>
        <v>0</v>
      </c>
      <c r="K177" s="235" t="s">
        <v>1</v>
      </c>
      <c r="L177" s="240"/>
      <c r="M177" s="241" t="s">
        <v>1</v>
      </c>
      <c r="N177" s="242" t="s">
        <v>50</v>
      </c>
      <c r="O177" s="7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201</v>
      </c>
      <c r="AT177" s="204" t="s">
        <v>248</v>
      </c>
      <c r="AU177" s="204" t="s">
        <v>94</v>
      </c>
      <c r="AY177" s="16" t="s">
        <v>157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92</v>
      </c>
      <c r="BK177" s="205">
        <f>ROUND(I177*H177,2)</f>
        <v>0</v>
      </c>
      <c r="BL177" s="16" t="s">
        <v>164</v>
      </c>
      <c r="BM177" s="204" t="s">
        <v>261</v>
      </c>
    </row>
    <row r="178" spans="1:65" s="2" customFormat="1" ht="97.5">
      <c r="A178" s="34"/>
      <c r="B178" s="35"/>
      <c r="C178" s="36"/>
      <c r="D178" s="208" t="s">
        <v>226</v>
      </c>
      <c r="E178" s="36"/>
      <c r="F178" s="229" t="s">
        <v>262</v>
      </c>
      <c r="G178" s="36"/>
      <c r="H178" s="36"/>
      <c r="I178" s="230"/>
      <c r="J178" s="36"/>
      <c r="K178" s="36"/>
      <c r="L178" s="39"/>
      <c r="M178" s="231"/>
      <c r="N178" s="232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226</v>
      </c>
      <c r="AU178" s="16" t="s">
        <v>94</v>
      </c>
    </row>
    <row r="179" spans="1:65" s="13" customFormat="1" ht="11.25">
      <c r="B179" s="206"/>
      <c r="C179" s="207"/>
      <c r="D179" s="208" t="s">
        <v>166</v>
      </c>
      <c r="E179" s="209" t="s">
        <v>1</v>
      </c>
      <c r="F179" s="210" t="s">
        <v>263</v>
      </c>
      <c r="G179" s="207"/>
      <c r="H179" s="211">
        <v>7.4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166</v>
      </c>
      <c r="AU179" s="217" t="s">
        <v>94</v>
      </c>
      <c r="AV179" s="13" t="s">
        <v>94</v>
      </c>
      <c r="AW179" s="13" t="s">
        <v>41</v>
      </c>
      <c r="AX179" s="13" t="s">
        <v>92</v>
      </c>
      <c r="AY179" s="217" t="s">
        <v>157</v>
      </c>
    </row>
    <row r="180" spans="1:65" s="2" customFormat="1" ht="16.5" customHeight="1">
      <c r="A180" s="34"/>
      <c r="B180" s="35"/>
      <c r="C180" s="233" t="s">
        <v>264</v>
      </c>
      <c r="D180" s="233" t="s">
        <v>248</v>
      </c>
      <c r="E180" s="234" t="s">
        <v>265</v>
      </c>
      <c r="F180" s="235" t="s">
        <v>266</v>
      </c>
      <c r="G180" s="236" t="s">
        <v>183</v>
      </c>
      <c r="H180" s="237">
        <v>4.88</v>
      </c>
      <c r="I180" s="238"/>
      <c r="J180" s="239">
        <f>ROUND(I180*H180,2)</f>
        <v>0</v>
      </c>
      <c r="K180" s="235" t="s">
        <v>1</v>
      </c>
      <c r="L180" s="240"/>
      <c r="M180" s="241" t="s">
        <v>1</v>
      </c>
      <c r="N180" s="242" t="s">
        <v>50</v>
      </c>
      <c r="O180" s="7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201</v>
      </c>
      <c r="AT180" s="204" t="s">
        <v>248</v>
      </c>
      <c r="AU180" s="204" t="s">
        <v>94</v>
      </c>
      <c r="AY180" s="16" t="s">
        <v>157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6" t="s">
        <v>92</v>
      </c>
      <c r="BK180" s="205">
        <f>ROUND(I180*H180,2)</f>
        <v>0</v>
      </c>
      <c r="BL180" s="16" t="s">
        <v>164</v>
      </c>
      <c r="BM180" s="204" t="s">
        <v>267</v>
      </c>
    </row>
    <row r="181" spans="1:65" s="2" customFormat="1" ht="78">
      <c r="A181" s="34"/>
      <c r="B181" s="35"/>
      <c r="C181" s="36"/>
      <c r="D181" s="208" t="s">
        <v>226</v>
      </c>
      <c r="E181" s="36"/>
      <c r="F181" s="229" t="s">
        <v>268</v>
      </c>
      <c r="G181" s="36"/>
      <c r="H181" s="36"/>
      <c r="I181" s="230"/>
      <c r="J181" s="36"/>
      <c r="K181" s="36"/>
      <c r="L181" s="39"/>
      <c r="M181" s="231"/>
      <c r="N181" s="232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226</v>
      </c>
      <c r="AU181" s="16" t="s">
        <v>94</v>
      </c>
    </row>
    <row r="182" spans="1:65" s="13" customFormat="1" ht="11.25">
      <c r="B182" s="206"/>
      <c r="C182" s="207"/>
      <c r="D182" s="208" t="s">
        <v>166</v>
      </c>
      <c r="E182" s="209" t="s">
        <v>1</v>
      </c>
      <c r="F182" s="210" t="s">
        <v>269</v>
      </c>
      <c r="G182" s="207"/>
      <c r="H182" s="211">
        <v>4.88</v>
      </c>
      <c r="I182" s="212"/>
      <c r="J182" s="207"/>
      <c r="K182" s="207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166</v>
      </c>
      <c r="AU182" s="217" t="s">
        <v>94</v>
      </c>
      <c r="AV182" s="13" t="s">
        <v>94</v>
      </c>
      <c r="AW182" s="13" t="s">
        <v>41</v>
      </c>
      <c r="AX182" s="13" t="s">
        <v>92</v>
      </c>
      <c r="AY182" s="217" t="s">
        <v>157</v>
      </c>
    </row>
    <row r="183" spans="1:65" s="2" customFormat="1" ht="24">
      <c r="A183" s="34"/>
      <c r="B183" s="35"/>
      <c r="C183" s="193" t="s">
        <v>7</v>
      </c>
      <c r="D183" s="193" t="s">
        <v>159</v>
      </c>
      <c r="E183" s="194" t="s">
        <v>270</v>
      </c>
      <c r="F183" s="195" t="s">
        <v>271</v>
      </c>
      <c r="G183" s="196" t="s">
        <v>162</v>
      </c>
      <c r="H183" s="197">
        <v>1.61</v>
      </c>
      <c r="I183" s="198"/>
      <c r="J183" s="199">
        <f>ROUND(I183*H183,2)</f>
        <v>0</v>
      </c>
      <c r="K183" s="195" t="s">
        <v>163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2.0203039999999998E-2</v>
      </c>
      <c r="R183" s="202">
        <f>Q183*H183</f>
        <v>3.2526894399999999E-2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164</v>
      </c>
      <c r="AT183" s="204" t="s">
        <v>159</v>
      </c>
      <c r="AU183" s="204" t="s">
        <v>94</v>
      </c>
      <c r="AY183" s="16" t="s">
        <v>157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164</v>
      </c>
      <c r="BM183" s="204" t="s">
        <v>272</v>
      </c>
    </row>
    <row r="184" spans="1:65" s="13" customFormat="1" ht="11.25">
      <c r="B184" s="206"/>
      <c r="C184" s="207"/>
      <c r="D184" s="208" t="s">
        <v>166</v>
      </c>
      <c r="E184" s="209" t="s">
        <v>1</v>
      </c>
      <c r="F184" s="210" t="s">
        <v>273</v>
      </c>
      <c r="G184" s="207"/>
      <c r="H184" s="211">
        <v>1.61</v>
      </c>
      <c r="I184" s="212"/>
      <c r="J184" s="207"/>
      <c r="K184" s="207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166</v>
      </c>
      <c r="AU184" s="217" t="s">
        <v>94</v>
      </c>
      <c r="AV184" s="13" t="s">
        <v>94</v>
      </c>
      <c r="AW184" s="13" t="s">
        <v>41</v>
      </c>
      <c r="AX184" s="13" t="s">
        <v>92</v>
      </c>
      <c r="AY184" s="217" t="s">
        <v>157</v>
      </c>
    </row>
    <row r="185" spans="1:65" s="12" customFormat="1" ht="22.9" customHeight="1">
      <c r="B185" s="177"/>
      <c r="C185" s="178"/>
      <c r="D185" s="179" t="s">
        <v>84</v>
      </c>
      <c r="E185" s="191" t="s">
        <v>164</v>
      </c>
      <c r="F185" s="191" t="s">
        <v>274</v>
      </c>
      <c r="G185" s="178"/>
      <c r="H185" s="178"/>
      <c r="I185" s="181"/>
      <c r="J185" s="192">
        <f>BK185</f>
        <v>0</v>
      </c>
      <c r="K185" s="178"/>
      <c r="L185" s="183"/>
      <c r="M185" s="184"/>
      <c r="N185" s="185"/>
      <c r="O185" s="185"/>
      <c r="P185" s="186">
        <f>SUM(P186:P255)</f>
        <v>0</v>
      </c>
      <c r="Q185" s="185"/>
      <c r="R185" s="186">
        <f>SUM(R186:R255)</f>
        <v>308.31031926074002</v>
      </c>
      <c r="S185" s="185"/>
      <c r="T185" s="187">
        <f>SUM(T186:T255)</f>
        <v>0</v>
      </c>
      <c r="AR185" s="188" t="s">
        <v>92</v>
      </c>
      <c r="AT185" s="189" t="s">
        <v>84</v>
      </c>
      <c r="AU185" s="189" t="s">
        <v>92</v>
      </c>
      <c r="AY185" s="188" t="s">
        <v>157</v>
      </c>
      <c r="BK185" s="190">
        <f>SUM(BK186:BK255)</f>
        <v>0</v>
      </c>
    </row>
    <row r="186" spans="1:65" s="2" customFormat="1" ht="21.75" customHeight="1">
      <c r="A186" s="34"/>
      <c r="B186" s="35"/>
      <c r="C186" s="193" t="s">
        <v>275</v>
      </c>
      <c r="D186" s="193" t="s">
        <v>159</v>
      </c>
      <c r="E186" s="194" t="s">
        <v>276</v>
      </c>
      <c r="F186" s="195" t="s">
        <v>277</v>
      </c>
      <c r="G186" s="196" t="s">
        <v>183</v>
      </c>
      <c r="H186" s="197">
        <v>5.0999999999999996</v>
      </c>
      <c r="I186" s="198"/>
      <c r="J186" s="199">
        <f>ROUND(I186*H186,2)</f>
        <v>0</v>
      </c>
      <c r="K186" s="195" t="s">
        <v>163</v>
      </c>
      <c r="L186" s="39"/>
      <c r="M186" s="200" t="s">
        <v>1</v>
      </c>
      <c r="N186" s="201" t="s">
        <v>50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164</v>
      </c>
      <c r="AT186" s="204" t="s">
        <v>159</v>
      </c>
      <c r="AU186" s="204" t="s">
        <v>94</v>
      </c>
      <c r="AY186" s="16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6" t="s">
        <v>92</v>
      </c>
      <c r="BK186" s="205">
        <f>ROUND(I186*H186,2)</f>
        <v>0</v>
      </c>
      <c r="BL186" s="16" t="s">
        <v>164</v>
      </c>
      <c r="BM186" s="204" t="s">
        <v>278</v>
      </c>
    </row>
    <row r="187" spans="1:65" s="13" customFormat="1" ht="11.25">
      <c r="B187" s="206"/>
      <c r="C187" s="207"/>
      <c r="D187" s="208" t="s">
        <v>166</v>
      </c>
      <c r="E187" s="209" t="s">
        <v>1</v>
      </c>
      <c r="F187" s="210" t="s">
        <v>279</v>
      </c>
      <c r="G187" s="207"/>
      <c r="H187" s="211">
        <v>5.0999999999999996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166</v>
      </c>
      <c r="AU187" s="217" t="s">
        <v>94</v>
      </c>
      <c r="AV187" s="13" t="s">
        <v>94</v>
      </c>
      <c r="AW187" s="13" t="s">
        <v>41</v>
      </c>
      <c r="AX187" s="13" t="s">
        <v>92</v>
      </c>
      <c r="AY187" s="217" t="s">
        <v>157</v>
      </c>
    </row>
    <row r="188" spans="1:65" s="2" customFormat="1" ht="36">
      <c r="A188" s="34"/>
      <c r="B188" s="35"/>
      <c r="C188" s="193" t="s">
        <v>280</v>
      </c>
      <c r="D188" s="193" t="s">
        <v>159</v>
      </c>
      <c r="E188" s="194" t="s">
        <v>281</v>
      </c>
      <c r="F188" s="195" t="s">
        <v>282</v>
      </c>
      <c r="G188" s="196" t="s">
        <v>183</v>
      </c>
      <c r="H188" s="197">
        <v>5.0999999999999996</v>
      </c>
      <c r="I188" s="198"/>
      <c r="J188" s="199">
        <f>ROUND(I188*H188,2)</f>
        <v>0</v>
      </c>
      <c r="K188" s="195" t="s">
        <v>163</v>
      </c>
      <c r="L188" s="39"/>
      <c r="M188" s="200" t="s">
        <v>1</v>
      </c>
      <c r="N188" s="201" t="s">
        <v>50</v>
      </c>
      <c r="O188" s="71"/>
      <c r="P188" s="202">
        <f>O188*H188</f>
        <v>0</v>
      </c>
      <c r="Q188" s="202">
        <v>4.8579999999999998E-2</v>
      </c>
      <c r="R188" s="202">
        <f>Q188*H188</f>
        <v>0.24775799999999998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164</v>
      </c>
      <c r="AT188" s="204" t="s">
        <v>159</v>
      </c>
      <c r="AU188" s="204" t="s">
        <v>94</v>
      </c>
      <c r="AY188" s="16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92</v>
      </c>
      <c r="BK188" s="205">
        <f>ROUND(I188*H188,2)</f>
        <v>0</v>
      </c>
      <c r="BL188" s="16" t="s">
        <v>164</v>
      </c>
      <c r="BM188" s="204" t="s">
        <v>283</v>
      </c>
    </row>
    <row r="189" spans="1:65" s="2" customFormat="1" ht="24">
      <c r="A189" s="34"/>
      <c r="B189" s="35"/>
      <c r="C189" s="193" t="s">
        <v>284</v>
      </c>
      <c r="D189" s="193" t="s">
        <v>159</v>
      </c>
      <c r="E189" s="194" t="s">
        <v>285</v>
      </c>
      <c r="F189" s="195" t="s">
        <v>286</v>
      </c>
      <c r="G189" s="196" t="s">
        <v>287</v>
      </c>
      <c r="H189" s="197">
        <v>28.734000000000002</v>
      </c>
      <c r="I189" s="198"/>
      <c r="J189" s="199">
        <f>ROUND(I189*H189,2)</f>
        <v>0</v>
      </c>
      <c r="K189" s="195" t="s">
        <v>163</v>
      </c>
      <c r="L189" s="39"/>
      <c r="M189" s="200" t="s">
        <v>1</v>
      </c>
      <c r="N189" s="201" t="s">
        <v>50</v>
      </c>
      <c r="O189" s="71"/>
      <c r="P189" s="202">
        <f>O189*H189</f>
        <v>0</v>
      </c>
      <c r="Q189" s="202">
        <v>1.7870259999999999E-2</v>
      </c>
      <c r="R189" s="202">
        <f>Q189*H189</f>
        <v>0.51348405084000004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164</v>
      </c>
      <c r="AT189" s="204" t="s">
        <v>159</v>
      </c>
      <c r="AU189" s="204" t="s">
        <v>94</v>
      </c>
      <c r="AY189" s="16" t="s">
        <v>157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92</v>
      </c>
      <c r="BK189" s="205">
        <f>ROUND(I189*H189,2)</f>
        <v>0</v>
      </c>
      <c r="BL189" s="16" t="s">
        <v>164</v>
      </c>
      <c r="BM189" s="204" t="s">
        <v>288</v>
      </c>
    </row>
    <row r="190" spans="1:65" s="13" customFormat="1" ht="11.25">
      <c r="B190" s="206"/>
      <c r="C190" s="207"/>
      <c r="D190" s="208" t="s">
        <v>166</v>
      </c>
      <c r="E190" s="209" t="s">
        <v>1</v>
      </c>
      <c r="F190" s="210" t="s">
        <v>289</v>
      </c>
      <c r="G190" s="207"/>
      <c r="H190" s="211">
        <v>28.734000000000002</v>
      </c>
      <c r="I190" s="212"/>
      <c r="J190" s="207"/>
      <c r="K190" s="207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166</v>
      </c>
      <c r="AU190" s="217" t="s">
        <v>94</v>
      </c>
      <c r="AV190" s="13" t="s">
        <v>94</v>
      </c>
      <c r="AW190" s="13" t="s">
        <v>41</v>
      </c>
      <c r="AX190" s="13" t="s">
        <v>92</v>
      </c>
      <c r="AY190" s="217" t="s">
        <v>157</v>
      </c>
    </row>
    <row r="191" spans="1:65" s="2" customFormat="1" ht="24">
      <c r="A191" s="34"/>
      <c r="B191" s="35"/>
      <c r="C191" s="193" t="s">
        <v>290</v>
      </c>
      <c r="D191" s="193" t="s">
        <v>159</v>
      </c>
      <c r="E191" s="194" t="s">
        <v>291</v>
      </c>
      <c r="F191" s="195" t="s">
        <v>292</v>
      </c>
      <c r="G191" s="196" t="s">
        <v>287</v>
      </c>
      <c r="H191" s="197">
        <v>28.734000000000002</v>
      </c>
      <c r="I191" s="198"/>
      <c r="J191" s="199">
        <f>ROUND(I191*H191,2)</f>
        <v>0</v>
      </c>
      <c r="K191" s="195" t="s">
        <v>163</v>
      </c>
      <c r="L191" s="39"/>
      <c r="M191" s="200" t="s">
        <v>1</v>
      </c>
      <c r="N191" s="201" t="s">
        <v>50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164</v>
      </c>
      <c r="AT191" s="204" t="s">
        <v>159</v>
      </c>
      <c r="AU191" s="204" t="s">
        <v>94</v>
      </c>
      <c r="AY191" s="16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92</v>
      </c>
      <c r="BK191" s="205">
        <f>ROUND(I191*H191,2)</f>
        <v>0</v>
      </c>
      <c r="BL191" s="16" t="s">
        <v>164</v>
      </c>
      <c r="BM191" s="204" t="s">
        <v>293</v>
      </c>
    </row>
    <row r="192" spans="1:65" s="2" customFormat="1" ht="21.75" customHeight="1">
      <c r="A192" s="34"/>
      <c r="B192" s="35"/>
      <c r="C192" s="193" t="s">
        <v>294</v>
      </c>
      <c r="D192" s="193" t="s">
        <v>159</v>
      </c>
      <c r="E192" s="194" t="s">
        <v>295</v>
      </c>
      <c r="F192" s="195" t="s">
        <v>296</v>
      </c>
      <c r="G192" s="196" t="s">
        <v>209</v>
      </c>
      <c r="H192" s="197">
        <v>0.90500000000000003</v>
      </c>
      <c r="I192" s="198"/>
      <c r="J192" s="199">
        <f>ROUND(I192*H192,2)</f>
        <v>0</v>
      </c>
      <c r="K192" s="195" t="s">
        <v>163</v>
      </c>
      <c r="L192" s="39"/>
      <c r="M192" s="200" t="s">
        <v>1</v>
      </c>
      <c r="N192" s="201" t="s">
        <v>50</v>
      </c>
      <c r="O192" s="71"/>
      <c r="P192" s="202">
        <f>O192*H192</f>
        <v>0</v>
      </c>
      <c r="Q192" s="202">
        <v>1.0492655</v>
      </c>
      <c r="R192" s="202">
        <f>Q192*H192</f>
        <v>0.94958527749999999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164</v>
      </c>
      <c r="AT192" s="204" t="s">
        <v>159</v>
      </c>
      <c r="AU192" s="204" t="s">
        <v>94</v>
      </c>
      <c r="AY192" s="16" t="s">
        <v>157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6" t="s">
        <v>92</v>
      </c>
      <c r="BK192" s="205">
        <f>ROUND(I192*H192,2)</f>
        <v>0</v>
      </c>
      <c r="BL192" s="16" t="s">
        <v>164</v>
      </c>
      <c r="BM192" s="204" t="s">
        <v>297</v>
      </c>
    </row>
    <row r="193" spans="1:65" s="13" customFormat="1" ht="11.25">
      <c r="B193" s="206"/>
      <c r="C193" s="207"/>
      <c r="D193" s="208" t="s">
        <v>166</v>
      </c>
      <c r="E193" s="209" t="s">
        <v>1</v>
      </c>
      <c r="F193" s="210" t="s">
        <v>298</v>
      </c>
      <c r="G193" s="207"/>
      <c r="H193" s="211">
        <v>0.90500000000000003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166</v>
      </c>
      <c r="AU193" s="217" t="s">
        <v>94</v>
      </c>
      <c r="AV193" s="13" t="s">
        <v>94</v>
      </c>
      <c r="AW193" s="13" t="s">
        <v>41</v>
      </c>
      <c r="AX193" s="13" t="s">
        <v>92</v>
      </c>
      <c r="AY193" s="217" t="s">
        <v>157</v>
      </c>
    </row>
    <row r="194" spans="1:65" s="2" customFormat="1" ht="24">
      <c r="A194" s="34"/>
      <c r="B194" s="35"/>
      <c r="C194" s="193" t="s">
        <v>299</v>
      </c>
      <c r="D194" s="193" t="s">
        <v>159</v>
      </c>
      <c r="E194" s="194" t="s">
        <v>300</v>
      </c>
      <c r="F194" s="195" t="s">
        <v>301</v>
      </c>
      <c r="G194" s="196" t="s">
        <v>162</v>
      </c>
      <c r="H194" s="197">
        <v>3.02</v>
      </c>
      <c r="I194" s="198"/>
      <c r="J194" s="199">
        <f>ROUND(I194*H194,2)</f>
        <v>0</v>
      </c>
      <c r="K194" s="195" t="s">
        <v>1</v>
      </c>
      <c r="L194" s="39"/>
      <c r="M194" s="200" t="s">
        <v>1</v>
      </c>
      <c r="N194" s="201" t="s">
        <v>50</v>
      </c>
      <c r="O194" s="71"/>
      <c r="P194" s="202">
        <f>O194*H194</f>
        <v>0</v>
      </c>
      <c r="Q194" s="202">
        <v>4.45E-3</v>
      </c>
      <c r="R194" s="202">
        <f>Q194*H194</f>
        <v>1.3439E-2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164</v>
      </c>
      <c r="AT194" s="204" t="s">
        <v>159</v>
      </c>
      <c r="AU194" s="204" t="s">
        <v>94</v>
      </c>
      <c r="AY194" s="16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6" t="s">
        <v>92</v>
      </c>
      <c r="BK194" s="205">
        <f>ROUND(I194*H194,2)</f>
        <v>0</v>
      </c>
      <c r="BL194" s="16" t="s">
        <v>164</v>
      </c>
      <c r="BM194" s="204" t="s">
        <v>302</v>
      </c>
    </row>
    <row r="195" spans="1:65" s="2" customFormat="1" ht="19.5">
      <c r="A195" s="34"/>
      <c r="B195" s="35"/>
      <c r="C195" s="36"/>
      <c r="D195" s="208" t="s">
        <v>226</v>
      </c>
      <c r="E195" s="36"/>
      <c r="F195" s="229" t="s">
        <v>303</v>
      </c>
      <c r="G195" s="36"/>
      <c r="H195" s="36"/>
      <c r="I195" s="230"/>
      <c r="J195" s="36"/>
      <c r="K195" s="36"/>
      <c r="L195" s="39"/>
      <c r="M195" s="231"/>
      <c r="N195" s="232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226</v>
      </c>
      <c r="AU195" s="16" t="s">
        <v>94</v>
      </c>
    </row>
    <row r="196" spans="1:65" s="13" customFormat="1" ht="11.25">
      <c r="B196" s="206"/>
      <c r="C196" s="207"/>
      <c r="D196" s="208" t="s">
        <v>166</v>
      </c>
      <c r="E196" s="209" t="s">
        <v>1</v>
      </c>
      <c r="F196" s="210" t="s">
        <v>304</v>
      </c>
      <c r="G196" s="207"/>
      <c r="H196" s="211">
        <v>1.61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166</v>
      </c>
      <c r="AU196" s="217" t="s">
        <v>94</v>
      </c>
      <c r="AV196" s="13" t="s">
        <v>94</v>
      </c>
      <c r="AW196" s="13" t="s">
        <v>41</v>
      </c>
      <c r="AX196" s="13" t="s">
        <v>85</v>
      </c>
      <c r="AY196" s="217" t="s">
        <v>157</v>
      </c>
    </row>
    <row r="197" spans="1:65" s="13" customFormat="1" ht="11.25">
      <c r="B197" s="206"/>
      <c r="C197" s="207"/>
      <c r="D197" s="208" t="s">
        <v>166</v>
      </c>
      <c r="E197" s="209" t="s">
        <v>1</v>
      </c>
      <c r="F197" s="210" t="s">
        <v>305</v>
      </c>
      <c r="G197" s="207"/>
      <c r="H197" s="211">
        <v>1.41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166</v>
      </c>
      <c r="AU197" s="217" t="s">
        <v>94</v>
      </c>
      <c r="AV197" s="13" t="s">
        <v>94</v>
      </c>
      <c r="AW197" s="13" t="s">
        <v>41</v>
      </c>
      <c r="AX197" s="13" t="s">
        <v>85</v>
      </c>
      <c r="AY197" s="217" t="s">
        <v>157</v>
      </c>
    </row>
    <row r="198" spans="1:65" s="14" customFormat="1" ht="11.25">
      <c r="B198" s="218"/>
      <c r="C198" s="219"/>
      <c r="D198" s="208" t="s">
        <v>166</v>
      </c>
      <c r="E198" s="220" t="s">
        <v>1</v>
      </c>
      <c r="F198" s="221" t="s">
        <v>190</v>
      </c>
      <c r="G198" s="219"/>
      <c r="H198" s="222">
        <v>3.02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166</v>
      </c>
      <c r="AU198" s="228" t="s">
        <v>94</v>
      </c>
      <c r="AV198" s="14" t="s">
        <v>164</v>
      </c>
      <c r="AW198" s="14" t="s">
        <v>41</v>
      </c>
      <c r="AX198" s="14" t="s">
        <v>92</v>
      </c>
      <c r="AY198" s="228" t="s">
        <v>157</v>
      </c>
    </row>
    <row r="199" spans="1:65" s="2" customFormat="1" ht="16.5" customHeight="1">
      <c r="A199" s="34"/>
      <c r="B199" s="35"/>
      <c r="C199" s="193" t="s">
        <v>306</v>
      </c>
      <c r="D199" s="193" t="s">
        <v>159</v>
      </c>
      <c r="E199" s="194" t="s">
        <v>307</v>
      </c>
      <c r="F199" s="195" t="s">
        <v>308</v>
      </c>
      <c r="G199" s="196" t="s">
        <v>162</v>
      </c>
      <c r="H199" s="197">
        <v>2.4</v>
      </c>
      <c r="I199" s="198"/>
      <c r="J199" s="199">
        <f>ROUND(I199*H199,2)</f>
        <v>0</v>
      </c>
      <c r="K199" s="195" t="s">
        <v>163</v>
      </c>
      <c r="L199" s="39"/>
      <c r="M199" s="200" t="s">
        <v>1</v>
      </c>
      <c r="N199" s="201" t="s">
        <v>50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164</v>
      </c>
      <c r="AT199" s="204" t="s">
        <v>159</v>
      </c>
      <c r="AU199" s="204" t="s">
        <v>94</v>
      </c>
      <c r="AY199" s="16" t="s">
        <v>157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92</v>
      </c>
      <c r="BK199" s="205">
        <f>ROUND(I199*H199,2)</f>
        <v>0</v>
      </c>
      <c r="BL199" s="16" t="s">
        <v>164</v>
      </c>
      <c r="BM199" s="204" t="s">
        <v>309</v>
      </c>
    </row>
    <row r="200" spans="1:65" s="13" customFormat="1" ht="11.25">
      <c r="B200" s="206"/>
      <c r="C200" s="207"/>
      <c r="D200" s="208" t="s">
        <v>166</v>
      </c>
      <c r="E200" s="209" t="s">
        <v>1</v>
      </c>
      <c r="F200" s="210" t="s">
        <v>310</v>
      </c>
      <c r="G200" s="207"/>
      <c r="H200" s="211">
        <v>2.4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166</v>
      </c>
      <c r="AU200" s="217" t="s">
        <v>94</v>
      </c>
      <c r="AV200" s="13" t="s">
        <v>94</v>
      </c>
      <c r="AW200" s="13" t="s">
        <v>41</v>
      </c>
      <c r="AX200" s="13" t="s">
        <v>92</v>
      </c>
      <c r="AY200" s="217" t="s">
        <v>157</v>
      </c>
    </row>
    <row r="201" spans="1:65" s="2" customFormat="1" ht="16.5" customHeight="1">
      <c r="A201" s="34"/>
      <c r="B201" s="35"/>
      <c r="C201" s="233" t="s">
        <v>311</v>
      </c>
      <c r="D201" s="233" t="s">
        <v>248</v>
      </c>
      <c r="E201" s="234" t="s">
        <v>312</v>
      </c>
      <c r="F201" s="235" t="s">
        <v>313</v>
      </c>
      <c r="G201" s="236" t="s">
        <v>162</v>
      </c>
      <c r="H201" s="237">
        <v>2.4</v>
      </c>
      <c r="I201" s="238"/>
      <c r="J201" s="239">
        <f>ROUND(I201*H201,2)</f>
        <v>0</v>
      </c>
      <c r="K201" s="235" t="s">
        <v>163</v>
      </c>
      <c r="L201" s="240"/>
      <c r="M201" s="241" t="s">
        <v>1</v>
      </c>
      <c r="N201" s="242" t="s">
        <v>50</v>
      </c>
      <c r="O201" s="71"/>
      <c r="P201" s="202">
        <f>O201*H201</f>
        <v>0</v>
      </c>
      <c r="Q201" s="202">
        <v>8.9999999999999998E-4</v>
      </c>
      <c r="R201" s="202">
        <f>Q201*H201</f>
        <v>2.16E-3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201</v>
      </c>
      <c r="AT201" s="204" t="s">
        <v>248</v>
      </c>
      <c r="AU201" s="204" t="s">
        <v>94</v>
      </c>
      <c r="AY201" s="16" t="s">
        <v>157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6" t="s">
        <v>92</v>
      </c>
      <c r="BK201" s="205">
        <f>ROUND(I201*H201,2)</f>
        <v>0</v>
      </c>
      <c r="BL201" s="16" t="s">
        <v>164</v>
      </c>
      <c r="BM201" s="204" t="s">
        <v>314</v>
      </c>
    </row>
    <row r="202" spans="1:65" s="2" customFormat="1" ht="21.75" customHeight="1">
      <c r="A202" s="34"/>
      <c r="B202" s="35"/>
      <c r="C202" s="193" t="s">
        <v>315</v>
      </c>
      <c r="D202" s="193" t="s">
        <v>159</v>
      </c>
      <c r="E202" s="194" t="s">
        <v>316</v>
      </c>
      <c r="F202" s="195" t="s">
        <v>317</v>
      </c>
      <c r="G202" s="196" t="s">
        <v>287</v>
      </c>
      <c r="H202" s="197">
        <v>0.2</v>
      </c>
      <c r="I202" s="198"/>
      <c r="J202" s="199">
        <f>ROUND(I202*H202,2)</f>
        <v>0</v>
      </c>
      <c r="K202" s="195" t="s">
        <v>163</v>
      </c>
      <c r="L202" s="39"/>
      <c r="M202" s="200" t="s">
        <v>1</v>
      </c>
      <c r="N202" s="201" t="s">
        <v>50</v>
      </c>
      <c r="O202" s="71"/>
      <c r="P202" s="202">
        <f>O202*H202</f>
        <v>0</v>
      </c>
      <c r="Q202" s="202">
        <v>7.7999999999999999E-4</v>
      </c>
      <c r="R202" s="202">
        <f>Q202*H202</f>
        <v>1.56E-4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164</v>
      </c>
      <c r="AT202" s="204" t="s">
        <v>159</v>
      </c>
      <c r="AU202" s="204" t="s">
        <v>94</v>
      </c>
      <c r="AY202" s="16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92</v>
      </c>
      <c r="BK202" s="205">
        <f>ROUND(I202*H202,2)</f>
        <v>0</v>
      </c>
      <c r="BL202" s="16" t="s">
        <v>164</v>
      </c>
      <c r="BM202" s="204" t="s">
        <v>318</v>
      </c>
    </row>
    <row r="203" spans="1:65" s="13" customFormat="1" ht="11.25">
      <c r="B203" s="206"/>
      <c r="C203" s="207"/>
      <c r="D203" s="208" t="s">
        <v>166</v>
      </c>
      <c r="E203" s="209" t="s">
        <v>1</v>
      </c>
      <c r="F203" s="210" t="s">
        <v>319</v>
      </c>
      <c r="G203" s="207"/>
      <c r="H203" s="211">
        <v>0.2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166</v>
      </c>
      <c r="AU203" s="217" t="s">
        <v>94</v>
      </c>
      <c r="AV203" s="13" t="s">
        <v>94</v>
      </c>
      <c r="AW203" s="13" t="s">
        <v>41</v>
      </c>
      <c r="AX203" s="13" t="s">
        <v>92</v>
      </c>
      <c r="AY203" s="217" t="s">
        <v>157</v>
      </c>
    </row>
    <row r="204" spans="1:65" s="2" customFormat="1" ht="21.75" customHeight="1">
      <c r="A204" s="34"/>
      <c r="B204" s="35"/>
      <c r="C204" s="193" t="s">
        <v>320</v>
      </c>
      <c r="D204" s="193" t="s">
        <v>159</v>
      </c>
      <c r="E204" s="194" t="s">
        <v>321</v>
      </c>
      <c r="F204" s="195" t="s">
        <v>322</v>
      </c>
      <c r="G204" s="196" t="s">
        <v>287</v>
      </c>
      <c r="H204" s="197">
        <v>0.2</v>
      </c>
      <c r="I204" s="198"/>
      <c r="J204" s="199">
        <f>ROUND(I204*H204,2)</f>
        <v>0</v>
      </c>
      <c r="K204" s="195" t="s">
        <v>163</v>
      </c>
      <c r="L204" s="39"/>
      <c r="M204" s="200" t="s">
        <v>1</v>
      </c>
      <c r="N204" s="201" t="s">
        <v>50</v>
      </c>
      <c r="O204" s="71"/>
      <c r="P204" s="202">
        <f>O204*H204</f>
        <v>0</v>
      </c>
      <c r="Q204" s="202">
        <v>6.0411999999999998E-4</v>
      </c>
      <c r="R204" s="202">
        <f>Q204*H204</f>
        <v>1.2082400000000001E-4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164</v>
      </c>
      <c r="AT204" s="204" t="s">
        <v>159</v>
      </c>
      <c r="AU204" s="204" t="s">
        <v>94</v>
      </c>
      <c r="AY204" s="16" t="s">
        <v>157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92</v>
      </c>
      <c r="BK204" s="205">
        <f>ROUND(I204*H204,2)</f>
        <v>0</v>
      </c>
      <c r="BL204" s="16" t="s">
        <v>164</v>
      </c>
      <c r="BM204" s="204" t="s">
        <v>323</v>
      </c>
    </row>
    <row r="205" spans="1:65" s="2" customFormat="1" ht="24">
      <c r="A205" s="34"/>
      <c r="B205" s="35"/>
      <c r="C205" s="233" t="s">
        <v>324</v>
      </c>
      <c r="D205" s="233" t="s">
        <v>248</v>
      </c>
      <c r="E205" s="234" t="s">
        <v>325</v>
      </c>
      <c r="F205" s="235" t="s">
        <v>326</v>
      </c>
      <c r="G205" s="236" t="s">
        <v>209</v>
      </c>
      <c r="H205" s="237">
        <v>8.0000000000000002E-3</v>
      </c>
      <c r="I205" s="238"/>
      <c r="J205" s="239">
        <f>ROUND(I205*H205,2)</f>
        <v>0</v>
      </c>
      <c r="K205" s="235" t="s">
        <v>163</v>
      </c>
      <c r="L205" s="240"/>
      <c r="M205" s="241" t="s">
        <v>1</v>
      </c>
      <c r="N205" s="242" t="s">
        <v>50</v>
      </c>
      <c r="O205" s="71"/>
      <c r="P205" s="202">
        <f>O205*H205</f>
        <v>0</v>
      </c>
      <c r="Q205" s="202">
        <v>1</v>
      </c>
      <c r="R205" s="202">
        <f>Q205*H205</f>
        <v>8.0000000000000002E-3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201</v>
      </c>
      <c r="AT205" s="204" t="s">
        <v>248</v>
      </c>
      <c r="AU205" s="204" t="s">
        <v>94</v>
      </c>
      <c r="AY205" s="16" t="s">
        <v>157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6" t="s">
        <v>92</v>
      </c>
      <c r="BK205" s="205">
        <f>ROUND(I205*H205,2)</f>
        <v>0</v>
      </c>
      <c r="BL205" s="16" t="s">
        <v>164</v>
      </c>
      <c r="BM205" s="204" t="s">
        <v>327</v>
      </c>
    </row>
    <row r="206" spans="1:65" s="13" customFormat="1" ht="11.25">
      <c r="B206" s="206"/>
      <c r="C206" s="207"/>
      <c r="D206" s="208" t="s">
        <v>166</v>
      </c>
      <c r="E206" s="207"/>
      <c r="F206" s="210" t="s">
        <v>328</v>
      </c>
      <c r="G206" s="207"/>
      <c r="H206" s="211">
        <v>8.0000000000000002E-3</v>
      </c>
      <c r="I206" s="212"/>
      <c r="J206" s="207"/>
      <c r="K206" s="207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166</v>
      </c>
      <c r="AU206" s="217" t="s">
        <v>94</v>
      </c>
      <c r="AV206" s="13" t="s">
        <v>94</v>
      </c>
      <c r="AW206" s="13" t="s">
        <v>4</v>
      </c>
      <c r="AX206" s="13" t="s">
        <v>92</v>
      </c>
      <c r="AY206" s="217" t="s">
        <v>157</v>
      </c>
    </row>
    <row r="207" spans="1:65" s="2" customFormat="1" ht="24">
      <c r="A207" s="34"/>
      <c r="B207" s="35"/>
      <c r="C207" s="193" t="s">
        <v>329</v>
      </c>
      <c r="D207" s="193" t="s">
        <v>159</v>
      </c>
      <c r="E207" s="194" t="s">
        <v>330</v>
      </c>
      <c r="F207" s="195" t="s">
        <v>331</v>
      </c>
      <c r="G207" s="196" t="s">
        <v>287</v>
      </c>
      <c r="H207" s="197">
        <v>6</v>
      </c>
      <c r="I207" s="198"/>
      <c r="J207" s="199">
        <f>ROUND(I207*H207,2)</f>
        <v>0</v>
      </c>
      <c r="K207" s="195" t="s">
        <v>163</v>
      </c>
      <c r="L207" s="39"/>
      <c r="M207" s="200" t="s">
        <v>1</v>
      </c>
      <c r="N207" s="201" t="s">
        <v>50</v>
      </c>
      <c r="O207" s="71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164</v>
      </c>
      <c r="AT207" s="204" t="s">
        <v>159</v>
      </c>
      <c r="AU207" s="204" t="s">
        <v>94</v>
      </c>
      <c r="AY207" s="16" t="s">
        <v>157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92</v>
      </c>
      <c r="BK207" s="205">
        <f>ROUND(I207*H207,2)</f>
        <v>0</v>
      </c>
      <c r="BL207" s="16" t="s">
        <v>164</v>
      </c>
      <c r="BM207" s="204" t="s">
        <v>332</v>
      </c>
    </row>
    <row r="208" spans="1:65" s="2" customFormat="1" ht="21.75" customHeight="1">
      <c r="A208" s="34"/>
      <c r="B208" s="35"/>
      <c r="C208" s="193" t="s">
        <v>333</v>
      </c>
      <c r="D208" s="193" t="s">
        <v>159</v>
      </c>
      <c r="E208" s="194" t="s">
        <v>334</v>
      </c>
      <c r="F208" s="195" t="s">
        <v>335</v>
      </c>
      <c r="G208" s="196" t="s">
        <v>183</v>
      </c>
      <c r="H208" s="197">
        <v>2.2000000000000002</v>
      </c>
      <c r="I208" s="198"/>
      <c r="J208" s="199">
        <f>ROUND(I208*H208,2)</f>
        <v>0</v>
      </c>
      <c r="K208" s="195" t="s">
        <v>163</v>
      </c>
      <c r="L208" s="39"/>
      <c r="M208" s="200" t="s">
        <v>1</v>
      </c>
      <c r="N208" s="201" t="s">
        <v>50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164</v>
      </c>
      <c r="AT208" s="204" t="s">
        <v>159</v>
      </c>
      <c r="AU208" s="204" t="s">
        <v>94</v>
      </c>
      <c r="AY208" s="16" t="s">
        <v>157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6" t="s">
        <v>92</v>
      </c>
      <c r="BK208" s="205">
        <f>ROUND(I208*H208,2)</f>
        <v>0</v>
      </c>
      <c r="BL208" s="16" t="s">
        <v>164</v>
      </c>
      <c r="BM208" s="204" t="s">
        <v>336</v>
      </c>
    </row>
    <row r="209" spans="1:65" s="13" customFormat="1" ht="11.25">
      <c r="B209" s="206"/>
      <c r="C209" s="207"/>
      <c r="D209" s="208" t="s">
        <v>166</v>
      </c>
      <c r="E209" s="209" t="s">
        <v>1</v>
      </c>
      <c r="F209" s="210" t="s">
        <v>337</v>
      </c>
      <c r="G209" s="207"/>
      <c r="H209" s="211">
        <v>2.2000000000000002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166</v>
      </c>
      <c r="AU209" s="217" t="s">
        <v>94</v>
      </c>
      <c r="AV209" s="13" t="s">
        <v>94</v>
      </c>
      <c r="AW209" s="13" t="s">
        <v>41</v>
      </c>
      <c r="AX209" s="13" t="s">
        <v>92</v>
      </c>
      <c r="AY209" s="217" t="s">
        <v>157</v>
      </c>
    </row>
    <row r="210" spans="1:65" s="2" customFormat="1" ht="24">
      <c r="A210" s="34"/>
      <c r="B210" s="35"/>
      <c r="C210" s="193" t="s">
        <v>338</v>
      </c>
      <c r="D210" s="193" t="s">
        <v>159</v>
      </c>
      <c r="E210" s="194" t="s">
        <v>339</v>
      </c>
      <c r="F210" s="195" t="s">
        <v>340</v>
      </c>
      <c r="G210" s="196" t="s">
        <v>183</v>
      </c>
      <c r="H210" s="197">
        <v>2.2000000000000002</v>
      </c>
      <c r="I210" s="198"/>
      <c r="J210" s="199">
        <f>ROUND(I210*H210,2)</f>
        <v>0</v>
      </c>
      <c r="K210" s="195" t="s">
        <v>163</v>
      </c>
      <c r="L210" s="39"/>
      <c r="M210" s="200" t="s">
        <v>1</v>
      </c>
      <c r="N210" s="201" t="s">
        <v>50</v>
      </c>
      <c r="O210" s="71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164</v>
      </c>
      <c r="AT210" s="204" t="s">
        <v>159</v>
      </c>
      <c r="AU210" s="204" t="s">
        <v>94</v>
      </c>
      <c r="AY210" s="16" t="s">
        <v>157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6" t="s">
        <v>92</v>
      </c>
      <c r="BK210" s="205">
        <f>ROUND(I210*H210,2)</f>
        <v>0</v>
      </c>
      <c r="BL210" s="16" t="s">
        <v>164</v>
      </c>
      <c r="BM210" s="204" t="s">
        <v>341</v>
      </c>
    </row>
    <row r="211" spans="1:65" s="2" customFormat="1" ht="16.5" customHeight="1">
      <c r="A211" s="34"/>
      <c r="B211" s="35"/>
      <c r="C211" s="193" t="s">
        <v>342</v>
      </c>
      <c r="D211" s="193" t="s">
        <v>159</v>
      </c>
      <c r="E211" s="194" t="s">
        <v>343</v>
      </c>
      <c r="F211" s="195" t="s">
        <v>344</v>
      </c>
      <c r="G211" s="196" t="s">
        <v>287</v>
      </c>
      <c r="H211" s="197">
        <v>14.41</v>
      </c>
      <c r="I211" s="198"/>
      <c r="J211" s="199">
        <f>ROUND(I211*H211,2)</f>
        <v>0</v>
      </c>
      <c r="K211" s="195" t="s">
        <v>163</v>
      </c>
      <c r="L211" s="39"/>
      <c r="M211" s="200" t="s">
        <v>1</v>
      </c>
      <c r="N211" s="201" t="s">
        <v>50</v>
      </c>
      <c r="O211" s="71"/>
      <c r="P211" s="202">
        <f>O211*H211</f>
        <v>0</v>
      </c>
      <c r="Q211" s="202">
        <v>1.360718E-2</v>
      </c>
      <c r="R211" s="202">
        <f>Q211*H211</f>
        <v>0.19607946379999999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164</v>
      </c>
      <c r="AT211" s="204" t="s">
        <v>159</v>
      </c>
      <c r="AU211" s="204" t="s">
        <v>94</v>
      </c>
      <c r="AY211" s="16" t="s">
        <v>157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6" t="s">
        <v>92</v>
      </c>
      <c r="BK211" s="205">
        <f>ROUND(I211*H211,2)</f>
        <v>0</v>
      </c>
      <c r="BL211" s="16" t="s">
        <v>164</v>
      </c>
      <c r="BM211" s="204" t="s">
        <v>345</v>
      </c>
    </row>
    <row r="212" spans="1:65" s="13" customFormat="1" ht="11.25">
      <c r="B212" s="206"/>
      <c r="C212" s="207"/>
      <c r="D212" s="208" t="s">
        <v>166</v>
      </c>
      <c r="E212" s="209" t="s">
        <v>1</v>
      </c>
      <c r="F212" s="210" t="s">
        <v>346</v>
      </c>
      <c r="G212" s="207"/>
      <c r="H212" s="211">
        <v>14.41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166</v>
      </c>
      <c r="AU212" s="217" t="s">
        <v>94</v>
      </c>
      <c r="AV212" s="13" t="s">
        <v>94</v>
      </c>
      <c r="AW212" s="13" t="s">
        <v>41</v>
      </c>
      <c r="AX212" s="13" t="s">
        <v>92</v>
      </c>
      <c r="AY212" s="217" t="s">
        <v>157</v>
      </c>
    </row>
    <row r="213" spans="1:65" s="2" customFormat="1" ht="16.5" customHeight="1">
      <c r="A213" s="34"/>
      <c r="B213" s="35"/>
      <c r="C213" s="193" t="s">
        <v>347</v>
      </c>
      <c r="D213" s="193" t="s">
        <v>159</v>
      </c>
      <c r="E213" s="194" t="s">
        <v>348</v>
      </c>
      <c r="F213" s="195" t="s">
        <v>349</v>
      </c>
      <c r="G213" s="196" t="s">
        <v>287</v>
      </c>
      <c r="H213" s="197">
        <v>14.41</v>
      </c>
      <c r="I213" s="198"/>
      <c r="J213" s="199">
        <f>ROUND(I213*H213,2)</f>
        <v>0</v>
      </c>
      <c r="K213" s="195" t="s">
        <v>163</v>
      </c>
      <c r="L213" s="39"/>
      <c r="M213" s="200" t="s">
        <v>1</v>
      </c>
      <c r="N213" s="201" t="s">
        <v>50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164</v>
      </c>
      <c r="AT213" s="204" t="s">
        <v>159</v>
      </c>
      <c r="AU213" s="204" t="s">
        <v>94</v>
      </c>
      <c r="AY213" s="16" t="s">
        <v>157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6" t="s">
        <v>92</v>
      </c>
      <c r="BK213" s="205">
        <f>ROUND(I213*H213,2)</f>
        <v>0</v>
      </c>
      <c r="BL213" s="16" t="s">
        <v>164</v>
      </c>
      <c r="BM213" s="204" t="s">
        <v>350</v>
      </c>
    </row>
    <row r="214" spans="1:65" s="2" customFormat="1" ht="16.5" customHeight="1">
      <c r="A214" s="34"/>
      <c r="B214" s="35"/>
      <c r="C214" s="193" t="s">
        <v>351</v>
      </c>
      <c r="D214" s="193" t="s">
        <v>159</v>
      </c>
      <c r="E214" s="194" t="s">
        <v>352</v>
      </c>
      <c r="F214" s="195" t="s">
        <v>353</v>
      </c>
      <c r="G214" s="196" t="s">
        <v>209</v>
      </c>
      <c r="H214" s="197">
        <v>0.17599999999999999</v>
      </c>
      <c r="I214" s="198"/>
      <c r="J214" s="199">
        <f>ROUND(I214*H214,2)</f>
        <v>0</v>
      </c>
      <c r="K214" s="195" t="s">
        <v>163</v>
      </c>
      <c r="L214" s="39"/>
      <c r="M214" s="200" t="s">
        <v>1</v>
      </c>
      <c r="N214" s="201" t="s">
        <v>50</v>
      </c>
      <c r="O214" s="71"/>
      <c r="P214" s="202">
        <f>O214*H214</f>
        <v>0</v>
      </c>
      <c r="Q214" s="202">
        <v>1.0486896000000001</v>
      </c>
      <c r="R214" s="202">
        <f>Q214*H214</f>
        <v>0.18456936960000001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164</v>
      </c>
      <c r="AT214" s="204" t="s">
        <v>159</v>
      </c>
      <c r="AU214" s="204" t="s">
        <v>94</v>
      </c>
      <c r="AY214" s="16" t="s">
        <v>157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6" t="s">
        <v>92</v>
      </c>
      <c r="BK214" s="205">
        <f>ROUND(I214*H214,2)</f>
        <v>0</v>
      </c>
      <c r="BL214" s="16" t="s">
        <v>164</v>
      </c>
      <c r="BM214" s="204" t="s">
        <v>354</v>
      </c>
    </row>
    <row r="215" spans="1:65" s="13" customFormat="1" ht="11.25">
      <c r="B215" s="206"/>
      <c r="C215" s="207"/>
      <c r="D215" s="208" t="s">
        <v>166</v>
      </c>
      <c r="E215" s="209" t="s">
        <v>1</v>
      </c>
      <c r="F215" s="210" t="s">
        <v>355</v>
      </c>
      <c r="G215" s="207"/>
      <c r="H215" s="211">
        <v>0.17599999999999999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166</v>
      </c>
      <c r="AU215" s="217" t="s">
        <v>94</v>
      </c>
      <c r="AV215" s="13" t="s">
        <v>94</v>
      </c>
      <c r="AW215" s="13" t="s">
        <v>41</v>
      </c>
      <c r="AX215" s="13" t="s">
        <v>92</v>
      </c>
      <c r="AY215" s="217" t="s">
        <v>157</v>
      </c>
    </row>
    <row r="216" spans="1:65" s="2" customFormat="1" ht="24">
      <c r="A216" s="34"/>
      <c r="B216" s="35"/>
      <c r="C216" s="193" t="s">
        <v>356</v>
      </c>
      <c r="D216" s="193" t="s">
        <v>159</v>
      </c>
      <c r="E216" s="194" t="s">
        <v>357</v>
      </c>
      <c r="F216" s="195" t="s">
        <v>358</v>
      </c>
      <c r="G216" s="196" t="s">
        <v>359</v>
      </c>
      <c r="H216" s="197">
        <v>112.1</v>
      </c>
      <c r="I216" s="198"/>
      <c r="J216" s="199">
        <f>ROUND(I216*H216,2)</f>
        <v>0</v>
      </c>
      <c r="K216" s="195" t="s">
        <v>163</v>
      </c>
      <c r="L216" s="39"/>
      <c r="M216" s="200" t="s">
        <v>1</v>
      </c>
      <c r="N216" s="201" t="s">
        <v>50</v>
      </c>
      <c r="O216" s="71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164</v>
      </c>
      <c r="AT216" s="204" t="s">
        <v>159</v>
      </c>
      <c r="AU216" s="204" t="s">
        <v>94</v>
      </c>
      <c r="AY216" s="16" t="s">
        <v>157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92</v>
      </c>
      <c r="BK216" s="205">
        <f>ROUND(I216*H216,2)</f>
        <v>0</v>
      </c>
      <c r="BL216" s="16" t="s">
        <v>164</v>
      </c>
      <c r="BM216" s="204" t="s">
        <v>360</v>
      </c>
    </row>
    <row r="217" spans="1:65" s="13" customFormat="1" ht="11.25">
      <c r="B217" s="206"/>
      <c r="C217" s="207"/>
      <c r="D217" s="208" t="s">
        <v>166</v>
      </c>
      <c r="E217" s="209" t="s">
        <v>1</v>
      </c>
      <c r="F217" s="210" t="s">
        <v>361</v>
      </c>
      <c r="G217" s="207"/>
      <c r="H217" s="211">
        <v>112.1</v>
      </c>
      <c r="I217" s="212"/>
      <c r="J217" s="207"/>
      <c r="K217" s="207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166</v>
      </c>
      <c r="AU217" s="217" t="s">
        <v>94</v>
      </c>
      <c r="AV217" s="13" t="s">
        <v>94</v>
      </c>
      <c r="AW217" s="13" t="s">
        <v>41</v>
      </c>
      <c r="AX217" s="13" t="s">
        <v>92</v>
      </c>
      <c r="AY217" s="217" t="s">
        <v>157</v>
      </c>
    </row>
    <row r="218" spans="1:65" s="2" customFormat="1" ht="24">
      <c r="A218" s="34"/>
      <c r="B218" s="35"/>
      <c r="C218" s="193" t="s">
        <v>362</v>
      </c>
      <c r="D218" s="193" t="s">
        <v>159</v>
      </c>
      <c r="E218" s="194" t="s">
        <v>363</v>
      </c>
      <c r="F218" s="195" t="s">
        <v>364</v>
      </c>
      <c r="G218" s="196" t="s">
        <v>359</v>
      </c>
      <c r="H218" s="197">
        <v>112.1</v>
      </c>
      <c r="I218" s="198"/>
      <c r="J218" s="199">
        <f>ROUND(I218*H218,2)</f>
        <v>0</v>
      </c>
      <c r="K218" s="195" t="s">
        <v>163</v>
      </c>
      <c r="L218" s="39"/>
      <c r="M218" s="200" t="s">
        <v>1</v>
      </c>
      <c r="N218" s="201" t="s">
        <v>50</v>
      </c>
      <c r="O218" s="71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164</v>
      </c>
      <c r="AT218" s="204" t="s">
        <v>159</v>
      </c>
      <c r="AU218" s="204" t="s">
        <v>94</v>
      </c>
      <c r="AY218" s="16" t="s">
        <v>157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6" t="s">
        <v>92</v>
      </c>
      <c r="BK218" s="205">
        <f>ROUND(I218*H218,2)</f>
        <v>0</v>
      </c>
      <c r="BL218" s="16" t="s">
        <v>164</v>
      </c>
      <c r="BM218" s="204" t="s">
        <v>365</v>
      </c>
    </row>
    <row r="219" spans="1:65" s="2" customFormat="1" ht="21.75" customHeight="1">
      <c r="A219" s="34"/>
      <c r="B219" s="35"/>
      <c r="C219" s="233" t="s">
        <v>366</v>
      </c>
      <c r="D219" s="233" t="s">
        <v>248</v>
      </c>
      <c r="E219" s="234" t="s">
        <v>367</v>
      </c>
      <c r="F219" s="235" t="s">
        <v>368</v>
      </c>
      <c r="G219" s="236" t="s">
        <v>209</v>
      </c>
      <c r="H219" s="237">
        <v>0.11799999999999999</v>
      </c>
      <c r="I219" s="238"/>
      <c r="J219" s="239">
        <f>ROUND(I219*H219,2)</f>
        <v>0</v>
      </c>
      <c r="K219" s="235" t="s">
        <v>163</v>
      </c>
      <c r="L219" s="240"/>
      <c r="M219" s="241" t="s">
        <v>1</v>
      </c>
      <c r="N219" s="242" t="s">
        <v>50</v>
      </c>
      <c r="O219" s="71"/>
      <c r="P219" s="202">
        <f>O219*H219</f>
        <v>0</v>
      </c>
      <c r="Q219" s="202">
        <v>1</v>
      </c>
      <c r="R219" s="202">
        <f>Q219*H219</f>
        <v>0.11799999999999999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201</v>
      </c>
      <c r="AT219" s="204" t="s">
        <v>248</v>
      </c>
      <c r="AU219" s="204" t="s">
        <v>94</v>
      </c>
      <c r="AY219" s="16" t="s">
        <v>157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6" t="s">
        <v>92</v>
      </c>
      <c r="BK219" s="205">
        <f>ROUND(I219*H219,2)</f>
        <v>0</v>
      </c>
      <c r="BL219" s="16" t="s">
        <v>164</v>
      </c>
      <c r="BM219" s="204" t="s">
        <v>369</v>
      </c>
    </row>
    <row r="220" spans="1:65" s="13" customFormat="1" ht="11.25">
      <c r="B220" s="206"/>
      <c r="C220" s="207"/>
      <c r="D220" s="208" t="s">
        <v>166</v>
      </c>
      <c r="E220" s="209" t="s">
        <v>1</v>
      </c>
      <c r="F220" s="210" t="s">
        <v>370</v>
      </c>
      <c r="G220" s="207"/>
      <c r="H220" s="211">
        <v>0.11799999999999999</v>
      </c>
      <c r="I220" s="212"/>
      <c r="J220" s="207"/>
      <c r="K220" s="207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166</v>
      </c>
      <c r="AU220" s="217" t="s">
        <v>94</v>
      </c>
      <c r="AV220" s="13" t="s">
        <v>94</v>
      </c>
      <c r="AW220" s="13" t="s">
        <v>41</v>
      </c>
      <c r="AX220" s="13" t="s">
        <v>92</v>
      </c>
      <c r="AY220" s="217" t="s">
        <v>157</v>
      </c>
    </row>
    <row r="221" spans="1:65" s="2" customFormat="1" ht="16.5" customHeight="1">
      <c r="A221" s="34"/>
      <c r="B221" s="35"/>
      <c r="C221" s="193" t="s">
        <v>28</v>
      </c>
      <c r="D221" s="193" t="s">
        <v>159</v>
      </c>
      <c r="E221" s="194" t="s">
        <v>371</v>
      </c>
      <c r="F221" s="195" t="s">
        <v>372</v>
      </c>
      <c r="G221" s="196" t="s">
        <v>209</v>
      </c>
      <c r="H221" s="197">
        <v>3.992</v>
      </c>
      <c r="I221" s="198"/>
      <c r="J221" s="199">
        <f>ROUND(I221*H221,2)</f>
        <v>0</v>
      </c>
      <c r="K221" s="195" t="s">
        <v>1</v>
      </c>
      <c r="L221" s="39"/>
      <c r="M221" s="200" t="s">
        <v>1</v>
      </c>
      <c r="N221" s="201" t="s">
        <v>50</v>
      </c>
      <c r="O221" s="71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164</v>
      </c>
      <c r="AT221" s="204" t="s">
        <v>159</v>
      </c>
      <c r="AU221" s="204" t="s">
        <v>94</v>
      </c>
      <c r="AY221" s="16" t="s">
        <v>157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6" t="s">
        <v>92</v>
      </c>
      <c r="BK221" s="205">
        <f>ROUND(I221*H221,2)</f>
        <v>0</v>
      </c>
      <c r="BL221" s="16" t="s">
        <v>164</v>
      </c>
      <c r="BM221" s="204" t="s">
        <v>373</v>
      </c>
    </row>
    <row r="222" spans="1:65" s="2" customFormat="1" ht="19.5">
      <c r="A222" s="34"/>
      <c r="B222" s="35"/>
      <c r="C222" s="36"/>
      <c r="D222" s="208" t="s">
        <v>226</v>
      </c>
      <c r="E222" s="36"/>
      <c r="F222" s="229" t="s">
        <v>374</v>
      </c>
      <c r="G222" s="36"/>
      <c r="H222" s="36"/>
      <c r="I222" s="230"/>
      <c r="J222" s="36"/>
      <c r="K222" s="36"/>
      <c r="L222" s="39"/>
      <c r="M222" s="231"/>
      <c r="N222" s="232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226</v>
      </c>
      <c r="AU222" s="16" t="s">
        <v>94</v>
      </c>
    </row>
    <row r="223" spans="1:65" s="13" customFormat="1" ht="22.5">
      <c r="B223" s="206"/>
      <c r="C223" s="207"/>
      <c r="D223" s="208" t="s">
        <v>166</v>
      </c>
      <c r="E223" s="209" t="s">
        <v>1</v>
      </c>
      <c r="F223" s="210" t="s">
        <v>375</v>
      </c>
      <c r="G223" s="207"/>
      <c r="H223" s="211">
        <v>3.992</v>
      </c>
      <c r="I223" s="212"/>
      <c r="J223" s="207"/>
      <c r="K223" s="207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166</v>
      </c>
      <c r="AU223" s="217" t="s">
        <v>94</v>
      </c>
      <c r="AV223" s="13" t="s">
        <v>94</v>
      </c>
      <c r="AW223" s="13" t="s">
        <v>41</v>
      </c>
      <c r="AX223" s="13" t="s">
        <v>92</v>
      </c>
      <c r="AY223" s="217" t="s">
        <v>157</v>
      </c>
    </row>
    <row r="224" spans="1:65" s="2" customFormat="1" ht="16.5" customHeight="1">
      <c r="A224" s="34"/>
      <c r="B224" s="35"/>
      <c r="C224" s="193" t="s">
        <v>376</v>
      </c>
      <c r="D224" s="193" t="s">
        <v>159</v>
      </c>
      <c r="E224" s="194" t="s">
        <v>377</v>
      </c>
      <c r="F224" s="195" t="s">
        <v>378</v>
      </c>
      <c r="G224" s="196" t="s">
        <v>209</v>
      </c>
      <c r="H224" s="197">
        <v>14.518000000000001</v>
      </c>
      <c r="I224" s="198"/>
      <c r="J224" s="199">
        <f>ROUND(I224*H224,2)</f>
        <v>0</v>
      </c>
      <c r="K224" s="195" t="s">
        <v>1</v>
      </c>
      <c r="L224" s="39"/>
      <c r="M224" s="200" t="s">
        <v>1</v>
      </c>
      <c r="N224" s="201" t="s">
        <v>50</v>
      </c>
      <c r="O224" s="71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164</v>
      </c>
      <c r="AT224" s="204" t="s">
        <v>159</v>
      </c>
      <c r="AU224" s="204" t="s">
        <v>94</v>
      </c>
      <c r="AY224" s="16" t="s">
        <v>157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6" t="s">
        <v>92</v>
      </c>
      <c r="BK224" s="205">
        <f>ROUND(I224*H224,2)</f>
        <v>0</v>
      </c>
      <c r="BL224" s="16" t="s">
        <v>164</v>
      </c>
      <c r="BM224" s="204" t="s">
        <v>379</v>
      </c>
    </row>
    <row r="225" spans="1:65" s="2" customFormat="1" ht="19.5">
      <c r="A225" s="34"/>
      <c r="B225" s="35"/>
      <c r="C225" s="36"/>
      <c r="D225" s="208" t="s">
        <v>226</v>
      </c>
      <c r="E225" s="36"/>
      <c r="F225" s="229" t="s">
        <v>374</v>
      </c>
      <c r="G225" s="36"/>
      <c r="H225" s="36"/>
      <c r="I225" s="230"/>
      <c r="J225" s="36"/>
      <c r="K225" s="36"/>
      <c r="L225" s="39"/>
      <c r="M225" s="231"/>
      <c r="N225" s="232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226</v>
      </c>
      <c r="AU225" s="16" t="s">
        <v>94</v>
      </c>
    </row>
    <row r="226" spans="1:65" s="13" customFormat="1" ht="11.25">
      <c r="B226" s="206"/>
      <c r="C226" s="207"/>
      <c r="D226" s="208" t="s">
        <v>166</v>
      </c>
      <c r="E226" s="209" t="s">
        <v>1</v>
      </c>
      <c r="F226" s="210" t="s">
        <v>380</v>
      </c>
      <c r="G226" s="207"/>
      <c r="H226" s="211">
        <v>14.518000000000001</v>
      </c>
      <c r="I226" s="212"/>
      <c r="J226" s="207"/>
      <c r="K226" s="207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166</v>
      </c>
      <c r="AU226" s="217" t="s">
        <v>94</v>
      </c>
      <c r="AV226" s="13" t="s">
        <v>94</v>
      </c>
      <c r="AW226" s="13" t="s">
        <v>41</v>
      </c>
      <c r="AX226" s="13" t="s">
        <v>92</v>
      </c>
      <c r="AY226" s="217" t="s">
        <v>157</v>
      </c>
    </row>
    <row r="227" spans="1:65" s="2" customFormat="1" ht="16.5" customHeight="1">
      <c r="A227" s="34"/>
      <c r="B227" s="35"/>
      <c r="C227" s="193" t="s">
        <v>381</v>
      </c>
      <c r="D227" s="193" t="s">
        <v>159</v>
      </c>
      <c r="E227" s="194" t="s">
        <v>382</v>
      </c>
      <c r="F227" s="195" t="s">
        <v>383</v>
      </c>
      <c r="G227" s="196" t="s">
        <v>384</v>
      </c>
      <c r="H227" s="197">
        <v>1</v>
      </c>
      <c r="I227" s="198"/>
      <c r="J227" s="199">
        <f>ROUND(I227*H227,2)</f>
        <v>0</v>
      </c>
      <c r="K227" s="195" t="s">
        <v>1</v>
      </c>
      <c r="L227" s="39"/>
      <c r="M227" s="200" t="s">
        <v>1</v>
      </c>
      <c r="N227" s="201" t="s">
        <v>50</v>
      </c>
      <c r="O227" s="71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164</v>
      </c>
      <c r="AT227" s="204" t="s">
        <v>159</v>
      </c>
      <c r="AU227" s="204" t="s">
        <v>94</v>
      </c>
      <c r="AY227" s="16" t="s">
        <v>157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6" t="s">
        <v>92</v>
      </c>
      <c r="BK227" s="205">
        <f>ROUND(I227*H227,2)</f>
        <v>0</v>
      </c>
      <c r="BL227" s="16" t="s">
        <v>164</v>
      </c>
      <c r="BM227" s="204" t="s">
        <v>385</v>
      </c>
    </row>
    <row r="228" spans="1:65" s="2" customFormat="1" ht="48.75">
      <c r="A228" s="34"/>
      <c r="B228" s="35"/>
      <c r="C228" s="36"/>
      <c r="D228" s="208" t="s">
        <v>226</v>
      </c>
      <c r="E228" s="36"/>
      <c r="F228" s="229" t="s">
        <v>386</v>
      </c>
      <c r="G228" s="36"/>
      <c r="H228" s="36"/>
      <c r="I228" s="230"/>
      <c r="J228" s="36"/>
      <c r="K228" s="36"/>
      <c r="L228" s="39"/>
      <c r="M228" s="231"/>
      <c r="N228" s="232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6" t="s">
        <v>226</v>
      </c>
      <c r="AU228" s="16" t="s">
        <v>94</v>
      </c>
    </row>
    <row r="229" spans="1:65" s="2" customFormat="1" ht="24">
      <c r="A229" s="34"/>
      <c r="B229" s="35"/>
      <c r="C229" s="193" t="s">
        <v>387</v>
      </c>
      <c r="D229" s="193" t="s">
        <v>159</v>
      </c>
      <c r="E229" s="194" t="s">
        <v>388</v>
      </c>
      <c r="F229" s="195" t="s">
        <v>389</v>
      </c>
      <c r="G229" s="196" t="s">
        <v>287</v>
      </c>
      <c r="H229" s="197">
        <v>10.177</v>
      </c>
      <c r="I229" s="198"/>
      <c r="J229" s="199">
        <f>ROUND(I229*H229,2)</f>
        <v>0</v>
      </c>
      <c r="K229" s="195" t="s">
        <v>163</v>
      </c>
      <c r="L229" s="39"/>
      <c r="M229" s="200" t="s">
        <v>1</v>
      </c>
      <c r="N229" s="201" t="s">
        <v>50</v>
      </c>
      <c r="O229" s="71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164</v>
      </c>
      <c r="AT229" s="204" t="s">
        <v>159</v>
      </c>
      <c r="AU229" s="204" t="s">
        <v>94</v>
      </c>
      <c r="AY229" s="16" t="s">
        <v>157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6" t="s">
        <v>92</v>
      </c>
      <c r="BK229" s="205">
        <f>ROUND(I229*H229,2)</f>
        <v>0</v>
      </c>
      <c r="BL229" s="16" t="s">
        <v>164</v>
      </c>
      <c r="BM229" s="204" t="s">
        <v>390</v>
      </c>
    </row>
    <row r="230" spans="1:65" s="13" customFormat="1" ht="22.5">
      <c r="B230" s="206"/>
      <c r="C230" s="207"/>
      <c r="D230" s="208" t="s">
        <v>166</v>
      </c>
      <c r="E230" s="209" t="s">
        <v>1</v>
      </c>
      <c r="F230" s="210" t="s">
        <v>391</v>
      </c>
      <c r="G230" s="207"/>
      <c r="H230" s="211">
        <v>1.9119999999999999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166</v>
      </c>
      <c r="AU230" s="217" t="s">
        <v>94</v>
      </c>
      <c r="AV230" s="13" t="s">
        <v>94</v>
      </c>
      <c r="AW230" s="13" t="s">
        <v>41</v>
      </c>
      <c r="AX230" s="13" t="s">
        <v>85</v>
      </c>
      <c r="AY230" s="217" t="s">
        <v>157</v>
      </c>
    </row>
    <row r="231" spans="1:65" s="13" customFormat="1" ht="11.25">
      <c r="B231" s="206"/>
      <c r="C231" s="207"/>
      <c r="D231" s="208" t="s">
        <v>166</v>
      </c>
      <c r="E231" s="209" t="s">
        <v>1</v>
      </c>
      <c r="F231" s="210" t="s">
        <v>392</v>
      </c>
      <c r="G231" s="207"/>
      <c r="H231" s="211">
        <v>2.0419999999999998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166</v>
      </c>
      <c r="AU231" s="217" t="s">
        <v>94</v>
      </c>
      <c r="AV231" s="13" t="s">
        <v>94</v>
      </c>
      <c r="AW231" s="13" t="s">
        <v>41</v>
      </c>
      <c r="AX231" s="13" t="s">
        <v>85</v>
      </c>
      <c r="AY231" s="217" t="s">
        <v>157</v>
      </c>
    </row>
    <row r="232" spans="1:65" s="13" customFormat="1" ht="11.25">
      <c r="B232" s="206"/>
      <c r="C232" s="207"/>
      <c r="D232" s="208" t="s">
        <v>166</v>
      </c>
      <c r="E232" s="209" t="s">
        <v>1</v>
      </c>
      <c r="F232" s="210" t="s">
        <v>393</v>
      </c>
      <c r="G232" s="207"/>
      <c r="H232" s="211">
        <v>6.2229999999999999</v>
      </c>
      <c r="I232" s="212"/>
      <c r="J232" s="207"/>
      <c r="K232" s="207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166</v>
      </c>
      <c r="AU232" s="217" t="s">
        <v>94</v>
      </c>
      <c r="AV232" s="13" t="s">
        <v>94</v>
      </c>
      <c r="AW232" s="13" t="s">
        <v>41</v>
      </c>
      <c r="AX232" s="13" t="s">
        <v>85</v>
      </c>
      <c r="AY232" s="217" t="s">
        <v>157</v>
      </c>
    </row>
    <row r="233" spans="1:65" s="14" customFormat="1" ht="11.25">
      <c r="B233" s="218"/>
      <c r="C233" s="219"/>
      <c r="D233" s="208" t="s">
        <v>166</v>
      </c>
      <c r="E233" s="220" t="s">
        <v>1</v>
      </c>
      <c r="F233" s="221" t="s">
        <v>190</v>
      </c>
      <c r="G233" s="219"/>
      <c r="H233" s="222">
        <v>10.177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166</v>
      </c>
      <c r="AU233" s="228" t="s">
        <v>94</v>
      </c>
      <c r="AV233" s="14" t="s">
        <v>164</v>
      </c>
      <c r="AW233" s="14" t="s">
        <v>41</v>
      </c>
      <c r="AX233" s="14" t="s">
        <v>92</v>
      </c>
      <c r="AY233" s="228" t="s">
        <v>157</v>
      </c>
    </row>
    <row r="234" spans="1:65" s="2" customFormat="1" ht="24">
      <c r="A234" s="34"/>
      <c r="B234" s="35"/>
      <c r="C234" s="193" t="s">
        <v>394</v>
      </c>
      <c r="D234" s="193" t="s">
        <v>159</v>
      </c>
      <c r="E234" s="194" t="s">
        <v>395</v>
      </c>
      <c r="F234" s="195" t="s">
        <v>396</v>
      </c>
      <c r="G234" s="196" t="s">
        <v>287</v>
      </c>
      <c r="H234" s="197">
        <v>8.6</v>
      </c>
      <c r="I234" s="198"/>
      <c r="J234" s="199">
        <f>ROUND(I234*H234,2)</f>
        <v>0</v>
      </c>
      <c r="K234" s="195" t="s">
        <v>163</v>
      </c>
      <c r="L234" s="39"/>
      <c r="M234" s="200" t="s">
        <v>1</v>
      </c>
      <c r="N234" s="201" t="s">
        <v>50</v>
      </c>
      <c r="O234" s="71"/>
      <c r="P234" s="202">
        <f>O234*H234</f>
        <v>0</v>
      </c>
      <c r="Q234" s="202">
        <v>2.102E-2</v>
      </c>
      <c r="R234" s="202">
        <f>Q234*H234</f>
        <v>0.18077199999999999</v>
      </c>
      <c r="S234" s="202">
        <v>0</v>
      </c>
      <c r="T234" s="20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4" t="s">
        <v>164</v>
      </c>
      <c r="AT234" s="204" t="s">
        <v>159</v>
      </c>
      <c r="AU234" s="204" t="s">
        <v>94</v>
      </c>
      <c r="AY234" s="16" t="s">
        <v>157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6" t="s">
        <v>92</v>
      </c>
      <c r="BK234" s="205">
        <f>ROUND(I234*H234,2)</f>
        <v>0</v>
      </c>
      <c r="BL234" s="16" t="s">
        <v>164</v>
      </c>
      <c r="BM234" s="204" t="s">
        <v>397</v>
      </c>
    </row>
    <row r="235" spans="1:65" s="2" customFormat="1" ht="19.5">
      <c r="A235" s="34"/>
      <c r="B235" s="35"/>
      <c r="C235" s="36"/>
      <c r="D235" s="208" t="s">
        <v>226</v>
      </c>
      <c r="E235" s="36"/>
      <c r="F235" s="229" t="s">
        <v>398</v>
      </c>
      <c r="G235" s="36"/>
      <c r="H235" s="36"/>
      <c r="I235" s="230"/>
      <c r="J235" s="36"/>
      <c r="K235" s="36"/>
      <c r="L235" s="39"/>
      <c r="M235" s="231"/>
      <c r="N235" s="232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226</v>
      </c>
      <c r="AU235" s="16" t="s">
        <v>94</v>
      </c>
    </row>
    <row r="236" spans="1:65" s="2" customFormat="1" ht="24">
      <c r="A236" s="34"/>
      <c r="B236" s="35"/>
      <c r="C236" s="193" t="s">
        <v>399</v>
      </c>
      <c r="D236" s="193" t="s">
        <v>159</v>
      </c>
      <c r="E236" s="194" t="s">
        <v>400</v>
      </c>
      <c r="F236" s="195" t="s">
        <v>401</v>
      </c>
      <c r="G236" s="196" t="s">
        <v>287</v>
      </c>
      <c r="H236" s="197">
        <v>17.2</v>
      </c>
      <c r="I236" s="198"/>
      <c r="J236" s="199">
        <f>ROUND(I236*H236,2)</f>
        <v>0</v>
      </c>
      <c r="K236" s="195" t="s">
        <v>163</v>
      </c>
      <c r="L236" s="39"/>
      <c r="M236" s="200" t="s">
        <v>1</v>
      </c>
      <c r="N236" s="201" t="s">
        <v>50</v>
      </c>
      <c r="O236" s="71"/>
      <c r="P236" s="202">
        <f>O236*H236</f>
        <v>0</v>
      </c>
      <c r="Q236" s="202">
        <v>2.102E-2</v>
      </c>
      <c r="R236" s="202">
        <f>Q236*H236</f>
        <v>0.36154399999999998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164</v>
      </c>
      <c r="AT236" s="204" t="s">
        <v>159</v>
      </c>
      <c r="AU236" s="204" t="s">
        <v>94</v>
      </c>
      <c r="AY236" s="16" t="s">
        <v>157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92</v>
      </c>
      <c r="BK236" s="205">
        <f>ROUND(I236*H236,2)</f>
        <v>0</v>
      </c>
      <c r="BL236" s="16" t="s">
        <v>164</v>
      </c>
      <c r="BM236" s="204" t="s">
        <v>402</v>
      </c>
    </row>
    <row r="237" spans="1:65" s="13" customFormat="1" ht="11.25">
      <c r="B237" s="206"/>
      <c r="C237" s="207"/>
      <c r="D237" s="208" t="s">
        <v>166</v>
      </c>
      <c r="E237" s="209" t="s">
        <v>1</v>
      </c>
      <c r="F237" s="210" t="s">
        <v>403</v>
      </c>
      <c r="G237" s="207"/>
      <c r="H237" s="211">
        <v>17.2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166</v>
      </c>
      <c r="AU237" s="217" t="s">
        <v>94</v>
      </c>
      <c r="AV237" s="13" t="s">
        <v>94</v>
      </c>
      <c r="AW237" s="13" t="s">
        <v>41</v>
      </c>
      <c r="AX237" s="13" t="s">
        <v>92</v>
      </c>
      <c r="AY237" s="217" t="s">
        <v>157</v>
      </c>
    </row>
    <row r="238" spans="1:65" s="2" customFormat="1" ht="24">
      <c r="A238" s="34"/>
      <c r="B238" s="35"/>
      <c r="C238" s="193" t="s">
        <v>404</v>
      </c>
      <c r="D238" s="193" t="s">
        <v>159</v>
      </c>
      <c r="E238" s="194" t="s">
        <v>405</v>
      </c>
      <c r="F238" s="195" t="s">
        <v>406</v>
      </c>
      <c r="G238" s="196" t="s">
        <v>287</v>
      </c>
      <c r="H238" s="197">
        <v>0.88100000000000001</v>
      </c>
      <c r="I238" s="198"/>
      <c r="J238" s="199">
        <f>ROUND(I238*H238,2)</f>
        <v>0</v>
      </c>
      <c r="K238" s="195" t="s">
        <v>163</v>
      </c>
      <c r="L238" s="39"/>
      <c r="M238" s="200" t="s">
        <v>1</v>
      </c>
      <c r="N238" s="201" t="s">
        <v>50</v>
      </c>
      <c r="O238" s="71"/>
      <c r="P238" s="202">
        <f>O238*H238</f>
        <v>0</v>
      </c>
      <c r="Q238" s="202">
        <v>2.6450000000000001E-2</v>
      </c>
      <c r="R238" s="202">
        <f>Q238*H238</f>
        <v>2.3302450000000002E-2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164</v>
      </c>
      <c r="AT238" s="204" t="s">
        <v>159</v>
      </c>
      <c r="AU238" s="204" t="s">
        <v>94</v>
      </c>
      <c r="AY238" s="16" t="s">
        <v>157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92</v>
      </c>
      <c r="BK238" s="205">
        <f>ROUND(I238*H238,2)</f>
        <v>0</v>
      </c>
      <c r="BL238" s="16" t="s">
        <v>164</v>
      </c>
      <c r="BM238" s="204" t="s">
        <v>407</v>
      </c>
    </row>
    <row r="239" spans="1:65" s="13" customFormat="1" ht="22.5">
      <c r="B239" s="206"/>
      <c r="C239" s="207"/>
      <c r="D239" s="208" t="s">
        <v>166</v>
      </c>
      <c r="E239" s="209" t="s">
        <v>1</v>
      </c>
      <c r="F239" s="210" t="s">
        <v>408</v>
      </c>
      <c r="G239" s="207"/>
      <c r="H239" s="211">
        <v>0.88100000000000001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166</v>
      </c>
      <c r="AU239" s="217" t="s">
        <v>94</v>
      </c>
      <c r="AV239" s="13" t="s">
        <v>94</v>
      </c>
      <c r="AW239" s="13" t="s">
        <v>41</v>
      </c>
      <c r="AX239" s="13" t="s">
        <v>92</v>
      </c>
      <c r="AY239" s="217" t="s">
        <v>157</v>
      </c>
    </row>
    <row r="240" spans="1:65" s="2" customFormat="1" ht="24">
      <c r="A240" s="34"/>
      <c r="B240" s="35"/>
      <c r="C240" s="193" t="s">
        <v>409</v>
      </c>
      <c r="D240" s="193" t="s">
        <v>159</v>
      </c>
      <c r="E240" s="194" t="s">
        <v>410</v>
      </c>
      <c r="F240" s="195" t="s">
        <v>411</v>
      </c>
      <c r="G240" s="196" t="s">
        <v>287</v>
      </c>
      <c r="H240" s="197">
        <v>0.88100000000000001</v>
      </c>
      <c r="I240" s="198"/>
      <c r="J240" s="199">
        <f>ROUND(I240*H240,2)</f>
        <v>0</v>
      </c>
      <c r="K240" s="195" t="s">
        <v>163</v>
      </c>
      <c r="L240" s="39"/>
      <c r="M240" s="200" t="s">
        <v>1</v>
      </c>
      <c r="N240" s="201" t="s">
        <v>50</v>
      </c>
      <c r="O240" s="71"/>
      <c r="P240" s="202">
        <f>O240*H240</f>
        <v>0</v>
      </c>
      <c r="Q240" s="202">
        <v>2.6450000000000001E-2</v>
      </c>
      <c r="R240" s="202">
        <f>Q240*H240</f>
        <v>2.3302450000000002E-2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164</v>
      </c>
      <c r="AT240" s="204" t="s">
        <v>159</v>
      </c>
      <c r="AU240" s="204" t="s">
        <v>94</v>
      </c>
      <c r="AY240" s="16" t="s">
        <v>157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164</v>
      </c>
      <c r="BM240" s="204" t="s">
        <v>412</v>
      </c>
    </row>
    <row r="241" spans="1:65" s="2" customFormat="1" ht="24">
      <c r="A241" s="34"/>
      <c r="B241" s="35"/>
      <c r="C241" s="193" t="s">
        <v>413</v>
      </c>
      <c r="D241" s="193" t="s">
        <v>159</v>
      </c>
      <c r="E241" s="194" t="s">
        <v>414</v>
      </c>
      <c r="F241" s="195" t="s">
        <v>415</v>
      </c>
      <c r="G241" s="196" t="s">
        <v>183</v>
      </c>
      <c r="H241" s="197">
        <v>87.256</v>
      </c>
      <c r="I241" s="198"/>
      <c r="J241" s="199">
        <f>ROUND(I241*H241,2)</f>
        <v>0</v>
      </c>
      <c r="K241" s="195" t="s">
        <v>163</v>
      </c>
      <c r="L241" s="39"/>
      <c r="M241" s="200" t="s">
        <v>1</v>
      </c>
      <c r="N241" s="201" t="s">
        <v>50</v>
      </c>
      <c r="O241" s="71"/>
      <c r="P241" s="202">
        <f>O241*H241</f>
        <v>0</v>
      </c>
      <c r="Q241" s="202">
        <v>2.4500000000000002</v>
      </c>
      <c r="R241" s="202">
        <f>Q241*H241</f>
        <v>213.77720000000002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164</v>
      </c>
      <c r="AT241" s="204" t="s">
        <v>159</v>
      </c>
      <c r="AU241" s="204" t="s">
        <v>94</v>
      </c>
      <c r="AY241" s="16" t="s">
        <v>157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6" t="s">
        <v>92</v>
      </c>
      <c r="BK241" s="205">
        <f>ROUND(I241*H241,2)</f>
        <v>0</v>
      </c>
      <c r="BL241" s="16" t="s">
        <v>164</v>
      </c>
      <c r="BM241" s="204" t="s">
        <v>416</v>
      </c>
    </row>
    <row r="242" spans="1:65" s="2" customFormat="1" ht="39">
      <c r="A242" s="34"/>
      <c r="B242" s="35"/>
      <c r="C242" s="36"/>
      <c r="D242" s="208" t="s">
        <v>226</v>
      </c>
      <c r="E242" s="36"/>
      <c r="F242" s="229" t="s">
        <v>417</v>
      </c>
      <c r="G242" s="36"/>
      <c r="H242" s="36"/>
      <c r="I242" s="230"/>
      <c r="J242" s="36"/>
      <c r="K242" s="36"/>
      <c r="L242" s="39"/>
      <c r="M242" s="231"/>
      <c r="N242" s="232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226</v>
      </c>
      <c r="AU242" s="16" t="s">
        <v>94</v>
      </c>
    </row>
    <row r="243" spans="1:65" s="13" customFormat="1" ht="11.25">
      <c r="B243" s="206"/>
      <c r="C243" s="207"/>
      <c r="D243" s="208" t="s">
        <v>166</v>
      </c>
      <c r="E243" s="209" t="s">
        <v>1</v>
      </c>
      <c r="F243" s="210" t="s">
        <v>418</v>
      </c>
      <c r="G243" s="207"/>
      <c r="H243" s="211">
        <v>6.032</v>
      </c>
      <c r="I243" s="212"/>
      <c r="J243" s="207"/>
      <c r="K243" s="207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166</v>
      </c>
      <c r="AU243" s="217" t="s">
        <v>94</v>
      </c>
      <c r="AV243" s="13" t="s">
        <v>94</v>
      </c>
      <c r="AW243" s="13" t="s">
        <v>41</v>
      </c>
      <c r="AX243" s="13" t="s">
        <v>85</v>
      </c>
      <c r="AY243" s="217" t="s">
        <v>157</v>
      </c>
    </row>
    <row r="244" spans="1:65" s="13" customFormat="1" ht="11.25">
      <c r="B244" s="206"/>
      <c r="C244" s="207"/>
      <c r="D244" s="208" t="s">
        <v>166</v>
      </c>
      <c r="E244" s="209" t="s">
        <v>1</v>
      </c>
      <c r="F244" s="210" t="s">
        <v>186</v>
      </c>
      <c r="G244" s="207"/>
      <c r="H244" s="211">
        <v>18.684000000000001</v>
      </c>
      <c r="I244" s="212"/>
      <c r="J244" s="207"/>
      <c r="K244" s="207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166</v>
      </c>
      <c r="AU244" s="217" t="s">
        <v>94</v>
      </c>
      <c r="AV244" s="13" t="s">
        <v>94</v>
      </c>
      <c r="AW244" s="13" t="s">
        <v>41</v>
      </c>
      <c r="AX244" s="13" t="s">
        <v>85</v>
      </c>
      <c r="AY244" s="217" t="s">
        <v>157</v>
      </c>
    </row>
    <row r="245" spans="1:65" s="13" customFormat="1" ht="11.25">
      <c r="B245" s="206"/>
      <c r="C245" s="207"/>
      <c r="D245" s="208" t="s">
        <v>166</v>
      </c>
      <c r="E245" s="209" t="s">
        <v>1</v>
      </c>
      <c r="F245" s="210" t="s">
        <v>419</v>
      </c>
      <c r="G245" s="207"/>
      <c r="H245" s="211">
        <v>60</v>
      </c>
      <c r="I245" s="212"/>
      <c r="J245" s="207"/>
      <c r="K245" s="207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166</v>
      </c>
      <c r="AU245" s="217" t="s">
        <v>94</v>
      </c>
      <c r="AV245" s="13" t="s">
        <v>94</v>
      </c>
      <c r="AW245" s="13" t="s">
        <v>41</v>
      </c>
      <c r="AX245" s="13" t="s">
        <v>85</v>
      </c>
      <c r="AY245" s="217" t="s">
        <v>157</v>
      </c>
    </row>
    <row r="246" spans="1:65" s="13" customFormat="1" ht="11.25">
      <c r="B246" s="206"/>
      <c r="C246" s="207"/>
      <c r="D246" s="208" t="s">
        <v>166</v>
      </c>
      <c r="E246" s="209" t="s">
        <v>1</v>
      </c>
      <c r="F246" s="210" t="s">
        <v>420</v>
      </c>
      <c r="G246" s="207"/>
      <c r="H246" s="211">
        <v>2.54</v>
      </c>
      <c r="I246" s="212"/>
      <c r="J246" s="207"/>
      <c r="K246" s="207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166</v>
      </c>
      <c r="AU246" s="217" t="s">
        <v>94</v>
      </c>
      <c r="AV246" s="13" t="s">
        <v>94</v>
      </c>
      <c r="AW246" s="13" t="s">
        <v>41</v>
      </c>
      <c r="AX246" s="13" t="s">
        <v>85</v>
      </c>
      <c r="AY246" s="217" t="s">
        <v>157</v>
      </c>
    </row>
    <row r="247" spans="1:65" s="14" customFormat="1" ht="11.25">
      <c r="B247" s="218"/>
      <c r="C247" s="219"/>
      <c r="D247" s="208" t="s">
        <v>166</v>
      </c>
      <c r="E247" s="220" t="s">
        <v>1</v>
      </c>
      <c r="F247" s="221" t="s">
        <v>190</v>
      </c>
      <c r="G247" s="219"/>
      <c r="H247" s="222">
        <v>87.256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166</v>
      </c>
      <c r="AU247" s="228" t="s">
        <v>94</v>
      </c>
      <c r="AV247" s="14" t="s">
        <v>164</v>
      </c>
      <c r="AW247" s="14" t="s">
        <v>41</v>
      </c>
      <c r="AX247" s="14" t="s">
        <v>92</v>
      </c>
      <c r="AY247" s="228" t="s">
        <v>157</v>
      </c>
    </row>
    <row r="248" spans="1:65" s="2" customFormat="1" ht="33" customHeight="1">
      <c r="A248" s="34"/>
      <c r="B248" s="35"/>
      <c r="C248" s="193" t="s">
        <v>421</v>
      </c>
      <c r="D248" s="193" t="s">
        <v>159</v>
      </c>
      <c r="E248" s="194" t="s">
        <v>422</v>
      </c>
      <c r="F248" s="195" t="s">
        <v>423</v>
      </c>
      <c r="G248" s="196" t="s">
        <v>287</v>
      </c>
      <c r="H248" s="197">
        <v>19.625</v>
      </c>
      <c r="I248" s="198"/>
      <c r="J248" s="199">
        <f>ROUND(I248*H248,2)</f>
        <v>0</v>
      </c>
      <c r="K248" s="195" t="s">
        <v>163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1.031199</v>
      </c>
      <c r="R248" s="202">
        <f>Q248*H248</f>
        <v>20.237280375000001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164</v>
      </c>
      <c r="AT248" s="204" t="s">
        <v>159</v>
      </c>
      <c r="AU248" s="204" t="s">
        <v>94</v>
      </c>
      <c r="AY248" s="16" t="s">
        <v>157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164</v>
      </c>
      <c r="BM248" s="204" t="s">
        <v>424</v>
      </c>
    </row>
    <row r="249" spans="1:65" s="2" customFormat="1" ht="19.5">
      <c r="A249" s="34"/>
      <c r="B249" s="35"/>
      <c r="C249" s="36"/>
      <c r="D249" s="208" t="s">
        <v>226</v>
      </c>
      <c r="E249" s="36"/>
      <c r="F249" s="229" t="s">
        <v>425</v>
      </c>
      <c r="G249" s="36"/>
      <c r="H249" s="36"/>
      <c r="I249" s="230"/>
      <c r="J249" s="36"/>
      <c r="K249" s="36"/>
      <c r="L249" s="39"/>
      <c r="M249" s="231"/>
      <c r="N249" s="232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226</v>
      </c>
      <c r="AU249" s="16" t="s">
        <v>94</v>
      </c>
    </row>
    <row r="250" spans="1:65" s="13" customFormat="1" ht="11.25">
      <c r="B250" s="206"/>
      <c r="C250" s="207"/>
      <c r="D250" s="208" t="s">
        <v>166</v>
      </c>
      <c r="E250" s="209" t="s">
        <v>1</v>
      </c>
      <c r="F250" s="210" t="s">
        <v>426</v>
      </c>
      <c r="G250" s="207"/>
      <c r="H250" s="211">
        <v>9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166</v>
      </c>
      <c r="AU250" s="217" t="s">
        <v>94</v>
      </c>
      <c r="AV250" s="13" t="s">
        <v>94</v>
      </c>
      <c r="AW250" s="13" t="s">
        <v>41</v>
      </c>
      <c r="AX250" s="13" t="s">
        <v>85</v>
      </c>
      <c r="AY250" s="217" t="s">
        <v>157</v>
      </c>
    </row>
    <row r="251" spans="1:65" s="13" customFormat="1" ht="11.25">
      <c r="B251" s="206"/>
      <c r="C251" s="207"/>
      <c r="D251" s="208" t="s">
        <v>166</v>
      </c>
      <c r="E251" s="209" t="s">
        <v>1</v>
      </c>
      <c r="F251" s="210" t="s">
        <v>427</v>
      </c>
      <c r="G251" s="207"/>
      <c r="H251" s="211">
        <v>5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166</v>
      </c>
      <c r="AU251" s="217" t="s">
        <v>94</v>
      </c>
      <c r="AV251" s="13" t="s">
        <v>94</v>
      </c>
      <c r="AW251" s="13" t="s">
        <v>41</v>
      </c>
      <c r="AX251" s="13" t="s">
        <v>85</v>
      </c>
      <c r="AY251" s="217" t="s">
        <v>157</v>
      </c>
    </row>
    <row r="252" spans="1:65" s="13" customFormat="1" ht="11.25">
      <c r="B252" s="206"/>
      <c r="C252" s="207"/>
      <c r="D252" s="208" t="s">
        <v>166</v>
      </c>
      <c r="E252" s="209" t="s">
        <v>1</v>
      </c>
      <c r="F252" s="210" t="s">
        <v>428</v>
      </c>
      <c r="G252" s="207"/>
      <c r="H252" s="211">
        <v>5.625</v>
      </c>
      <c r="I252" s="212"/>
      <c r="J252" s="207"/>
      <c r="K252" s="207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166</v>
      </c>
      <c r="AU252" s="217" t="s">
        <v>94</v>
      </c>
      <c r="AV252" s="13" t="s">
        <v>94</v>
      </c>
      <c r="AW252" s="13" t="s">
        <v>41</v>
      </c>
      <c r="AX252" s="13" t="s">
        <v>85</v>
      </c>
      <c r="AY252" s="217" t="s">
        <v>157</v>
      </c>
    </row>
    <row r="253" spans="1:65" s="14" customFormat="1" ht="11.25">
      <c r="B253" s="218"/>
      <c r="C253" s="219"/>
      <c r="D253" s="208" t="s">
        <v>166</v>
      </c>
      <c r="E253" s="220" t="s">
        <v>1</v>
      </c>
      <c r="F253" s="221" t="s">
        <v>190</v>
      </c>
      <c r="G253" s="219"/>
      <c r="H253" s="222">
        <v>19.625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166</v>
      </c>
      <c r="AU253" s="228" t="s">
        <v>94</v>
      </c>
      <c r="AV253" s="14" t="s">
        <v>164</v>
      </c>
      <c r="AW253" s="14" t="s">
        <v>41</v>
      </c>
      <c r="AX253" s="14" t="s">
        <v>92</v>
      </c>
      <c r="AY253" s="228" t="s">
        <v>157</v>
      </c>
    </row>
    <row r="254" spans="1:65" s="2" customFormat="1" ht="33" customHeight="1">
      <c r="A254" s="34"/>
      <c r="B254" s="35"/>
      <c r="C254" s="193" t="s">
        <v>429</v>
      </c>
      <c r="D254" s="193" t="s">
        <v>159</v>
      </c>
      <c r="E254" s="194" t="s">
        <v>430</v>
      </c>
      <c r="F254" s="195" t="s">
        <v>431</v>
      </c>
      <c r="G254" s="196" t="s">
        <v>287</v>
      </c>
      <c r="H254" s="197">
        <v>55.5</v>
      </c>
      <c r="I254" s="198"/>
      <c r="J254" s="199">
        <f>ROUND(I254*H254,2)</f>
        <v>0</v>
      </c>
      <c r="K254" s="195" t="s">
        <v>163</v>
      </c>
      <c r="L254" s="39"/>
      <c r="M254" s="200" t="s">
        <v>1</v>
      </c>
      <c r="N254" s="201" t="s">
        <v>50</v>
      </c>
      <c r="O254" s="71"/>
      <c r="P254" s="202">
        <f>O254*H254</f>
        <v>0</v>
      </c>
      <c r="Q254" s="202">
        <v>1.287812</v>
      </c>
      <c r="R254" s="202">
        <f>Q254*H254</f>
        <v>71.473565999999991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164</v>
      </c>
      <c r="AT254" s="204" t="s">
        <v>159</v>
      </c>
      <c r="AU254" s="204" t="s">
        <v>94</v>
      </c>
      <c r="AY254" s="16" t="s">
        <v>157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6" t="s">
        <v>92</v>
      </c>
      <c r="BK254" s="205">
        <f>ROUND(I254*H254,2)</f>
        <v>0</v>
      </c>
      <c r="BL254" s="16" t="s">
        <v>164</v>
      </c>
      <c r="BM254" s="204" t="s">
        <v>432</v>
      </c>
    </row>
    <row r="255" spans="1:65" s="13" customFormat="1" ht="11.25">
      <c r="B255" s="206"/>
      <c r="C255" s="207"/>
      <c r="D255" s="208" t="s">
        <v>166</v>
      </c>
      <c r="E255" s="209" t="s">
        <v>1</v>
      </c>
      <c r="F255" s="210" t="s">
        <v>433</v>
      </c>
      <c r="G255" s="207"/>
      <c r="H255" s="211">
        <v>55.5</v>
      </c>
      <c r="I255" s="212"/>
      <c r="J255" s="207"/>
      <c r="K255" s="207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166</v>
      </c>
      <c r="AU255" s="217" t="s">
        <v>94</v>
      </c>
      <c r="AV255" s="13" t="s">
        <v>94</v>
      </c>
      <c r="AW255" s="13" t="s">
        <v>41</v>
      </c>
      <c r="AX255" s="13" t="s">
        <v>92</v>
      </c>
      <c r="AY255" s="217" t="s">
        <v>157</v>
      </c>
    </row>
    <row r="256" spans="1:65" s="12" customFormat="1" ht="22.9" customHeight="1">
      <c r="B256" s="177"/>
      <c r="C256" s="178"/>
      <c r="D256" s="179" t="s">
        <v>84</v>
      </c>
      <c r="E256" s="191" t="s">
        <v>180</v>
      </c>
      <c r="F256" s="191" t="s">
        <v>434</v>
      </c>
      <c r="G256" s="178"/>
      <c r="H256" s="178"/>
      <c r="I256" s="181"/>
      <c r="J256" s="192">
        <f>BK256</f>
        <v>0</v>
      </c>
      <c r="K256" s="178"/>
      <c r="L256" s="183"/>
      <c r="M256" s="184"/>
      <c r="N256" s="185"/>
      <c r="O256" s="185"/>
      <c r="P256" s="186">
        <f>SUM(P257:P258)</f>
        <v>0</v>
      </c>
      <c r="Q256" s="185"/>
      <c r="R256" s="186">
        <f>SUM(R257:R258)</f>
        <v>6.4130000000000003E-3</v>
      </c>
      <c r="S256" s="185"/>
      <c r="T256" s="187">
        <f>SUM(T257:T258)</f>
        <v>1.8260000000000001</v>
      </c>
      <c r="AR256" s="188" t="s">
        <v>92</v>
      </c>
      <c r="AT256" s="189" t="s">
        <v>84</v>
      </c>
      <c r="AU256" s="189" t="s">
        <v>92</v>
      </c>
      <c r="AY256" s="188" t="s">
        <v>157</v>
      </c>
      <c r="BK256" s="190">
        <f>SUM(BK257:BK258)</f>
        <v>0</v>
      </c>
    </row>
    <row r="257" spans="1:65" s="2" customFormat="1" ht="24">
      <c r="A257" s="34"/>
      <c r="B257" s="35"/>
      <c r="C257" s="193" t="s">
        <v>435</v>
      </c>
      <c r="D257" s="193" t="s">
        <v>159</v>
      </c>
      <c r="E257" s="194" t="s">
        <v>436</v>
      </c>
      <c r="F257" s="195" t="s">
        <v>437</v>
      </c>
      <c r="G257" s="196" t="s">
        <v>438</v>
      </c>
      <c r="H257" s="197">
        <v>9</v>
      </c>
      <c r="I257" s="198"/>
      <c r="J257" s="199">
        <f>ROUND(I257*H257,2)</f>
        <v>0</v>
      </c>
      <c r="K257" s="195" t="s">
        <v>163</v>
      </c>
      <c r="L257" s="39"/>
      <c r="M257" s="200" t="s">
        <v>1</v>
      </c>
      <c r="N257" s="201" t="s">
        <v>50</v>
      </c>
      <c r="O257" s="71"/>
      <c r="P257" s="202">
        <f>O257*H257</f>
        <v>0</v>
      </c>
      <c r="Q257" s="202">
        <v>5.8299999999999997E-4</v>
      </c>
      <c r="R257" s="202">
        <f>Q257*H257</f>
        <v>5.2469999999999999E-3</v>
      </c>
      <c r="S257" s="202">
        <v>0.16600000000000001</v>
      </c>
      <c r="T257" s="203">
        <f>S257*H257</f>
        <v>1.494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164</v>
      </c>
      <c r="AT257" s="204" t="s">
        <v>159</v>
      </c>
      <c r="AU257" s="204" t="s">
        <v>94</v>
      </c>
      <c r="AY257" s="16" t="s">
        <v>157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92</v>
      </c>
      <c r="BK257" s="205">
        <f>ROUND(I257*H257,2)</f>
        <v>0</v>
      </c>
      <c r="BL257" s="16" t="s">
        <v>164</v>
      </c>
      <c r="BM257" s="204" t="s">
        <v>439</v>
      </c>
    </row>
    <row r="258" spans="1:65" s="2" customFormat="1" ht="24">
      <c r="A258" s="34"/>
      <c r="B258" s="35"/>
      <c r="C258" s="193" t="s">
        <v>440</v>
      </c>
      <c r="D258" s="193" t="s">
        <v>159</v>
      </c>
      <c r="E258" s="194" t="s">
        <v>441</v>
      </c>
      <c r="F258" s="195" t="s">
        <v>442</v>
      </c>
      <c r="G258" s="196" t="s">
        <v>438</v>
      </c>
      <c r="H258" s="197">
        <v>2</v>
      </c>
      <c r="I258" s="198"/>
      <c r="J258" s="199">
        <f>ROUND(I258*H258,2)</f>
        <v>0</v>
      </c>
      <c r="K258" s="195" t="s">
        <v>163</v>
      </c>
      <c r="L258" s="39"/>
      <c r="M258" s="200" t="s">
        <v>1</v>
      </c>
      <c r="N258" s="201" t="s">
        <v>50</v>
      </c>
      <c r="O258" s="71"/>
      <c r="P258" s="202">
        <f>O258*H258</f>
        <v>0</v>
      </c>
      <c r="Q258" s="202">
        <v>5.8299999999999997E-4</v>
      </c>
      <c r="R258" s="202">
        <f>Q258*H258</f>
        <v>1.1659999999999999E-3</v>
      </c>
      <c r="S258" s="202">
        <v>0.16600000000000001</v>
      </c>
      <c r="T258" s="203">
        <f>S258*H258</f>
        <v>0.33200000000000002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4" t="s">
        <v>164</v>
      </c>
      <c r="AT258" s="204" t="s">
        <v>159</v>
      </c>
      <c r="AU258" s="204" t="s">
        <v>94</v>
      </c>
      <c r="AY258" s="16" t="s">
        <v>157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6" t="s">
        <v>92</v>
      </c>
      <c r="BK258" s="205">
        <f>ROUND(I258*H258,2)</f>
        <v>0</v>
      </c>
      <c r="BL258" s="16" t="s">
        <v>164</v>
      </c>
      <c r="BM258" s="204" t="s">
        <v>443</v>
      </c>
    </row>
    <row r="259" spans="1:65" s="12" customFormat="1" ht="22.9" customHeight="1">
      <c r="B259" s="177"/>
      <c r="C259" s="178"/>
      <c r="D259" s="179" t="s">
        <v>84</v>
      </c>
      <c r="E259" s="191" t="s">
        <v>191</v>
      </c>
      <c r="F259" s="191" t="s">
        <v>444</v>
      </c>
      <c r="G259" s="178"/>
      <c r="H259" s="178"/>
      <c r="I259" s="181"/>
      <c r="J259" s="192">
        <f>BK259</f>
        <v>0</v>
      </c>
      <c r="K259" s="178"/>
      <c r="L259" s="183"/>
      <c r="M259" s="184"/>
      <c r="N259" s="185"/>
      <c r="O259" s="185"/>
      <c r="P259" s="186">
        <f>SUM(P260:P271)</f>
        <v>0</v>
      </c>
      <c r="Q259" s="185"/>
      <c r="R259" s="186">
        <f>SUM(R260:R271)</f>
        <v>3.0652727039999998</v>
      </c>
      <c r="S259" s="185"/>
      <c r="T259" s="187">
        <f>SUM(T260:T271)</f>
        <v>3.3299999999999996</v>
      </c>
      <c r="AR259" s="188" t="s">
        <v>92</v>
      </c>
      <c r="AT259" s="189" t="s">
        <v>84</v>
      </c>
      <c r="AU259" s="189" t="s">
        <v>92</v>
      </c>
      <c r="AY259" s="188" t="s">
        <v>157</v>
      </c>
      <c r="BK259" s="190">
        <f>SUM(BK260:BK271)</f>
        <v>0</v>
      </c>
    </row>
    <row r="260" spans="1:65" s="2" customFormat="1" ht="33" customHeight="1">
      <c r="A260" s="34"/>
      <c r="B260" s="35"/>
      <c r="C260" s="193" t="s">
        <v>445</v>
      </c>
      <c r="D260" s="193" t="s">
        <v>159</v>
      </c>
      <c r="E260" s="194" t="s">
        <v>446</v>
      </c>
      <c r="F260" s="195" t="s">
        <v>447</v>
      </c>
      <c r="G260" s="196" t="s">
        <v>162</v>
      </c>
      <c r="H260" s="197">
        <v>34.24</v>
      </c>
      <c r="I260" s="198"/>
      <c r="J260" s="199">
        <f>ROUND(I260*H260,2)</f>
        <v>0</v>
      </c>
      <c r="K260" s="195" t="s">
        <v>1</v>
      </c>
      <c r="L260" s="39"/>
      <c r="M260" s="200" t="s">
        <v>1</v>
      </c>
      <c r="N260" s="201" t="s">
        <v>50</v>
      </c>
      <c r="O260" s="71"/>
      <c r="P260" s="202">
        <f>O260*H260</f>
        <v>0</v>
      </c>
      <c r="Q260" s="202">
        <v>0</v>
      </c>
      <c r="R260" s="202">
        <f>Q260*H260</f>
        <v>0</v>
      </c>
      <c r="S260" s="202">
        <v>0</v>
      </c>
      <c r="T260" s="20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4" t="s">
        <v>164</v>
      </c>
      <c r="AT260" s="204" t="s">
        <v>159</v>
      </c>
      <c r="AU260" s="204" t="s">
        <v>94</v>
      </c>
      <c r="AY260" s="16" t="s">
        <v>157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6" t="s">
        <v>92</v>
      </c>
      <c r="BK260" s="205">
        <f>ROUND(I260*H260,2)</f>
        <v>0</v>
      </c>
      <c r="BL260" s="16" t="s">
        <v>164</v>
      </c>
      <c r="BM260" s="204" t="s">
        <v>448</v>
      </c>
    </row>
    <row r="261" spans="1:65" s="13" customFormat="1" ht="11.25">
      <c r="B261" s="206"/>
      <c r="C261" s="207"/>
      <c r="D261" s="208" t="s">
        <v>166</v>
      </c>
      <c r="E261" s="209" t="s">
        <v>1</v>
      </c>
      <c r="F261" s="210" t="s">
        <v>449</v>
      </c>
      <c r="G261" s="207"/>
      <c r="H261" s="211">
        <v>34.24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166</v>
      </c>
      <c r="AU261" s="217" t="s">
        <v>94</v>
      </c>
      <c r="AV261" s="13" t="s">
        <v>94</v>
      </c>
      <c r="AW261" s="13" t="s">
        <v>41</v>
      </c>
      <c r="AX261" s="13" t="s">
        <v>92</v>
      </c>
      <c r="AY261" s="217" t="s">
        <v>157</v>
      </c>
    </row>
    <row r="262" spans="1:65" s="2" customFormat="1" ht="33" customHeight="1">
      <c r="A262" s="34"/>
      <c r="B262" s="35"/>
      <c r="C262" s="193" t="s">
        <v>450</v>
      </c>
      <c r="D262" s="193" t="s">
        <v>159</v>
      </c>
      <c r="E262" s="194" t="s">
        <v>451</v>
      </c>
      <c r="F262" s="195" t="s">
        <v>452</v>
      </c>
      <c r="G262" s="196" t="s">
        <v>287</v>
      </c>
      <c r="H262" s="197">
        <v>44.4</v>
      </c>
      <c r="I262" s="198"/>
      <c r="J262" s="199">
        <f>ROUND(I262*H262,2)</f>
        <v>0</v>
      </c>
      <c r="K262" s="195" t="s">
        <v>163</v>
      </c>
      <c r="L262" s="39"/>
      <c r="M262" s="200" t="s">
        <v>1</v>
      </c>
      <c r="N262" s="201" t="s">
        <v>50</v>
      </c>
      <c r="O262" s="71"/>
      <c r="P262" s="202">
        <f>O262*H262</f>
        <v>0</v>
      </c>
      <c r="Q262" s="202">
        <v>6.6961699999999999E-2</v>
      </c>
      <c r="R262" s="202">
        <f>Q262*H262</f>
        <v>2.9730994799999997</v>
      </c>
      <c r="S262" s="202">
        <v>7.4999999999999997E-2</v>
      </c>
      <c r="T262" s="203">
        <f>S262*H262</f>
        <v>3.3299999999999996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4" t="s">
        <v>164</v>
      </c>
      <c r="AT262" s="204" t="s">
        <v>159</v>
      </c>
      <c r="AU262" s="204" t="s">
        <v>94</v>
      </c>
      <c r="AY262" s="16" t="s">
        <v>157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6" t="s">
        <v>92</v>
      </c>
      <c r="BK262" s="205">
        <f>ROUND(I262*H262,2)</f>
        <v>0</v>
      </c>
      <c r="BL262" s="16" t="s">
        <v>164</v>
      </c>
      <c r="BM262" s="204" t="s">
        <v>453</v>
      </c>
    </row>
    <row r="263" spans="1:65" s="13" customFormat="1" ht="11.25">
      <c r="B263" s="206"/>
      <c r="C263" s="207"/>
      <c r="D263" s="208" t="s">
        <v>166</v>
      </c>
      <c r="E263" s="209" t="s">
        <v>1</v>
      </c>
      <c r="F263" s="210" t="s">
        <v>454</v>
      </c>
      <c r="G263" s="207"/>
      <c r="H263" s="211">
        <v>0.4</v>
      </c>
      <c r="I263" s="212"/>
      <c r="J263" s="207"/>
      <c r="K263" s="207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166</v>
      </c>
      <c r="AU263" s="217" t="s">
        <v>94</v>
      </c>
      <c r="AV263" s="13" t="s">
        <v>94</v>
      </c>
      <c r="AW263" s="13" t="s">
        <v>41</v>
      </c>
      <c r="AX263" s="13" t="s">
        <v>85</v>
      </c>
      <c r="AY263" s="217" t="s">
        <v>157</v>
      </c>
    </row>
    <row r="264" spans="1:65" s="13" customFormat="1" ht="11.25">
      <c r="B264" s="206"/>
      <c r="C264" s="207"/>
      <c r="D264" s="208" t="s">
        <v>166</v>
      </c>
      <c r="E264" s="209" t="s">
        <v>1</v>
      </c>
      <c r="F264" s="210" t="s">
        <v>455</v>
      </c>
      <c r="G264" s="207"/>
      <c r="H264" s="211">
        <v>44</v>
      </c>
      <c r="I264" s="212"/>
      <c r="J264" s="207"/>
      <c r="K264" s="207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166</v>
      </c>
      <c r="AU264" s="217" t="s">
        <v>94</v>
      </c>
      <c r="AV264" s="13" t="s">
        <v>94</v>
      </c>
      <c r="AW264" s="13" t="s">
        <v>41</v>
      </c>
      <c r="AX264" s="13" t="s">
        <v>85</v>
      </c>
      <c r="AY264" s="217" t="s">
        <v>157</v>
      </c>
    </row>
    <row r="265" spans="1:65" s="14" customFormat="1" ht="11.25">
      <c r="B265" s="218"/>
      <c r="C265" s="219"/>
      <c r="D265" s="208" t="s">
        <v>166</v>
      </c>
      <c r="E265" s="220" t="s">
        <v>1</v>
      </c>
      <c r="F265" s="221" t="s">
        <v>190</v>
      </c>
      <c r="G265" s="219"/>
      <c r="H265" s="222">
        <v>44.4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166</v>
      </c>
      <c r="AU265" s="228" t="s">
        <v>94</v>
      </c>
      <c r="AV265" s="14" t="s">
        <v>164</v>
      </c>
      <c r="AW265" s="14" t="s">
        <v>41</v>
      </c>
      <c r="AX265" s="14" t="s">
        <v>92</v>
      </c>
      <c r="AY265" s="228" t="s">
        <v>157</v>
      </c>
    </row>
    <row r="266" spans="1:65" s="2" customFormat="1" ht="16.5" customHeight="1">
      <c r="A266" s="34"/>
      <c r="B266" s="35"/>
      <c r="C266" s="233" t="s">
        <v>456</v>
      </c>
      <c r="D266" s="233" t="s">
        <v>248</v>
      </c>
      <c r="E266" s="234" t="s">
        <v>457</v>
      </c>
      <c r="F266" s="235" t="s">
        <v>458</v>
      </c>
      <c r="G266" s="236" t="s">
        <v>359</v>
      </c>
      <c r="H266" s="237">
        <v>67.355000000000004</v>
      </c>
      <c r="I266" s="238"/>
      <c r="J266" s="239">
        <f>ROUND(I266*H266,2)</f>
        <v>0</v>
      </c>
      <c r="K266" s="235" t="s">
        <v>163</v>
      </c>
      <c r="L266" s="240"/>
      <c r="M266" s="241" t="s">
        <v>1</v>
      </c>
      <c r="N266" s="242" t="s">
        <v>50</v>
      </c>
      <c r="O266" s="71"/>
      <c r="P266" s="202">
        <f>O266*H266</f>
        <v>0</v>
      </c>
      <c r="Q266" s="202">
        <v>1E-3</v>
      </c>
      <c r="R266" s="202">
        <f>Q266*H266</f>
        <v>6.7355000000000012E-2</v>
      </c>
      <c r="S266" s="202">
        <v>0</v>
      </c>
      <c r="T266" s="20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4" t="s">
        <v>201</v>
      </c>
      <c r="AT266" s="204" t="s">
        <v>248</v>
      </c>
      <c r="AU266" s="204" t="s">
        <v>94</v>
      </c>
      <c r="AY266" s="16" t="s">
        <v>157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6" t="s">
        <v>92</v>
      </c>
      <c r="BK266" s="205">
        <f>ROUND(I266*H266,2)</f>
        <v>0</v>
      </c>
      <c r="BL266" s="16" t="s">
        <v>164</v>
      </c>
      <c r="BM266" s="204" t="s">
        <v>459</v>
      </c>
    </row>
    <row r="267" spans="1:65" s="13" customFormat="1" ht="11.25">
      <c r="B267" s="206"/>
      <c r="C267" s="207"/>
      <c r="D267" s="208" t="s">
        <v>166</v>
      </c>
      <c r="E267" s="207"/>
      <c r="F267" s="210" t="s">
        <v>460</v>
      </c>
      <c r="G267" s="207"/>
      <c r="H267" s="211">
        <v>67.355000000000004</v>
      </c>
      <c r="I267" s="212"/>
      <c r="J267" s="207"/>
      <c r="K267" s="207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166</v>
      </c>
      <c r="AU267" s="217" t="s">
        <v>94</v>
      </c>
      <c r="AV267" s="13" t="s">
        <v>94</v>
      </c>
      <c r="AW267" s="13" t="s">
        <v>4</v>
      </c>
      <c r="AX267" s="13" t="s">
        <v>92</v>
      </c>
      <c r="AY267" s="217" t="s">
        <v>157</v>
      </c>
    </row>
    <row r="268" spans="1:65" s="2" customFormat="1" ht="33" customHeight="1">
      <c r="A268" s="34"/>
      <c r="B268" s="35"/>
      <c r="C268" s="193" t="s">
        <v>461</v>
      </c>
      <c r="D268" s="193" t="s">
        <v>159</v>
      </c>
      <c r="E268" s="194" t="s">
        <v>462</v>
      </c>
      <c r="F268" s="195" t="s">
        <v>463</v>
      </c>
      <c r="G268" s="196" t="s">
        <v>287</v>
      </c>
      <c r="H268" s="197">
        <v>1.27</v>
      </c>
      <c r="I268" s="198"/>
      <c r="J268" s="199">
        <f>ROUND(I268*H268,2)</f>
        <v>0</v>
      </c>
      <c r="K268" s="195" t="s">
        <v>163</v>
      </c>
      <c r="L268" s="39"/>
      <c r="M268" s="200" t="s">
        <v>1</v>
      </c>
      <c r="N268" s="201" t="s">
        <v>50</v>
      </c>
      <c r="O268" s="71"/>
      <c r="P268" s="202">
        <f>O268*H268</f>
        <v>0</v>
      </c>
      <c r="Q268" s="202">
        <v>1.1211199999999999E-2</v>
      </c>
      <c r="R268" s="202">
        <f>Q268*H268</f>
        <v>1.4238223999999999E-2</v>
      </c>
      <c r="S268" s="202">
        <v>0</v>
      </c>
      <c r="T268" s="20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4" t="s">
        <v>164</v>
      </c>
      <c r="AT268" s="204" t="s">
        <v>159</v>
      </c>
      <c r="AU268" s="204" t="s">
        <v>94</v>
      </c>
      <c r="AY268" s="16" t="s">
        <v>157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6" t="s">
        <v>92</v>
      </c>
      <c r="BK268" s="205">
        <f>ROUND(I268*H268,2)</f>
        <v>0</v>
      </c>
      <c r="BL268" s="16" t="s">
        <v>164</v>
      </c>
      <c r="BM268" s="204" t="s">
        <v>464</v>
      </c>
    </row>
    <row r="269" spans="1:65" s="13" customFormat="1" ht="22.5">
      <c r="B269" s="206"/>
      <c r="C269" s="207"/>
      <c r="D269" s="208" t="s">
        <v>166</v>
      </c>
      <c r="E269" s="209" t="s">
        <v>1</v>
      </c>
      <c r="F269" s="210" t="s">
        <v>465</v>
      </c>
      <c r="G269" s="207"/>
      <c r="H269" s="211">
        <v>1.27</v>
      </c>
      <c r="I269" s="212"/>
      <c r="J269" s="207"/>
      <c r="K269" s="207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166</v>
      </c>
      <c r="AU269" s="217" t="s">
        <v>94</v>
      </c>
      <c r="AV269" s="13" t="s">
        <v>94</v>
      </c>
      <c r="AW269" s="13" t="s">
        <v>41</v>
      </c>
      <c r="AX269" s="13" t="s">
        <v>92</v>
      </c>
      <c r="AY269" s="217" t="s">
        <v>157</v>
      </c>
    </row>
    <row r="270" spans="1:65" s="2" customFormat="1" ht="24">
      <c r="A270" s="34"/>
      <c r="B270" s="35"/>
      <c r="C270" s="193" t="s">
        <v>466</v>
      </c>
      <c r="D270" s="193" t="s">
        <v>159</v>
      </c>
      <c r="E270" s="194" t="s">
        <v>467</v>
      </c>
      <c r="F270" s="195" t="s">
        <v>468</v>
      </c>
      <c r="G270" s="196" t="s">
        <v>287</v>
      </c>
      <c r="H270" s="197">
        <v>23</v>
      </c>
      <c r="I270" s="198"/>
      <c r="J270" s="199">
        <f>ROUND(I270*H270,2)</f>
        <v>0</v>
      </c>
      <c r="K270" s="195" t="s">
        <v>163</v>
      </c>
      <c r="L270" s="39"/>
      <c r="M270" s="200" t="s">
        <v>1</v>
      </c>
      <c r="N270" s="201" t="s">
        <v>50</v>
      </c>
      <c r="O270" s="71"/>
      <c r="P270" s="202">
        <f>O270*H270</f>
        <v>0</v>
      </c>
      <c r="Q270" s="202">
        <v>4.6000000000000001E-4</v>
      </c>
      <c r="R270" s="202">
        <f>Q270*H270</f>
        <v>1.0580000000000001E-2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164</v>
      </c>
      <c r="AT270" s="204" t="s">
        <v>159</v>
      </c>
      <c r="AU270" s="204" t="s">
        <v>94</v>
      </c>
      <c r="AY270" s="16" t="s">
        <v>157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6" t="s">
        <v>92</v>
      </c>
      <c r="BK270" s="205">
        <f>ROUND(I270*H270,2)</f>
        <v>0</v>
      </c>
      <c r="BL270" s="16" t="s">
        <v>164</v>
      </c>
      <c r="BM270" s="204" t="s">
        <v>469</v>
      </c>
    </row>
    <row r="271" spans="1:65" s="13" customFormat="1" ht="11.25">
      <c r="B271" s="206"/>
      <c r="C271" s="207"/>
      <c r="D271" s="208" t="s">
        <v>166</v>
      </c>
      <c r="E271" s="209" t="s">
        <v>1</v>
      </c>
      <c r="F271" s="210" t="s">
        <v>470</v>
      </c>
      <c r="G271" s="207"/>
      <c r="H271" s="211">
        <v>23</v>
      </c>
      <c r="I271" s="212"/>
      <c r="J271" s="207"/>
      <c r="K271" s="207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166</v>
      </c>
      <c r="AU271" s="217" t="s">
        <v>94</v>
      </c>
      <c r="AV271" s="13" t="s">
        <v>94</v>
      </c>
      <c r="AW271" s="13" t="s">
        <v>41</v>
      </c>
      <c r="AX271" s="13" t="s">
        <v>92</v>
      </c>
      <c r="AY271" s="217" t="s">
        <v>157</v>
      </c>
    </row>
    <row r="272" spans="1:65" s="12" customFormat="1" ht="22.9" customHeight="1">
      <c r="B272" s="177"/>
      <c r="C272" s="178"/>
      <c r="D272" s="179" t="s">
        <v>84</v>
      </c>
      <c r="E272" s="191" t="s">
        <v>206</v>
      </c>
      <c r="F272" s="191" t="s">
        <v>471</v>
      </c>
      <c r="G272" s="178"/>
      <c r="H272" s="178"/>
      <c r="I272" s="181"/>
      <c r="J272" s="192">
        <f>BK272</f>
        <v>0</v>
      </c>
      <c r="K272" s="178"/>
      <c r="L272" s="183"/>
      <c r="M272" s="184"/>
      <c r="N272" s="185"/>
      <c r="O272" s="185"/>
      <c r="P272" s="186">
        <f>SUM(P273:P315)</f>
        <v>0</v>
      </c>
      <c r="Q272" s="185"/>
      <c r="R272" s="186">
        <f>SUM(R273:R315)</f>
        <v>12.384366198</v>
      </c>
      <c r="S272" s="185"/>
      <c r="T272" s="187">
        <f>SUM(T273:T315)</f>
        <v>79.073629999999994</v>
      </c>
      <c r="AR272" s="188" t="s">
        <v>92</v>
      </c>
      <c r="AT272" s="189" t="s">
        <v>84</v>
      </c>
      <c r="AU272" s="189" t="s">
        <v>92</v>
      </c>
      <c r="AY272" s="188" t="s">
        <v>157</v>
      </c>
      <c r="BK272" s="190">
        <f>SUM(BK273:BK315)</f>
        <v>0</v>
      </c>
    </row>
    <row r="273" spans="1:65" s="2" customFormat="1" ht="16.5" customHeight="1">
      <c r="A273" s="34"/>
      <c r="B273" s="35"/>
      <c r="C273" s="193" t="s">
        <v>472</v>
      </c>
      <c r="D273" s="193" t="s">
        <v>159</v>
      </c>
      <c r="E273" s="194" t="s">
        <v>473</v>
      </c>
      <c r="F273" s="195" t="s">
        <v>474</v>
      </c>
      <c r="G273" s="196" t="s">
        <v>162</v>
      </c>
      <c r="H273" s="197">
        <v>19.34</v>
      </c>
      <c r="I273" s="198"/>
      <c r="J273" s="199">
        <f>ROUND(I273*H273,2)</f>
        <v>0</v>
      </c>
      <c r="K273" s="195" t="s">
        <v>163</v>
      </c>
      <c r="L273" s="39"/>
      <c r="M273" s="200" t="s">
        <v>1</v>
      </c>
      <c r="N273" s="201" t="s">
        <v>50</v>
      </c>
      <c r="O273" s="71"/>
      <c r="P273" s="202">
        <f>O273*H273</f>
        <v>0</v>
      </c>
      <c r="Q273" s="202">
        <v>1.17E-3</v>
      </c>
      <c r="R273" s="202">
        <f>Q273*H273</f>
        <v>2.26278E-2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164</v>
      </c>
      <c r="AT273" s="204" t="s">
        <v>159</v>
      </c>
      <c r="AU273" s="204" t="s">
        <v>94</v>
      </c>
      <c r="AY273" s="16" t="s">
        <v>157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6" t="s">
        <v>92</v>
      </c>
      <c r="BK273" s="205">
        <f>ROUND(I273*H273,2)</f>
        <v>0</v>
      </c>
      <c r="BL273" s="16" t="s">
        <v>164</v>
      </c>
      <c r="BM273" s="204" t="s">
        <v>475</v>
      </c>
    </row>
    <row r="274" spans="1:65" s="13" customFormat="1" ht="11.25">
      <c r="B274" s="206"/>
      <c r="C274" s="207"/>
      <c r="D274" s="208" t="s">
        <v>166</v>
      </c>
      <c r="E274" s="209" t="s">
        <v>1</v>
      </c>
      <c r="F274" s="210" t="s">
        <v>476</v>
      </c>
      <c r="G274" s="207"/>
      <c r="H274" s="211">
        <v>19.34</v>
      </c>
      <c r="I274" s="212"/>
      <c r="J274" s="207"/>
      <c r="K274" s="207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166</v>
      </c>
      <c r="AU274" s="217" t="s">
        <v>94</v>
      </c>
      <c r="AV274" s="13" t="s">
        <v>94</v>
      </c>
      <c r="AW274" s="13" t="s">
        <v>41</v>
      </c>
      <c r="AX274" s="13" t="s">
        <v>92</v>
      </c>
      <c r="AY274" s="217" t="s">
        <v>157</v>
      </c>
    </row>
    <row r="275" spans="1:65" s="2" customFormat="1" ht="16.5" customHeight="1">
      <c r="A275" s="34"/>
      <c r="B275" s="35"/>
      <c r="C275" s="193" t="s">
        <v>477</v>
      </c>
      <c r="D275" s="193" t="s">
        <v>159</v>
      </c>
      <c r="E275" s="194" t="s">
        <v>478</v>
      </c>
      <c r="F275" s="195" t="s">
        <v>479</v>
      </c>
      <c r="G275" s="196" t="s">
        <v>162</v>
      </c>
      <c r="H275" s="197">
        <v>19.34</v>
      </c>
      <c r="I275" s="198"/>
      <c r="J275" s="199">
        <f>ROUND(I275*H275,2)</f>
        <v>0</v>
      </c>
      <c r="K275" s="195" t="s">
        <v>163</v>
      </c>
      <c r="L275" s="39"/>
      <c r="M275" s="200" t="s">
        <v>1</v>
      </c>
      <c r="N275" s="201" t="s">
        <v>50</v>
      </c>
      <c r="O275" s="71"/>
      <c r="P275" s="202">
        <f>O275*H275</f>
        <v>0</v>
      </c>
      <c r="Q275" s="202">
        <v>5.8049999999999996E-4</v>
      </c>
      <c r="R275" s="202">
        <f>Q275*H275</f>
        <v>1.122687E-2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164</v>
      </c>
      <c r="AT275" s="204" t="s">
        <v>159</v>
      </c>
      <c r="AU275" s="204" t="s">
        <v>94</v>
      </c>
      <c r="AY275" s="16" t="s">
        <v>157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6" t="s">
        <v>92</v>
      </c>
      <c r="BK275" s="205">
        <f>ROUND(I275*H275,2)</f>
        <v>0</v>
      </c>
      <c r="BL275" s="16" t="s">
        <v>164</v>
      </c>
      <c r="BM275" s="204" t="s">
        <v>480</v>
      </c>
    </row>
    <row r="276" spans="1:65" s="2" customFormat="1" ht="39">
      <c r="A276" s="34"/>
      <c r="B276" s="35"/>
      <c r="C276" s="36"/>
      <c r="D276" s="208" t="s">
        <v>226</v>
      </c>
      <c r="E276" s="36"/>
      <c r="F276" s="229" t="s">
        <v>481</v>
      </c>
      <c r="G276" s="36"/>
      <c r="H276" s="36"/>
      <c r="I276" s="230"/>
      <c r="J276" s="36"/>
      <c r="K276" s="36"/>
      <c r="L276" s="39"/>
      <c r="M276" s="231"/>
      <c r="N276" s="232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226</v>
      </c>
      <c r="AU276" s="16" t="s">
        <v>94</v>
      </c>
    </row>
    <row r="277" spans="1:65" s="2" customFormat="1" ht="16.5" customHeight="1">
      <c r="A277" s="34"/>
      <c r="B277" s="35"/>
      <c r="C277" s="233" t="s">
        <v>482</v>
      </c>
      <c r="D277" s="233" t="s">
        <v>248</v>
      </c>
      <c r="E277" s="234" t="s">
        <v>483</v>
      </c>
      <c r="F277" s="235" t="s">
        <v>484</v>
      </c>
      <c r="G277" s="236" t="s">
        <v>209</v>
      </c>
      <c r="H277" s="237">
        <v>1.415</v>
      </c>
      <c r="I277" s="238"/>
      <c r="J277" s="239">
        <f>ROUND(I277*H277,2)</f>
        <v>0</v>
      </c>
      <c r="K277" s="235" t="s">
        <v>1</v>
      </c>
      <c r="L277" s="240"/>
      <c r="M277" s="241" t="s">
        <v>1</v>
      </c>
      <c r="N277" s="242" t="s">
        <v>50</v>
      </c>
      <c r="O277" s="71"/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4" t="s">
        <v>201</v>
      </c>
      <c r="AT277" s="204" t="s">
        <v>248</v>
      </c>
      <c r="AU277" s="204" t="s">
        <v>94</v>
      </c>
      <c r="AY277" s="16" t="s">
        <v>157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6" t="s">
        <v>92</v>
      </c>
      <c r="BK277" s="205">
        <f>ROUND(I277*H277,2)</f>
        <v>0</v>
      </c>
      <c r="BL277" s="16" t="s">
        <v>164</v>
      </c>
      <c r="BM277" s="204" t="s">
        <v>485</v>
      </c>
    </row>
    <row r="278" spans="1:65" s="13" customFormat="1" ht="11.25">
      <c r="B278" s="206"/>
      <c r="C278" s="207"/>
      <c r="D278" s="208" t="s">
        <v>166</v>
      </c>
      <c r="E278" s="209" t="s">
        <v>1</v>
      </c>
      <c r="F278" s="210" t="s">
        <v>486</v>
      </c>
      <c r="G278" s="207"/>
      <c r="H278" s="211">
        <v>1.415</v>
      </c>
      <c r="I278" s="212"/>
      <c r="J278" s="207"/>
      <c r="K278" s="207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166</v>
      </c>
      <c r="AU278" s="217" t="s">
        <v>94</v>
      </c>
      <c r="AV278" s="13" t="s">
        <v>94</v>
      </c>
      <c r="AW278" s="13" t="s">
        <v>41</v>
      </c>
      <c r="AX278" s="13" t="s">
        <v>92</v>
      </c>
      <c r="AY278" s="217" t="s">
        <v>157</v>
      </c>
    </row>
    <row r="279" spans="1:65" s="2" customFormat="1" ht="33" customHeight="1">
      <c r="A279" s="34"/>
      <c r="B279" s="35"/>
      <c r="C279" s="193" t="s">
        <v>487</v>
      </c>
      <c r="D279" s="193" t="s">
        <v>159</v>
      </c>
      <c r="E279" s="194" t="s">
        <v>488</v>
      </c>
      <c r="F279" s="195" t="s">
        <v>489</v>
      </c>
      <c r="G279" s="196" t="s">
        <v>162</v>
      </c>
      <c r="H279" s="197">
        <v>23.4</v>
      </c>
      <c r="I279" s="198"/>
      <c r="J279" s="199">
        <f>ROUND(I279*H279,2)</f>
        <v>0</v>
      </c>
      <c r="K279" s="195" t="s">
        <v>163</v>
      </c>
      <c r="L279" s="39"/>
      <c r="M279" s="200" t="s">
        <v>1</v>
      </c>
      <c r="N279" s="201" t="s">
        <v>50</v>
      </c>
      <c r="O279" s="71"/>
      <c r="P279" s="202">
        <f>O279*H279</f>
        <v>0</v>
      </c>
      <c r="Q279" s="202">
        <v>0.15539952000000001</v>
      </c>
      <c r="R279" s="202">
        <f>Q279*H279</f>
        <v>3.636348768</v>
      </c>
      <c r="S279" s="202">
        <v>0</v>
      </c>
      <c r="T279" s="20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4" t="s">
        <v>164</v>
      </c>
      <c r="AT279" s="204" t="s">
        <v>159</v>
      </c>
      <c r="AU279" s="204" t="s">
        <v>94</v>
      </c>
      <c r="AY279" s="16" t="s">
        <v>157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6" t="s">
        <v>92</v>
      </c>
      <c r="BK279" s="205">
        <f>ROUND(I279*H279,2)</f>
        <v>0</v>
      </c>
      <c r="BL279" s="16" t="s">
        <v>164</v>
      </c>
      <c r="BM279" s="204" t="s">
        <v>490</v>
      </c>
    </row>
    <row r="280" spans="1:65" s="13" customFormat="1" ht="11.25">
      <c r="B280" s="206"/>
      <c r="C280" s="207"/>
      <c r="D280" s="208" t="s">
        <v>166</v>
      </c>
      <c r="E280" s="209" t="s">
        <v>1</v>
      </c>
      <c r="F280" s="210" t="s">
        <v>491</v>
      </c>
      <c r="G280" s="207"/>
      <c r="H280" s="211">
        <v>23.4</v>
      </c>
      <c r="I280" s="212"/>
      <c r="J280" s="207"/>
      <c r="K280" s="207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166</v>
      </c>
      <c r="AU280" s="217" t="s">
        <v>94</v>
      </c>
      <c r="AV280" s="13" t="s">
        <v>94</v>
      </c>
      <c r="AW280" s="13" t="s">
        <v>41</v>
      </c>
      <c r="AX280" s="13" t="s">
        <v>92</v>
      </c>
      <c r="AY280" s="217" t="s">
        <v>157</v>
      </c>
    </row>
    <row r="281" spans="1:65" s="2" customFormat="1" ht="16.5" customHeight="1">
      <c r="A281" s="34"/>
      <c r="B281" s="35"/>
      <c r="C281" s="233" t="s">
        <v>492</v>
      </c>
      <c r="D281" s="233" t="s">
        <v>248</v>
      </c>
      <c r="E281" s="234" t="s">
        <v>493</v>
      </c>
      <c r="F281" s="235" t="s">
        <v>494</v>
      </c>
      <c r="G281" s="236" t="s">
        <v>162</v>
      </c>
      <c r="H281" s="237">
        <v>24</v>
      </c>
      <c r="I281" s="238"/>
      <c r="J281" s="239">
        <f>ROUND(I281*H281,2)</f>
        <v>0</v>
      </c>
      <c r="K281" s="235" t="s">
        <v>163</v>
      </c>
      <c r="L281" s="240"/>
      <c r="M281" s="241" t="s">
        <v>1</v>
      </c>
      <c r="N281" s="242" t="s">
        <v>50</v>
      </c>
      <c r="O281" s="71"/>
      <c r="P281" s="202">
        <f>O281*H281</f>
        <v>0</v>
      </c>
      <c r="Q281" s="202">
        <v>8.5000000000000006E-2</v>
      </c>
      <c r="R281" s="202">
        <f>Q281*H281</f>
        <v>2.04</v>
      </c>
      <c r="S281" s="202">
        <v>0</v>
      </c>
      <c r="T281" s="20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201</v>
      </c>
      <c r="AT281" s="204" t="s">
        <v>248</v>
      </c>
      <c r="AU281" s="204" t="s">
        <v>94</v>
      </c>
      <c r="AY281" s="16" t="s">
        <v>157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6" t="s">
        <v>92</v>
      </c>
      <c r="BK281" s="205">
        <f>ROUND(I281*H281,2)</f>
        <v>0</v>
      </c>
      <c r="BL281" s="16" t="s">
        <v>164</v>
      </c>
      <c r="BM281" s="204" t="s">
        <v>495</v>
      </c>
    </row>
    <row r="282" spans="1:65" s="2" customFormat="1" ht="24">
      <c r="A282" s="34"/>
      <c r="B282" s="35"/>
      <c r="C282" s="193" t="s">
        <v>496</v>
      </c>
      <c r="D282" s="193" t="s">
        <v>159</v>
      </c>
      <c r="E282" s="194" t="s">
        <v>497</v>
      </c>
      <c r="F282" s="195" t="s">
        <v>498</v>
      </c>
      <c r="G282" s="196" t="s">
        <v>438</v>
      </c>
      <c r="H282" s="197">
        <v>2</v>
      </c>
      <c r="I282" s="198"/>
      <c r="J282" s="199">
        <f>ROUND(I282*H282,2)</f>
        <v>0</v>
      </c>
      <c r="K282" s="195" t="s">
        <v>163</v>
      </c>
      <c r="L282" s="39"/>
      <c r="M282" s="200" t="s">
        <v>1</v>
      </c>
      <c r="N282" s="201" t="s">
        <v>50</v>
      </c>
      <c r="O282" s="71"/>
      <c r="P282" s="202">
        <f>O282*H282</f>
        <v>0</v>
      </c>
      <c r="Q282" s="202">
        <v>6.4850000000000003E-3</v>
      </c>
      <c r="R282" s="202">
        <f>Q282*H282</f>
        <v>1.2970000000000001E-2</v>
      </c>
      <c r="S282" s="202">
        <v>0</v>
      </c>
      <c r="T282" s="20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4" t="s">
        <v>164</v>
      </c>
      <c r="AT282" s="204" t="s">
        <v>159</v>
      </c>
      <c r="AU282" s="204" t="s">
        <v>94</v>
      </c>
      <c r="AY282" s="16" t="s">
        <v>157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6" t="s">
        <v>92</v>
      </c>
      <c r="BK282" s="205">
        <f>ROUND(I282*H282,2)</f>
        <v>0</v>
      </c>
      <c r="BL282" s="16" t="s">
        <v>164</v>
      </c>
      <c r="BM282" s="204" t="s">
        <v>499</v>
      </c>
    </row>
    <row r="283" spans="1:65" s="2" customFormat="1" ht="21.75" customHeight="1">
      <c r="A283" s="34"/>
      <c r="B283" s="35"/>
      <c r="C283" s="193" t="s">
        <v>500</v>
      </c>
      <c r="D283" s="193" t="s">
        <v>159</v>
      </c>
      <c r="E283" s="194" t="s">
        <v>501</v>
      </c>
      <c r="F283" s="195" t="s">
        <v>502</v>
      </c>
      <c r="G283" s="196" t="s">
        <v>162</v>
      </c>
      <c r="H283" s="197">
        <v>2.44</v>
      </c>
      <c r="I283" s="198"/>
      <c r="J283" s="199">
        <f>ROUND(I283*H283,2)</f>
        <v>0</v>
      </c>
      <c r="K283" s="195" t="s">
        <v>163</v>
      </c>
      <c r="L283" s="39"/>
      <c r="M283" s="200" t="s">
        <v>1</v>
      </c>
      <c r="N283" s="201" t="s">
        <v>50</v>
      </c>
      <c r="O283" s="71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4" t="s">
        <v>164</v>
      </c>
      <c r="AT283" s="204" t="s">
        <v>159</v>
      </c>
      <c r="AU283" s="204" t="s">
        <v>94</v>
      </c>
      <c r="AY283" s="16" t="s">
        <v>157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6" t="s">
        <v>92</v>
      </c>
      <c r="BK283" s="205">
        <f>ROUND(I283*H283,2)</f>
        <v>0</v>
      </c>
      <c r="BL283" s="16" t="s">
        <v>164</v>
      </c>
      <c r="BM283" s="204" t="s">
        <v>503</v>
      </c>
    </row>
    <row r="284" spans="1:65" s="13" customFormat="1" ht="11.25">
      <c r="B284" s="206"/>
      <c r="C284" s="207"/>
      <c r="D284" s="208" t="s">
        <v>166</v>
      </c>
      <c r="E284" s="209" t="s">
        <v>1</v>
      </c>
      <c r="F284" s="210" t="s">
        <v>504</v>
      </c>
      <c r="G284" s="207"/>
      <c r="H284" s="211">
        <v>1.44</v>
      </c>
      <c r="I284" s="212"/>
      <c r="J284" s="207"/>
      <c r="K284" s="207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166</v>
      </c>
      <c r="AU284" s="217" t="s">
        <v>94</v>
      </c>
      <c r="AV284" s="13" t="s">
        <v>94</v>
      </c>
      <c r="AW284" s="13" t="s">
        <v>41</v>
      </c>
      <c r="AX284" s="13" t="s">
        <v>85</v>
      </c>
      <c r="AY284" s="217" t="s">
        <v>157</v>
      </c>
    </row>
    <row r="285" spans="1:65" s="13" customFormat="1" ht="11.25">
      <c r="B285" s="206"/>
      <c r="C285" s="207"/>
      <c r="D285" s="208" t="s">
        <v>166</v>
      </c>
      <c r="E285" s="209" t="s">
        <v>1</v>
      </c>
      <c r="F285" s="210" t="s">
        <v>505</v>
      </c>
      <c r="G285" s="207"/>
      <c r="H285" s="211">
        <v>1</v>
      </c>
      <c r="I285" s="212"/>
      <c r="J285" s="207"/>
      <c r="K285" s="207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166</v>
      </c>
      <c r="AU285" s="217" t="s">
        <v>94</v>
      </c>
      <c r="AV285" s="13" t="s">
        <v>94</v>
      </c>
      <c r="AW285" s="13" t="s">
        <v>41</v>
      </c>
      <c r="AX285" s="13" t="s">
        <v>85</v>
      </c>
      <c r="AY285" s="217" t="s">
        <v>157</v>
      </c>
    </row>
    <row r="286" spans="1:65" s="14" customFormat="1" ht="11.25">
      <c r="B286" s="218"/>
      <c r="C286" s="219"/>
      <c r="D286" s="208" t="s">
        <v>166</v>
      </c>
      <c r="E286" s="220" t="s">
        <v>1</v>
      </c>
      <c r="F286" s="221" t="s">
        <v>190</v>
      </c>
      <c r="G286" s="219"/>
      <c r="H286" s="222">
        <v>2.44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166</v>
      </c>
      <c r="AU286" s="228" t="s">
        <v>94</v>
      </c>
      <c r="AV286" s="14" t="s">
        <v>164</v>
      </c>
      <c r="AW286" s="14" t="s">
        <v>41</v>
      </c>
      <c r="AX286" s="14" t="s">
        <v>92</v>
      </c>
      <c r="AY286" s="228" t="s">
        <v>157</v>
      </c>
    </row>
    <row r="287" spans="1:65" s="2" customFormat="1" ht="16.5" customHeight="1">
      <c r="A287" s="34"/>
      <c r="B287" s="35"/>
      <c r="C287" s="233" t="s">
        <v>506</v>
      </c>
      <c r="D287" s="233" t="s">
        <v>248</v>
      </c>
      <c r="E287" s="234" t="s">
        <v>507</v>
      </c>
      <c r="F287" s="235" t="s">
        <v>508</v>
      </c>
      <c r="G287" s="236" t="s">
        <v>162</v>
      </c>
      <c r="H287" s="237">
        <v>2.44</v>
      </c>
      <c r="I287" s="238"/>
      <c r="J287" s="239">
        <f>ROUND(I287*H287,2)</f>
        <v>0</v>
      </c>
      <c r="K287" s="235" t="s">
        <v>163</v>
      </c>
      <c r="L287" s="240"/>
      <c r="M287" s="241" t="s">
        <v>1</v>
      </c>
      <c r="N287" s="242" t="s">
        <v>50</v>
      </c>
      <c r="O287" s="71"/>
      <c r="P287" s="202">
        <f>O287*H287</f>
        <v>0</v>
      </c>
      <c r="Q287" s="202">
        <v>3.5799999999999998E-3</v>
      </c>
      <c r="R287" s="202">
        <f>Q287*H287</f>
        <v>8.7352000000000003E-3</v>
      </c>
      <c r="S287" s="202">
        <v>0</v>
      </c>
      <c r="T287" s="20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4" t="s">
        <v>201</v>
      </c>
      <c r="AT287" s="204" t="s">
        <v>248</v>
      </c>
      <c r="AU287" s="204" t="s">
        <v>94</v>
      </c>
      <c r="AY287" s="16" t="s">
        <v>157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6" t="s">
        <v>92</v>
      </c>
      <c r="BK287" s="205">
        <f>ROUND(I287*H287,2)</f>
        <v>0</v>
      </c>
      <c r="BL287" s="16" t="s">
        <v>164</v>
      </c>
      <c r="BM287" s="204" t="s">
        <v>509</v>
      </c>
    </row>
    <row r="288" spans="1:65" s="2" customFormat="1" ht="16.5" customHeight="1">
      <c r="A288" s="34"/>
      <c r="B288" s="35"/>
      <c r="C288" s="193" t="s">
        <v>510</v>
      </c>
      <c r="D288" s="193" t="s">
        <v>159</v>
      </c>
      <c r="E288" s="194" t="s">
        <v>511</v>
      </c>
      <c r="F288" s="195" t="s">
        <v>512</v>
      </c>
      <c r="G288" s="196" t="s">
        <v>209</v>
      </c>
      <c r="H288" s="197">
        <v>6</v>
      </c>
      <c r="I288" s="198"/>
      <c r="J288" s="199">
        <f>ROUND(I288*H288,2)</f>
        <v>0</v>
      </c>
      <c r="K288" s="195" t="s">
        <v>1</v>
      </c>
      <c r="L288" s="39"/>
      <c r="M288" s="200" t="s">
        <v>1</v>
      </c>
      <c r="N288" s="201" t="s">
        <v>50</v>
      </c>
      <c r="O288" s="71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4" t="s">
        <v>164</v>
      </c>
      <c r="AT288" s="204" t="s">
        <v>159</v>
      </c>
      <c r="AU288" s="204" t="s">
        <v>94</v>
      </c>
      <c r="AY288" s="16" t="s">
        <v>157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6" t="s">
        <v>92</v>
      </c>
      <c r="BK288" s="205">
        <f>ROUND(I288*H288,2)</f>
        <v>0</v>
      </c>
      <c r="BL288" s="16" t="s">
        <v>164</v>
      </c>
      <c r="BM288" s="204" t="s">
        <v>513</v>
      </c>
    </row>
    <row r="289" spans="1:65" s="2" customFormat="1" ht="16.5" customHeight="1">
      <c r="A289" s="34"/>
      <c r="B289" s="35"/>
      <c r="C289" s="193" t="s">
        <v>514</v>
      </c>
      <c r="D289" s="193" t="s">
        <v>159</v>
      </c>
      <c r="E289" s="194" t="s">
        <v>515</v>
      </c>
      <c r="F289" s="195" t="s">
        <v>516</v>
      </c>
      <c r="G289" s="196" t="s">
        <v>517</v>
      </c>
      <c r="H289" s="197">
        <v>8</v>
      </c>
      <c r="I289" s="198"/>
      <c r="J289" s="199">
        <f>ROUND(I289*H289,2)</f>
        <v>0</v>
      </c>
      <c r="K289" s="195" t="s">
        <v>1</v>
      </c>
      <c r="L289" s="39"/>
      <c r="M289" s="200" t="s">
        <v>1</v>
      </c>
      <c r="N289" s="201" t="s">
        <v>50</v>
      </c>
      <c r="O289" s="71"/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4" t="s">
        <v>164</v>
      </c>
      <c r="AT289" s="204" t="s">
        <v>159</v>
      </c>
      <c r="AU289" s="204" t="s">
        <v>94</v>
      </c>
      <c r="AY289" s="16" t="s">
        <v>157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6" t="s">
        <v>92</v>
      </c>
      <c r="BK289" s="205">
        <f>ROUND(I289*H289,2)</f>
        <v>0</v>
      </c>
      <c r="BL289" s="16" t="s">
        <v>164</v>
      </c>
      <c r="BM289" s="204" t="s">
        <v>518</v>
      </c>
    </row>
    <row r="290" spans="1:65" s="2" customFormat="1" ht="19.5">
      <c r="A290" s="34"/>
      <c r="B290" s="35"/>
      <c r="C290" s="36"/>
      <c r="D290" s="208" t="s">
        <v>226</v>
      </c>
      <c r="E290" s="36"/>
      <c r="F290" s="229" t="s">
        <v>519</v>
      </c>
      <c r="G290" s="36"/>
      <c r="H290" s="36"/>
      <c r="I290" s="230"/>
      <c r="J290" s="36"/>
      <c r="K290" s="36"/>
      <c r="L290" s="39"/>
      <c r="M290" s="231"/>
      <c r="N290" s="232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226</v>
      </c>
      <c r="AU290" s="16" t="s">
        <v>94</v>
      </c>
    </row>
    <row r="291" spans="1:65" s="2" customFormat="1" ht="16.5" customHeight="1">
      <c r="A291" s="34"/>
      <c r="B291" s="35"/>
      <c r="C291" s="193" t="s">
        <v>520</v>
      </c>
      <c r="D291" s="193" t="s">
        <v>159</v>
      </c>
      <c r="E291" s="194" t="s">
        <v>521</v>
      </c>
      <c r="F291" s="195" t="s">
        <v>522</v>
      </c>
      <c r="G291" s="196" t="s">
        <v>183</v>
      </c>
      <c r="H291" s="197">
        <v>29.786999999999999</v>
      </c>
      <c r="I291" s="198"/>
      <c r="J291" s="199">
        <f>ROUND(I291*H291,2)</f>
        <v>0</v>
      </c>
      <c r="K291" s="195" t="s">
        <v>163</v>
      </c>
      <c r="L291" s="39"/>
      <c r="M291" s="200" t="s">
        <v>1</v>
      </c>
      <c r="N291" s="201" t="s">
        <v>50</v>
      </c>
      <c r="O291" s="71"/>
      <c r="P291" s="202">
        <f>O291*H291</f>
        <v>0</v>
      </c>
      <c r="Q291" s="202">
        <v>0.12</v>
      </c>
      <c r="R291" s="202">
        <f>Q291*H291</f>
        <v>3.5744399999999996</v>
      </c>
      <c r="S291" s="202">
        <v>2.4900000000000002</v>
      </c>
      <c r="T291" s="203">
        <f>S291*H291</f>
        <v>74.169629999999998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164</v>
      </c>
      <c r="AT291" s="204" t="s">
        <v>159</v>
      </c>
      <c r="AU291" s="204" t="s">
        <v>94</v>
      </c>
      <c r="AY291" s="16" t="s">
        <v>157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6" t="s">
        <v>92</v>
      </c>
      <c r="BK291" s="205">
        <f>ROUND(I291*H291,2)</f>
        <v>0</v>
      </c>
      <c r="BL291" s="16" t="s">
        <v>164</v>
      </c>
      <c r="BM291" s="204" t="s">
        <v>523</v>
      </c>
    </row>
    <row r="292" spans="1:65" s="13" customFormat="1" ht="22.5">
      <c r="B292" s="206"/>
      <c r="C292" s="207"/>
      <c r="D292" s="208" t="s">
        <v>166</v>
      </c>
      <c r="E292" s="209" t="s">
        <v>1</v>
      </c>
      <c r="F292" s="210" t="s">
        <v>524</v>
      </c>
      <c r="G292" s="207"/>
      <c r="H292" s="211">
        <v>29.786999999999999</v>
      </c>
      <c r="I292" s="212"/>
      <c r="J292" s="207"/>
      <c r="K292" s="207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166</v>
      </c>
      <c r="AU292" s="217" t="s">
        <v>94</v>
      </c>
      <c r="AV292" s="13" t="s">
        <v>94</v>
      </c>
      <c r="AW292" s="13" t="s">
        <v>41</v>
      </c>
      <c r="AX292" s="13" t="s">
        <v>92</v>
      </c>
      <c r="AY292" s="217" t="s">
        <v>157</v>
      </c>
    </row>
    <row r="293" spans="1:65" s="2" customFormat="1" ht="24">
      <c r="A293" s="34"/>
      <c r="B293" s="35"/>
      <c r="C293" s="193" t="s">
        <v>525</v>
      </c>
      <c r="D293" s="193" t="s">
        <v>159</v>
      </c>
      <c r="E293" s="194" t="s">
        <v>526</v>
      </c>
      <c r="F293" s="195" t="s">
        <v>527</v>
      </c>
      <c r="G293" s="196" t="s">
        <v>287</v>
      </c>
      <c r="H293" s="197">
        <v>18.34</v>
      </c>
      <c r="I293" s="198"/>
      <c r="J293" s="199">
        <f>ROUND(I293*H293,2)</f>
        <v>0</v>
      </c>
      <c r="K293" s="195" t="s">
        <v>163</v>
      </c>
      <c r="L293" s="39"/>
      <c r="M293" s="200" t="s">
        <v>1</v>
      </c>
      <c r="N293" s="201" t="s">
        <v>50</v>
      </c>
      <c r="O293" s="71"/>
      <c r="P293" s="202">
        <f>O293*H293</f>
        <v>0</v>
      </c>
      <c r="Q293" s="202">
        <v>3.6999999999999999E-4</v>
      </c>
      <c r="R293" s="202">
        <f>Q293*H293</f>
        <v>6.7857999999999998E-3</v>
      </c>
      <c r="S293" s="202">
        <v>0</v>
      </c>
      <c r="T293" s="20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4" t="s">
        <v>164</v>
      </c>
      <c r="AT293" s="204" t="s">
        <v>159</v>
      </c>
      <c r="AU293" s="204" t="s">
        <v>94</v>
      </c>
      <c r="AY293" s="16" t="s">
        <v>157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6" t="s">
        <v>92</v>
      </c>
      <c r="BK293" s="205">
        <f>ROUND(I293*H293,2)</f>
        <v>0</v>
      </c>
      <c r="BL293" s="16" t="s">
        <v>164</v>
      </c>
      <c r="BM293" s="204" t="s">
        <v>528</v>
      </c>
    </row>
    <row r="294" spans="1:65" s="13" customFormat="1" ht="11.25">
      <c r="B294" s="206"/>
      <c r="C294" s="207"/>
      <c r="D294" s="208" t="s">
        <v>166</v>
      </c>
      <c r="E294" s="209" t="s">
        <v>1</v>
      </c>
      <c r="F294" s="210" t="s">
        <v>529</v>
      </c>
      <c r="G294" s="207"/>
      <c r="H294" s="211">
        <v>10.199999999999999</v>
      </c>
      <c r="I294" s="212"/>
      <c r="J294" s="207"/>
      <c r="K294" s="207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166</v>
      </c>
      <c r="AU294" s="217" t="s">
        <v>94</v>
      </c>
      <c r="AV294" s="13" t="s">
        <v>94</v>
      </c>
      <c r="AW294" s="13" t="s">
        <v>41</v>
      </c>
      <c r="AX294" s="13" t="s">
        <v>85</v>
      </c>
      <c r="AY294" s="217" t="s">
        <v>157</v>
      </c>
    </row>
    <row r="295" spans="1:65" s="13" customFormat="1" ht="11.25">
      <c r="B295" s="206"/>
      <c r="C295" s="207"/>
      <c r="D295" s="208" t="s">
        <v>166</v>
      </c>
      <c r="E295" s="209" t="s">
        <v>1</v>
      </c>
      <c r="F295" s="210" t="s">
        <v>530</v>
      </c>
      <c r="G295" s="207"/>
      <c r="H295" s="211">
        <v>8.14</v>
      </c>
      <c r="I295" s="212"/>
      <c r="J295" s="207"/>
      <c r="K295" s="207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166</v>
      </c>
      <c r="AU295" s="217" t="s">
        <v>94</v>
      </c>
      <c r="AV295" s="13" t="s">
        <v>94</v>
      </c>
      <c r="AW295" s="13" t="s">
        <v>41</v>
      </c>
      <c r="AX295" s="13" t="s">
        <v>85</v>
      </c>
      <c r="AY295" s="217" t="s">
        <v>157</v>
      </c>
    </row>
    <row r="296" spans="1:65" s="14" customFormat="1" ht="11.25">
      <c r="B296" s="218"/>
      <c r="C296" s="219"/>
      <c r="D296" s="208" t="s">
        <v>166</v>
      </c>
      <c r="E296" s="220" t="s">
        <v>1</v>
      </c>
      <c r="F296" s="221" t="s">
        <v>190</v>
      </c>
      <c r="G296" s="219"/>
      <c r="H296" s="222">
        <v>18.34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166</v>
      </c>
      <c r="AU296" s="228" t="s">
        <v>94</v>
      </c>
      <c r="AV296" s="14" t="s">
        <v>164</v>
      </c>
      <c r="AW296" s="14" t="s">
        <v>41</v>
      </c>
      <c r="AX296" s="14" t="s">
        <v>92</v>
      </c>
      <c r="AY296" s="228" t="s">
        <v>157</v>
      </c>
    </row>
    <row r="297" spans="1:65" s="2" customFormat="1" ht="24">
      <c r="A297" s="34"/>
      <c r="B297" s="35"/>
      <c r="C297" s="193" t="s">
        <v>531</v>
      </c>
      <c r="D297" s="193" t="s">
        <v>159</v>
      </c>
      <c r="E297" s="194" t="s">
        <v>532</v>
      </c>
      <c r="F297" s="195" t="s">
        <v>533</v>
      </c>
      <c r="G297" s="196" t="s">
        <v>287</v>
      </c>
      <c r="H297" s="197">
        <v>6</v>
      </c>
      <c r="I297" s="198"/>
      <c r="J297" s="199">
        <f>ROUND(I297*H297,2)</f>
        <v>0</v>
      </c>
      <c r="K297" s="195" t="s">
        <v>163</v>
      </c>
      <c r="L297" s="39"/>
      <c r="M297" s="200" t="s">
        <v>1</v>
      </c>
      <c r="N297" s="201" t="s">
        <v>50</v>
      </c>
      <c r="O297" s="71"/>
      <c r="P297" s="202">
        <f>O297*H297</f>
        <v>0</v>
      </c>
      <c r="Q297" s="202">
        <v>0</v>
      </c>
      <c r="R297" s="202">
        <f>Q297*H297</f>
        <v>0</v>
      </c>
      <c r="S297" s="202">
        <v>6.5000000000000002E-2</v>
      </c>
      <c r="T297" s="203">
        <f>S297*H297</f>
        <v>0.39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4" t="s">
        <v>164</v>
      </c>
      <c r="AT297" s="204" t="s">
        <v>159</v>
      </c>
      <c r="AU297" s="204" t="s">
        <v>94</v>
      </c>
      <c r="AY297" s="16" t="s">
        <v>157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6" t="s">
        <v>92</v>
      </c>
      <c r="BK297" s="205">
        <f>ROUND(I297*H297,2)</f>
        <v>0</v>
      </c>
      <c r="BL297" s="16" t="s">
        <v>164</v>
      </c>
      <c r="BM297" s="204" t="s">
        <v>534</v>
      </c>
    </row>
    <row r="298" spans="1:65" s="13" customFormat="1" ht="11.25">
      <c r="B298" s="206"/>
      <c r="C298" s="207"/>
      <c r="D298" s="208" t="s">
        <v>166</v>
      </c>
      <c r="E298" s="209" t="s">
        <v>1</v>
      </c>
      <c r="F298" s="210" t="s">
        <v>535</v>
      </c>
      <c r="G298" s="207"/>
      <c r="H298" s="211">
        <v>6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166</v>
      </c>
      <c r="AU298" s="217" t="s">
        <v>94</v>
      </c>
      <c r="AV298" s="13" t="s">
        <v>94</v>
      </c>
      <c r="AW298" s="13" t="s">
        <v>41</v>
      </c>
      <c r="AX298" s="13" t="s">
        <v>92</v>
      </c>
      <c r="AY298" s="217" t="s">
        <v>157</v>
      </c>
    </row>
    <row r="299" spans="1:65" s="2" customFormat="1" ht="24">
      <c r="A299" s="34"/>
      <c r="B299" s="35"/>
      <c r="C299" s="193" t="s">
        <v>536</v>
      </c>
      <c r="D299" s="193" t="s">
        <v>159</v>
      </c>
      <c r="E299" s="194" t="s">
        <v>537</v>
      </c>
      <c r="F299" s="195" t="s">
        <v>538</v>
      </c>
      <c r="G299" s="196" t="s">
        <v>287</v>
      </c>
      <c r="H299" s="197">
        <v>400</v>
      </c>
      <c r="I299" s="198"/>
      <c r="J299" s="199">
        <f>ROUND(I299*H299,2)</f>
        <v>0</v>
      </c>
      <c r="K299" s="195" t="s">
        <v>163</v>
      </c>
      <c r="L299" s="39"/>
      <c r="M299" s="200" t="s">
        <v>1</v>
      </c>
      <c r="N299" s="201" t="s">
        <v>50</v>
      </c>
      <c r="O299" s="71"/>
      <c r="P299" s="202">
        <f>O299*H299</f>
        <v>0</v>
      </c>
      <c r="Q299" s="202">
        <v>5.0600000000000003E-3</v>
      </c>
      <c r="R299" s="202">
        <f>Q299*H299</f>
        <v>2.024</v>
      </c>
      <c r="S299" s="202">
        <v>5.0000000000000001E-3</v>
      </c>
      <c r="T299" s="203">
        <f>S299*H299</f>
        <v>2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4" t="s">
        <v>164</v>
      </c>
      <c r="AT299" s="204" t="s">
        <v>159</v>
      </c>
      <c r="AU299" s="204" t="s">
        <v>94</v>
      </c>
      <c r="AY299" s="16" t="s">
        <v>157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6" t="s">
        <v>92</v>
      </c>
      <c r="BK299" s="205">
        <f>ROUND(I299*H299,2)</f>
        <v>0</v>
      </c>
      <c r="BL299" s="16" t="s">
        <v>164</v>
      </c>
      <c r="BM299" s="204" t="s">
        <v>539</v>
      </c>
    </row>
    <row r="300" spans="1:65" s="2" customFormat="1" ht="21.75" customHeight="1">
      <c r="A300" s="34"/>
      <c r="B300" s="35"/>
      <c r="C300" s="193" t="s">
        <v>540</v>
      </c>
      <c r="D300" s="193" t="s">
        <v>159</v>
      </c>
      <c r="E300" s="194" t="s">
        <v>541</v>
      </c>
      <c r="F300" s="195" t="s">
        <v>542</v>
      </c>
      <c r="G300" s="196" t="s">
        <v>183</v>
      </c>
      <c r="H300" s="197">
        <v>1</v>
      </c>
      <c r="I300" s="198"/>
      <c r="J300" s="199">
        <f>ROUND(I300*H300,2)</f>
        <v>0</v>
      </c>
      <c r="K300" s="195" t="s">
        <v>163</v>
      </c>
      <c r="L300" s="39"/>
      <c r="M300" s="200" t="s">
        <v>1</v>
      </c>
      <c r="N300" s="201" t="s">
        <v>50</v>
      </c>
      <c r="O300" s="71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4" t="s">
        <v>164</v>
      </c>
      <c r="AT300" s="204" t="s">
        <v>159</v>
      </c>
      <c r="AU300" s="204" t="s">
        <v>94</v>
      </c>
      <c r="AY300" s="16" t="s">
        <v>157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6" t="s">
        <v>92</v>
      </c>
      <c r="BK300" s="205">
        <f>ROUND(I300*H300,2)</f>
        <v>0</v>
      </c>
      <c r="BL300" s="16" t="s">
        <v>164</v>
      </c>
      <c r="BM300" s="204" t="s">
        <v>543</v>
      </c>
    </row>
    <row r="301" spans="1:65" s="13" customFormat="1" ht="11.25">
      <c r="B301" s="206"/>
      <c r="C301" s="207"/>
      <c r="D301" s="208" t="s">
        <v>166</v>
      </c>
      <c r="E301" s="209" t="s">
        <v>1</v>
      </c>
      <c r="F301" s="210" t="s">
        <v>544</v>
      </c>
      <c r="G301" s="207"/>
      <c r="H301" s="211">
        <v>1</v>
      </c>
      <c r="I301" s="212"/>
      <c r="J301" s="207"/>
      <c r="K301" s="207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166</v>
      </c>
      <c r="AU301" s="217" t="s">
        <v>94</v>
      </c>
      <c r="AV301" s="13" t="s">
        <v>94</v>
      </c>
      <c r="AW301" s="13" t="s">
        <v>41</v>
      </c>
      <c r="AX301" s="13" t="s">
        <v>92</v>
      </c>
      <c r="AY301" s="217" t="s">
        <v>157</v>
      </c>
    </row>
    <row r="302" spans="1:65" s="2" customFormat="1" ht="24">
      <c r="A302" s="34"/>
      <c r="B302" s="35"/>
      <c r="C302" s="193" t="s">
        <v>545</v>
      </c>
      <c r="D302" s="193" t="s">
        <v>159</v>
      </c>
      <c r="E302" s="194" t="s">
        <v>546</v>
      </c>
      <c r="F302" s="195" t="s">
        <v>547</v>
      </c>
      <c r="G302" s="196" t="s">
        <v>183</v>
      </c>
      <c r="H302" s="197">
        <v>1</v>
      </c>
      <c r="I302" s="198"/>
      <c r="J302" s="199">
        <f>ROUND(I302*H302,2)</f>
        <v>0</v>
      </c>
      <c r="K302" s="195" t="s">
        <v>163</v>
      </c>
      <c r="L302" s="39"/>
      <c r="M302" s="200" t="s">
        <v>1</v>
      </c>
      <c r="N302" s="201" t="s">
        <v>50</v>
      </c>
      <c r="O302" s="71"/>
      <c r="P302" s="202">
        <f>O302*H302</f>
        <v>0</v>
      </c>
      <c r="Q302" s="202">
        <v>0.50375000000000003</v>
      </c>
      <c r="R302" s="202">
        <f>Q302*H302</f>
        <v>0.50375000000000003</v>
      </c>
      <c r="S302" s="202">
        <v>2.5</v>
      </c>
      <c r="T302" s="203">
        <f>S302*H302</f>
        <v>2.5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4" t="s">
        <v>164</v>
      </c>
      <c r="AT302" s="204" t="s">
        <v>159</v>
      </c>
      <c r="AU302" s="204" t="s">
        <v>94</v>
      </c>
      <c r="AY302" s="16" t="s">
        <v>157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6" t="s">
        <v>92</v>
      </c>
      <c r="BK302" s="205">
        <f>ROUND(I302*H302,2)</f>
        <v>0</v>
      </c>
      <c r="BL302" s="16" t="s">
        <v>164</v>
      </c>
      <c r="BM302" s="204" t="s">
        <v>548</v>
      </c>
    </row>
    <row r="303" spans="1:65" s="13" customFormat="1" ht="11.25">
      <c r="B303" s="206"/>
      <c r="C303" s="207"/>
      <c r="D303" s="208" t="s">
        <v>166</v>
      </c>
      <c r="E303" s="209" t="s">
        <v>1</v>
      </c>
      <c r="F303" s="210" t="s">
        <v>549</v>
      </c>
      <c r="G303" s="207"/>
      <c r="H303" s="211">
        <v>1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166</v>
      </c>
      <c r="AU303" s="217" t="s">
        <v>94</v>
      </c>
      <c r="AV303" s="13" t="s">
        <v>94</v>
      </c>
      <c r="AW303" s="13" t="s">
        <v>41</v>
      </c>
      <c r="AX303" s="13" t="s">
        <v>92</v>
      </c>
      <c r="AY303" s="217" t="s">
        <v>157</v>
      </c>
    </row>
    <row r="304" spans="1:65" s="2" customFormat="1" ht="24">
      <c r="A304" s="34"/>
      <c r="B304" s="35"/>
      <c r="C304" s="193" t="s">
        <v>550</v>
      </c>
      <c r="D304" s="193" t="s">
        <v>159</v>
      </c>
      <c r="E304" s="194" t="s">
        <v>551</v>
      </c>
      <c r="F304" s="195" t="s">
        <v>552</v>
      </c>
      <c r="G304" s="196" t="s">
        <v>287</v>
      </c>
      <c r="H304" s="197">
        <v>1</v>
      </c>
      <c r="I304" s="198"/>
      <c r="J304" s="199">
        <f>ROUND(I304*H304,2)</f>
        <v>0</v>
      </c>
      <c r="K304" s="195" t="s">
        <v>163</v>
      </c>
      <c r="L304" s="39"/>
      <c r="M304" s="200" t="s">
        <v>1</v>
      </c>
      <c r="N304" s="201" t="s">
        <v>50</v>
      </c>
      <c r="O304" s="71"/>
      <c r="P304" s="202">
        <f>O304*H304</f>
        <v>0</v>
      </c>
      <c r="Q304" s="202">
        <v>2.3244399999999998E-2</v>
      </c>
      <c r="R304" s="202">
        <f>Q304*H304</f>
        <v>2.3244399999999998E-2</v>
      </c>
      <c r="S304" s="202">
        <v>0</v>
      </c>
      <c r="T304" s="20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4" t="s">
        <v>164</v>
      </c>
      <c r="AT304" s="204" t="s">
        <v>159</v>
      </c>
      <c r="AU304" s="204" t="s">
        <v>94</v>
      </c>
      <c r="AY304" s="16" t="s">
        <v>157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6" t="s">
        <v>92</v>
      </c>
      <c r="BK304" s="205">
        <f>ROUND(I304*H304,2)</f>
        <v>0</v>
      </c>
      <c r="BL304" s="16" t="s">
        <v>164</v>
      </c>
      <c r="BM304" s="204" t="s">
        <v>553</v>
      </c>
    </row>
    <row r="305" spans="1:65" s="13" customFormat="1" ht="11.25">
      <c r="B305" s="206"/>
      <c r="C305" s="207"/>
      <c r="D305" s="208" t="s">
        <v>166</v>
      </c>
      <c r="E305" s="209" t="s">
        <v>1</v>
      </c>
      <c r="F305" s="210" t="s">
        <v>544</v>
      </c>
      <c r="G305" s="207"/>
      <c r="H305" s="211">
        <v>1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166</v>
      </c>
      <c r="AU305" s="217" t="s">
        <v>94</v>
      </c>
      <c r="AV305" s="13" t="s">
        <v>94</v>
      </c>
      <c r="AW305" s="13" t="s">
        <v>41</v>
      </c>
      <c r="AX305" s="13" t="s">
        <v>92</v>
      </c>
      <c r="AY305" s="217" t="s">
        <v>157</v>
      </c>
    </row>
    <row r="306" spans="1:65" s="2" customFormat="1" ht="24">
      <c r="A306" s="34"/>
      <c r="B306" s="35"/>
      <c r="C306" s="193" t="s">
        <v>554</v>
      </c>
      <c r="D306" s="193" t="s">
        <v>159</v>
      </c>
      <c r="E306" s="194" t="s">
        <v>555</v>
      </c>
      <c r="F306" s="195" t="s">
        <v>556</v>
      </c>
      <c r="G306" s="196" t="s">
        <v>287</v>
      </c>
      <c r="H306" s="197">
        <v>1</v>
      </c>
      <c r="I306" s="198"/>
      <c r="J306" s="199">
        <f>ROUND(I306*H306,2)</f>
        <v>0</v>
      </c>
      <c r="K306" s="195" t="s">
        <v>163</v>
      </c>
      <c r="L306" s="39"/>
      <c r="M306" s="200" t="s">
        <v>1</v>
      </c>
      <c r="N306" s="201" t="s">
        <v>50</v>
      </c>
      <c r="O306" s="71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4" t="s">
        <v>164</v>
      </c>
      <c r="AT306" s="204" t="s">
        <v>159</v>
      </c>
      <c r="AU306" s="204" t="s">
        <v>94</v>
      </c>
      <c r="AY306" s="16" t="s">
        <v>157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6" t="s">
        <v>92</v>
      </c>
      <c r="BK306" s="205">
        <f>ROUND(I306*H306,2)</f>
        <v>0</v>
      </c>
      <c r="BL306" s="16" t="s">
        <v>164</v>
      </c>
      <c r="BM306" s="204" t="s">
        <v>557</v>
      </c>
    </row>
    <row r="307" spans="1:65" s="2" customFormat="1" ht="24">
      <c r="A307" s="34"/>
      <c r="B307" s="35"/>
      <c r="C307" s="193" t="s">
        <v>558</v>
      </c>
      <c r="D307" s="193" t="s">
        <v>159</v>
      </c>
      <c r="E307" s="194" t="s">
        <v>559</v>
      </c>
      <c r="F307" s="195" t="s">
        <v>560</v>
      </c>
      <c r="G307" s="196" t="s">
        <v>287</v>
      </c>
      <c r="H307" s="197">
        <v>6</v>
      </c>
      <c r="I307" s="198"/>
      <c r="J307" s="199">
        <f>ROUND(I307*H307,2)</f>
        <v>0</v>
      </c>
      <c r="K307" s="195" t="s">
        <v>163</v>
      </c>
      <c r="L307" s="39"/>
      <c r="M307" s="200" t="s">
        <v>1</v>
      </c>
      <c r="N307" s="201" t="s">
        <v>50</v>
      </c>
      <c r="O307" s="71"/>
      <c r="P307" s="202">
        <f>O307*H307</f>
        <v>0</v>
      </c>
      <c r="Q307" s="202">
        <v>7.8163999999999997E-2</v>
      </c>
      <c r="R307" s="202">
        <f>Q307*H307</f>
        <v>0.46898399999999996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164</v>
      </c>
      <c r="AT307" s="204" t="s">
        <v>159</v>
      </c>
      <c r="AU307" s="204" t="s">
        <v>94</v>
      </c>
      <c r="AY307" s="16" t="s">
        <v>157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6" t="s">
        <v>92</v>
      </c>
      <c r="BK307" s="205">
        <f>ROUND(I307*H307,2)</f>
        <v>0</v>
      </c>
      <c r="BL307" s="16" t="s">
        <v>164</v>
      </c>
      <c r="BM307" s="204" t="s">
        <v>561</v>
      </c>
    </row>
    <row r="308" spans="1:65" s="13" customFormat="1" ht="11.25">
      <c r="B308" s="206"/>
      <c r="C308" s="207"/>
      <c r="D308" s="208" t="s">
        <v>166</v>
      </c>
      <c r="E308" s="209" t="s">
        <v>1</v>
      </c>
      <c r="F308" s="210" t="s">
        <v>562</v>
      </c>
      <c r="G308" s="207"/>
      <c r="H308" s="211">
        <v>6</v>
      </c>
      <c r="I308" s="212"/>
      <c r="J308" s="207"/>
      <c r="K308" s="207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166</v>
      </c>
      <c r="AU308" s="217" t="s">
        <v>94</v>
      </c>
      <c r="AV308" s="13" t="s">
        <v>94</v>
      </c>
      <c r="AW308" s="13" t="s">
        <v>41</v>
      </c>
      <c r="AX308" s="13" t="s">
        <v>92</v>
      </c>
      <c r="AY308" s="217" t="s">
        <v>157</v>
      </c>
    </row>
    <row r="309" spans="1:65" s="2" customFormat="1" ht="24">
      <c r="A309" s="34"/>
      <c r="B309" s="35"/>
      <c r="C309" s="193" t="s">
        <v>563</v>
      </c>
      <c r="D309" s="193" t="s">
        <v>159</v>
      </c>
      <c r="E309" s="194" t="s">
        <v>564</v>
      </c>
      <c r="F309" s="195" t="s">
        <v>565</v>
      </c>
      <c r="G309" s="196" t="s">
        <v>287</v>
      </c>
      <c r="H309" s="197">
        <v>6</v>
      </c>
      <c r="I309" s="198"/>
      <c r="J309" s="199">
        <f>ROUND(I309*H309,2)</f>
        <v>0</v>
      </c>
      <c r="K309" s="195" t="s">
        <v>163</v>
      </c>
      <c r="L309" s="39"/>
      <c r="M309" s="200" t="s">
        <v>1</v>
      </c>
      <c r="N309" s="201" t="s">
        <v>50</v>
      </c>
      <c r="O309" s="71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4" t="s">
        <v>164</v>
      </c>
      <c r="AT309" s="204" t="s">
        <v>159</v>
      </c>
      <c r="AU309" s="204" t="s">
        <v>94</v>
      </c>
      <c r="AY309" s="16" t="s">
        <v>157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6" t="s">
        <v>92</v>
      </c>
      <c r="BK309" s="205">
        <f>ROUND(I309*H309,2)</f>
        <v>0</v>
      </c>
      <c r="BL309" s="16" t="s">
        <v>164</v>
      </c>
      <c r="BM309" s="204" t="s">
        <v>566</v>
      </c>
    </row>
    <row r="310" spans="1:65" s="2" customFormat="1" ht="24">
      <c r="A310" s="34"/>
      <c r="B310" s="35"/>
      <c r="C310" s="193" t="s">
        <v>567</v>
      </c>
      <c r="D310" s="193" t="s">
        <v>159</v>
      </c>
      <c r="E310" s="194" t="s">
        <v>568</v>
      </c>
      <c r="F310" s="195" t="s">
        <v>569</v>
      </c>
      <c r="G310" s="196" t="s">
        <v>287</v>
      </c>
      <c r="H310" s="197">
        <v>7</v>
      </c>
      <c r="I310" s="198"/>
      <c r="J310" s="199">
        <f>ROUND(I310*H310,2)</f>
        <v>0</v>
      </c>
      <c r="K310" s="195" t="s">
        <v>163</v>
      </c>
      <c r="L310" s="39"/>
      <c r="M310" s="200" t="s">
        <v>1</v>
      </c>
      <c r="N310" s="201" t="s">
        <v>50</v>
      </c>
      <c r="O310" s="71"/>
      <c r="P310" s="202">
        <f>O310*H310</f>
        <v>0</v>
      </c>
      <c r="Q310" s="202">
        <v>0</v>
      </c>
      <c r="R310" s="202">
        <f>Q310*H310</f>
        <v>0</v>
      </c>
      <c r="S310" s="202">
        <v>0</v>
      </c>
      <c r="T310" s="20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4" t="s">
        <v>164</v>
      </c>
      <c r="AT310" s="204" t="s">
        <v>159</v>
      </c>
      <c r="AU310" s="204" t="s">
        <v>94</v>
      </c>
      <c r="AY310" s="16" t="s">
        <v>157</v>
      </c>
      <c r="BE310" s="205">
        <f>IF(N310="základní",J310,0)</f>
        <v>0</v>
      </c>
      <c r="BF310" s="205">
        <f>IF(N310="snížená",J310,0)</f>
        <v>0</v>
      </c>
      <c r="BG310" s="205">
        <f>IF(N310="zákl. přenesená",J310,0)</f>
        <v>0</v>
      </c>
      <c r="BH310" s="205">
        <f>IF(N310="sníž. přenesená",J310,0)</f>
        <v>0</v>
      </c>
      <c r="BI310" s="205">
        <f>IF(N310="nulová",J310,0)</f>
        <v>0</v>
      </c>
      <c r="BJ310" s="16" t="s">
        <v>92</v>
      </c>
      <c r="BK310" s="205">
        <f>ROUND(I310*H310,2)</f>
        <v>0</v>
      </c>
      <c r="BL310" s="16" t="s">
        <v>164</v>
      </c>
      <c r="BM310" s="204" t="s">
        <v>570</v>
      </c>
    </row>
    <row r="311" spans="1:65" s="2" customFormat="1" ht="21.75" customHeight="1">
      <c r="A311" s="34"/>
      <c r="B311" s="35"/>
      <c r="C311" s="193" t="s">
        <v>571</v>
      </c>
      <c r="D311" s="193" t="s">
        <v>159</v>
      </c>
      <c r="E311" s="194" t="s">
        <v>572</v>
      </c>
      <c r="F311" s="195" t="s">
        <v>573</v>
      </c>
      <c r="G311" s="196" t="s">
        <v>287</v>
      </c>
      <c r="H311" s="197">
        <v>7</v>
      </c>
      <c r="I311" s="198"/>
      <c r="J311" s="199">
        <f>ROUND(I311*H311,2)</f>
        <v>0</v>
      </c>
      <c r="K311" s="195" t="s">
        <v>163</v>
      </c>
      <c r="L311" s="39"/>
      <c r="M311" s="200" t="s">
        <v>1</v>
      </c>
      <c r="N311" s="201" t="s">
        <v>50</v>
      </c>
      <c r="O311" s="71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4" t="s">
        <v>164</v>
      </c>
      <c r="AT311" s="204" t="s">
        <v>159</v>
      </c>
      <c r="AU311" s="204" t="s">
        <v>94</v>
      </c>
      <c r="AY311" s="16" t="s">
        <v>157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6" t="s">
        <v>92</v>
      </c>
      <c r="BK311" s="205">
        <f>ROUND(I311*H311,2)</f>
        <v>0</v>
      </c>
      <c r="BL311" s="16" t="s">
        <v>164</v>
      </c>
      <c r="BM311" s="204" t="s">
        <v>574</v>
      </c>
    </row>
    <row r="312" spans="1:65" s="2" customFormat="1" ht="33" customHeight="1">
      <c r="A312" s="34"/>
      <c r="B312" s="35"/>
      <c r="C312" s="193" t="s">
        <v>575</v>
      </c>
      <c r="D312" s="193" t="s">
        <v>159</v>
      </c>
      <c r="E312" s="194" t="s">
        <v>576</v>
      </c>
      <c r="F312" s="195" t="s">
        <v>577</v>
      </c>
      <c r="G312" s="196" t="s">
        <v>162</v>
      </c>
      <c r="H312" s="197">
        <v>7</v>
      </c>
      <c r="I312" s="198"/>
      <c r="J312" s="199">
        <f>ROUND(I312*H312,2)</f>
        <v>0</v>
      </c>
      <c r="K312" s="195" t="s">
        <v>163</v>
      </c>
      <c r="L312" s="39"/>
      <c r="M312" s="200" t="s">
        <v>1</v>
      </c>
      <c r="N312" s="201" t="s">
        <v>50</v>
      </c>
      <c r="O312" s="71"/>
      <c r="P312" s="202">
        <f>O312*H312</f>
        <v>0</v>
      </c>
      <c r="Q312" s="202">
        <v>1.75048E-3</v>
      </c>
      <c r="R312" s="202">
        <f>Q312*H312</f>
        <v>1.225336E-2</v>
      </c>
      <c r="S312" s="202">
        <v>2E-3</v>
      </c>
      <c r="T312" s="203">
        <f>S312*H312</f>
        <v>1.4E-2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4" t="s">
        <v>164</v>
      </c>
      <c r="AT312" s="204" t="s">
        <v>159</v>
      </c>
      <c r="AU312" s="204" t="s">
        <v>94</v>
      </c>
      <c r="AY312" s="16" t="s">
        <v>157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6" t="s">
        <v>92</v>
      </c>
      <c r="BK312" s="205">
        <f>ROUND(I312*H312,2)</f>
        <v>0</v>
      </c>
      <c r="BL312" s="16" t="s">
        <v>164</v>
      </c>
      <c r="BM312" s="204" t="s">
        <v>578</v>
      </c>
    </row>
    <row r="313" spans="1:65" s="13" customFormat="1" ht="11.25">
      <c r="B313" s="206"/>
      <c r="C313" s="207"/>
      <c r="D313" s="208" t="s">
        <v>166</v>
      </c>
      <c r="E313" s="209" t="s">
        <v>1</v>
      </c>
      <c r="F313" s="210" t="s">
        <v>579</v>
      </c>
      <c r="G313" s="207"/>
      <c r="H313" s="211">
        <v>7</v>
      </c>
      <c r="I313" s="212"/>
      <c r="J313" s="207"/>
      <c r="K313" s="207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166</v>
      </c>
      <c r="AU313" s="217" t="s">
        <v>94</v>
      </c>
      <c r="AV313" s="13" t="s">
        <v>94</v>
      </c>
      <c r="AW313" s="13" t="s">
        <v>41</v>
      </c>
      <c r="AX313" s="13" t="s">
        <v>92</v>
      </c>
      <c r="AY313" s="217" t="s">
        <v>157</v>
      </c>
    </row>
    <row r="314" spans="1:65" s="2" customFormat="1" ht="24">
      <c r="A314" s="34"/>
      <c r="B314" s="35"/>
      <c r="C314" s="233" t="s">
        <v>580</v>
      </c>
      <c r="D314" s="233" t="s">
        <v>248</v>
      </c>
      <c r="E314" s="234" t="s">
        <v>581</v>
      </c>
      <c r="F314" s="235" t="s">
        <v>582</v>
      </c>
      <c r="G314" s="236" t="s">
        <v>209</v>
      </c>
      <c r="H314" s="237">
        <v>3.9E-2</v>
      </c>
      <c r="I314" s="238"/>
      <c r="J314" s="239">
        <f>ROUND(I314*H314,2)</f>
        <v>0</v>
      </c>
      <c r="K314" s="235" t="s">
        <v>583</v>
      </c>
      <c r="L314" s="240"/>
      <c r="M314" s="241" t="s">
        <v>1</v>
      </c>
      <c r="N314" s="242" t="s">
        <v>50</v>
      </c>
      <c r="O314" s="71"/>
      <c r="P314" s="202">
        <f>O314*H314</f>
        <v>0</v>
      </c>
      <c r="Q314" s="202">
        <v>1</v>
      </c>
      <c r="R314" s="202">
        <f>Q314*H314</f>
        <v>3.9E-2</v>
      </c>
      <c r="S314" s="202">
        <v>0</v>
      </c>
      <c r="T314" s="20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4" t="s">
        <v>201</v>
      </c>
      <c r="AT314" s="204" t="s">
        <v>248</v>
      </c>
      <c r="AU314" s="204" t="s">
        <v>94</v>
      </c>
      <c r="AY314" s="16" t="s">
        <v>157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6" t="s">
        <v>92</v>
      </c>
      <c r="BK314" s="205">
        <f>ROUND(I314*H314,2)</f>
        <v>0</v>
      </c>
      <c r="BL314" s="16" t="s">
        <v>164</v>
      </c>
      <c r="BM314" s="204" t="s">
        <v>584</v>
      </c>
    </row>
    <row r="315" spans="1:65" s="13" customFormat="1" ht="11.25">
      <c r="B315" s="206"/>
      <c r="C315" s="207"/>
      <c r="D315" s="208" t="s">
        <v>166</v>
      </c>
      <c r="E315" s="209" t="s">
        <v>1</v>
      </c>
      <c r="F315" s="210" t="s">
        <v>585</v>
      </c>
      <c r="G315" s="207"/>
      <c r="H315" s="211">
        <v>3.9E-2</v>
      </c>
      <c r="I315" s="212"/>
      <c r="J315" s="207"/>
      <c r="K315" s="207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166</v>
      </c>
      <c r="AU315" s="217" t="s">
        <v>94</v>
      </c>
      <c r="AV315" s="13" t="s">
        <v>94</v>
      </c>
      <c r="AW315" s="13" t="s">
        <v>41</v>
      </c>
      <c r="AX315" s="13" t="s">
        <v>92</v>
      </c>
      <c r="AY315" s="217" t="s">
        <v>157</v>
      </c>
    </row>
    <row r="316" spans="1:65" s="12" customFormat="1" ht="22.9" customHeight="1">
      <c r="B316" s="177"/>
      <c r="C316" s="178"/>
      <c r="D316" s="179" t="s">
        <v>84</v>
      </c>
      <c r="E316" s="191" t="s">
        <v>586</v>
      </c>
      <c r="F316" s="191" t="s">
        <v>587</v>
      </c>
      <c r="G316" s="178"/>
      <c r="H316" s="178"/>
      <c r="I316" s="181"/>
      <c r="J316" s="192">
        <f>BK316</f>
        <v>0</v>
      </c>
      <c r="K316" s="178"/>
      <c r="L316" s="183"/>
      <c r="M316" s="184"/>
      <c r="N316" s="185"/>
      <c r="O316" s="185"/>
      <c r="P316" s="186">
        <f>SUM(P317:P328)</f>
        <v>0</v>
      </c>
      <c r="Q316" s="185"/>
      <c r="R316" s="186">
        <f>SUM(R317:R328)</f>
        <v>0</v>
      </c>
      <c r="S316" s="185"/>
      <c r="T316" s="187">
        <f>SUM(T317:T328)</f>
        <v>0</v>
      </c>
      <c r="AR316" s="188" t="s">
        <v>92</v>
      </c>
      <c r="AT316" s="189" t="s">
        <v>84</v>
      </c>
      <c r="AU316" s="189" t="s">
        <v>92</v>
      </c>
      <c r="AY316" s="188" t="s">
        <v>157</v>
      </c>
      <c r="BK316" s="190">
        <f>SUM(BK317:BK328)</f>
        <v>0</v>
      </c>
    </row>
    <row r="317" spans="1:65" s="2" customFormat="1" ht="21.75" customHeight="1">
      <c r="A317" s="34"/>
      <c r="B317" s="35"/>
      <c r="C317" s="193" t="s">
        <v>588</v>
      </c>
      <c r="D317" s="193" t="s">
        <v>159</v>
      </c>
      <c r="E317" s="194" t="s">
        <v>589</v>
      </c>
      <c r="F317" s="195" t="s">
        <v>590</v>
      </c>
      <c r="G317" s="196" t="s">
        <v>438</v>
      </c>
      <c r="H317" s="197">
        <v>11</v>
      </c>
      <c r="I317" s="198"/>
      <c r="J317" s="199">
        <f>ROUND(I317*H317,2)</f>
        <v>0</v>
      </c>
      <c r="K317" s="195" t="s">
        <v>163</v>
      </c>
      <c r="L317" s="39"/>
      <c r="M317" s="200" t="s">
        <v>1</v>
      </c>
      <c r="N317" s="201" t="s">
        <v>50</v>
      </c>
      <c r="O317" s="71"/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4" t="s">
        <v>164</v>
      </c>
      <c r="AT317" s="204" t="s">
        <v>159</v>
      </c>
      <c r="AU317" s="204" t="s">
        <v>94</v>
      </c>
      <c r="AY317" s="16" t="s">
        <v>157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6" t="s">
        <v>92</v>
      </c>
      <c r="BK317" s="205">
        <f>ROUND(I317*H317,2)</f>
        <v>0</v>
      </c>
      <c r="BL317" s="16" t="s">
        <v>164</v>
      </c>
      <c r="BM317" s="204" t="s">
        <v>591</v>
      </c>
    </row>
    <row r="318" spans="1:65" s="2" customFormat="1" ht="33" customHeight="1">
      <c r="A318" s="34"/>
      <c r="B318" s="35"/>
      <c r="C318" s="193" t="s">
        <v>592</v>
      </c>
      <c r="D318" s="193" t="s">
        <v>159</v>
      </c>
      <c r="E318" s="194" t="s">
        <v>593</v>
      </c>
      <c r="F318" s="195" t="s">
        <v>594</v>
      </c>
      <c r="G318" s="196" t="s">
        <v>209</v>
      </c>
      <c r="H318" s="197">
        <v>1.43</v>
      </c>
      <c r="I318" s="198"/>
      <c r="J318" s="199">
        <f>ROUND(I318*H318,2)</f>
        <v>0</v>
      </c>
      <c r="K318" s="195" t="s">
        <v>163</v>
      </c>
      <c r="L318" s="39"/>
      <c r="M318" s="200" t="s">
        <v>1</v>
      </c>
      <c r="N318" s="201" t="s">
        <v>50</v>
      </c>
      <c r="O318" s="71"/>
      <c r="P318" s="202">
        <f>O318*H318</f>
        <v>0</v>
      </c>
      <c r="Q318" s="202">
        <v>0</v>
      </c>
      <c r="R318" s="202">
        <f>Q318*H318</f>
        <v>0</v>
      </c>
      <c r="S318" s="202">
        <v>0</v>
      </c>
      <c r="T318" s="20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4" t="s">
        <v>164</v>
      </c>
      <c r="AT318" s="204" t="s">
        <v>159</v>
      </c>
      <c r="AU318" s="204" t="s">
        <v>94</v>
      </c>
      <c r="AY318" s="16" t="s">
        <v>157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6" t="s">
        <v>92</v>
      </c>
      <c r="BK318" s="205">
        <f>ROUND(I318*H318,2)</f>
        <v>0</v>
      </c>
      <c r="BL318" s="16" t="s">
        <v>164</v>
      </c>
      <c r="BM318" s="204" t="s">
        <v>595</v>
      </c>
    </row>
    <row r="319" spans="1:65" s="13" customFormat="1" ht="11.25">
      <c r="B319" s="206"/>
      <c r="C319" s="207"/>
      <c r="D319" s="208" t="s">
        <v>166</v>
      </c>
      <c r="E319" s="209" t="s">
        <v>1</v>
      </c>
      <c r="F319" s="210" t="s">
        <v>596</v>
      </c>
      <c r="G319" s="207"/>
      <c r="H319" s="211">
        <v>1.43</v>
      </c>
      <c r="I319" s="212"/>
      <c r="J319" s="207"/>
      <c r="K319" s="207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166</v>
      </c>
      <c r="AU319" s="217" t="s">
        <v>94</v>
      </c>
      <c r="AV319" s="13" t="s">
        <v>94</v>
      </c>
      <c r="AW319" s="13" t="s">
        <v>41</v>
      </c>
      <c r="AX319" s="13" t="s">
        <v>92</v>
      </c>
      <c r="AY319" s="217" t="s">
        <v>157</v>
      </c>
    </row>
    <row r="320" spans="1:65" s="2" customFormat="1" ht="24">
      <c r="A320" s="34"/>
      <c r="B320" s="35"/>
      <c r="C320" s="193" t="s">
        <v>597</v>
      </c>
      <c r="D320" s="193" t="s">
        <v>159</v>
      </c>
      <c r="E320" s="194" t="s">
        <v>598</v>
      </c>
      <c r="F320" s="195" t="s">
        <v>599</v>
      </c>
      <c r="G320" s="196" t="s">
        <v>209</v>
      </c>
      <c r="H320" s="197">
        <v>74.17</v>
      </c>
      <c r="I320" s="198"/>
      <c r="J320" s="199">
        <f>ROUND(I320*H320,2)</f>
        <v>0</v>
      </c>
      <c r="K320" s="195" t="s">
        <v>163</v>
      </c>
      <c r="L320" s="39"/>
      <c r="M320" s="200" t="s">
        <v>1</v>
      </c>
      <c r="N320" s="201" t="s">
        <v>50</v>
      </c>
      <c r="O320" s="71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4" t="s">
        <v>164</v>
      </c>
      <c r="AT320" s="204" t="s">
        <v>159</v>
      </c>
      <c r="AU320" s="204" t="s">
        <v>94</v>
      </c>
      <c r="AY320" s="16" t="s">
        <v>157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6" t="s">
        <v>92</v>
      </c>
      <c r="BK320" s="205">
        <f>ROUND(I320*H320,2)</f>
        <v>0</v>
      </c>
      <c r="BL320" s="16" t="s">
        <v>164</v>
      </c>
      <c r="BM320" s="204" t="s">
        <v>600</v>
      </c>
    </row>
    <row r="321" spans="1:65" s="13" customFormat="1" ht="11.25">
      <c r="B321" s="206"/>
      <c r="C321" s="207"/>
      <c r="D321" s="208" t="s">
        <v>166</v>
      </c>
      <c r="E321" s="209" t="s">
        <v>1</v>
      </c>
      <c r="F321" s="210" t="s">
        <v>601</v>
      </c>
      <c r="G321" s="207"/>
      <c r="H321" s="211">
        <v>74.17</v>
      </c>
      <c r="I321" s="212"/>
      <c r="J321" s="207"/>
      <c r="K321" s="207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166</v>
      </c>
      <c r="AU321" s="217" t="s">
        <v>94</v>
      </c>
      <c r="AV321" s="13" t="s">
        <v>94</v>
      </c>
      <c r="AW321" s="13" t="s">
        <v>41</v>
      </c>
      <c r="AX321" s="13" t="s">
        <v>92</v>
      </c>
      <c r="AY321" s="217" t="s">
        <v>157</v>
      </c>
    </row>
    <row r="322" spans="1:65" s="2" customFormat="1" ht="24">
      <c r="A322" s="34"/>
      <c r="B322" s="35"/>
      <c r="C322" s="193" t="s">
        <v>602</v>
      </c>
      <c r="D322" s="193" t="s">
        <v>159</v>
      </c>
      <c r="E322" s="194" t="s">
        <v>603</v>
      </c>
      <c r="F322" s="195" t="s">
        <v>604</v>
      </c>
      <c r="G322" s="196" t="s">
        <v>209</v>
      </c>
      <c r="H322" s="197">
        <v>74.17</v>
      </c>
      <c r="I322" s="198"/>
      <c r="J322" s="199">
        <f>ROUND(I322*H322,2)</f>
        <v>0</v>
      </c>
      <c r="K322" s="195" t="s">
        <v>163</v>
      </c>
      <c r="L322" s="39"/>
      <c r="M322" s="200" t="s">
        <v>1</v>
      </c>
      <c r="N322" s="201" t="s">
        <v>50</v>
      </c>
      <c r="O322" s="71"/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4" t="s">
        <v>164</v>
      </c>
      <c r="AT322" s="204" t="s">
        <v>159</v>
      </c>
      <c r="AU322" s="204" t="s">
        <v>94</v>
      </c>
      <c r="AY322" s="16" t="s">
        <v>157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6" t="s">
        <v>92</v>
      </c>
      <c r="BK322" s="205">
        <f>ROUND(I322*H322,2)</f>
        <v>0</v>
      </c>
      <c r="BL322" s="16" t="s">
        <v>164</v>
      </c>
      <c r="BM322" s="204" t="s">
        <v>605</v>
      </c>
    </row>
    <row r="323" spans="1:65" s="13" customFormat="1" ht="11.25">
      <c r="B323" s="206"/>
      <c r="C323" s="207"/>
      <c r="D323" s="208" t="s">
        <v>166</v>
      </c>
      <c r="E323" s="209" t="s">
        <v>1</v>
      </c>
      <c r="F323" s="210" t="s">
        <v>601</v>
      </c>
      <c r="G323" s="207"/>
      <c r="H323" s="211">
        <v>74.17</v>
      </c>
      <c r="I323" s="212"/>
      <c r="J323" s="207"/>
      <c r="K323" s="207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166</v>
      </c>
      <c r="AU323" s="217" t="s">
        <v>94</v>
      </c>
      <c r="AV323" s="13" t="s">
        <v>94</v>
      </c>
      <c r="AW323" s="13" t="s">
        <v>41</v>
      </c>
      <c r="AX323" s="13" t="s">
        <v>92</v>
      </c>
      <c r="AY323" s="217" t="s">
        <v>157</v>
      </c>
    </row>
    <row r="324" spans="1:65" s="2" customFormat="1" ht="16.5" customHeight="1">
      <c r="A324" s="34"/>
      <c r="B324" s="35"/>
      <c r="C324" s="193" t="s">
        <v>606</v>
      </c>
      <c r="D324" s="193" t="s">
        <v>159</v>
      </c>
      <c r="E324" s="194" t="s">
        <v>607</v>
      </c>
      <c r="F324" s="195" t="s">
        <v>608</v>
      </c>
      <c r="G324" s="196" t="s">
        <v>209</v>
      </c>
      <c r="H324" s="197">
        <v>667.53</v>
      </c>
      <c r="I324" s="198"/>
      <c r="J324" s="199">
        <f>ROUND(I324*H324,2)</f>
        <v>0</v>
      </c>
      <c r="K324" s="195" t="s">
        <v>163</v>
      </c>
      <c r="L324" s="39"/>
      <c r="M324" s="200" t="s">
        <v>1</v>
      </c>
      <c r="N324" s="201" t="s">
        <v>50</v>
      </c>
      <c r="O324" s="71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4" t="s">
        <v>164</v>
      </c>
      <c r="AT324" s="204" t="s">
        <v>159</v>
      </c>
      <c r="AU324" s="204" t="s">
        <v>94</v>
      </c>
      <c r="AY324" s="16" t="s">
        <v>157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6" t="s">
        <v>92</v>
      </c>
      <c r="BK324" s="205">
        <f>ROUND(I324*H324,2)</f>
        <v>0</v>
      </c>
      <c r="BL324" s="16" t="s">
        <v>164</v>
      </c>
      <c r="BM324" s="204" t="s">
        <v>609</v>
      </c>
    </row>
    <row r="325" spans="1:65" s="2" customFormat="1" ht="29.25">
      <c r="A325" s="34"/>
      <c r="B325" s="35"/>
      <c r="C325" s="36"/>
      <c r="D325" s="208" t="s">
        <v>226</v>
      </c>
      <c r="E325" s="36"/>
      <c r="F325" s="229" t="s">
        <v>610</v>
      </c>
      <c r="G325" s="36"/>
      <c r="H325" s="36"/>
      <c r="I325" s="230"/>
      <c r="J325" s="36"/>
      <c r="K325" s="36"/>
      <c r="L325" s="39"/>
      <c r="M325" s="231"/>
      <c r="N325" s="232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6" t="s">
        <v>226</v>
      </c>
      <c r="AU325" s="16" t="s">
        <v>94</v>
      </c>
    </row>
    <row r="326" spans="1:65" s="13" customFormat="1" ht="11.25">
      <c r="B326" s="206"/>
      <c r="C326" s="207"/>
      <c r="D326" s="208" t="s">
        <v>166</v>
      </c>
      <c r="E326" s="207"/>
      <c r="F326" s="210" t="s">
        <v>611</v>
      </c>
      <c r="G326" s="207"/>
      <c r="H326" s="211">
        <v>667.53</v>
      </c>
      <c r="I326" s="212"/>
      <c r="J326" s="207"/>
      <c r="K326" s="207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166</v>
      </c>
      <c r="AU326" s="217" t="s">
        <v>94</v>
      </c>
      <c r="AV326" s="13" t="s">
        <v>94</v>
      </c>
      <c r="AW326" s="13" t="s">
        <v>4</v>
      </c>
      <c r="AX326" s="13" t="s">
        <v>92</v>
      </c>
      <c r="AY326" s="217" t="s">
        <v>157</v>
      </c>
    </row>
    <row r="327" spans="1:65" s="2" customFormat="1" ht="24">
      <c r="A327" s="34"/>
      <c r="B327" s="35"/>
      <c r="C327" s="193" t="s">
        <v>612</v>
      </c>
      <c r="D327" s="193" t="s">
        <v>159</v>
      </c>
      <c r="E327" s="194" t="s">
        <v>613</v>
      </c>
      <c r="F327" s="195" t="s">
        <v>208</v>
      </c>
      <c r="G327" s="196" t="s">
        <v>209</v>
      </c>
      <c r="H327" s="197">
        <v>74.17</v>
      </c>
      <c r="I327" s="198"/>
      <c r="J327" s="199">
        <f>ROUND(I327*H327,2)</f>
        <v>0</v>
      </c>
      <c r="K327" s="195" t="s">
        <v>163</v>
      </c>
      <c r="L327" s="39"/>
      <c r="M327" s="200" t="s">
        <v>1</v>
      </c>
      <c r="N327" s="201" t="s">
        <v>50</v>
      </c>
      <c r="O327" s="71"/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4" t="s">
        <v>164</v>
      </c>
      <c r="AT327" s="204" t="s">
        <v>159</v>
      </c>
      <c r="AU327" s="204" t="s">
        <v>94</v>
      </c>
      <c r="AY327" s="16" t="s">
        <v>157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6" t="s">
        <v>92</v>
      </c>
      <c r="BK327" s="205">
        <f>ROUND(I327*H327,2)</f>
        <v>0</v>
      </c>
      <c r="BL327" s="16" t="s">
        <v>164</v>
      </c>
      <c r="BM327" s="204" t="s">
        <v>614</v>
      </c>
    </row>
    <row r="328" spans="1:65" s="13" customFormat="1" ht="11.25">
      <c r="B328" s="206"/>
      <c r="C328" s="207"/>
      <c r="D328" s="208" t="s">
        <v>166</v>
      </c>
      <c r="E328" s="209" t="s">
        <v>1</v>
      </c>
      <c r="F328" s="210" t="s">
        <v>601</v>
      </c>
      <c r="G328" s="207"/>
      <c r="H328" s="211">
        <v>74.17</v>
      </c>
      <c r="I328" s="212"/>
      <c r="J328" s="207"/>
      <c r="K328" s="207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166</v>
      </c>
      <c r="AU328" s="217" t="s">
        <v>94</v>
      </c>
      <c r="AV328" s="13" t="s">
        <v>94</v>
      </c>
      <c r="AW328" s="13" t="s">
        <v>41</v>
      </c>
      <c r="AX328" s="13" t="s">
        <v>92</v>
      </c>
      <c r="AY328" s="217" t="s">
        <v>157</v>
      </c>
    </row>
    <row r="329" spans="1:65" s="12" customFormat="1" ht="22.9" customHeight="1">
      <c r="B329" s="177"/>
      <c r="C329" s="178"/>
      <c r="D329" s="179" t="s">
        <v>84</v>
      </c>
      <c r="E329" s="191" t="s">
        <v>615</v>
      </c>
      <c r="F329" s="191" t="s">
        <v>616</v>
      </c>
      <c r="G329" s="178"/>
      <c r="H329" s="178"/>
      <c r="I329" s="181"/>
      <c r="J329" s="192">
        <f>BK329</f>
        <v>0</v>
      </c>
      <c r="K329" s="178"/>
      <c r="L329" s="183"/>
      <c r="M329" s="184"/>
      <c r="N329" s="185"/>
      <c r="O329" s="185"/>
      <c r="P329" s="186">
        <f>P330</f>
        <v>0</v>
      </c>
      <c r="Q329" s="185"/>
      <c r="R329" s="186">
        <f>R330</f>
        <v>0</v>
      </c>
      <c r="S329" s="185"/>
      <c r="T329" s="187">
        <f>T330</f>
        <v>0</v>
      </c>
      <c r="AR329" s="188" t="s">
        <v>92</v>
      </c>
      <c r="AT329" s="189" t="s">
        <v>84</v>
      </c>
      <c r="AU329" s="189" t="s">
        <v>92</v>
      </c>
      <c r="AY329" s="188" t="s">
        <v>157</v>
      </c>
      <c r="BK329" s="190">
        <f>BK330</f>
        <v>0</v>
      </c>
    </row>
    <row r="330" spans="1:65" s="2" customFormat="1" ht="24">
      <c r="A330" s="34"/>
      <c r="B330" s="35"/>
      <c r="C330" s="193" t="s">
        <v>617</v>
      </c>
      <c r="D330" s="193" t="s">
        <v>159</v>
      </c>
      <c r="E330" s="194" t="s">
        <v>618</v>
      </c>
      <c r="F330" s="195" t="s">
        <v>619</v>
      </c>
      <c r="G330" s="196" t="s">
        <v>209</v>
      </c>
      <c r="H330" s="197">
        <v>368.10899999999998</v>
      </c>
      <c r="I330" s="198"/>
      <c r="J330" s="199">
        <f>ROUND(I330*H330,2)</f>
        <v>0</v>
      </c>
      <c r="K330" s="195" t="s">
        <v>163</v>
      </c>
      <c r="L330" s="39"/>
      <c r="M330" s="200" t="s">
        <v>1</v>
      </c>
      <c r="N330" s="201" t="s">
        <v>50</v>
      </c>
      <c r="O330" s="71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4" t="s">
        <v>164</v>
      </c>
      <c r="AT330" s="204" t="s">
        <v>159</v>
      </c>
      <c r="AU330" s="204" t="s">
        <v>94</v>
      </c>
      <c r="AY330" s="16" t="s">
        <v>157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6" t="s">
        <v>92</v>
      </c>
      <c r="BK330" s="205">
        <f>ROUND(I330*H330,2)</f>
        <v>0</v>
      </c>
      <c r="BL330" s="16" t="s">
        <v>164</v>
      </c>
      <c r="BM330" s="204" t="s">
        <v>620</v>
      </c>
    </row>
    <row r="331" spans="1:65" s="12" customFormat="1" ht="25.9" customHeight="1">
      <c r="B331" s="177"/>
      <c r="C331" s="178"/>
      <c r="D331" s="179" t="s">
        <v>84</v>
      </c>
      <c r="E331" s="180" t="s">
        <v>621</v>
      </c>
      <c r="F331" s="180" t="s">
        <v>622</v>
      </c>
      <c r="G331" s="178"/>
      <c r="H331" s="178"/>
      <c r="I331" s="181"/>
      <c r="J331" s="182">
        <f>BK331</f>
        <v>0</v>
      </c>
      <c r="K331" s="178"/>
      <c r="L331" s="183"/>
      <c r="M331" s="184"/>
      <c r="N331" s="185"/>
      <c r="O331" s="185"/>
      <c r="P331" s="186">
        <f>P332+P361+P366</f>
        <v>0</v>
      </c>
      <c r="Q331" s="185"/>
      <c r="R331" s="186">
        <f>R332+R361+R366</f>
        <v>0.44041060579999997</v>
      </c>
      <c r="S331" s="185"/>
      <c r="T331" s="187">
        <f>T332+T361+T366</f>
        <v>0</v>
      </c>
      <c r="AR331" s="188" t="s">
        <v>94</v>
      </c>
      <c r="AT331" s="189" t="s">
        <v>84</v>
      </c>
      <c r="AU331" s="189" t="s">
        <v>85</v>
      </c>
      <c r="AY331" s="188" t="s">
        <v>157</v>
      </c>
      <c r="BK331" s="190">
        <f>BK332+BK361+BK366</f>
        <v>0</v>
      </c>
    </row>
    <row r="332" spans="1:65" s="12" customFormat="1" ht="22.9" customHeight="1">
      <c r="B332" s="177"/>
      <c r="C332" s="178"/>
      <c r="D332" s="179" t="s">
        <v>84</v>
      </c>
      <c r="E332" s="191" t="s">
        <v>623</v>
      </c>
      <c r="F332" s="191" t="s">
        <v>624</v>
      </c>
      <c r="G332" s="178"/>
      <c r="H332" s="178"/>
      <c r="I332" s="181"/>
      <c r="J332" s="192">
        <f>BK332</f>
        <v>0</v>
      </c>
      <c r="K332" s="178"/>
      <c r="L332" s="183"/>
      <c r="M332" s="184"/>
      <c r="N332" s="185"/>
      <c r="O332" s="185"/>
      <c r="P332" s="186">
        <f>SUM(P333:P360)</f>
        <v>0</v>
      </c>
      <c r="Q332" s="185"/>
      <c r="R332" s="186">
        <f>SUM(R333:R360)</f>
        <v>0.30500350579999996</v>
      </c>
      <c r="S332" s="185"/>
      <c r="T332" s="187">
        <f>SUM(T333:T360)</f>
        <v>0</v>
      </c>
      <c r="AR332" s="188" t="s">
        <v>94</v>
      </c>
      <c r="AT332" s="189" t="s">
        <v>84</v>
      </c>
      <c r="AU332" s="189" t="s">
        <v>92</v>
      </c>
      <c r="AY332" s="188" t="s">
        <v>157</v>
      </c>
      <c r="BK332" s="190">
        <f>SUM(BK333:BK360)</f>
        <v>0</v>
      </c>
    </row>
    <row r="333" spans="1:65" s="2" customFormat="1" ht="24">
      <c r="A333" s="34"/>
      <c r="B333" s="35"/>
      <c r="C333" s="193" t="s">
        <v>625</v>
      </c>
      <c r="D333" s="193" t="s">
        <v>159</v>
      </c>
      <c r="E333" s="194" t="s">
        <v>626</v>
      </c>
      <c r="F333" s="195" t="s">
        <v>627</v>
      </c>
      <c r="G333" s="196" t="s">
        <v>287</v>
      </c>
      <c r="H333" s="197">
        <v>58.1</v>
      </c>
      <c r="I333" s="198"/>
      <c r="J333" s="199">
        <f>ROUND(I333*H333,2)</f>
        <v>0</v>
      </c>
      <c r="K333" s="195" t="s">
        <v>163</v>
      </c>
      <c r="L333" s="39"/>
      <c r="M333" s="200" t="s">
        <v>1</v>
      </c>
      <c r="N333" s="201" t="s">
        <v>50</v>
      </c>
      <c r="O333" s="71"/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4" t="s">
        <v>243</v>
      </c>
      <c r="AT333" s="204" t="s">
        <v>159</v>
      </c>
      <c r="AU333" s="204" t="s">
        <v>94</v>
      </c>
      <c r="AY333" s="16" t="s">
        <v>157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6" t="s">
        <v>92</v>
      </c>
      <c r="BK333" s="205">
        <f>ROUND(I333*H333,2)</f>
        <v>0</v>
      </c>
      <c r="BL333" s="16" t="s">
        <v>243</v>
      </c>
      <c r="BM333" s="204" t="s">
        <v>628</v>
      </c>
    </row>
    <row r="334" spans="1:65" s="2" customFormat="1" ht="16.5" customHeight="1">
      <c r="A334" s="34"/>
      <c r="B334" s="35"/>
      <c r="C334" s="233" t="s">
        <v>629</v>
      </c>
      <c r="D334" s="233" t="s">
        <v>248</v>
      </c>
      <c r="E334" s="234" t="s">
        <v>630</v>
      </c>
      <c r="F334" s="235" t="s">
        <v>631</v>
      </c>
      <c r="G334" s="236" t="s">
        <v>209</v>
      </c>
      <c r="H334" s="237">
        <v>0.02</v>
      </c>
      <c r="I334" s="238"/>
      <c r="J334" s="239">
        <f>ROUND(I334*H334,2)</f>
        <v>0</v>
      </c>
      <c r="K334" s="235" t="s">
        <v>163</v>
      </c>
      <c r="L334" s="240"/>
      <c r="M334" s="241" t="s">
        <v>1</v>
      </c>
      <c r="N334" s="242" t="s">
        <v>50</v>
      </c>
      <c r="O334" s="71"/>
      <c r="P334" s="202">
        <f>O334*H334</f>
        <v>0</v>
      </c>
      <c r="Q334" s="202">
        <v>1</v>
      </c>
      <c r="R334" s="202">
        <f>Q334*H334</f>
        <v>0.02</v>
      </c>
      <c r="S334" s="202">
        <v>0</v>
      </c>
      <c r="T334" s="20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4" t="s">
        <v>324</v>
      </c>
      <c r="AT334" s="204" t="s">
        <v>248</v>
      </c>
      <c r="AU334" s="204" t="s">
        <v>94</v>
      </c>
      <c r="AY334" s="16" t="s">
        <v>157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6" t="s">
        <v>92</v>
      </c>
      <c r="BK334" s="205">
        <f>ROUND(I334*H334,2)</f>
        <v>0</v>
      </c>
      <c r="BL334" s="16" t="s">
        <v>243</v>
      </c>
      <c r="BM334" s="204" t="s">
        <v>632</v>
      </c>
    </row>
    <row r="335" spans="1:65" s="13" customFormat="1" ht="11.25">
      <c r="B335" s="206"/>
      <c r="C335" s="207"/>
      <c r="D335" s="208" t="s">
        <v>166</v>
      </c>
      <c r="E335" s="207"/>
      <c r="F335" s="210" t="s">
        <v>633</v>
      </c>
      <c r="G335" s="207"/>
      <c r="H335" s="211">
        <v>0.02</v>
      </c>
      <c r="I335" s="212"/>
      <c r="J335" s="207"/>
      <c r="K335" s="207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166</v>
      </c>
      <c r="AU335" s="217" t="s">
        <v>94</v>
      </c>
      <c r="AV335" s="13" t="s">
        <v>94</v>
      </c>
      <c r="AW335" s="13" t="s">
        <v>4</v>
      </c>
      <c r="AX335" s="13" t="s">
        <v>92</v>
      </c>
      <c r="AY335" s="217" t="s">
        <v>157</v>
      </c>
    </row>
    <row r="336" spans="1:65" s="2" customFormat="1" ht="24">
      <c r="A336" s="34"/>
      <c r="B336" s="35"/>
      <c r="C336" s="193" t="s">
        <v>634</v>
      </c>
      <c r="D336" s="193" t="s">
        <v>159</v>
      </c>
      <c r="E336" s="194" t="s">
        <v>635</v>
      </c>
      <c r="F336" s="195" t="s">
        <v>636</v>
      </c>
      <c r="G336" s="196" t="s">
        <v>287</v>
      </c>
      <c r="H336" s="197">
        <v>16.8</v>
      </c>
      <c r="I336" s="198"/>
      <c r="J336" s="199">
        <f>ROUND(I336*H336,2)</f>
        <v>0</v>
      </c>
      <c r="K336" s="195" t="s">
        <v>163</v>
      </c>
      <c r="L336" s="39"/>
      <c r="M336" s="200" t="s">
        <v>1</v>
      </c>
      <c r="N336" s="201" t="s">
        <v>50</v>
      </c>
      <c r="O336" s="71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4" t="s">
        <v>243</v>
      </c>
      <c r="AT336" s="204" t="s">
        <v>159</v>
      </c>
      <c r="AU336" s="204" t="s">
        <v>94</v>
      </c>
      <c r="AY336" s="16" t="s">
        <v>157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6" t="s">
        <v>92</v>
      </c>
      <c r="BK336" s="205">
        <f>ROUND(I336*H336,2)</f>
        <v>0</v>
      </c>
      <c r="BL336" s="16" t="s">
        <v>243</v>
      </c>
      <c r="BM336" s="204" t="s">
        <v>637</v>
      </c>
    </row>
    <row r="337" spans="1:65" s="13" customFormat="1" ht="11.25">
      <c r="B337" s="206"/>
      <c r="C337" s="207"/>
      <c r="D337" s="208" t="s">
        <v>166</v>
      </c>
      <c r="E337" s="209" t="s">
        <v>1</v>
      </c>
      <c r="F337" s="210" t="s">
        <v>638</v>
      </c>
      <c r="G337" s="207"/>
      <c r="H337" s="211">
        <v>16.8</v>
      </c>
      <c r="I337" s="212"/>
      <c r="J337" s="207"/>
      <c r="K337" s="207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166</v>
      </c>
      <c r="AU337" s="217" t="s">
        <v>94</v>
      </c>
      <c r="AV337" s="13" t="s">
        <v>94</v>
      </c>
      <c r="AW337" s="13" t="s">
        <v>41</v>
      </c>
      <c r="AX337" s="13" t="s">
        <v>92</v>
      </c>
      <c r="AY337" s="217" t="s">
        <v>157</v>
      </c>
    </row>
    <row r="338" spans="1:65" s="2" customFormat="1" ht="16.5" customHeight="1">
      <c r="A338" s="34"/>
      <c r="B338" s="35"/>
      <c r="C338" s="233" t="s">
        <v>639</v>
      </c>
      <c r="D338" s="233" t="s">
        <v>248</v>
      </c>
      <c r="E338" s="234" t="s">
        <v>640</v>
      </c>
      <c r="F338" s="235" t="s">
        <v>641</v>
      </c>
      <c r="G338" s="236" t="s">
        <v>209</v>
      </c>
      <c r="H338" s="237">
        <v>8.0000000000000002E-3</v>
      </c>
      <c r="I338" s="238"/>
      <c r="J338" s="239">
        <f>ROUND(I338*H338,2)</f>
        <v>0</v>
      </c>
      <c r="K338" s="235" t="s">
        <v>163</v>
      </c>
      <c r="L338" s="240"/>
      <c r="M338" s="241" t="s">
        <v>1</v>
      </c>
      <c r="N338" s="242" t="s">
        <v>50</v>
      </c>
      <c r="O338" s="71"/>
      <c r="P338" s="202">
        <f>O338*H338</f>
        <v>0</v>
      </c>
      <c r="Q338" s="202">
        <v>1</v>
      </c>
      <c r="R338" s="202">
        <f>Q338*H338</f>
        <v>8.0000000000000002E-3</v>
      </c>
      <c r="S338" s="202">
        <v>0</v>
      </c>
      <c r="T338" s="20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4" t="s">
        <v>324</v>
      </c>
      <c r="AT338" s="204" t="s">
        <v>248</v>
      </c>
      <c r="AU338" s="204" t="s">
        <v>94</v>
      </c>
      <c r="AY338" s="16" t="s">
        <v>157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6" t="s">
        <v>92</v>
      </c>
      <c r="BK338" s="205">
        <f>ROUND(I338*H338,2)</f>
        <v>0</v>
      </c>
      <c r="BL338" s="16" t="s">
        <v>243</v>
      </c>
      <c r="BM338" s="204" t="s">
        <v>642</v>
      </c>
    </row>
    <row r="339" spans="1:65" s="13" customFormat="1" ht="11.25">
      <c r="B339" s="206"/>
      <c r="C339" s="207"/>
      <c r="D339" s="208" t="s">
        <v>166</v>
      </c>
      <c r="E339" s="207"/>
      <c r="F339" s="210" t="s">
        <v>643</v>
      </c>
      <c r="G339" s="207"/>
      <c r="H339" s="211">
        <v>8.0000000000000002E-3</v>
      </c>
      <c r="I339" s="212"/>
      <c r="J339" s="207"/>
      <c r="K339" s="207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166</v>
      </c>
      <c r="AU339" s="217" t="s">
        <v>94</v>
      </c>
      <c r="AV339" s="13" t="s">
        <v>94</v>
      </c>
      <c r="AW339" s="13" t="s">
        <v>4</v>
      </c>
      <c r="AX339" s="13" t="s">
        <v>92</v>
      </c>
      <c r="AY339" s="217" t="s">
        <v>157</v>
      </c>
    </row>
    <row r="340" spans="1:65" s="2" customFormat="1" ht="24">
      <c r="A340" s="34"/>
      <c r="B340" s="35"/>
      <c r="C340" s="193" t="s">
        <v>644</v>
      </c>
      <c r="D340" s="193" t="s">
        <v>159</v>
      </c>
      <c r="E340" s="194" t="s">
        <v>645</v>
      </c>
      <c r="F340" s="195" t="s">
        <v>646</v>
      </c>
      <c r="G340" s="196" t="s">
        <v>287</v>
      </c>
      <c r="H340" s="197">
        <v>38.1</v>
      </c>
      <c r="I340" s="198"/>
      <c r="J340" s="199">
        <f>ROUND(I340*H340,2)</f>
        <v>0</v>
      </c>
      <c r="K340" s="195" t="s">
        <v>163</v>
      </c>
      <c r="L340" s="39"/>
      <c r="M340" s="200" t="s">
        <v>1</v>
      </c>
      <c r="N340" s="201" t="s">
        <v>50</v>
      </c>
      <c r="O340" s="71"/>
      <c r="P340" s="202">
        <f>O340*H340</f>
        <v>0</v>
      </c>
      <c r="Q340" s="202">
        <v>0</v>
      </c>
      <c r="R340" s="202">
        <f>Q340*H340</f>
        <v>0</v>
      </c>
      <c r="S340" s="202">
        <v>0</v>
      </c>
      <c r="T340" s="20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4" t="s">
        <v>243</v>
      </c>
      <c r="AT340" s="204" t="s">
        <v>159</v>
      </c>
      <c r="AU340" s="204" t="s">
        <v>94</v>
      </c>
      <c r="AY340" s="16" t="s">
        <v>157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6" t="s">
        <v>92</v>
      </c>
      <c r="BK340" s="205">
        <f>ROUND(I340*H340,2)</f>
        <v>0</v>
      </c>
      <c r="BL340" s="16" t="s">
        <v>243</v>
      </c>
      <c r="BM340" s="204" t="s">
        <v>647</v>
      </c>
    </row>
    <row r="341" spans="1:65" s="13" customFormat="1" ht="11.25">
      <c r="B341" s="206"/>
      <c r="C341" s="207"/>
      <c r="D341" s="208" t="s">
        <v>166</v>
      </c>
      <c r="E341" s="209" t="s">
        <v>1</v>
      </c>
      <c r="F341" s="210" t="s">
        <v>648</v>
      </c>
      <c r="G341" s="207"/>
      <c r="H341" s="211">
        <v>38.1</v>
      </c>
      <c r="I341" s="212"/>
      <c r="J341" s="207"/>
      <c r="K341" s="207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166</v>
      </c>
      <c r="AU341" s="217" t="s">
        <v>94</v>
      </c>
      <c r="AV341" s="13" t="s">
        <v>94</v>
      </c>
      <c r="AW341" s="13" t="s">
        <v>41</v>
      </c>
      <c r="AX341" s="13" t="s">
        <v>92</v>
      </c>
      <c r="AY341" s="217" t="s">
        <v>157</v>
      </c>
    </row>
    <row r="342" spans="1:65" s="2" customFormat="1" ht="24">
      <c r="A342" s="34"/>
      <c r="B342" s="35"/>
      <c r="C342" s="233" t="s">
        <v>649</v>
      </c>
      <c r="D342" s="233" t="s">
        <v>248</v>
      </c>
      <c r="E342" s="234" t="s">
        <v>650</v>
      </c>
      <c r="F342" s="235" t="s">
        <v>651</v>
      </c>
      <c r="G342" s="236" t="s">
        <v>287</v>
      </c>
      <c r="H342" s="237">
        <v>43.814999999999998</v>
      </c>
      <c r="I342" s="238"/>
      <c r="J342" s="239">
        <f>ROUND(I342*H342,2)</f>
        <v>0</v>
      </c>
      <c r="K342" s="235" t="s">
        <v>1</v>
      </c>
      <c r="L342" s="240"/>
      <c r="M342" s="241" t="s">
        <v>1</v>
      </c>
      <c r="N342" s="242" t="s">
        <v>50</v>
      </c>
      <c r="O342" s="71"/>
      <c r="P342" s="202">
        <f>O342*H342</f>
        <v>0</v>
      </c>
      <c r="Q342" s="202">
        <v>5.0000000000000001E-3</v>
      </c>
      <c r="R342" s="202">
        <f>Q342*H342</f>
        <v>0.21907499999999999</v>
      </c>
      <c r="S342" s="202">
        <v>0</v>
      </c>
      <c r="T342" s="203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4" t="s">
        <v>324</v>
      </c>
      <c r="AT342" s="204" t="s">
        <v>248</v>
      </c>
      <c r="AU342" s="204" t="s">
        <v>94</v>
      </c>
      <c r="AY342" s="16" t="s">
        <v>157</v>
      </c>
      <c r="BE342" s="205">
        <f>IF(N342="základní",J342,0)</f>
        <v>0</v>
      </c>
      <c r="BF342" s="205">
        <f>IF(N342="snížená",J342,0)</f>
        <v>0</v>
      </c>
      <c r="BG342" s="205">
        <f>IF(N342="zákl. přenesená",J342,0)</f>
        <v>0</v>
      </c>
      <c r="BH342" s="205">
        <f>IF(N342="sníž. přenesená",J342,0)</f>
        <v>0</v>
      </c>
      <c r="BI342" s="205">
        <f>IF(N342="nulová",J342,0)</f>
        <v>0</v>
      </c>
      <c r="BJ342" s="16" t="s">
        <v>92</v>
      </c>
      <c r="BK342" s="205">
        <f>ROUND(I342*H342,2)</f>
        <v>0</v>
      </c>
      <c r="BL342" s="16" t="s">
        <v>243</v>
      </c>
      <c r="BM342" s="204" t="s">
        <v>652</v>
      </c>
    </row>
    <row r="343" spans="1:65" s="13" customFormat="1" ht="11.25">
      <c r="B343" s="206"/>
      <c r="C343" s="207"/>
      <c r="D343" s="208" t="s">
        <v>166</v>
      </c>
      <c r="E343" s="207"/>
      <c r="F343" s="210" t="s">
        <v>653</v>
      </c>
      <c r="G343" s="207"/>
      <c r="H343" s="211">
        <v>43.814999999999998</v>
      </c>
      <c r="I343" s="212"/>
      <c r="J343" s="207"/>
      <c r="K343" s="207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166</v>
      </c>
      <c r="AU343" s="217" t="s">
        <v>94</v>
      </c>
      <c r="AV343" s="13" t="s">
        <v>94</v>
      </c>
      <c r="AW343" s="13" t="s">
        <v>4</v>
      </c>
      <c r="AX343" s="13" t="s">
        <v>92</v>
      </c>
      <c r="AY343" s="217" t="s">
        <v>157</v>
      </c>
    </row>
    <row r="344" spans="1:65" s="2" customFormat="1" ht="21.75" customHeight="1">
      <c r="A344" s="34"/>
      <c r="B344" s="35"/>
      <c r="C344" s="193" t="s">
        <v>654</v>
      </c>
      <c r="D344" s="193" t="s">
        <v>159</v>
      </c>
      <c r="E344" s="194" t="s">
        <v>655</v>
      </c>
      <c r="F344" s="195" t="s">
        <v>656</v>
      </c>
      <c r="G344" s="196" t="s">
        <v>287</v>
      </c>
      <c r="H344" s="197">
        <v>19.186</v>
      </c>
      <c r="I344" s="198"/>
      <c r="J344" s="199">
        <f>ROUND(I344*H344,2)</f>
        <v>0</v>
      </c>
      <c r="K344" s="195" t="s">
        <v>163</v>
      </c>
      <c r="L344" s="39"/>
      <c r="M344" s="200" t="s">
        <v>1</v>
      </c>
      <c r="N344" s="201" t="s">
        <v>50</v>
      </c>
      <c r="O344" s="71"/>
      <c r="P344" s="202">
        <f>O344*H344</f>
        <v>0</v>
      </c>
      <c r="Q344" s="202">
        <v>3.7530000000000002E-4</v>
      </c>
      <c r="R344" s="202">
        <f>Q344*H344</f>
        <v>7.2005058000000005E-3</v>
      </c>
      <c r="S344" s="202">
        <v>0</v>
      </c>
      <c r="T344" s="20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4" t="s">
        <v>243</v>
      </c>
      <c r="AT344" s="204" t="s">
        <v>159</v>
      </c>
      <c r="AU344" s="204" t="s">
        <v>94</v>
      </c>
      <c r="AY344" s="16" t="s">
        <v>157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6" t="s">
        <v>92</v>
      </c>
      <c r="BK344" s="205">
        <f>ROUND(I344*H344,2)</f>
        <v>0</v>
      </c>
      <c r="BL344" s="16" t="s">
        <v>243</v>
      </c>
      <c r="BM344" s="204" t="s">
        <v>657</v>
      </c>
    </row>
    <row r="345" spans="1:65" s="13" customFormat="1" ht="11.25">
      <c r="B345" s="206"/>
      <c r="C345" s="207"/>
      <c r="D345" s="208" t="s">
        <v>166</v>
      </c>
      <c r="E345" s="209" t="s">
        <v>1</v>
      </c>
      <c r="F345" s="210" t="s">
        <v>658</v>
      </c>
      <c r="G345" s="207"/>
      <c r="H345" s="211">
        <v>11.746</v>
      </c>
      <c r="I345" s="212"/>
      <c r="J345" s="207"/>
      <c r="K345" s="207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166</v>
      </c>
      <c r="AU345" s="217" t="s">
        <v>94</v>
      </c>
      <c r="AV345" s="13" t="s">
        <v>94</v>
      </c>
      <c r="AW345" s="13" t="s">
        <v>41</v>
      </c>
      <c r="AX345" s="13" t="s">
        <v>85</v>
      </c>
      <c r="AY345" s="217" t="s">
        <v>157</v>
      </c>
    </row>
    <row r="346" spans="1:65" s="13" customFormat="1" ht="11.25">
      <c r="B346" s="206"/>
      <c r="C346" s="207"/>
      <c r="D346" s="208" t="s">
        <v>166</v>
      </c>
      <c r="E346" s="209" t="s">
        <v>1</v>
      </c>
      <c r="F346" s="210" t="s">
        <v>659</v>
      </c>
      <c r="G346" s="207"/>
      <c r="H346" s="211">
        <v>7.44</v>
      </c>
      <c r="I346" s="212"/>
      <c r="J346" s="207"/>
      <c r="K346" s="207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166</v>
      </c>
      <c r="AU346" s="217" t="s">
        <v>94</v>
      </c>
      <c r="AV346" s="13" t="s">
        <v>94</v>
      </c>
      <c r="AW346" s="13" t="s">
        <v>41</v>
      </c>
      <c r="AX346" s="13" t="s">
        <v>85</v>
      </c>
      <c r="AY346" s="217" t="s">
        <v>157</v>
      </c>
    </row>
    <row r="347" spans="1:65" s="14" customFormat="1" ht="11.25">
      <c r="B347" s="218"/>
      <c r="C347" s="219"/>
      <c r="D347" s="208" t="s">
        <v>166</v>
      </c>
      <c r="E347" s="220" t="s">
        <v>1</v>
      </c>
      <c r="F347" s="221" t="s">
        <v>190</v>
      </c>
      <c r="G347" s="219"/>
      <c r="H347" s="222">
        <v>19.186</v>
      </c>
      <c r="I347" s="223"/>
      <c r="J347" s="219"/>
      <c r="K347" s="219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166</v>
      </c>
      <c r="AU347" s="228" t="s">
        <v>94</v>
      </c>
      <c r="AV347" s="14" t="s">
        <v>164</v>
      </c>
      <c r="AW347" s="14" t="s">
        <v>41</v>
      </c>
      <c r="AX347" s="14" t="s">
        <v>92</v>
      </c>
      <c r="AY347" s="228" t="s">
        <v>157</v>
      </c>
    </row>
    <row r="348" spans="1:65" s="2" customFormat="1" ht="16.5" customHeight="1">
      <c r="A348" s="34"/>
      <c r="B348" s="35"/>
      <c r="C348" s="233" t="s">
        <v>660</v>
      </c>
      <c r="D348" s="233" t="s">
        <v>248</v>
      </c>
      <c r="E348" s="234" t="s">
        <v>661</v>
      </c>
      <c r="F348" s="235" t="s">
        <v>662</v>
      </c>
      <c r="G348" s="236" t="s">
        <v>287</v>
      </c>
      <c r="H348" s="237">
        <v>22.064</v>
      </c>
      <c r="I348" s="238"/>
      <c r="J348" s="239">
        <f>ROUND(I348*H348,2)</f>
        <v>0</v>
      </c>
      <c r="K348" s="235" t="s">
        <v>1</v>
      </c>
      <c r="L348" s="240"/>
      <c r="M348" s="241" t="s">
        <v>1</v>
      </c>
      <c r="N348" s="242" t="s">
        <v>50</v>
      </c>
      <c r="O348" s="71"/>
      <c r="P348" s="202">
        <f>O348*H348</f>
        <v>0</v>
      </c>
      <c r="Q348" s="202">
        <v>0</v>
      </c>
      <c r="R348" s="202">
        <f>Q348*H348</f>
        <v>0</v>
      </c>
      <c r="S348" s="202">
        <v>0</v>
      </c>
      <c r="T348" s="20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4" t="s">
        <v>324</v>
      </c>
      <c r="AT348" s="204" t="s">
        <v>248</v>
      </c>
      <c r="AU348" s="204" t="s">
        <v>94</v>
      </c>
      <c r="AY348" s="16" t="s">
        <v>157</v>
      </c>
      <c r="BE348" s="205">
        <f>IF(N348="základní",J348,0)</f>
        <v>0</v>
      </c>
      <c r="BF348" s="205">
        <f>IF(N348="snížená",J348,0)</f>
        <v>0</v>
      </c>
      <c r="BG348" s="205">
        <f>IF(N348="zákl. přenesená",J348,0)</f>
        <v>0</v>
      </c>
      <c r="BH348" s="205">
        <f>IF(N348="sníž. přenesená",J348,0)</f>
        <v>0</v>
      </c>
      <c r="BI348" s="205">
        <f>IF(N348="nulová",J348,0)</f>
        <v>0</v>
      </c>
      <c r="BJ348" s="16" t="s">
        <v>92</v>
      </c>
      <c r="BK348" s="205">
        <f>ROUND(I348*H348,2)</f>
        <v>0</v>
      </c>
      <c r="BL348" s="16" t="s">
        <v>243</v>
      </c>
      <c r="BM348" s="204" t="s">
        <v>663</v>
      </c>
    </row>
    <row r="349" spans="1:65" s="13" customFormat="1" ht="11.25">
      <c r="B349" s="206"/>
      <c r="C349" s="207"/>
      <c r="D349" s="208" t="s">
        <v>166</v>
      </c>
      <c r="E349" s="207"/>
      <c r="F349" s="210" t="s">
        <v>664</v>
      </c>
      <c r="G349" s="207"/>
      <c r="H349" s="211">
        <v>22.064</v>
      </c>
      <c r="I349" s="212"/>
      <c r="J349" s="207"/>
      <c r="K349" s="207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166</v>
      </c>
      <c r="AU349" s="217" t="s">
        <v>94</v>
      </c>
      <c r="AV349" s="13" t="s">
        <v>94</v>
      </c>
      <c r="AW349" s="13" t="s">
        <v>4</v>
      </c>
      <c r="AX349" s="13" t="s">
        <v>92</v>
      </c>
      <c r="AY349" s="217" t="s">
        <v>157</v>
      </c>
    </row>
    <row r="350" spans="1:65" s="2" customFormat="1" ht="24">
      <c r="A350" s="34"/>
      <c r="B350" s="35"/>
      <c r="C350" s="193" t="s">
        <v>665</v>
      </c>
      <c r="D350" s="193" t="s">
        <v>159</v>
      </c>
      <c r="E350" s="194" t="s">
        <v>666</v>
      </c>
      <c r="F350" s="195" t="s">
        <v>667</v>
      </c>
      <c r="G350" s="196" t="s">
        <v>287</v>
      </c>
      <c r="H350" s="197">
        <v>30.481000000000002</v>
      </c>
      <c r="I350" s="198"/>
      <c r="J350" s="199">
        <f>ROUND(I350*H350,2)</f>
        <v>0</v>
      </c>
      <c r="K350" s="195" t="s">
        <v>1</v>
      </c>
      <c r="L350" s="39"/>
      <c r="M350" s="200" t="s">
        <v>1</v>
      </c>
      <c r="N350" s="201" t="s">
        <v>50</v>
      </c>
      <c r="O350" s="71"/>
      <c r="P350" s="202">
        <f>O350*H350</f>
        <v>0</v>
      </c>
      <c r="Q350" s="202">
        <v>0</v>
      </c>
      <c r="R350" s="202">
        <f>Q350*H350</f>
        <v>0</v>
      </c>
      <c r="S350" s="202">
        <v>0</v>
      </c>
      <c r="T350" s="20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4" t="s">
        <v>243</v>
      </c>
      <c r="AT350" s="204" t="s">
        <v>159</v>
      </c>
      <c r="AU350" s="204" t="s">
        <v>94</v>
      </c>
      <c r="AY350" s="16" t="s">
        <v>157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6" t="s">
        <v>92</v>
      </c>
      <c r="BK350" s="205">
        <f>ROUND(I350*H350,2)</f>
        <v>0</v>
      </c>
      <c r="BL350" s="16" t="s">
        <v>243</v>
      </c>
      <c r="BM350" s="204" t="s">
        <v>668</v>
      </c>
    </row>
    <row r="351" spans="1:65" s="13" customFormat="1" ht="22.5">
      <c r="B351" s="206"/>
      <c r="C351" s="207"/>
      <c r="D351" s="208" t="s">
        <v>166</v>
      </c>
      <c r="E351" s="209" t="s">
        <v>1</v>
      </c>
      <c r="F351" s="210" t="s">
        <v>669</v>
      </c>
      <c r="G351" s="207"/>
      <c r="H351" s="211">
        <v>30.481000000000002</v>
      </c>
      <c r="I351" s="212"/>
      <c r="J351" s="207"/>
      <c r="K351" s="207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166</v>
      </c>
      <c r="AU351" s="217" t="s">
        <v>94</v>
      </c>
      <c r="AV351" s="13" t="s">
        <v>94</v>
      </c>
      <c r="AW351" s="13" t="s">
        <v>41</v>
      </c>
      <c r="AX351" s="13" t="s">
        <v>92</v>
      </c>
      <c r="AY351" s="217" t="s">
        <v>157</v>
      </c>
    </row>
    <row r="352" spans="1:65" s="2" customFormat="1" ht="24">
      <c r="A352" s="34"/>
      <c r="B352" s="35"/>
      <c r="C352" s="193" t="s">
        <v>670</v>
      </c>
      <c r="D352" s="193" t="s">
        <v>159</v>
      </c>
      <c r="E352" s="194" t="s">
        <v>671</v>
      </c>
      <c r="F352" s="195" t="s">
        <v>672</v>
      </c>
      <c r="G352" s="196" t="s">
        <v>287</v>
      </c>
      <c r="H352" s="197">
        <v>57.3</v>
      </c>
      <c r="I352" s="198"/>
      <c r="J352" s="199">
        <f>ROUND(I352*H352,2)</f>
        <v>0</v>
      </c>
      <c r="K352" s="195" t="s">
        <v>163</v>
      </c>
      <c r="L352" s="39"/>
      <c r="M352" s="200" t="s">
        <v>1</v>
      </c>
      <c r="N352" s="201" t="s">
        <v>50</v>
      </c>
      <c r="O352" s="71"/>
      <c r="P352" s="202">
        <f>O352*H352</f>
        <v>0</v>
      </c>
      <c r="Q352" s="202">
        <v>0</v>
      </c>
      <c r="R352" s="202">
        <f>Q352*H352</f>
        <v>0</v>
      </c>
      <c r="S352" s="202">
        <v>0</v>
      </c>
      <c r="T352" s="20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4" t="s">
        <v>243</v>
      </c>
      <c r="AT352" s="204" t="s">
        <v>159</v>
      </c>
      <c r="AU352" s="204" t="s">
        <v>94</v>
      </c>
      <c r="AY352" s="16" t="s">
        <v>157</v>
      </c>
      <c r="BE352" s="205">
        <f>IF(N352="základní",J352,0)</f>
        <v>0</v>
      </c>
      <c r="BF352" s="205">
        <f>IF(N352="snížená",J352,0)</f>
        <v>0</v>
      </c>
      <c r="BG352" s="205">
        <f>IF(N352="zákl. přenesená",J352,0)</f>
        <v>0</v>
      </c>
      <c r="BH352" s="205">
        <f>IF(N352="sníž. přenesená",J352,0)</f>
        <v>0</v>
      </c>
      <c r="BI352" s="205">
        <f>IF(N352="nulová",J352,0)</f>
        <v>0</v>
      </c>
      <c r="BJ352" s="16" t="s">
        <v>92</v>
      </c>
      <c r="BK352" s="205">
        <f>ROUND(I352*H352,2)</f>
        <v>0</v>
      </c>
      <c r="BL352" s="16" t="s">
        <v>243</v>
      </c>
      <c r="BM352" s="204" t="s">
        <v>673</v>
      </c>
    </row>
    <row r="353" spans="1:65" s="2" customFormat="1" ht="24">
      <c r="A353" s="34"/>
      <c r="B353" s="35"/>
      <c r="C353" s="233" t="s">
        <v>674</v>
      </c>
      <c r="D353" s="233" t="s">
        <v>248</v>
      </c>
      <c r="E353" s="234" t="s">
        <v>675</v>
      </c>
      <c r="F353" s="235" t="s">
        <v>676</v>
      </c>
      <c r="G353" s="236" t="s">
        <v>287</v>
      </c>
      <c r="H353" s="237">
        <v>60.164999999999999</v>
      </c>
      <c r="I353" s="238"/>
      <c r="J353" s="239">
        <f>ROUND(I353*H353,2)</f>
        <v>0</v>
      </c>
      <c r="K353" s="235" t="s">
        <v>163</v>
      </c>
      <c r="L353" s="240"/>
      <c r="M353" s="241" t="s">
        <v>1</v>
      </c>
      <c r="N353" s="242" t="s">
        <v>50</v>
      </c>
      <c r="O353" s="71"/>
      <c r="P353" s="202">
        <f>O353*H353</f>
        <v>0</v>
      </c>
      <c r="Q353" s="202">
        <v>8.0000000000000004E-4</v>
      </c>
      <c r="R353" s="202">
        <f>Q353*H353</f>
        <v>4.8132000000000001E-2</v>
      </c>
      <c r="S353" s="202">
        <v>0</v>
      </c>
      <c r="T353" s="20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4" t="s">
        <v>324</v>
      </c>
      <c r="AT353" s="204" t="s">
        <v>248</v>
      </c>
      <c r="AU353" s="204" t="s">
        <v>94</v>
      </c>
      <c r="AY353" s="16" t="s">
        <v>157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6" t="s">
        <v>92</v>
      </c>
      <c r="BK353" s="205">
        <f>ROUND(I353*H353,2)</f>
        <v>0</v>
      </c>
      <c r="BL353" s="16" t="s">
        <v>243</v>
      </c>
      <c r="BM353" s="204" t="s">
        <v>677</v>
      </c>
    </row>
    <row r="354" spans="1:65" s="13" customFormat="1" ht="11.25">
      <c r="B354" s="206"/>
      <c r="C354" s="207"/>
      <c r="D354" s="208" t="s">
        <v>166</v>
      </c>
      <c r="E354" s="207"/>
      <c r="F354" s="210" t="s">
        <v>678</v>
      </c>
      <c r="G354" s="207"/>
      <c r="H354" s="211">
        <v>60.164999999999999</v>
      </c>
      <c r="I354" s="212"/>
      <c r="J354" s="207"/>
      <c r="K354" s="207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166</v>
      </c>
      <c r="AU354" s="217" t="s">
        <v>94</v>
      </c>
      <c r="AV354" s="13" t="s">
        <v>94</v>
      </c>
      <c r="AW354" s="13" t="s">
        <v>4</v>
      </c>
      <c r="AX354" s="13" t="s">
        <v>92</v>
      </c>
      <c r="AY354" s="217" t="s">
        <v>157</v>
      </c>
    </row>
    <row r="355" spans="1:65" s="2" customFormat="1" ht="21.75" customHeight="1">
      <c r="A355" s="34"/>
      <c r="B355" s="35"/>
      <c r="C355" s="193" t="s">
        <v>679</v>
      </c>
      <c r="D355" s="193" t="s">
        <v>159</v>
      </c>
      <c r="E355" s="194" t="s">
        <v>680</v>
      </c>
      <c r="F355" s="195" t="s">
        <v>681</v>
      </c>
      <c r="G355" s="196" t="s">
        <v>162</v>
      </c>
      <c r="H355" s="197">
        <v>23.6</v>
      </c>
      <c r="I355" s="198"/>
      <c r="J355" s="199">
        <f>ROUND(I355*H355,2)</f>
        <v>0</v>
      </c>
      <c r="K355" s="195" t="s">
        <v>163</v>
      </c>
      <c r="L355" s="39"/>
      <c r="M355" s="200" t="s">
        <v>1</v>
      </c>
      <c r="N355" s="201" t="s">
        <v>50</v>
      </c>
      <c r="O355" s="71"/>
      <c r="P355" s="202">
        <f>O355*H355</f>
        <v>0</v>
      </c>
      <c r="Q355" s="202">
        <v>1.1E-4</v>
      </c>
      <c r="R355" s="202">
        <f>Q355*H355</f>
        <v>2.5960000000000002E-3</v>
      </c>
      <c r="S355" s="202">
        <v>0</v>
      </c>
      <c r="T355" s="203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4" t="s">
        <v>243</v>
      </c>
      <c r="AT355" s="204" t="s">
        <v>159</v>
      </c>
      <c r="AU355" s="204" t="s">
        <v>94</v>
      </c>
      <c r="AY355" s="16" t="s">
        <v>157</v>
      </c>
      <c r="BE355" s="205">
        <f>IF(N355="základní",J355,0)</f>
        <v>0</v>
      </c>
      <c r="BF355" s="205">
        <f>IF(N355="snížená",J355,0)</f>
        <v>0</v>
      </c>
      <c r="BG355" s="205">
        <f>IF(N355="zákl. přenesená",J355,0)</f>
        <v>0</v>
      </c>
      <c r="BH355" s="205">
        <f>IF(N355="sníž. přenesená",J355,0)</f>
        <v>0</v>
      </c>
      <c r="BI355" s="205">
        <f>IF(N355="nulová",J355,0)</f>
        <v>0</v>
      </c>
      <c r="BJ355" s="16" t="s">
        <v>92</v>
      </c>
      <c r="BK355" s="205">
        <f>ROUND(I355*H355,2)</f>
        <v>0</v>
      </c>
      <c r="BL355" s="16" t="s">
        <v>243</v>
      </c>
      <c r="BM355" s="204" t="s">
        <v>682</v>
      </c>
    </row>
    <row r="356" spans="1:65" s="13" customFormat="1" ht="11.25">
      <c r="B356" s="206"/>
      <c r="C356" s="207"/>
      <c r="D356" s="208" t="s">
        <v>166</v>
      </c>
      <c r="E356" s="209" t="s">
        <v>1</v>
      </c>
      <c r="F356" s="210" t="s">
        <v>683</v>
      </c>
      <c r="G356" s="207"/>
      <c r="H356" s="211">
        <v>23.6</v>
      </c>
      <c r="I356" s="212"/>
      <c r="J356" s="207"/>
      <c r="K356" s="207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166</v>
      </c>
      <c r="AU356" s="217" t="s">
        <v>94</v>
      </c>
      <c r="AV356" s="13" t="s">
        <v>94</v>
      </c>
      <c r="AW356" s="13" t="s">
        <v>41</v>
      </c>
      <c r="AX356" s="13" t="s">
        <v>92</v>
      </c>
      <c r="AY356" s="217" t="s">
        <v>157</v>
      </c>
    </row>
    <row r="357" spans="1:65" s="2" customFormat="1" ht="16.5" customHeight="1">
      <c r="A357" s="34"/>
      <c r="B357" s="35"/>
      <c r="C357" s="233" t="s">
        <v>684</v>
      </c>
      <c r="D357" s="233" t="s">
        <v>248</v>
      </c>
      <c r="E357" s="234" t="s">
        <v>685</v>
      </c>
      <c r="F357" s="235" t="s">
        <v>686</v>
      </c>
      <c r="G357" s="236" t="s">
        <v>162</v>
      </c>
      <c r="H357" s="237">
        <v>24.78</v>
      </c>
      <c r="I357" s="238"/>
      <c r="J357" s="239">
        <f>ROUND(I357*H357,2)</f>
        <v>0</v>
      </c>
      <c r="K357" s="235" t="s">
        <v>1</v>
      </c>
      <c r="L357" s="240"/>
      <c r="M357" s="241" t="s">
        <v>1</v>
      </c>
      <c r="N357" s="242" t="s">
        <v>50</v>
      </c>
      <c r="O357" s="71"/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4" t="s">
        <v>324</v>
      </c>
      <c r="AT357" s="204" t="s">
        <v>248</v>
      </c>
      <c r="AU357" s="204" t="s">
        <v>94</v>
      </c>
      <c r="AY357" s="16" t="s">
        <v>157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6" t="s">
        <v>92</v>
      </c>
      <c r="BK357" s="205">
        <f>ROUND(I357*H357,2)</f>
        <v>0</v>
      </c>
      <c r="BL357" s="16" t="s">
        <v>243</v>
      </c>
      <c r="BM357" s="204" t="s">
        <v>687</v>
      </c>
    </row>
    <row r="358" spans="1:65" s="13" customFormat="1" ht="11.25">
      <c r="B358" s="206"/>
      <c r="C358" s="207"/>
      <c r="D358" s="208" t="s">
        <v>166</v>
      </c>
      <c r="E358" s="207"/>
      <c r="F358" s="210" t="s">
        <v>688</v>
      </c>
      <c r="G358" s="207"/>
      <c r="H358" s="211">
        <v>24.78</v>
      </c>
      <c r="I358" s="212"/>
      <c r="J358" s="207"/>
      <c r="K358" s="207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166</v>
      </c>
      <c r="AU358" s="217" t="s">
        <v>94</v>
      </c>
      <c r="AV358" s="13" t="s">
        <v>94</v>
      </c>
      <c r="AW358" s="13" t="s">
        <v>4</v>
      </c>
      <c r="AX358" s="13" t="s">
        <v>92</v>
      </c>
      <c r="AY358" s="217" t="s">
        <v>157</v>
      </c>
    </row>
    <row r="359" spans="1:65" s="2" customFormat="1" ht="24">
      <c r="A359" s="34"/>
      <c r="B359" s="35"/>
      <c r="C359" s="233" t="s">
        <v>689</v>
      </c>
      <c r="D359" s="233" t="s">
        <v>248</v>
      </c>
      <c r="E359" s="234" t="s">
        <v>690</v>
      </c>
      <c r="F359" s="235" t="s">
        <v>691</v>
      </c>
      <c r="G359" s="236" t="s">
        <v>438</v>
      </c>
      <c r="H359" s="237">
        <v>80</v>
      </c>
      <c r="I359" s="238"/>
      <c r="J359" s="239">
        <f>ROUND(I359*H359,2)</f>
        <v>0</v>
      </c>
      <c r="K359" s="235" t="s">
        <v>1</v>
      </c>
      <c r="L359" s="240"/>
      <c r="M359" s="241" t="s">
        <v>1</v>
      </c>
      <c r="N359" s="242" t="s">
        <v>50</v>
      </c>
      <c r="O359" s="71"/>
      <c r="P359" s="202">
        <f>O359*H359</f>
        <v>0</v>
      </c>
      <c r="Q359" s="202">
        <v>0</v>
      </c>
      <c r="R359" s="202">
        <f>Q359*H359</f>
        <v>0</v>
      </c>
      <c r="S359" s="202">
        <v>0</v>
      </c>
      <c r="T359" s="203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4" t="s">
        <v>324</v>
      </c>
      <c r="AT359" s="204" t="s">
        <v>248</v>
      </c>
      <c r="AU359" s="204" t="s">
        <v>94</v>
      </c>
      <c r="AY359" s="16" t="s">
        <v>157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6" t="s">
        <v>92</v>
      </c>
      <c r="BK359" s="205">
        <f>ROUND(I359*H359,2)</f>
        <v>0</v>
      </c>
      <c r="BL359" s="16" t="s">
        <v>243</v>
      </c>
      <c r="BM359" s="204" t="s">
        <v>692</v>
      </c>
    </row>
    <row r="360" spans="1:65" s="2" customFormat="1" ht="24">
      <c r="A360" s="34"/>
      <c r="B360" s="35"/>
      <c r="C360" s="193" t="s">
        <v>693</v>
      </c>
      <c r="D360" s="193" t="s">
        <v>159</v>
      </c>
      <c r="E360" s="194" t="s">
        <v>694</v>
      </c>
      <c r="F360" s="195" t="s">
        <v>695</v>
      </c>
      <c r="G360" s="196" t="s">
        <v>696</v>
      </c>
      <c r="H360" s="243"/>
      <c r="I360" s="198"/>
      <c r="J360" s="199">
        <f>ROUND(I360*H360,2)</f>
        <v>0</v>
      </c>
      <c r="K360" s="195" t="s">
        <v>163</v>
      </c>
      <c r="L360" s="39"/>
      <c r="M360" s="200" t="s">
        <v>1</v>
      </c>
      <c r="N360" s="201" t="s">
        <v>50</v>
      </c>
      <c r="O360" s="71"/>
      <c r="P360" s="202">
        <f>O360*H360</f>
        <v>0</v>
      </c>
      <c r="Q360" s="202">
        <v>0</v>
      </c>
      <c r="R360" s="202">
        <f>Q360*H360</f>
        <v>0</v>
      </c>
      <c r="S360" s="202">
        <v>0</v>
      </c>
      <c r="T360" s="20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04" t="s">
        <v>243</v>
      </c>
      <c r="AT360" s="204" t="s">
        <v>159</v>
      </c>
      <c r="AU360" s="204" t="s">
        <v>94</v>
      </c>
      <c r="AY360" s="16" t="s">
        <v>157</v>
      </c>
      <c r="BE360" s="205">
        <f>IF(N360="základní",J360,0)</f>
        <v>0</v>
      </c>
      <c r="BF360" s="205">
        <f>IF(N360="snížená",J360,0)</f>
        <v>0</v>
      </c>
      <c r="BG360" s="205">
        <f>IF(N360="zákl. přenesená",J360,0)</f>
        <v>0</v>
      </c>
      <c r="BH360" s="205">
        <f>IF(N360="sníž. přenesená",J360,0)</f>
        <v>0</v>
      </c>
      <c r="BI360" s="205">
        <f>IF(N360="nulová",J360,0)</f>
        <v>0</v>
      </c>
      <c r="BJ360" s="16" t="s">
        <v>92</v>
      </c>
      <c r="BK360" s="205">
        <f>ROUND(I360*H360,2)</f>
        <v>0</v>
      </c>
      <c r="BL360" s="16" t="s">
        <v>243</v>
      </c>
      <c r="BM360" s="204" t="s">
        <v>697</v>
      </c>
    </row>
    <row r="361" spans="1:65" s="12" customFormat="1" ht="22.9" customHeight="1">
      <c r="B361" s="177"/>
      <c r="C361" s="178"/>
      <c r="D361" s="179" t="s">
        <v>84</v>
      </c>
      <c r="E361" s="191" t="s">
        <v>698</v>
      </c>
      <c r="F361" s="191" t="s">
        <v>699</v>
      </c>
      <c r="G361" s="178"/>
      <c r="H361" s="178"/>
      <c r="I361" s="181"/>
      <c r="J361" s="192">
        <f>BK361</f>
        <v>0</v>
      </c>
      <c r="K361" s="178"/>
      <c r="L361" s="183"/>
      <c r="M361" s="184"/>
      <c r="N361" s="185"/>
      <c r="O361" s="185"/>
      <c r="P361" s="186">
        <f>SUM(P362:P365)</f>
        <v>0</v>
      </c>
      <c r="Q361" s="185"/>
      <c r="R361" s="186">
        <f>SUM(R362:R365)</f>
        <v>8.8627499999999998E-2</v>
      </c>
      <c r="S361" s="185"/>
      <c r="T361" s="187">
        <f>SUM(T362:T365)</f>
        <v>0</v>
      </c>
      <c r="AR361" s="188" t="s">
        <v>94</v>
      </c>
      <c r="AT361" s="189" t="s">
        <v>84</v>
      </c>
      <c r="AU361" s="189" t="s">
        <v>92</v>
      </c>
      <c r="AY361" s="188" t="s">
        <v>157</v>
      </c>
      <c r="BK361" s="190">
        <f>SUM(BK362:BK365)</f>
        <v>0</v>
      </c>
    </row>
    <row r="362" spans="1:65" s="2" customFormat="1" ht="24">
      <c r="A362" s="34"/>
      <c r="B362" s="35"/>
      <c r="C362" s="193" t="s">
        <v>700</v>
      </c>
      <c r="D362" s="193" t="s">
        <v>159</v>
      </c>
      <c r="E362" s="194" t="s">
        <v>701</v>
      </c>
      <c r="F362" s="195" t="s">
        <v>702</v>
      </c>
      <c r="G362" s="196" t="s">
        <v>287</v>
      </c>
      <c r="H362" s="197">
        <v>11.7</v>
      </c>
      <c r="I362" s="198"/>
      <c r="J362" s="199">
        <f>ROUND(I362*H362,2)</f>
        <v>0</v>
      </c>
      <c r="K362" s="195" t="s">
        <v>163</v>
      </c>
      <c r="L362" s="39"/>
      <c r="M362" s="200" t="s">
        <v>1</v>
      </c>
      <c r="N362" s="201" t="s">
        <v>50</v>
      </c>
      <c r="O362" s="71"/>
      <c r="P362" s="202">
        <f>O362*H362</f>
        <v>0</v>
      </c>
      <c r="Q362" s="202">
        <v>6.0000000000000001E-3</v>
      </c>
      <c r="R362" s="202">
        <f>Q362*H362</f>
        <v>7.0199999999999999E-2</v>
      </c>
      <c r="S362" s="202">
        <v>0</v>
      </c>
      <c r="T362" s="20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4" t="s">
        <v>243</v>
      </c>
      <c r="AT362" s="204" t="s">
        <v>159</v>
      </c>
      <c r="AU362" s="204" t="s">
        <v>94</v>
      </c>
      <c r="AY362" s="16" t="s">
        <v>157</v>
      </c>
      <c r="BE362" s="205">
        <f>IF(N362="základní",J362,0)</f>
        <v>0</v>
      </c>
      <c r="BF362" s="205">
        <f>IF(N362="snížená",J362,0)</f>
        <v>0</v>
      </c>
      <c r="BG362" s="205">
        <f>IF(N362="zákl. přenesená",J362,0)</f>
        <v>0</v>
      </c>
      <c r="BH362" s="205">
        <f>IF(N362="sníž. přenesená",J362,0)</f>
        <v>0</v>
      </c>
      <c r="BI362" s="205">
        <f>IF(N362="nulová",J362,0)</f>
        <v>0</v>
      </c>
      <c r="BJ362" s="16" t="s">
        <v>92</v>
      </c>
      <c r="BK362" s="205">
        <f>ROUND(I362*H362,2)</f>
        <v>0</v>
      </c>
      <c r="BL362" s="16" t="s">
        <v>243</v>
      </c>
      <c r="BM362" s="204" t="s">
        <v>703</v>
      </c>
    </row>
    <row r="363" spans="1:65" s="13" customFormat="1" ht="11.25">
      <c r="B363" s="206"/>
      <c r="C363" s="207"/>
      <c r="D363" s="208" t="s">
        <v>166</v>
      </c>
      <c r="E363" s="209" t="s">
        <v>1</v>
      </c>
      <c r="F363" s="210" t="s">
        <v>704</v>
      </c>
      <c r="G363" s="207"/>
      <c r="H363" s="211">
        <v>11.7</v>
      </c>
      <c r="I363" s="212"/>
      <c r="J363" s="207"/>
      <c r="K363" s="207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166</v>
      </c>
      <c r="AU363" s="217" t="s">
        <v>94</v>
      </c>
      <c r="AV363" s="13" t="s">
        <v>94</v>
      </c>
      <c r="AW363" s="13" t="s">
        <v>41</v>
      </c>
      <c r="AX363" s="13" t="s">
        <v>92</v>
      </c>
      <c r="AY363" s="217" t="s">
        <v>157</v>
      </c>
    </row>
    <row r="364" spans="1:65" s="2" customFormat="1" ht="24">
      <c r="A364" s="34"/>
      <c r="B364" s="35"/>
      <c r="C364" s="233" t="s">
        <v>705</v>
      </c>
      <c r="D364" s="233" t="s">
        <v>248</v>
      </c>
      <c r="E364" s="234" t="s">
        <v>706</v>
      </c>
      <c r="F364" s="235" t="s">
        <v>707</v>
      </c>
      <c r="G364" s="236" t="s">
        <v>287</v>
      </c>
      <c r="H364" s="237">
        <v>12.285</v>
      </c>
      <c r="I364" s="238"/>
      <c r="J364" s="239">
        <f>ROUND(I364*H364,2)</f>
        <v>0</v>
      </c>
      <c r="K364" s="235" t="s">
        <v>163</v>
      </c>
      <c r="L364" s="240"/>
      <c r="M364" s="241" t="s">
        <v>1</v>
      </c>
      <c r="N364" s="242" t="s">
        <v>50</v>
      </c>
      <c r="O364" s="71"/>
      <c r="P364" s="202">
        <f>O364*H364</f>
        <v>0</v>
      </c>
      <c r="Q364" s="202">
        <v>1.5E-3</v>
      </c>
      <c r="R364" s="202">
        <f>Q364*H364</f>
        <v>1.8427499999999999E-2</v>
      </c>
      <c r="S364" s="202">
        <v>0</v>
      </c>
      <c r="T364" s="20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4" t="s">
        <v>324</v>
      </c>
      <c r="AT364" s="204" t="s">
        <v>248</v>
      </c>
      <c r="AU364" s="204" t="s">
        <v>94</v>
      </c>
      <c r="AY364" s="16" t="s">
        <v>157</v>
      </c>
      <c r="BE364" s="205">
        <f>IF(N364="základní",J364,0)</f>
        <v>0</v>
      </c>
      <c r="BF364" s="205">
        <f>IF(N364="snížená",J364,0)</f>
        <v>0</v>
      </c>
      <c r="BG364" s="205">
        <f>IF(N364="zákl. přenesená",J364,0)</f>
        <v>0</v>
      </c>
      <c r="BH364" s="205">
        <f>IF(N364="sníž. přenesená",J364,0)</f>
        <v>0</v>
      </c>
      <c r="BI364" s="205">
        <f>IF(N364="nulová",J364,0)</f>
        <v>0</v>
      </c>
      <c r="BJ364" s="16" t="s">
        <v>92</v>
      </c>
      <c r="BK364" s="205">
        <f>ROUND(I364*H364,2)</f>
        <v>0</v>
      </c>
      <c r="BL364" s="16" t="s">
        <v>243</v>
      </c>
      <c r="BM364" s="204" t="s">
        <v>708</v>
      </c>
    </row>
    <row r="365" spans="1:65" s="13" customFormat="1" ht="11.25">
      <c r="B365" s="206"/>
      <c r="C365" s="207"/>
      <c r="D365" s="208" t="s">
        <v>166</v>
      </c>
      <c r="E365" s="207"/>
      <c r="F365" s="210" t="s">
        <v>709</v>
      </c>
      <c r="G365" s="207"/>
      <c r="H365" s="211">
        <v>12.285</v>
      </c>
      <c r="I365" s="212"/>
      <c r="J365" s="207"/>
      <c r="K365" s="207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166</v>
      </c>
      <c r="AU365" s="217" t="s">
        <v>94</v>
      </c>
      <c r="AV365" s="13" t="s">
        <v>94</v>
      </c>
      <c r="AW365" s="13" t="s">
        <v>4</v>
      </c>
      <c r="AX365" s="13" t="s">
        <v>92</v>
      </c>
      <c r="AY365" s="217" t="s">
        <v>157</v>
      </c>
    </row>
    <row r="366" spans="1:65" s="12" customFormat="1" ht="22.9" customHeight="1">
      <c r="B366" s="177"/>
      <c r="C366" s="178"/>
      <c r="D366" s="179" t="s">
        <v>84</v>
      </c>
      <c r="E366" s="191" t="s">
        <v>710</v>
      </c>
      <c r="F366" s="191" t="s">
        <v>711</v>
      </c>
      <c r="G366" s="178"/>
      <c r="H366" s="178"/>
      <c r="I366" s="181"/>
      <c r="J366" s="192">
        <f>BK366</f>
        <v>0</v>
      </c>
      <c r="K366" s="178"/>
      <c r="L366" s="183"/>
      <c r="M366" s="184"/>
      <c r="N366" s="185"/>
      <c r="O366" s="185"/>
      <c r="P366" s="186">
        <f>SUM(P367:P372)</f>
        <v>0</v>
      </c>
      <c r="Q366" s="185"/>
      <c r="R366" s="186">
        <f>SUM(R367:R372)</f>
        <v>4.6779599999999998E-2</v>
      </c>
      <c r="S366" s="185"/>
      <c r="T366" s="187">
        <f>SUM(T367:T372)</f>
        <v>0</v>
      </c>
      <c r="AR366" s="188" t="s">
        <v>94</v>
      </c>
      <c r="AT366" s="189" t="s">
        <v>84</v>
      </c>
      <c r="AU366" s="189" t="s">
        <v>92</v>
      </c>
      <c r="AY366" s="188" t="s">
        <v>157</v>
      </c>
      <c r="BK366" s="190">
        <f>SUM(BK367:BK372)</f>
        <v>0</v>
      </c>
    </row>
    <row r="367" spans="1:65" s="2" customFormat="1" ht="33" customHeight="1">
      <c r="A367" s="34"/>
      <c r="B367" s="35"/>
      <c r="C367" s="193" t="s">
        <v>712</v>
      </c>
      <c r="D367" s="193" t="s">
        <v>159</v>
      </c>
      <c r="E367" s="194" t="s">
        <v>713</v>
      </c>
      <c r="F367" s="195" t="s">
        <v>714</v>
      </c>
      <c r="G367" s="196" t="s">
        <v>287</v>
      </c>
      <c r="H367" s="197">
        <v>3</v>
      </c>
      <c r="I367" s="198"/>
      <c r="J367" s="199">
        <f>ROUND(I367*H367,2)</f>
        <v>0</v>
      </c>
      <c r="K367" s="195" t="s">
        <v>163</v>
      </c>
      <c r="L367" s="39"/>
      <c r="M367" s="200" t="s">
        <v>1</v>
      </c>
      <c r="N367" s="201" t="s">
        <v>50</v>
      </c>
      <c r="O367" s="71"/>
      <c r="P367" s="202">
        <f>O367*H367</f>
        <v>0</v>
      </c>
      <c r="Q367" s="202">
        <v>4.9319999999999995E-4</v>
      </c>
      <c r="R367" s="202">
        <f>Q367*H367</f>
        <v>1.4795999999999998E-3</v>
      </c>
      <c r="S367" s="202">
        <v>0</v>
      </c>
      <c r="T367" s="20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4" t="s">
        <v>243</v>
      </c>
      <c r="AT367" s="204" t="s">
        <v>159</v>
      </c>
      <c r="AU367" s="204" t="s">
        <v>94</v>
      </c>
      <c r="AY367" s="16" t="s">
        <v>157</v>
      </c>
      <c r="BE367" s="205">
        <f>IF(N367="základní",J367,0)</f>
        <v>0</v>
      </c>
      <c r="BF367" s="205">
        <f>IF(N367="snížená",J367,0)</f>
        <v>0</v>
      </c>
      <c r="BG367" s="205">
        <f>IF(N367="zákl. přenesená",J367,0)</f>
        <v>0</v>
      </c>
      <c r="BH367" s="205">
        <f>IF(N367="sníž. přenesená",J367,0)</f>
        <v>0</v>
      </c>
      <c r="BI367" s="205">
        <f>IF(N367="nulová",J367,0)</f>
        <v>0</v>
      </c>
      <c r="BJ367" s="16" t="s">
        <v>92</v>
      </c>
      <c r="BK367" s="205">
        <f>ROUND(I367*H367,2)</f>
        <v>0</v>
      </c>
      <c r="BL367" s="16" t="s">
        <v>243</v>
      </c>
      <c r="BM367" s="204" t="s">
        <v>715</v>
      </c>
    </row>
    <row r="368" spans="1:65" s="2" customFormat="1" ht="39">
      <c r="A368" s="34"/>
      <c r="B368" s="35"/>
      <c r="C368" s="36"/>
      <c r="D368" s="208" t="s">
        <v>226</v>
      </c>
      <c r="E368" s="36"/>
      <c r="F368" s="229" t="s">
        <v>716</v>
      </c>
      <c r="G368" s="36"/>
      <c r="H368" s="36"/>
      <c r="I368" s="230"/>
      <c r="J368" s="36"/>
      <c r="K368" s="36"/>
      <c r="L368" s="39"/>
      <c r="M368" s="231"/>
      <c r="N368" s="232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226</v>
      </c>
      <c r="AU368" s="16" t="s">
        <v>94</v>
      </c>
    </row>
    <row r="369" spans="1:65" s="13" customFormat="1" ht="11.25">
      <c r="B369" s="206"/>
      <c r="C369" s="207"/>
      <c r="D369" s="208" t="s">
        <v>166</v>
      </c>
      <c r="E369" s="209" t="s">
        <v>1</v>
      </c>
      <c r="F369" s="210" t="s">
        <v>717</v>
      </c>
      <c r="G369" s="207"/>
      <c r="H369" s="211">
        <v>3</v>
      </c>
      <c r="I369" s="212"/>
      <c r="J369" s="207"/>
      <c r="K369" s="207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166</v>
      </c>
      <c r="AU369" s="217" t="s">
        <v>94</v>
      </c>
      <c r="AV369" s="13" t="s">
        <v>94</v>
      </c>
      <c r="AW369" s="13" t="s">
        <v>41</v>
      </c>
      <c r="AX369" s="13" t="s">
        <v>92</v>
      </c>
      <c r="AY369" s="217" t="s">
        <v>157</v>
      </c>
    </row>
    <row r="370" spans="1:65" s="2" customFormat="1" ht="21.75" customHeight="1">
      <c r="A370" s="34"/>
      <c r="B370" s="35"/>
      <c r="C370" s="233" t="s">
        <v>718</v>
      </c>
      <c r="D370" s="233" t="s">
        <v>248</v>
      </c>
      <c r="E370" s="234" t="s">
        <v>719</v>
      </c>
      <c r="F370" s="235" t="s">
        <v>720</v>
      </c>
      <c r="G370" s="236" t="s">
        <v>287</v>
      </c>
      <c r="H370" s="237">
        <v>3</v>
      </c>
      <c r="I370" s="238"/>
      <c r="J370" s="239">
        <f>ROUND(I370*H370,2)</f>
        <v>0</v>
      </c>
      <c r="K370" s="235" t="s">
        <v>163</v>
      </c>
      <c r="L370" s="240"/>
      <c r="M370" s="241" t="s">
        <v>1</v>
      </c>
      <c r="N370" s="242" t="s">
        <v>50</v>
      </c>
      <c r="O370" s="71"/>
      <c r="P370" s="202">
        <f>O370*H370</f>
        <v>0</v>
      </c>
      <c r="Q370" s="202">
        <v>1.5100000000000001E-2</v>
      </c>
      <c r="R370" s="202">
        <f>Q370*H370</f>
        <v>4.53E-2</v>
      </c>
      <c r="S370" s="202">
        <v>0</v>
      </c>
      <c r="T370" s="20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4" t="s">
        <v>324</v>
      </c>
      <c r="AT370" s="204" t="s">
        <v>248</v>
      </c>
      <c r="AU370" s="204" t="s">
        <v>94</v>
      </c>
      <c r="AY370" s="16" t="s">
        <v>157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6" t="s">
        <v>92</v>
      </c>
      <c r="BK370" s="205">
        <f>ROUND(I370*H370,2)</f>
        <v>0</v>
      </c>
      <c r="BL370" s="16" t="s">
        <v>243</v>
      </c>
      <c r="BM370" s="204" t="s">
        <v>721</v>
      </c>
    </row>
    <row r="371" spans="1:65" s="2" customFormat="1" ht="21.75" customHeight="1">
      <c r="A371" s="34"/>
      <c r="B371" s="35"/>
      <c r="C371" s="193" t="s">
        <v>722</v>
      </c>
      <c r="D371" s="193" t="s">
        <v>159</v>
      </c>
      <c r="E371" s="194" t="s">
        <v>723</v>
      </c>
      <c r="F371" s="195" t="s">
        <v>724</v>
      </c>
      <c r="G371" s="196" t="s">
        <v>438</v>
      </c>
      <c r="H371" s="197">
        <v>1</v>
      </c>
      <c r="I371" s="198"/>
      <c r="J371" s="199">
        <f>ROUND(I371*H371,2)</f>
        <v>0</v>
      </c>
      <c r="K371" s="195" t="s">
        <v>1</v>
      </c>
      <c r="L371" s="39"/>
      <c r="M371" s="200" t="s">
        <v>1</v>
      </c>
      <c r="N371" s="201" t="s">
        <v>50</v>
      </c>
      <c r="O371" s="71"/>
      <c r="P371" s="202">
        <f>O371*H371</f>
        <v>0</v>
      </c>
      <c r="Q371" s="202">
        <v>0</v>
      </c>
      <c r="R371" s="202">
        <f>Q371*H371</f>
        <v>0</v>
      </c>
      <c r="S371" s="202">
        <v>0</v>
      </c>
      <c r="T371" s="20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4" t="s">
        <v>243</v>
      </c>
      <c r="AT371" s="204" t="s">
        <v>159</v>
      </c>
      <c r="AU371" s="204" t="s">
        <v>94</v>
      </c>
      <c r="AY371" s="16" t="s">
        <v>157</v>
      </c>
      <c r="BE371" s="205">
        <f>IF(N371="základní",J371,0)</f>
        <v>0</v>
      </c>
      <c r="BF371" s="205">
        <f>IF(N371="snížená",J371,0)</f>
        <v>0</v>
      </c>
      <c r="BG371" s="205">
        <f>IF(N371="zákl. přenesená",J371,0)</f>
        <v>0</v>
      </c>
      <c r="BH371" s="205">
        <f>IF(N371="sníž. přenesená",J371,0)</f>
        <v>0</v>
      </c>
      <c r="BI371" s="205">
        <f>IF(N371="nulová",J371,0)</f>
        <v>0</v>
      </c>
      <c r="BJ371" s="16" t="s">
        <v>92</v>
      </c>
      <c r="BK371" s="205">
        <f>ROUND(I371*H371,2)</f>
        <v>0</v>
      </c>
      <c r="BL371" s="16" t="s">
        <v>243</v>
      </c>
      <c r="BM371" s="204" t="s">
        <v>725</v>
      </c>
    </row>
    <row r="372" spans="1:65" s="2" customFormat="1" ht="19.5">
      <c r="A372" s="34"/>
      <c r="B372" s="35"/>
      <c r="C372" s="36"/>
      <c r="D372" s="208" t="s">
        <v>226</v>
      </c>
      <c r="E372" s="36"/>
      <c r="F372" s="229" t="s">
        <v>726</v>
      </c>
      <c r="G372" s="36"/>
      <c r="H372" s="36"/>
      <c r="I372" s="230"/>
      <c r="J372" s="36"/>
      <c r="K372" s="36"/>
      <c r="L372" s="39"/>
      <c r="M372" s="231"/>
      <c r="N372" s="232"/>
      <c r="O372" s="71"/>
      <c r="P372" s="71"/>
      <c r="Q372" s="71"/>
      <c r="R372" s="71"/>
      <c r="S372" s="71"/>
      <c r="T372" s="72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226</v>
      </c>
      <c r="AU372" s="16" t="s">
        <v>94</v>
      </c>
    </row>
    <row r="373" spans="1:65" s="12" customFormat="1" ht="25.9" customHeight="1">
      <c r="B373" s="177"/>
      <c r="C373" s="178"/>
      <c r="D373" s="179" t="s">
        <v>84</v>
      </c>
      <c r="E373" s="180" t="s">
        <v>248</v>
      </c>
      <c r="F373" s="180" t="s">
        <v>727</v>
      </c>
      <c r="G373" s="178"/>
      <c r="H373" s="178"/>
      <c r="I373" s="181"/>
      <c r="J373" s="182">
        <f>BK373</f>
        <v>0</v>
      </c>
      <c r="K373" s="178"/>
      <c r="L373" s="183"/>
      <c r="M373" s="184"/>
      <c r="N373" s="185"/>
      <c r="O373" s="185"/>
      <c r="P373" s="186">
        <f>P374+P377</f>
        <v>0</v>
      </c>
      <c r="Q373" s="185"/>
      <c r="R373" s="186">
        <f>R374+R377</f>
        <v>0</v>
      </c>
      <c r="S373" s="185"/>
      <c r="T373" s="187">
        <f>T374+T377</f>
        <v>0</v>
      </c>
      <c r="AR373" s="188" t="s">
        <v>172</v>
      </c>
      <c r="AT373" s="189" t="s">
        <v>84</v>
      </c>
      <c r="AU373" s="189" t="s">
        <v>85</v>
      </c>
      <c r="AY373" s="188" t="s">
        <v>157</v>
      </c>
      <c r="BK373" s="190">
        <f>BK374+BK377</f>
        <v>0</v>
      </c>
    </row>
    <row r="374" spans="1:65" s="12" customFormat="1" ht="22.9" customHeight="1">
      <c r="B374" s="177"/>
      <c r="C374" s="178"/>
      <c r="D374" s="179" t="s">
        <v>84</v>
      </c>
      <c r="E374" s="191" t="s">
        <v>728</v>
      </c>
      <c r="F374" s="191" t="s">
        <v>729</v>
      </c>
      <c r="G374" s="178"/>
      <c r="H374" s="178"/>
      <c r="I374" s="181"/>
      <c r="J374" s="192">
        <f>BK374</f>
        <v>0</v>
      </c>
      <c r="K374" s="178"/>
      <c r="L374" s="183"/>
      <c r="M374" s="184"/>
      <c r="N374" s="185"/>
      <c r="O374" s="185"/>
      <c r="P374" s="186">
        <f>SUM(P375:P376)</f>
        <v>0</v>
      </c>
      <c r="Q374" s="185"/>
      <c r="R374" s="186">
        <f>SUM(R375:R376)</f>
        <v>0</v>
      </c>
      <c r="S374" s="185"/>
      <c r="T374" s="187">
        <f>SUM(T375:T376)</f>
        <v>0</v>
      </c>
      <c r="AR374" s="188" t="s">
        <v>172</v>
      </c>
      <c r="AT374" s="189" t="s">
        <v>84</v>
      </c>
      <c r="AU374" s="189" t="s">
        <v>92</v>
      </c>
      <c r="AY374" s="188" t="s">
        <v>157</v>
      </c>
      <c r="BK374" s="190">
        <f>SUM(BK375:BK376)</f>
        <v>0</v>
      </c>
    </row>
    <row r="375" spans="1:65" s="2" customFormat="1" ht="21.75" customHeight="1">
      <c r="A375" s="34"/>
      <c r="B375" s="35"/>
      <c r="C375" s="193" t="s">
        <v>730</v>
      </c>
      <c r="D375" s="193" t="s">
        <v>159</v>
      </c>
      <c r="E375" s="194" t="s">
        <v>731</v>
      </c>
      <c r="F375" s="195" t="s">
        <v>732</v>
      </c>
      <c r="G375" s="196" t="s">
        <v>162</v>
      </c>
      <c r="H375" s="197">
        <v>20</v>
      </c>
      <c r="I375" s="198"/>
      <c r="J375" s="199">
        <f>ROUND(I375*H375,2)</f>
        <v>0</v>
      </c>
      <c r="K375" s="195" t="s">
        <v>163</v>
      </c>
      <c r="L375" s="39"/>
      <c r="M375" s="200" t="s">
        <v>1</v>
      </c>
      <c r="N375" s="201" t="s">
        <v>50</v>
      </c>
      <c r="O375" s="71"/>
      <c r="P375" s="202">
        <f>O375*H375</f>
        <v>0</v>
      </c>
      <c r="Q375" s="202">
        <v>0</v>
      </c>
      <c r="R375" s="202">
        <f>Q375*H375</f>
        <v>0</v>
      </c>
      <c r="S375" s="202">
        <v>0</v>
      </c>
      <c r="T375" s="203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4" t="s">
        <v>492</v>
      </c>
      <c r="AT375" s="204" t="s">
        <v>159</v>
      </c>
      <c r="AU375" s="204" t="s">
        <v>94</v>
      </c>
      <c r="AY375" s="16" t="s">
        <v>157</v>
      </c>
      <c r="BE375" s="205">
        <f>IF(N375="základní",J375,0)</f>
        <v>0</v>
      </c>
      <c r="BF375" s="205">
        <f>IF(N375="snížená",J375,0)</f>
        <v>0</v>
      </c>
      <c r="BG375" s="205">
        <f>IF(N375="zákl. přenesená",J375,0)</f>
        <v>0</v>
      </c>
      <c r="BH375" s="205">
        <f>IF(N375="sníž. přenesená",J375,0)</f>
        <v>0</v>
      </c>
      <c r="BI375" s="205">
        <f>IF(N375="nulová",J375,0)</f>
        <v>0</v>
      </c>
      <c r="BJ375" s="16" t="s">
        <v>92</v>
      </c>
      <c r="BK375" s="205">
        <f>ROUND(I375*H375,2)</f>
        <v>0</v>
      </c>
      <c r="BL375" s="16" t="s">
        <v>492</v>
      </c>
      <c r="BM375" s="204" t="s">
        <v>733</v>
      </c>
    </row>
    <row r="376" spans="1:65" s="2" customFormat="1" ht="19.5">
      <c r="A376" s="34"/>
      <c r="B376" s="35"/>
      <c r="C376" s="36"/>
      <c r="D376" s="208" t="s">
        <v>226</v>
      </c>
      <c r="E376" s="36"/>
      <c r="F376" s="229" t="s">
        <v>734</v>
      </c>
      <c r="G376" s="36"/>
      <c r="H376" s="36"/>
      <c r="I376" s="230"/>
      <c r="J376" s="36"/>
      <c r="K376" s="36"/>
      <c r="L376" s="39"/>
      <c r="M376" s="231"/>
      <c r="N376" s="232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6" t="s">
        <v>226</v>
      </c>
      <c r="AU376" s="16" t="s">
        <v>94</v>
      </c>
    </row>
    <row r="377" spans="1:65" s="12" customFormat="1" ht="22.9" customHeight="1">
      <c r="B377" s="177"/>
      <c r="C377" s="178"/>
      <c r="D377" s="179" t="s">
        <v>84</v>
      </c>
      <c r="E377" s="191" t="s">
        <v>735</v>
      </c>
      <c r="F377" s="191" t="s">
        <v>736</v>
      </c>
      <c r="G377" s="178"/>
      <c r="H377" s="178"/>
      <c r="I377" s="181"/>
      <c r="J377" s="192">
        <f>BK377</f>
        <v>0</v>
      </c>
      <c r="K377" s="178"/>
      <c r="L377" s="183"/>
      <c r="M377" s="184"/>
      <c r="N377" s="185"/>
      <c r="O377" s="185"/>
      <c r="P377" s="186">
        <f>SUM(P378:P379)</f>
        <v>0</v>
      </c>
      <c r="Q377" s="185"/>
      <c r="R377" s="186">
        <f>SUM(R378:R379)</f>
        <v>0</v>
      </c>
      <c r="S377" s="185"/>
      <c r="T377" s="187">
        <f>SUM(T378:T379)</f>
        <v>0</v>
      </c>
      <c r="AR377" s="188" t="s">
        <v>172</v>
      </c>
      <c r="AT377" s="189" t="s">
        <v>84</v>
      </c>
      <c r="AU377" s="189" t="s">
        <v>92</v>
      </c>
      <c r="AY377" s="188" t="s">
        <v>157</v>
      </c>
      <c r="BK377" s="190">
        <f>SUM(BK378:BK379)</f>
        <v>0</v>
      </c>
    </row>
    <row r="378" spans="1:65" s="2" customFormat="1" ht="24">
      <c r="A378" s="34"/>
      <c r="B378" s="35"/>
      <c r="C378" s="193" t="s">
        <v>737</v>
      </c>
      <c r="D378" s="193" t="s">
        <v>159</v>
      </c>
      <c r="E378" s="194" t="s">
        <v>738</v>
      </c>
      <c r="F378" s="195" t="s">
        <v>739</v>
      </c>
      <c r="G378" s="196" t="s">
        <v>384</v>
      </c>
      <c r="H378" s="197">
        <v>1</v>
      </c>
      <c r="I378" s="198"/>
      <c r="J378" s="199">
        <f>ROUND(I378*H378,2)</f>
        <v>0</v>
      </c>
      <c r="K378" s="195" t="s">
        <v>1</v>
      </c>
      <c r="L378" s="39"/>
      <c r="M378" s="200" t="s">
        <v>1</v>
      </c>
      <c r="N378" s="201" t="s">
        <v>50</v>
      </c>
      <c r="O378" s="71"/>
      <c r="P378" s="202">
        <f>O378*H378</f>
        <v>0</v>
      </c>
      <c r="Q378" s="202">
        <v>0</v>
      </c>
      <c r="R378" s="202">
        <f>Q378*H378</f>
        <v>0</v>
      </c>
      <c r="S378" s="202">
        <v>0</v>
      </c>
      <c r="T378" s="203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4" t="s">
        <v>492</v>
      </c>
      <c r="AT378" s="204" t="s">
        <v>159</v>
      </c>
      <c r="AU378" s="204" t="s">
        <v>94</v>
      </c>
      <c r="AY378" s="16" t="s">
        <v>157</v>
      </c>
      <c r="BE378" s="205">
        <f>IF(N378="základní",J378,0)</f>
        <v>0</v>
      </c>
      <c r="BF378" s="205">
        <f>IF(N378="snížená",J378,0)</f>
        <v>0</v>
      </c>
      <c r="BG378" s="205">
        <f>IF(N378="zákl. přenesená",J378,0)</f>
        <v>0</v>
      </c>
      <c r="BH378" s="205">
        <f>IF(N378="sníž. přenesená",J378,0)</f>
        <v>0</v>
      </c>
      <c r="BI378" s="205">
        <f>IF(N378="nulová",J378,0)</f>
        <v>0</v>
      </c>
      <c r="BJ378" s="16" t="s">
        <v>92</v>
      </c>
      <c r="BK378" s="205">
        <f>ROUND(I378*H378,2)</f>
        <v>0</v>
      </c>
      <c r="BL378" s="16" t="s">
        <v>492</v>
      </c>
      <c r="BM378" s="204" t="s">
        <v>740</v>
      </c>
    </row>
    <row r="379" spans="1:65" s="2" customFormat="1" ht="29.25">
      <c r="A379" s="34"/>
      <c r="B379" s="35"/>
      <c r="C379" s="36"/>
      <c r="D379" s="208" t="s">
        <v>226</v>
      </c>
      <c r="E379" s="36"/>
      <c r="F379" s="229" t="s">
        <v>741</v>
      </c>
      <c r="G379" s="36"/>
      <c r="H379" s="36"/>
      <c r="I379" s="230"/>
      <c r="J379" s="36"/>
      <c r="K379" s="36"/>
      <c r="L379" s="39"/>
      <c r="M379" s="231"/>
      <c r="N379" s="232"/>
      <c r="O379" s="71"/>
      <c r="P379" s="71"/>
      <c r="Q379" s="71"/>
      <c r="R379" s="71"/>
      <c r="S379" s="71"/>
      <c r="T379" s="72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6" t="s">
        <v>226</v>
      </c>
      <c r="AU379" s="16" t="s">
        <v>94</v>
      </c>
    </row>
    <row r="380" spans="1:65" s="12" customFormat="1" ht="25.9" customHeight="1">
      <c r="B380" s="177"/>
      <c r="C380" s="178"/>
      <c r="D380" s="179" t="s">
        <v>84</v>
      </c>
      <c r="E380" s="180" t="s">
        <v>742</v>
      </c>
      <c r="F380" s="180" t="s">
        <v>743</v>
      </c>
      <c r="G380" s="178"/>
      <c r="H380" s="178"/>
      <c r="I380" s="181"/>
      <c r="J380" s="182">
        <f>BK380</f>
        <v>0</v>
      </c>
      <c r="K380" s="178"/>
      <c r="L380" s="183"/>
      <c r="M380" s="184"/>
      <c r="N380" s="185"/>
      <c r="O380" s="185"/>
      <c r="P380" s="186">
        <f>SUM(P381:P382)</f>
        <v>0</v>
      </c>
      <c r="Q380" s="185"/>
      <c r="R380" s="186">
        <f>SUM(R381:R382)</f>
        <v>0</v>
      </c>
      <c r="S380" s="185"/>
      <c r="T380" s="187">
        <f>SUM(T381:T382)</f>
        <v>0</v>
      </c>
      <c r="AR380" s="188" t="s">
        <v>164</v>
      </c>
      <c r="AT380" s="189" t="s">
        <v>84</v>
      </c>
      <c r="AU380" s="189" t="s">
        <v>85</v>
      </c>
      <c r="AY380" s="188" t="s">
        <v>157</v>
      </c>
      <c r="BK380" s="190">
        <f>SUM(BK381:BK382)</f>
        <v>0</v>
      </c>
    </row>
    <row r="381" spans="1:65" s="2" customFormat="1" ht="16.5" customHeight="1">
      <c r="A381" s="34"/>
      <c r="B381" s="35"/>
      <c r="C381" s="193" t="s">
        <v>744</v>
      </c>
      <c r="D381" s="193" t="s">
        <v>159</v>
      </c>
      <c r="E381" s="194" t="s">
        <v>745</v>
      </c>
      <c r="F381" s="195" t="s">
        <v>746</v>
      </c>
      <c r="G381" s="196" t="s">
        <v>170</v>
      </c>
      <c r="H381" s="197">
        <v>20</v>
      </c>
      <c r="I381" s="198"/>
      <c r="J381" s="199">
        <f>ROUND(I381*H381,2)</f>
        <v>0</v>
      </c>
      <c r="K381" s="195" t="s">
        <v>163</v>
      </c>
      <c r="L381" s="39"/>
      <c r="M381" s="200" t="s">
        <v>1</v>
      </c>
      <c r="N381" s="201" t="s">
        <v>50</v>
      </c>
      <c r="O381" s="71"/>
      <c r="P381" s="202">
        <f>O381*H381</f>
        <v>0</v>
      </c>
      <c r="Q381" s="202">
        <v>0</v>
      </c>
      <c r="R381" s="202">
        <f>Q381*H381</f>
        <v>0</v>
      </c>
      <c r="S381" s="202">
        <v>0</v>
      </c>
      <c r="T381" s="203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4" t="s">
        <v>92</v>
      </c>
      <c r="AT381" s="204" t="s">
        <v>159</v>
      </c>
      <c r="AU381" s="204" t="s">
        <v>92</v>
      </c>
      <c r="AY381" s="16" t="s">
        <v>157</v>
      </c>
      <c r="BE381" s="205">
        <f>IF(N381="základní",J381,0)</f>
        <v>0</v>
      </c>
      <c r="BF381" s="205">
        <f>IF(N381="snížená",J381,0)</f>
        <v>0</v>
      </c>
      <c r="BG381" s="205">
        <f>IF(N381="zákl. přenesená",J381,0)</f>
        <v>0</v>
      </c>
      <c r="BH381" s="205">
        <f>IF(N381="sníž. přenesená",J381,0)</f>
        <v>0</v>
      </c>
      <c r="BI381" s="205">
        <f>IF(N381="nulová",J381,0)</f>
        <v>0</v>
      </c>
      <c r="BJ381" s="16" t="s">
        <v>92</v>
      </c>
      <c r="BK381" s="205">
        <f>ROUND(I381*H381,2)</f>
        <v>0</v>
      </c>
      <c r="BL381" s="16" t="s">
        <v>92</v>
      </c>
      <c r="BM381" s="204" t="s">
        <v>747</v>
      </c>
    </row>
    <row r="382" spans="1:65" s="13" customFormat="1" ht="11.25">
      <c r="B382" s="206"/>
      <c r="C382" s="207"/>
      <c r="D382" s="208" t="s">
        <v>166</v>
      </c>
      <c r="E382" s="209" t="s">
        <v>1</v>
      </c>
      <c r="F382" s="210" t="s">
        <v>748</v>
      </c>
      <c r="G382" s="207"/>
      <c r="H382" s="211">
        <v>20</v>
      </c>
      <c r="I382" s="212"/>
      <c r="J382" s="207"/>
      <c r="K382" s="207"/>
      <c r="L382" s="213"/>
      <c r="M382" s="244"/>
      <c r="N382" s="245"/>
      <c r="O382" s="245"/>
      <c r="P382" s="245"/>
      <c r="Q382" s="245"/>
      <c r="R382" s="245"/>
      <c r="S382" s="245"/>
      <c r="T382" s="246"/>
      <c r="AT382" s="217" t="s">
        <v>166</v>
      </c>
      <c r="AU382" s="217" t="s">
        <v>92</v>
      </c>
      <c r="AV382" s="13" t="s">
        <v>94</v>
      </c>
      <c r="AW382" s="13" t="s">
        <v>41</v>
      </c>
      <c r="AX382" s="13" t="s">
        <v>92</v>
      </c>
      <c r="AY382" s="217" t="s">
        <v>157</v>
      </c>
    </row>
    <row r="383" spans="1:65" s="2" customFormat="1" ht="6.95" customHeight="1">
      <c r="A383" s="34"/>
      <c r="B383" s="54"/>
      <c r="C383" s="55"/>
      <c r="D383" s="55"/>
      <c r="E383" s="55"/>
      <c r="F383" s="55"/>
      <c r="G383" s="55"/>
      <c r="H383" s="55"/>
      <c r="I383" s="55"/>
      <c r="J383" s="55"/>
      <c r="K383" s="55"/>
      <c r="L383" s="39"/>
      <c r="M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</row>
  </sheetData>
  <sheetProtection algorithmName="SHA-512" hashValue="bm3aAxAZqH6UR5N41LkZPjaX+0hgpXZ1P8jyxQVMtjJwuvhS7lJ3MDLwVHZ8RrzKzBy7FNpqJdqgv9cfkVbK1Q==" saltValue="ewplEGgBizpf3ZCEEsWP+SFB4fCprV4ZyJZo2/opVvMs3M3q0Se21OjudbvjkQLBLi8/cHGWmPxZZQNR5NGuGQ==" spinCount="100000" sheet="1" objects="1" scenarios="1" formatColumns="0" formatRows="0" autoFilter="0"/>
  <autoFilter ref="C136:K382"/>
  <mergeCells count="12">
    <mergeCell ref="E129:H129"/>
    <mergeCell ref="L2:V2"/>
    <mergeCell ref="E84:H84"/>
    <mergeCell ref="E86:H86"/>
    <mergeCell ref="E88:H88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>
      <selection activeCell="V146" sqref="V14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22,625 trati Kladno - Kralupy nad Vltavou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116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3" t="s">
        <v>749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103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750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ROUND((SUM(BE127:BE194)),  2)</f>
        <v>0</v>
      </c>
      <c r="G35" s="34"/>
      <c r="H35" s="34"/>
      <c r="I35" s="132">
        <v>0.21</v>
      </c>
      <c r="J35" s="131">
        <f>ROUND(((SUM(BE127:BE194))*I35),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ROUND((SUM(BF127:BF194)),  2)</f>
        <v>0</v>
      </c>
      <c r="G36" s="34"/>
      <c r="H36" s="34"/>
      <c r="I36" s="132">
        <v>0.15</v>
      </c>
      <c r="J36" s="131">
        <f>ROUND(((SUM(BF127:BF194))*I36),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ROUND((SUM(BG127:BG194)),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ROUND((SUM(BH127:BH194)),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ROUND((SUM(BI127:BI194)),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22,625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116</v>
      </c>
      <c r="F86" s="309"/>
      <c r="G86" s="309"/>
      <c r="H86" s="30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5" t="str">
        <f>E11</f>
        <v xml:space="preserve">20-10-1/02 - Oprava mostu v km 22,625 trati Kladno - Kralupy nad Vltavou_Železniční svršek </v>
      </c>
      <c r="F88" s="309"/>
      <c r="G88" s="309"/>
      <c r="H88" s="309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 xml:space="preserve"> zast. Minice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J127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J128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129</v>
      </c>
      <c r="E99" s="163"/>
      <c r="F99" s="163"/>
      <c r="G99" s="163"/>
      <c r="H99" s="163"/>
      <c r="I99" s="163"/>
      <c r="J99" s="164">
        <f>J129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131</v>
      </c>
      <c r="E100" s="163"/>
      <c r="F100" s="163"/>
      <c r="G100" s="163"/>
      <c r="H100" s="163"/>
      <c r="I100" s="163"/>
      <c r="J100" s="164">
        <f>J147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132</v>
      </c>
      <c r="E101" s="163"/>
      <c r="F101" s="163"/>
      <c r="G101" s="163"/>
      <c r="H101" s="163"/>
      <c r="I101" s="163"/>
      <c r="J101" s="164">
        <f>J164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133</v>
      </c>
      <c r="E102" s="163"/>
      <c r="F102" s="163"/>
      <c r="G102" s="163"/>
      <c r="H102" s="163"/>
      <c r="I102" s="163"/>
      <c r="J102" s="164">
        <f>J183</f>
        <v>0</v>
      </c>
      <c r="K102" s="104"/>
      <c r="L102" s="165"/>
    </row>
    <row r="103" spans="1:47" s="9" customFormat="1" ht="24.95" customHeight="1">
      <c r="B103" s="155"/>
      <c r="C103" s="156"/>
      <c r="D103" s="157" t="s">
        <v>138</v>
      </c>
      <c r="E103" s="158"/>
      <c r="F103" s="158"/>
      <c r="G103" s="158"/>
      <c r="H103" s="158"/>
      <c r="I103" s="158"/>
      <c r="J103" s="159">
        <f>J190</f>
        <v>0</v>
      </c>
      <c r="K103" s="156"/>
      <c r="L103" s="160"/>
    </row>
    <row r="104" spans="1:47" s="10" customFormat="1" ht="19.899999999999999" customHeight="1">
      <c r="B104" s="161"/>
      <c r="C104" s="104"/>
      <c r="D104" s="162" t="s">
        <v>139</v>
      </c>
      <c r="E104" s="163"/>
      <c r="F104" s="163"/>
      <c r="G104" s="163"/>
      <c r="H104" s="163"/>
      <c r="I104" s="163"/>
      <c r="J104" s="164">
        <f>J191</f>
        <v>0</v>
      </c>
      <c r="K104" s="104"/>
      <c r="L104" s="165"/>
    </row>
    <row r="105" spans="1:47" s="9" customFormat="1" ht="24.95" customHeight="1">
      <c r="B105" s="155"/>
      <c r="C105" s="156"/>
      <c r="D105" s="157" t="s">
        <v>751</v>
      </c>
      <c r="E105" s="158"/>
      <c r="F105" s="158"/>
      <c r="G105" s="158"/>
      <c r="H105" s="158"/>
      <c r="I105" s="158"/>
      <c r="J105" s="159">
        <f>J193</f>
        <v>0</v>
      </c>
      <c r="K105" s="156"/>
      <c r="L105" s="160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142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07" t="str">
        <f>E7</f>
        <v>Oprava mostu v km 22,625 trati Kladno - Kralupy nad Vltavou</v>
      </c>
      <c r="F115" s="308"/>
      <c r="G115" s="308"/>
      <c r="H115" s="308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115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23.25" customHeight="1">
      <c r="A117" s="34"/>
      <c r="B117" s="35"/>
      <c r="C117" s="36"/>
      <c r="D117" s="36"/>
      <c r="E117" s="307" t="s">
        <v>116</v>
      </c>
      <c r="F117" s="309"/>
      <c r="G117" s="309"/>
      <c r="H117" s="309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117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30" customHeight="1">
      <c r="A119" s="34"/>
      <c r="B119" s="35"/>
      <c r="C119" s="36"/>
      <c r="D119" s="36"/>
      <c r="E119" s="255" t="str">
        <f>E11</f>
        <v xml:space="preserve">20-10-1/02 - Oprava mostu v km 22,625 trati Kladno - Kralupy nad Vltavou_Železniční svršek </v>
      </c>
      <c r="F119" s="309"/>
      <c r="G119" s="309"/>
      <c r="H119" s="309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21</v>
      </c>
      <c r="D121" s="36"/>
      <c r="E121" s="36"/>
      <c r="F121" s="26" t="str">
        <f>F14</f>
        <v xml:space="preserve"> zast. Minice</v>
      </c>
      <c r="G121" s="36"/>
      <c r="H121" s="36"/>
      <c r="I121" s="28" t="s">
        <v>23</v>
      </c>
      <c r="J121" s="66" t="str">
        <f>IF(J14="","",J14)</f>
        <v>19. 2. 2021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8" t="s">
        <v>29</v>
      </c>
      <c r="D123" s="36"/>
      <c r="E123" s="36"/>
      <c r="F123" s="26" t="str">
        <f>E17</f>
        <v>Správa železnic, státní organizace</v>
      </c>
      <c r="G123" s="36"/>
      <c r="H123" s="36"/>
      <c r="I123" s="28" t="s">
        <v>37</v>
      </c>
      <c r="J123" s="32" t="str">
        <f>E23</f>
        <v>TOP CON SERVIS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35</v>
      </c>
      <c r="D124" s="36"/>
      <c r="E124" s="36"/>
      <c r="F124" s="26" t="str">
        <f>IF(E20="","",E20)</f>
        <v>Vyplň údaj</v>
      </c>
      <c r="G124" s="36"/>
      <c r="H124" s="36"/>
      <c r="I124" s="28" t="s">
        <v>42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6"/>
      <c r="B126" s="167"/>
      <c r="C126" s="168" t="s">
        <v>143</v>
      </c>
      <c r="D126" s="169" t="s">
        <v>70</v>
      </c>
      <c r="E126" s="169" t="s">
        <v>66</v>
      </c>
      <c r="F126" s="169" t="s">
        <v>67</v>
      </c>
      <c r="G126" s="169" t="s">
        <v>144</v>
      </c>
      <c r="H126" s="169" t="s">
        <v>145</v>
      </c>
      <c r="I126" s="169" t="s">
        <v>146</v>
      </c>
      <c r="J126" s="169" t="s">
        <v>121</v>
      </c>
      <c r="K126" s="170" t="s">
        <v>147</v>
      </c>
      <c r="L126" s="171"/>
      <c r="M126" s="75" t="s">
        <v>1</v>
      </c>
      <c r="N126" s="76" t="s">
        <v>49</v>
      </c>
      <c r="O126" s="76" t="s">
        <v>148</v>
      </c>
      <c r="P126" s="76" t="s">
        <v>149</v>
      </c>
      <c r="Q126" s="76" t="s">
        <v>150</v>
      </c>
      <c r="R126" s="76" t="s">
        <v>151</v>
      </c>
      <c r="S126" s="76" t="s">
        <v>152</v>
      </c>
      <c r="T126" s="77" t="s">
        <v>153</v>
      </c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</row>
    <row r="127" spans="1:63" s="2" customFormat="1" ht="22.9" customHeight="1">
      <c r="A127" s="34"/>
      <c r="B127" s="35"/>
      <c r="C127" s="82" t="s">
        <v>154</v>
      </c>
      <c r="D127" s="36"/>
      <c r="E127" s="36"/>
      <c r="F127" s="36"/>
      <c r="G127" s="36"/>
      <c r="H127" s="36"/>
      <c r="I127" s="36"/>
      <c r="J127" s="172">
        <f>BK127</f>
        <v>0</v>
      </c>
      <c r="K127" s="36"/>
      <c r="L127" s="39"/>
      <c r="M127" s="78"/>
      <c r="N127" s="173"/>
      <c r="O127" s="79"/>
      <c r="P127" s="174">
        <f>P128+P190+P193</f>
        <v>0</v>
      </c>
      <c r="Q127" s="79"/>
      <c r="R127" s="174">
        <f>R128+R190+R193</f>
        <v>256.85104049999995</v>
      </c>
      <c r="S127" s="79"/>
      <c r="T127" s="175">
        <f>T128+T190+T193</f>
        <v>123.91822000000001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84</v>
      </c>
      <c r="AU127" s="16" t="s">
        <v>123</v>
      </c>
      <c r="BK127" s="176">
        <f>BK128+BK190+BK193</f>
        <v>0</v>
      </c>
    </row>
    <row r="128" spans="1:63" s="12" customFormat="1" ht="25.9" customHeight="1">
      <c r="B128" s="177"/>
      <c r="C128" s="178"/>
      <c r="D128" s="179" t="s">
        <v>84</v>
      </c>
      <c r="E128" s="180" t="s">
        <v>155</v>
      </c>
      <c r="F128" s="180" t="s">
        <v>156</v>
      </c>
      <c r="G128" s="178"/>
      <c r="H128" s="178"/>
      <c r="I128" s="181"/>
      <c r="J128" s="182">
        <f>BK128</f>
        <v>0</v>
      </c>
      <c r="K128" s="178"/>
      <c r="L128" s="183"/>
      <c r="M128" s="184"/>
      <c r="N128" s="185"/>
      <c r="O128" s="185"/>
      <c r="P128" s="186">
        <f>P129+P147+P164+P183</f>
        <v>0</v>
      </c>
      <c r="Q128" s="185"/>
      <c r="R128" s="186">
        <f>R129+R147+R164+R183</f>
        <v>256.85104049999995</v>
      </c>
      <c r="S128" s="185"/>
      <c r="T128" s="187">
        <f>T129+T147+T164+T183</f>
        <v>123.91822000000001</v>
      </c>
      <c r="AR128" s="188" t="s">
        <v>92</v>
      </c>
      <c r="AT128" s="189" t="s">
        <v>84</v>
      </c>
      <c r="AU128" s="189" t="s">
        <v>85</v>
      </c>
      <c r="AY128" s="188" t="s">
        <v>157</v>
      </c>
      <c r="BK128" s="190">
        <f>BK129+BK147+BK164+BK183</f>
        <v>0</v>
      </c>
    </row>
    <row r="129" spans="1:65" s="12" customFormat="1" ht="22.9" customHeight="1">
      <c r="B129" s="177"/>
      <c r="C129" s="178"/>
      <c r="D129" s="179" t="s">
        <v>84</v>
      </c>
      <c r="E129" s="191" t="s">
        <v>180</v>
      </c>
      <c r="F129" s="191" t="s">
        <v>434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SUM(P130:P146)</f>
        <v>0</v>
      </c>
      <c r="Q129" s="185"/>
      <c r="R129" s="186">
        <f>SUM(R130:R146)</f>
        <v>206.51265999999998</v>
      </c>
      <c r="S129" s="185"/>
      <c r="T129" s="187">
        <f>SUM(T130:T146)</f>
        <v>114.39022</v>
      </c>
      <c r="AR129" s="188" t="s">
        <v>92</v>
      </c>
      <c r="AT129" s="189" t="s">
        <v>84</v>
      </c>
      <c r="AU129" s="189" t="s">
        <v>92</v>
      </c>
      <c r="AY129" s="188" t="s">
        <v>157</v>
      </c>
      <c r="BK129" s="190">
        <f>SUM(BK130:BK146)</f>
        <v>0</v>
      </c>
    </row>
    <row r="130" spans="1:65" s="2" customFormat="1" ht="24">
      <c r="A130" s="34"/>
      <c r="B130" s="35"/>
      <c r="C130" s="193" t="s">
        <v>92</v>
      </c>
      <c r="D130" s="193" t="s">
        <v>159</v>
      </c>
      <c r="E130" s="194" t="s">
        <v>752</v>
      </c>
      <c r="F130" s="195" t="s">
        <v>753</v>
      </c>
      <c r="G130" s="196" t="s">
        <v>183</v>
      </c>
      <c r="H130" s="197">
        <v>57</v>
      </c>
      <c r="I130" s="198"/>
      <c r="J130" s="199">
        <f>ROUND(I130*H130,2)</f>
        <v>0</v>
      </c>
      <c r="K130" s="195" t="s">
        <v>163</v>
      </c>
      <c r="L130" s="39"/>
      <c r="M130" s="200" t="s">
        <v>1</v>
      </c>
      <c r="N130" s="201" t="s">
        <v>50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1.8080000000000001</v>
      </c>
      <c r="T130" s="203">
        <f>S130*H130</f>
        <v>103.056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164</v>
      </c>
      <c r="AT130" s="204" t="s">
        <v>159</v>
      </c>
      <c r="AU130" s="204" t="s">
        <v>94</v>
      </c>
      <c r="AY130" s="16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164</v>
      </c>
      <c r="BM130" s="204" t="s">
        <v>754</v>
      </c>
    </row>
    <row r="131" spans="1:65" s="2" customFormat="1" ht="24">
      <c r="A131" s="34"/>
      <c r="B131" s="35"/>
      <c r="C131" s="193" t="s">
        <v>94</v>
      </c>
      <c r="D131" s="193" t="s">
        <v>159</v>
      </c>
      <c r="E131" s="194" t="s">
        <v>755</v>
      </c>
      <c r="F131" s="195" t="s">
        <v>756</v>
      </c>
      <c r="G131" s="196" t="s">
        <v>162</v>
      </c>
      <c r="H131" s="197">
        <v>32</v>
      </c>
      <c r="I131" s="198"/>
      <c r="J131" s="199">
        <f>ROUND(I131*H131,2)</f>
        <v>0</v>
      </c>
      <c r="K131" s="195" t="s">
        <v>163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0.35338999999999998</v>
      </c>
      <c r="T131" s="203">
        <f>S131*H131</f>
        <v>11.308479999999999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164</v>
      </c>
      <c r="AT131" s="204" t="s">
        <v>159</v>
      </c>
      <c r="AU131" s="204" t="s">
        <v>94</v>
      </c>
      <c r="AY131" s="16" t="s">
        <v>157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164</v>
      </c>
      <c r="BM131" s="204" t="s">
        <v>757</v>
      </c>
    </row>
    <row r="132" spans="1:65" s="2" customFormat="1" ht="16.5" customHeight="1">
      <c r="A132" s="34"/>
      <c r="B132" s="35"/>
      <c r="C132" s="193" t="s">
        <v>172</v>
      </c>
      <c r="D132" s="193" t="s">
        <v>159</v>
      </c>
      <c r="E132" s="194" t="s">
        <v>758</v>
      </c>
      <c r="F132" s="195" t="s">
        <v>759</v>
      </c>
      <c r="G132" s="196" t="s">
        <v>183</v>
      </c>
      <c r="H132" s="197">
        <v>105</v>
      </c>
      <c r="I132" s="198"/>
      <c r="J132" s="199">
        <f>ROUND(I132*H132,2)</f>
        <v>0</v>
      </c>
      <c r="K132" s="195" t="s">
        <v>163</v>
      </c>
      <c r="L132" s="39"/>
      <c r="M132" s="200" t="s">
        <v>1</v>
      </c>
      <c r="N132" s="201" t="s">
        <v>50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164</v>
      </c>
      <c r="AT132" s="204" t="s">
        <v>159</v>
      </c>
      <c r="AU132" s="204" t="s">
        <v>94</v>
      </c>
      <c r="AY132" s="16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6" t="s">
        <v>92</v>
      </c>
      <c r="BK132" s="205">
        <f>ROUND(I132*H132,2)</f>
        <v>0</v>
      </c>
      <c r="BL132" s="16" t="s">
        <v>164</v>
      </c>
      <c r="BM132" s="204" t="s">
        <v>760</v>
      </c>
    </row>
    <row r="133" spans="1:65" s="2" customFormat="1" ht="21.75" customHeight="1">
      <c r="A133" s="34"/>
      <c r="B133" s="35"/>
      <c r="C133" s="233" t="s">
        <v>164</v>
      </c>
      <c r="D133" s="233" t="s">
        <v>248</v>
      </c>
      <c r="E133" s="234" t="s">
        <v>761</v>
      </c>
      <c r="F133" s="235" t="s">
        <v>762</v>
      </c>
      <c r="G133" s="236" t="s">
        <v>209</v>
      </c>
      <c r="H133" s="237">
        <v>189</v>
      </c>
      <c r="I133" s="238"/>
      <c r="J133" s="239">
        <f>ROUND(I133*H133,2)</f>
        <v>0</v>
      </c>
      <c r="K133" s="235" t="s">
        <v>163</v>
      </c>
      <c r="L133" s="240"/>
      <c r="M133" s="241" t="s">
        <v>1</v>
      </c>
      <c r="N133" s="242" t="s">
        <v>50</v>
      </c>
      <c r="O133" s="71"/>
      <c r="P133" s="202">
        <f>O133*H133</f>
        <v>0</v>
      </c>
      <c r="Q133" s="202">
        <v>1</v>
      </c>
      <c r="R133" s="202">
        <f>Q133*H133</f>
        <v>189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201</v>
      </c>
      <c r="AT133" s="204" t="s">
        <v>248</v>
      </c>
      <c r="AU133" s="204" t="s">
        <v>94</v>
      </c>
      <c r="AY133" s="16" t="s">
        <v>157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164</v>
      </c>
      <c r="BM133" s="204" t="s">
        <v>763</v>
      </c>
    </row>
    <row r="134" spans="1:65" s="13" customFormat="1" ht="11.25">
      <c r="B134" s="206"/>
      <c r="C134" s="207"/>
      <c r="D134" s="208" t="s">
        <v>166</v>
      </c>
      <c r="E134" s="207"/>
      <c r="F134" s="210" t="s">
        <v>764</v>
      </c>
      <c r="G134" s="207"/>
      <c r="H134" s="211">
        <v>189</v>
      </c>
      <c r="I134" s="212"/>
      <c r="J134" s="207"/>
      <c r="K134" s="207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166</v>
      </c>
      <c r="AU134" s="217" t="s">
        <v>94</v>
      </c>
      <c r="AV134" s="13" t="s">
        <v>94</v>
      </c>
      <c r="AW134" s="13" t="s">
        <v>4</v>
      </c>
      <c r="AX134" s="13" t="s">
        <v>92</v>
      </c>
      <c r="AY134" s="217" t="s">
        <v>157</v>
      </c>
    </row>
    <row r="135" spans="1:65" s="2" customFormat="1" ht="16.5" customHeight="1">
      <c r="A135" s="34"/>
      <c r="B135" s="35"/>
      <c r="C135" s="193" t="s">
        <v>180</v>
      </c>
      <c r="D135" s="193" t="s">
        <v>159</v>
      </c>
      <c r="E135" s="194" t="s">
        <v>765</v>
      </c>
      <c r="F135" s="195" t="s">
        <v>766</v>
      </c>
      <c r="G135" s="196" t="s">
        <v>162</v>
      </c>
      <c r="H135" s="197">
        <v>32</v>
      </c>
      <c r="I135" s="198"/>
      <c r="J135" s="199">
        <f t="shared" ref="J135:J143" si="0">ROUND(I135*H135,2)</f>
        <v>0</v>
      </c>
      <c r="K135" s="195" t="s">
        <v>163</v>
      </c>
      <c r="L135" s="39"/>
      <c r="M135" s="200" t="s">
        <v>1</v>
      </c>
      <c r="N135" s="201" t="s">
        <v>50</v>
      </c>
      <c r="O135" s="71"/>
      <c r="P135" s="202">
        <f t="shared" ref="P135:P143" si="1">O135*H135</f>
        <v>0</v>
      </c>
      <c r="Q135" s="202">
        <v>0</v>
      </c>
      <c r="R135" s="202">
        <f t="shared" ref="R135:R143" si="2">Q135*H135</f>
        <v>0</v>
      </c>
      <c r="S135" s="202">
        <v>0</v>
      </c>
      <c r="T135" s="203">
        <f t="shared" ref="T135:T143" si="3"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164</v>
      </c>
      <c r="AT135" s="204" t="s">
        <v>159</v>
      </c>
      <c r="AU135" s="204" t="s">
        <v>94</v>
      </c>
      <c r="AY135" s="16" t="s">
        <v>157</v>
      </c>
      <c r="BE135" s="205">
        <f t="shared" ref="BE135:BE143" si="4">IF(N135="základní",J135,0)</f>
        <v>0</v>
      </c>
      <c r="BF135" s="205">
        <f t="shared" ref="BF135:BF143" si="5">IF(N135="snížená",J135,0)</f>
        <v>0</v>
      </c>
      <c r="BG135" s="205">
        <f t="shared" ref="BG135:BG143" si="6">IF(N135="zákl. přenesená",J135,0)</f>
        <v>0</v>
      </c>
      <c r="BH135" s="205">
        <f t="shared" ref="BH135:BH143" si="7">IF(N135="sníž. přenesená",J135,0)</f>
        <v>0</v>
      </c>
      <c r="BI135" s="205">
        <f t="shared" ref="BI135:BI143" si="8">IF(N135="nulová",J135,0)</f>
        <v>0</v>
      </c>
      <c r="BJ135" s="16" t="s">
        <v>92</v>
      </c>
      <c r="BK135" s="205">
        <f t="shared" ref="BK135:BK143" si="9">ROUND(I135*H135,2)</f>
        <v>0</v>
      </c>
      <c r="BL135" s="16" t="s">
        <v>164</v>
      </c>
      <c r="BM135" s="204" t="s">
        <v>767</v>
      </c>
    </row>
    <row r="136" spans="1:65" s="2" customFormat="1" ht="16.5" customHeight="1">
      <c r="A136" s="34"/>
      <c r="B136" s="35"/>
      <c r="C136" s="233" t="s">
        <v>191</v>
      </c>
      <c r="D136" s="233" t="s">
        <v>248</v>
      </c>
      <c r="E136" s="234" t="s">
        <v>768</v>
      </c>
      <c r="F136" s="235" t="s">
        <v>769</v>
      </c>
      <c r="G136" s="236" t="s">
        <v>162</v>
      </c>
      <c r="H136" s="237">
        <v>64</v>
      </c>
      <c r="I136" s="238"/>
      <c r="J136" s="239">
        <f t="shared" si="0"/>
        <v>0</v>
      </c>
      <c r="K136" s="235" t="s">
        <v>163</v>
      </c>
      <c r="L136" s="240"/>
      <c r="M136" s="241" t="s">
        <v>1</v>
      </c>
      <c r="N136" s="242" t="s">
        <v>50</v>
      </c>
      <c r="O136" s="71"/>
      <c r="P136" s="202">
        <f t="shared" si="1"/>
        <v>0</v>
      </c>
      <c r="Q136" s="202">
        <v>4.9390000000000003E-2</v>
      </c>
      <c r="R136" s="202">
        <f t="shared" si="2"/>
        <v>3.1609600000000002</v>
      </c>
      <c r="S136" s="202">
        <v>0</v>
      </c>
      <c r="T136" s="20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201</v>
      </c>
      <c r="AT136" s="204" t="s">
        <v>248</v>
      </c>
      <c r="AU136" s="204" t="s">
        <v>94</v>
      </c>
      <c r="AY136" s="16" t="s">
        <v>157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6" t="s">
        <v>92</v>
      </c>
      <c r="BK136" s="205">
        <f t="shared" si="9"/>
        <v>0</v>
      </c>
      <c r="BL136" s="16" t="s">
        <v>164</v>
      </c>
      <c r="BM136" s="204" t="s">
        <v>770</v>
      </c>
    </row>
    <row r="137" spans="1:65" s="2" customFormat="1" ht="16.5" customHeight="1">
      <c r="A137" s="34"/>
      <c r="B137" s="35"/>
      <c r="C137" s="233" t="s">
        <v>196</v>
      </c>
      <c r="D137" s="233" t="s">
        <v>248</v>
      </c>
      <c r="E137" s="234" t="s">
        <v>771</v>
      </c>
      <c r="F137" s="235" t="s">
        <v>772</v>
      </c>
      <c r="G137" s="236" t="s">
        <v>438</v>
      </c>
      <c r="H137" s="237">
        <v>53</v>
      </c>
      <c r="I137" s="238"/>
      <c r="J137" s="239">
        <f t="shared" si="0"/>
        <v>0</v>
      </c>
      <c r="K137" s="235" t="s">
        <v>1</v>
      </c>
      <c r="L137" s="240"/>
      <c r="M137" s="241" t="s">
        <v>1</v>
      </c>
      <c r="N137" s="242" t="s">
        <v>50</v>
      </c>
      <c r="O137" s="71"/>
      <c r="P137" s="202">
        <f t="shared" si="1"/>
        <v>0</v>
      </c>
      <c r="Q137" s="202">
        <v>0.27</v>
      </c>
      <c r="R137" s="202">
        <f t="shared" si="2"/>
        <v>14.31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201</v>
      </c>
      <c r="AT137" s="204" t="s">
        <v>248</v>
      </c>
      <c r="AU137" s="204" t="s">
        <v>94</v>
      </c>
      <c r="AY137" s="16" t="s">
        <v>157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6" t="s">
        <v>92</v>
      </c>
      <c r="BK137" s="205">
        <f t="shared" si="9"/>
        <v>0</v>
      </c>
      <c r="BL137" s="16" t="s">
        <v>164</v>
      </c>
      <c r="BM137" s="204" t="s">
        <v>773</v>
      </c>
    </row>
    <row r="138" spans="1:65" s="2" customFormat="1" ht="21.75" customHeight="1">
      <c r="A138" s="34"/>
      <c r="B138" s="35"/>
      <c r="C138" s="233" t="s">
        <v>201</v>
      </c>
      <c r="D138" s="233" t="s">
        <v>248</v>
      </c>
      <c r="E138" s="234" t="s">
        <v>774</v>
      </c>
      <c r="F138" s="235" t="s">
        <v>775</v>
      </c>
      <c r="G138" s="236" t="s">
        <v>438</v>
      </c>
      <c r="H138" s="237">
        <v>106</v>
      </c>
      <c r="I138" s="238"/>
      <c r="J138" s="239">
        <f t="shared" si="0"/>
        <v>0</v>
      </c>
      <c r="K138" s="235" t="s">
        <v>163</v>
      </c>
      <c r="L138" s="240"/>
      <c r="M138" s="241" t="s">
        <v>1</v>
      </c>
      <c r="N138" s="242" t="s">
        <v>50</v>
      </c>
      <c r="O138" s="71"/>
      <c r="P138" s="202">
        <f t="shared" si="1"/>
        <v>0</v>
      </c>
      <c r="Q138" s="202">
        <v>1.8000000000000001E-4</v>
      </c>
      <c r="R138" s="202">
        <f t="shared" si="2"/>
        <v>1.908E-2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201</v>
      </c>
      <c r="AT138" s="204" t="s">
        <v>248</v>
      </c>
      <c r="AU138" s="204" t="s">
        <v>94</v>
      </c>
      <c r="AY138" s="16" t="s">
        <v>157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6" t="s">
        <v>92</v>
      </c>
      <c r="BK138" s="205">
        <f t="shared" si="9"/>
        <v>0</v>
      </c>
      <c r="BL138" s="16" t="s">
        <v>164</v>
      </c>
      <c r="BM138" s="204" t="s">
        <v>776</v>
      </c>
    </row>
    <row r="139" spans="1:65" s="2" customFormat="1" ht="24">
      <c r="A139" s="34"/>
      <c r="B139" s="35"/>
      <c r="C139" s="193" t="s">
        <v>206</v>
      </c>
      <c r="D139" s="193" t="s">
        <v>159</v>
      </c>
      <c r="E139" s="194" t="s">
        <v>777</v>
      </c>
      <c r="F139" s="195" t="s">
        <v>778</v>
      </c>
      <c r="G139" s="196" t="s">
        <v>438</v>
      </c>
      <c r="H139" s="197">
        <v>6</v>
      </c>
      <c r="I139" s="198"/>
      <c r="J139" s="199">
        <f t="shared" si="0"/>
        <v>0</v>
      </c>
      <c r="K139" s="195" t="s">
        <v>163</v>
      </c>
      <c r="L139" s="39"/>
      <c r="M139" s="200" t="s">
        <v>1</v>
      </c>
      <c r="N139" s="201" t="s">
        <v>50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4.2900000000000004E-3</v>
      </c>
      <c r="T139" s="203">
        <f t="shared" si="3"/>
        <v>2.5740000000000002E-2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164</v>
      </c>
      <c r="AT139" s="204" t="s">
        <v>159</v>
      </c>
      <c r="AU139" s="204" t="s">
        <v>94</v>
      </c>
      <c r="AY139" s="16" t="s">
        <v>157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6" t="s">
        <v>92</v>
      </c>
      <c r="BK139" s="205">
        <f t="shared" si="9"/>
        <v>0</v>
      </c>
      <c r="BL139" s="16" t="s">
        <v>164</v>
      </c>
      <c r="BM139" s="204" t="s">
        <v>779</v>
      </c>
    </row>
    <row r="140" spans="1:65" s="2" customFormat="1" ht="24">
      <c r="A140" s="34"/>
      <c r="B140" s="35"/>
      <c r="C140" s="233" t="s">
        <v>212</v>
      </c>
      <c r="D140" s="233" t="s">
        <v>248</v>
      </c>
      <c r="E140" s="234" t="s">
        <v>780</v>
      </c>
      <c r="F140" s="235" t="s">
        <v>781</v>
      </c>
      <c r="G140" s="236" t="s">
        <v>438</v>
      </c>
      <c r="H140" s="237">
        <v>6</v>
      </c>
      <c r="I140" s="238"/>
      <c r="J140" s="239">
        <f t="shared" si="0"/>
        <v>0</v>
      </c>
      <c r="K140" s="235" t="s">
        <v>163</v>
      </c>
      <c r="L140" s="240"/>
      <c r="M140" s="241" t="s">
        <v>1</v>
      </c>
      <c r="N140" s="242" t="s">
        <v>50</v>
      </c>
      <c r="O140" s="71"/>
      <c r="P140" s="202">
        <f t="shared" si="1"/>
        <v>0</v>
      </c>
      <c r="Q140" s="202">
        <v>3.7699999999999999E-3</v>
      </c>
      <c r="R140" s="202">
        <f t="shared" si="2"/>
        <v>2.2620000000000001E-2</v>
      </c>
      <c r="S140" s="202">
        <v>0</v>
      </c>
      <c r="T140" s="20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201</v>
      </c>
      <c r="AT140" s="204" t="s">
        <v>248</v>
      </c>
      <c r="AU140" s="204" t="s">
        <v>94</v>
      </c>
      <c r="AY140" s="16" t="s">
        <v>157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6" t="s">
        <v>92</v>
      </c>
      <c r="BK140" s="205">
        <f t="shared" si="9"/>
        <v>0</v>
      </c>
      <c r="BL140" s="16" t="s">
        <v>164</v>
      </c>
      <c r="BM140" s="204" t="s">
        <v>782</v>
      </c>
    </row>
    <row r="141" spans="1:65" s="2" customFormat="1" ht="16.5" customHeight="1">
      <c r="A141" s="34"/>
      <c r="B141" s="35"/>
      <c r="C141" s="193" t="s">
        <v>217</v>
      </c>
      <c r="D141" s="193" t="s">
        <v>159</v>
      </c>
      <c r="E141" s="194" t="s">
        <v>783</v>
      </c>
      <c r="F141" s="195" t="s">
        <v>784</v>
      </c>
      <c r="G141" s="196" t="s">
        <v>438</v>
      </c>
      <c r="H141" s="197">
        <v>6</v>
      </c>
      <c r="I141" s="198"/>
      <c r="J141" s="199">
        <f t="shared" si="0"/>
        <v>0</v>
      </c>
      <c r="K141" s="195" t="s">
        <v>163</v>
      </c>
      <c r="L141" s="39"/>
      <c r="M141" s="200" t="s">
        <v>1</v>
      </c>
      <c r="N141" s="201" t="s">
        <v>50</v>
      </c>
      <c r="O141" s="71"/>
      <c r="P141" s="202">
        <f t="shared" si="1"/>
        <v>0</v>
      </c>
      <c r="Q141" s="202">
        <v>0</v>
      </c>
      <c r="R141" s="202">
        <f t="shared" si="2"/>
        <v>0</v>
      </c>
      <c r="S141" s="202">
        <v>0</v>
      </c>
      <c r="T141" s="20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164</v>
      </c>
      <c r="AT141" s="204" t="s">
        <v>159</v>
      </c>
      <c r="AU141" s="204" t="s">
        <v>94</v>
      </c>
      <c r="AY141" s="16" t="s">
        <v>157</v>
      </c>
      <c r="BE141" s="205">
        <f t="shared" si="4"/>
        <v>0</v>
      </c>
      <c r="BF141" s="205">
        <f t="shared" si="5"/>
        <v>0</v>
      </c>
      <c r="BG141" s="205">
        <f t="shared" si="6"/>
        <v>0</v>
      </c>
      <c r="BH141" s="205">
        <f t="shared" si="7"/>
        <v>0</v>
      </c>
      <c r="BI141" s="205">
        <f t="shared" si="8"/>
        <v>0</v>
      </c>
      <c r="BJ141" s="16" t="s">
        <v>92</v>
      </c>
      <c r="BK141" s="205">
        <f t="shared" si="9"/>
        <v>0</v>
      </c>
      <c r="BL141" s="16" t="s">
        <v>164</v>
      </c>
      <c r="BM141" s="204" t="s">
        <v>785</v>
      </c>
    </row>
    <row r="142" spans="1:65" s="2" customFormat="1" ht="16.5" customHeight="1">
      <c r="A142" s="34"/>
      <c r="B142" s="35"/>
      <c r="C142" s="193" t="s">
        <v>222</v>
      </c>
      <c r="D142" s="193" t="s">
        <v>159</v>
      </c>
      <c r="E142" s="194" t="s">
        <v>786</v>
      </c>
      <c r="F142" s="195" t="s">
        <v>787</v>
      </c>
      <c r="G142" s="196" t="s">
        <v>162</v>
      </c>
      <c r="H142" s="197">
        <v>270.5</v>
      </c>
      <c r="I142" s="198"/>
      <c r="J142" s="199">
        <f t="shared" si="0"/>
        <v>0</v>
      </c>
      <c r="K142" s="195" t="s">
        <v>1</v>
      </c>
      <c r="L142" s="39"/>
      <c r="M142" s="200" t="s">
        <v>1</v>
      </c>
      <c r="N142" s="201" t="s">
        <v>50</v>
      </c>
      <c r="O142" s="71"/>
      <c r="P142" s="202">
        <f t="shared" si="1"/>
        <v>0</v>
      </c>
      <c r="Q142" s="202">
        <v>0</v>
      </c>
      <c r="R142" s="202">
        <f t="shared" si="2"/>
        <v>0</v>
      </c>
      <c r="S142" s="202">
        <v>0</v>
      </c>
      <c r="T142" s="20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164</v>
      </c>
      <c r="AT142" s="204" t="s">
        <v>159</v>
      </c>
      <c r="AU142" s="204" t="s">
        <v>94</v>
      </c>
      <c r="AY142" s="16" t="s">
        <v>157</v>
      </c>
      <c r="BE142" s="205">
        <f t="shared" si="4"/>
        <v>0</v>
      </c>
      <c r="BF142" s="205">
        <f t="shared" si="5"/>
        <v>0</v>
      </c>
      <c r="BG142" s="205">
        <f t="shared" si="6"/>
        <v>0</v>
      </c>
      <c r="BH142" s="205">
        <f t="shared" si="7"/>
        <v>0</v>
      </c>
      <c r="BI142" s="205">
        <f t="shared" si="8"/>
        <v>0</v>
      </c>
      <c r="BJ142" s="16" t="s">
        <v>92</v>
      </c>
      <c r="BK142" s="205">
        <f t="shared" si="9"/>
        <v>0</v>
      </c>
      <c r="BL142" s="16" t="s">
        <v>164</v>
      </c>
      <c r="BM142" s="204" t="s">
        <v>788</v>
      </c>
    </row>
    <row r="143" spans="1:65" s="48" customFormat="1" ht="24">
      <c r="A143" s="36"/>
      <c r="B143" s="35"/>
      <c r="C143" s="193" t="s">
        <v>229</v>
      </c>
      <c r="D143" s="193" t="s">
        <v>159</v>
      </c>
      <c r="E143" s="194" t="s">
        <v>789</v>
      </c>
      <c r="F143" s="195" t="s">
        <v>790</v>
      </c>
      <c r="G143" s="196" t="s">
        <v>162</v>
      </c>
      <c r="H143" s="197">
        <v>0</v>
      </c>
      <c r="I143" s="310"/>
      <c r="J143" s="199">
        <f t="shared" si="0"/>
        <v>0</v>
      </c>
      <c r="K143" s="195" t="s">
        <v>163</v>
      </c>
      <c r="L143" s="35"/>
      <c r="M143" s="311" t="s">
        <v>1</v>
      </c>
      <c r="N143" s="201" t="s">
        <v>50</v>
      </c>
      <c r="O143" s="71"/>
      <c r="P143" s="202">
        <f t="shared" si="1"/>
        <v>0</v>
      </c>
      <c r="Q143" s="202">
        <v>0</v>
      </c>
      <c r="R143" s="202">
        <f t="shared" si="2"/>
        <v>0</v>
      </c>
      <c r="S143" s="202">
        <v>0</v>
      </c>
      <c r="T143" s="203">
        <f t="shared" si="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312" t="s">
        <v>164</v>
      </c>
      <c r="AT143" s="312" t="s">
        <v>159</v>
      </c>
      <c r="AU143" s="312" t="s">
        <v>94</v>
      </c>
      <c r="AY143" s="313" t="s">
        <v>157</v>
      </c>
      <c r="BE143" s="314">
        <f t="shared" si="4"/>
        <v>0</v>
      </c>
      <c r="BF143" s="314">
        <f t="shared" si="5"/>
        <v>0</v>
      </c>
      <c r="BG143" s="314">
        <f t="shared" si="6"/>
        <v>0</v>
      </c>
      <c r="BH143" s="314">
        <f t="shared" si="7"/>
        <v>0</v>
      </c>
      <c r="BI143" s="314">
        <f t="shared" si="8"/>
        <v>0</v>
      </c>
      <c r="BJ143" s="313" t="s">
        <v>92</v>
      </c>
      <c r="BK143" s="314">
        <f t="shared" si="9"/>
        <v>0</v>
      </c>
      <c r="BL143" s="313" t="s">
        <v>164</v>
      </c>
      <c r="BM143" s="312" t="s">
        <v>791</v>
      </c>
    </row>
    <row r="144" spans="1:65" s="2" customFormat="1" ht="39">
      <c r="A144" s="34"/>
      <c r="B144" s="35"/>
      <c r="C144" s="36"/>
      <c r="D144" s="208" t="s">
        <v>226</v>
      </c>
      <c r="E144" s="36"/>
      <c r="F144" s="229" t="s">
        <v>792</v>
      </c>
      <c r="G144" s="36"/>
      <c r="H144" s="36"/>
      <c r="I144" s="230"/>
      <c r="J144" s="36"/>
      <c r="K144" s="36"/>
      <c r="L144" s="39"/>
      <c r="M144" s="231"/>
      <c r="N144" s="232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226</v>
      </c>
      <c r="AU144" s="16" t="s">
        <v>94</v>
      </c>
    </row>
    <row r="145" spans="1:65" s="2" customFormat="1" ht="16.5" customHeight="1">
      <c r="A145" s="34"/>
      <c r="B145" s="35"/>
      <c r="C145" s="193" t="s">
        <v>235</v>
      </c>
      <c r="D145" s="193" t="s">
        <v>159</v>
      </c>
      <c r="E145" s="194" t="s">
        <v>793</v>
      </c>
      <c r="F145" s="195" t="s">
        <v>794</v>
      </c>
      <c r="G145" s="196" t="s">
        <v>438</v>
      </c>
      <c r="H145" s="197">
        <v>2</v>
      </c>
      <c r="I145" s="198"/>
      <c r="J145" s="199">
        <f>ROUND(I145*H145,2)</f>
        <v>0</v>
      </c>
      <c r="K145" s="195" t="s">
        <v>1</v>
      </c>
      <c r="L145" s="39"/>
      <c r="M145" s="200" t="s">
        <v>1</v>
      </c>
      <c r="N145" s="201" t="s">
        <v>50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164</v>
      </c>
      <c r="AT145" s="204" t="s">
        <v>159</v>
      </c>
      <c r="AU145" s="204" t="s">
        <v>94</v>
      </c>
      <c r="AY145" s="16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92</v>
      </c>
      <c r="BK145" s="205">
        <f>ROUND(I145*H145,2)</f>
        <v>0</v>
      </c>
      <c r="BL145" s="16" t="s">
        <v>164</v>
      </c>
      <c r="BM145" s="204" t="s">
        <v>795</v>
      </c>
    </row>
    <row r="146" spans="1:65" s="13" customFormat="1" ht="11.25">
      <c r="B146" s="206"/>
      <c r="C146" s="207"/>
      <c r="D146" s="208" t="s">
        <v>166</v>
      </c>
      <c r="E146" s="209" t="s">
        <v>1</v>
      </c>
      <c r="F146" s="210" t="s">
        <v>796</v>
      </c>
      <c r="G146" s="207"/>
      <c r="H146" s="211">
        <v>2</v>
      </c>
      <c r="I146" s="212"/>
      <c r="J146" s="207"/>
      <c r="K146" s="207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166</v>
      </c>
      <c r="AU146" s="217" t="s">
        <v>94</v>
      </c>
      <c r="AV146" s="13" t="s">
        <v>94</v>
      </c>
      <c r="AW146" s="13" t="s">
        <v>41</v>
      </c>
      <c r="AX146" s="13" t="s">
        <v>92</v>
      </c>
      <c r="AY146" s="217" t="s">
        <v>157</v>
      </c>
    </row>
    <row r="147" spans="1:65" s="12" customFormat="1" ht="22.9" customHeight="1">
      <c r="B147" s="177"/>
      <c r="C147" s="178"/>
      <c r="D147" s="179" t="s">
        <v>84</v>
      </c>
      <c r="E147" s="191" t="s">
        <v>206</v>
      </c>
      <c r="F147" s="191" t="s">
        <v>471</v>
      </c>
      <c r="G147" s="178"/>
      <c r="H147" s="178"/>
      <c r="I147" s="181"/>
      <c r="J147" s="192">
        <f>BK147</f>
        <v>0</v>
      </c>
      <c r="K147" s="178"/>
      <c r="L147" s="183"/>
      <c r="M147" s="184"/>
      <c r="N147" s="185"/>
      <c r="O147" s="185"/>
      <c r="P147" s="186">
        <f>SUM(P148:P163)</f>
        <v>0</v>
      </c>
      <c r="Q147" s="185"/>
      <c r="R147" s="186">
        <f>SUM(R148:R163)</f>
        <v>50.3383805</v>
      </c>
      <c r="S147" s="185"/>
      <c r="T147" s="187">
        <f>SUM(T148:T163)</f>
        <v>9.5280000000000005</v>
      </c>
      <c r="AR147" s="188" t="s">
        <v>92</v>
      </c>
      <c r="AT147" s="189" t="s">
        <v>84</v>
      </c>
      <c r="AU147" s="189" t="s">
        <v>92</v>
      </c>
      <c r="AY147" s="188" t="s">
        <v>157</v>
      </c>
      <c r="BK147" s="190">
        <f>SUM(BK148:BK163)</f>
        <v>0</v>
      </c>
    </row>
    <row r="148" spans="1:65" s="2" customFormat="1" ht="24">
      <c r="A148" s="34"/>
      <c r="B148" s="35"/>
      <c r="C148" s="193" t="s">
        <v>8</v>
      </c>
      <c r="D148" s="193" t="s">
        <v>159</v>
      </c>
      <c r="E148" s="194" t="s">
        <v>797</v>
      </c>
      <c r="F148" s="195" t="s">
        <v>798</v>
      </c>
      <c r="G148" s="196" t="s">
        <v>438</v>
      </c>
      <c r="H148" s="197">
        <v>3</v>
      </c>
      <c r="I148" s="198"/>
      <c r="J148" s="199">
        <f t="shared" ref="J148:J154" si="10">ROUND(I148*H148,2)</f>
        <v>0</v>
      </c>
      <c r="K148" s="195" t="s">
        <v>163</v>
      </c>
      <c r="L148" s="39"/>
      <c r="M148" s="200" t="s">
        <v>1</v>
      </c>
      <c r="N148" s="201" t="s">
        <v>50</v>
      </c>
      <c r="O148" s="71"/>
      <c r="P148" s="202">
        <f t="shared" ref="P148:P154" si="11">O148*H148</f>
        <v>0</v>
      </c>
      <c r="Q148" s="202">
        <v>6.9999999999999999E-4</v>
      </c>
      <c r="R148" s="202">
        <f t="shared" ref="R148:R154" si="12">Q148*H148</f>
        <v>2.0999999999999999E-3</v>
      </c>
      <c r="S148" s="202">
        <v>0</v>
      </c>
      <c r="T148" s="203">
        <f t="shared" ref="T148:T154" si="13"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164</v>
      </c>
      <c r="AT148" s="204" t="s">
        <v>159</v>
      </c>
      <c r="AU148" s="204" t="s">
        <v>94</v>
      </c>
      <c r="AY148" s="16" t="s">
        <v>157</v>
      </c>
      <c r="BE148" s="205">
        <f t="shared" ref="BE148:BE154" si="14">IF(N148="základní",J148,0)</f>
        <v>0</v>
      </c>
      <c r="BF148" s="205">
        <f t="shared" ref="BF148:BF154" si="15">IF(N148="snížená",J148,0)</f>
        <v>0</v>
      </c>
      <c r="BG148" s="205">
        <f t="shared" ref="BG148:BG154" si="16">IF(N148="zákl. přenesená",J148,0)</f>
        <v>0</v>
      </c>
      <c r="BH148" s="205">
        <f t="shared" ref="BH148:BH154" si="17">IF(N148="sníž. přenesená",J148,0)</f>
        <v>0</v>
      </c>
      <c r="BI148" s="205">
        <f t="shared" ref="BI148:BI154" si="18">IF(N148="nulová",J148,0)</f>
        <v>0</v>
      </c>
      <c r="BJ148" s="16" t="s">
        <v>92</v>
      </c>
      <c r="BK148" s="205">
        <f t="shared" ref="BK148:BK154" si="19">ROUND(I148*H148,2)</f>
        <v>0</v>
      </c>
      <c r="BL148" s="16" t="s">
        <v>164</v>
      </c>
      <c r="BM148" s="204" t="s">
        <v>799</v>
      </c>
    </row>
    <row r="149" spans="1:65" s="2" customFormat="1" ht="16.5" customHeight="1">
      <c r="A149" s="34"/>
      <c r="B149" s="35"/>
      <c r="C149" s="233" t="s">
        <v>243</v>
      </c>
      <c r="D149" s="233" t="s">
        <v>248</v>
      </c>
      <c r="E149" s="234" t="s">
        <v>800</v>
      </c>
      <c r="F149" s="235" t="s">
        <v>801</v>
      </c>
      <c r="G149" s="236" t="s">
        <v>438</v>
      </c>
      <c r="H149" s="237">
        <v>2</v>
      </c>
      <c r="I149" s="238"/>
      <c r="J149" s="239">
        <f t="shared" si="10"/>
        <v>0</v>
      </c>
      <c r="K149" s="235" t="s">
        <v>1</v>
      </c>
      <c r="L149" s="240"/>
      <c r="M149" s="241" t="s">
        <v>1</v>
      </c>
      <c r="N149" s="242" t="s">
        <v>50</v>
      </c>
      <c r="O149" s="71"/>
      <c r="P149" s="202">
        <f t="shared" si="11"/>
        <v>0</v>
      </c>
      <c r="Q149" s="202">
        <v>3.0000000000000001E-3</v>
      </c>
      <c r="R149" s="202">
        <f t="shared" si="12"/>
        <v>6.0000000000000001E-3</v>
      </c>
      <c r="S149" s="202">
        <v>0</v>
      </c>
      <c r="T149" s="203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201</v>
      </c>
      <c r="AT149" s="204" t="s">
        <v>248</v>
      </c>
      <c r="AU149" s="204" t="s">
        <v>94</v>
      </c>
      <c r="AY149" s="16" t="s">
        <v>157</v>
      </c>
      <c r="BE149" s="205">
        <f t="shared" si="14"/>
        <v>0</v>
      </c>
      <c r="BF149" s="205">
        <f t="shared" si="15"/>
        <v>0</v>
      </c>
      <c r="BG149" s="205">
        <f t="shared" si="16"/>
        <v>0</v>
      </c>
      <c r="BH149" s="205">
        <f t="shared" si="17"/>
        <v>0</v>
      </c>
      <c r="BI149" s="205">
        <f t="shared" si="18"/>
        <v>0</v>
      </c>
      <c r="BJ149" s="16" t="s">
        <v>92</v>
      </c>
      <c r="BK149" s="205">
        <f t="shared" si="19"/>
        <v>0</v>
      </c>
      <c r="BL149" s="16" t="s">
        <v>164</v>
      </c>
      <c r="BM149" s="204" t="s">
        <v>802</v>
      </c>
    </row>
    <row r="150" spans="1:65" s="2" customFormat="1" ht="16.5" customHeight="1">
      <c r="A150" s="34"/>
      <c r="B150" s="35"/>
      <c r="C150" s="233" t="s">
        <v>247</v>
      </c>
      <c r="D150" s="233" t="s">
        <v>248</v>
      </c>
      <c r="E150" s="234" t="s">
        <v>803</v>
      </c>
      <c r="F150" s="235" t="s">
        <v>804</v>
      </c>
      <c r="G150" s="236" t="s">
        <v>438</v>
      </c>
      <c r="H150" s="237">
        <v>1</v>
      </c>
      <c r="I150" s="238"/>
      <c r="J150" s="239">
        <f t="shared" si="10"/>
        <v>0</v>
      </c>
      <c r="K150" s="235" t="s">
        <v>163</v>
      </c>
      <c r="L150" s="240"/>
      <c r="M150" s="241" t="s">
        <v>1</v>
      </c>
      <c r="N150" s="242" t="s">
        <v>50</v>
      </c>
      <c r="O150" s="71"/>
      <c r="P150" s="202">
        <f t="shared" si="11"/>
        <v>0</v>
      </c>
      <c r="Q150" s="202">
        <v>2.7000000000000001E-3</v>
      </c>
      <c r="R150" s="202">
        <f t="shared" si="12"/>
        <v>2.7000000000000001E-3</v>
      </c>
      <c r="S150" s="202">
        <v>0</v>
      </c>
      <c r="T150" s="203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201</v>
      </c>
      <c r="AT150" s="204" t="s">
        <v>248</v>
      </c>
      <c r="AU150" s="204" t="s">
        <v>94</v>
      </c>
      <c r="AY150" s="16" t="s">
        <v>157</v>
      </c>
      <c r="BE150" s="205">
        <f t="shared" si="14"/>
        <v>0</v>
      </c>
      <c r="BF150" s="205">
        <f t="shared" si="15"/>
        <v>0</v>
      </c>
      <c r="BG150" s="205">
        <f t="shared" si="16"/>
        <v>0</v>
      </c>
      <c r="BH150" s="205">
        <f t="shared" si="17"/>
        <v>0</v>
      </c>
      <c r="BI150" s="205">
        <f t="shared" si="18"/>
        <v>0</v>
      </c>
      <c r="BJ150" s="16" t="s">
        <v>92</v>
      </c>
      <c r="BK150" s="205">
        <f t="shared" si="19"/>
        <v>0</v>
      </c>
      <c r="BL150" s="16" t="s">
        <v>164</v>
      </c>
      <c r="BM150" s="204" t="s">
        <v>805</v>
      </c>
    </row>
    <row r="151" spans="1:65" s="2" customFormat="1" ht="21.75" customHeight="1">
      <c r="A151" s="34"/>
      <c r="B151" s="35"/>
      <c r="C151" s="193" t="s">
        <v>252</v>
      </c>
      <c r="D151" s="193" t="s">
        <v>159</v>
      </c>
      <c r="E151" s="194" t="s">
        <v>806</v>
      </c>
      <c r="F151" s="195" t="s">
        <v>807</v>
      </c>
      <c r="G151" s="196" t="s">
        <v>438</v>
      </c>
      <c r="H151" s="197">
        <v>5</v>
      </c>
      <c r="I151" s="198"/>
      <c r="J151" s="199">
        <f t="shared" si="10"/>
        <v>0</v>
      </c>
      <c r="K151" s="195" t="s">
        <v>1</v>
      </c>
      <c r="L151" s="39"/>
      <c r="M151" s="200" t="s">
        <v>1</v>
      </c>
      <c r="N151" s="201" t="s">
        <v>50</v>
      </c>
      <c r="O151" s="71"/>
      <c r="P151" s="202">
        <f t="shared" si="11"/>
        <v>0</v>
      </c>
      <c r="Q151" s="202">
        <v>0</v>
      </c>
      <c r="R151" s="202">
        <f t="shared" si="12"/>
        <v>0</v>
      </c>
      <c r="S151" s="202">
        <v>0</v>
      </c>
      <c r="T151" s="203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164</v>
      </c>
      <c r="AT151" s="204" t="s">
        <v>159</v>
      </c>
      <c r="AU151" s="204" t="s">
        <v>94</v>
      </c>
      <c r="AY151" s="16" t="s">
        <v>157</v>
      </c>
      <c r="BE151" s="205">
        <f t="shared" si="14"/>
        <v>0</v>
      </c>
      <c r="BF151" s="205">
        <f t="shared" si="15"/>
        <v>0</v>
      </c>
      <c r="BG151" s="205">
        <f t="shared" si="16"/>
        <v>0</v>
      </c>
      <c r="BH151" s="205">
        <f t="shared" si="17"/>
        <v>0</v>
      </c>
      <c r="BI151" s="205">
        <f t="shared" si="18"/>
        <v>0</v>
      </c>
      <c r="BJ151" s="16" t="s">
        <v>92</v>
      </c>
      <c r="BK151" s="205">
        <f t="shared" si="19"/>
        <v>0</v>
      </c>
      <c r="BL151" s="16" t="s">
        <v>164</v>
      </c>
      <c r="BM151" s="204" t="s">
        <v>808</v>
      </c>
    </row>
    <row r="152" spans="1:65" s="2" customFormat="1" ht="24">
      <c r="A152" s="34"/>
      <c r="B152" s="35"/>
      <c r="C152" s="233" t="s">
        <v>258</v>
      </c>
      <c r="D152" s="233" t="s">
        <v>248</v>
      </c>
      <c r="E152" s="234" t="s">
        <v>809</v>
      </c>
      <c r="F152" s="235" t="s">
        <v>810</v>
      </c>
      <c r="G152" s="236" t="s">
        <v>438</v>
      </c>
      <c r="H152" s="237">
        <v>5</v>
      </c>
      <c r="I152" s="238"/>
      <c r="J152" s="239">
        <f t="shared" si="10"/>
        <v>0</v>
      </c>
      <c r="K152" s="235" t="s">
        <v>1</v>
      </c>
      <c r="L152" s="240"/>
      <c r="M152" s="241" t="s">
        <v>1</v>
      </c>
      <c r="N152" s="242" t="s">
        <v>50</v>
      </c>
      <c r="O152" s="71"/>
      <c r="P152" s="202">
        <f t="shared" si="11"/>
        <v>0</v>
      </c>
      <c r="Q152" s="202">
        <v>0</v>
      </c>
      <c r="R152" s="202">
        <f t="shared" si="12"/>
        <v>0</v>
      </c>
      <c r="S152" s="202">
        <v>0</v>
      </c>
      <c r="T152" s="203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201</v>
      </c>
      <c r="AT152" s="204" t="s">
        <v>248</v>
      </c>
      <c r="AU152" s="204" t="s">
        <v>94</v>
      </c>
      <c r="AY152" s="16" t="s">
        <v>157</v>
      </c>
      <c r="BE152" s="205">
        <f t="shared" si="14"/>
        <v>0</v>
      </c>
      <c r="BF152" s="205">
        <f t="shared" si="15"/>
        <v>0</v>
      </c>
      <c r="BG152" s="205">
        <f t="shared" si="16"/>
        <v>0</v>
      </c>
      <c r="BH152" s="205">
        <f t="shared" si="17"/>
        <v>0</v>
      </c>
      <c r="BI152" s="205">
        <f t="shared" si="18"/>
        <v>0</v>
      </c>
      <c r="BJ152" s="16" t="s">
        <v>92</v>
      </c>
      <c r="BK152" s="205">
        <f t="shared" si="19"/>
        <v>0</v>
      </c>
      <c r="BL152" s="16" t="s">
        <v>164</v>
      </c>
      <c r="BM152" s="204" t="s">
        <v>811</v>
      </c>
    </row>
    <row r="153" spans="1:65" s="2" customFormat="1" ht="24">
      <c r="A153" s="34"/>
      <c r="B153" s="35"/>
      <c r="C153" s="193" t="s">
        <v>264</v>
      </c>
      <c r="D153" s="193" t="s">
        <v>159</v>
      </c>
      <c r="E153" s="194" t="s">
        <v>812</v>
      </c>
      <c r="F153" s="195" t="s">
        <v>813</v>
      </c>
      <c r="G153" s="196" t="s">
        <v>438</v>
      </c>
      <c r="H153" s="197">
        <v>3</v>
      </c>
      <c r="I153" s="198"/>
      <c r="J153" s="199">
        <f t="shared" si="10"/>
        <v>0</v>
      </c>
      <c r="K153" s="195" t="s">
        <v>163</v>
      </c>
      <c r="L153" s="39"/>
      <c r="M153" s="200" t="s">
        <v>1</v>
      </c>
      <c r="N153" s="201" t="s">
        <v>50</v>
      </c>
      <c r="O153" s="71"/>
      <c r="P153" s="202">
        <f t="shared" si="11"/>
        <v>0</v>
      </c>
      <c r="Q153" s="202">
        <v>0.109405</v>
      </c>
      <c r="R153" s="202">
        <f t="shared" si="12"/>
        <v>0.32821500000000003</v>
      </c>
      <c r="S153" s="202">
        <v>0</v>
      </c>
      <c r="T153" s="203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164</v>
      </c>
      <c r="AT153" s="204" t="s">
        <v>159</v>
      </c>
      <c r="AU153" s="204" t="s">
        <v>94</v>
      </c>
      <c r="AY153" s="16" t="s">
        <v>157</v>
      </c>
      <c r="BE153" s="205">
        <f t="shared" si="14"/>
        <v>0</v>
      </c>
      <c r="BF153" s="205">
        <f t="shared" si="15"/>
        <v>0</v>
      </c>
      <c r="BG153" s="205">
        <f t="shared" si="16"/>
        <v>0</v>
      </c>
      <c r="BH153" s="205">
        <f t="shared" si="17"/>
        <v>0</v>
      </c>
      <c r="BI153" s="205">
        <f t="shared" si="18"/>
        <v>0</v>
      </c>
      <c r="BJ153" s="16" t="s">
        <v>92</v>
      </c>
      <c r="BK153" s="205">
        <f t="shared" si="19"/>
        <v>0</v>
      </c>
      <c r="BL153" s="16" t="s">
        <v>164</v>
      </c>
      <c r="BM153" s="204" t="s">
        <v>814</v>
      </c>
    </row>
    <row r="154" spans="1:65" s="2" customFormat="1" ht="21.75" customHeight="1">
      <c r="A154" s="34"/>
      <c r="B154" s="35"/>
      <c r="C154" s="193" t="s">
        <v>7</v>
      </c>
      <c r="D154" s="193" t="s">
        <v>159</v>
      </c>
      <c r="E154" s="194" t="s">
        <v>815</v>
      </c>
      <c r="F154" s="195" t="s">
        <v>816</v>
      </c>
      <c r="G154" s="196" t="s">
        <v>287</v>
      </c>
      <c r="H154" s="197">
        <v>221.65</v>
      </c>
      <c r="I154" s="198"/>
      <c r="J154" s="199">
        <f t="shared" si="10"/>
        <v>0</v>
      </c>
      <c r="K154" s="195" t="s">
        <v>163</v>
      </c>
      <c r="L154" s="39"/>
      <c r="M154" s="200" t="s">
        <v>1</v>
      </c>
      <c r="N154" s="201" t="s">
        <v>50</v>
      </c>
      <c r="O154" s="71"/>
      <c r="P154" s="202">
        <f t="shared" si="11"/>
        <v>0</v>
      </c>
      <c r="Q154" s="202">
        <v>0.18906999999999999</v>
      </c>
      <c r="R154" s="202">
        <f t="shared" si="12"/>
        <v>41.907365499999997</v>
      </c>
      <c r="S154" s="202">
        <v>0</v>
      </c>
      <c r="T154" s="203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164</v>
      </c>
      <c r="AT154" s="204" t="s">
        <v>159</v>
      </c>
      <c r="AU154" s="204" t="s">
        <v>94</v>
      </c>
      <c r="AY154" s="16" t="s">
        <v>157</v>
      </c>
      <c r="BE154" s="205">
        <f t="shared" si="14"/>
        <v>0</v>
      </c>
      <c r="BF154" s="205">
        <f t="shared" si="15"/>
        <v>0</v>
      </c>
      <c r="BG154" s="205">
        <f t="shared" si="16"/>
        <v>0</v>
      </c>
      <c r="BH154" s="205">
        <f t="shared" si="17"/>
        <v>0</v>
      </c>
      <c r="BI154" s="205">
        <f t="shared" si="18"/>
        <v>0</v>
      </c>
      <c r="BJ154" s="16" t="s">
        <v>92</v>
      </c>
      <c r="BK154" s="205">
        <f t="shared" si="19"/>
        <v>0</v>
      </c>
      <c r="BL154" s="16" t="s">
        <v>164</v>
      </c>
      <c r="BM154" s="204" t="s">
        <v>817</v>
      </c>
    </row>
    <row r="155" spans="1:65" s="13" customFormat="1" ht="11.25">
      <c r="B155" s="206"/>
      <c r="C155" s="207"/>
      <c r="D155" s="208" t="s">
        <v>166</v>
      </c>
      <c r="E155" s="209" t="s">
        <v>1</v>
      </c>
      <c r="F155" s="210" t="s">
        <v>818</v>
      </c>
      <c r="G155" s="207"/>
      <c r="H155" s="211">
        <v>221.65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166</v>
      </c>
      <c r="AU155" s="217" t="s">
        <v>94</v>
      </c>
      <c r="AV155" s="13" t="s">
        <v>94</v>
      </c>
      <c r="AW155" s="13" t="s">
        <v>41</v>
      </c>
      <c r="AX155" s="13" t="s">
        <v>92</v>
      </c>
      <c r="AY155" s="217" t="s">
        <v>157</v>
      </c>
    </row>
    <row r="156" spans="1:65" s="2" customFormat="1" ht="24">
      <c r="A156" s="34"/>
      <c r="B156" s="35"/>
      <c r="C156" s="193" t="s">
        <v>275</v>
      </c>
      <c r="D156" s="193" t="s">
        <v>159</v>
      </c>
      <c r="E156" s="194" t="s">
        <v>819</v>
      </c>
      <c r="F156" s="195" t="s">
        <v>820</v>
      </c>
      <c r="G156" s="196" t="s">
        <v>162</v>
      </c>
      <c r="H156" s="197">
        <v>14</v>
      </c>
      <c r="I156" s="198"/>
      <c r="J156" s="199">
        <f>ROUND(I156*H156,2)</f>
        <v>0</v>
      </c>
      <c r="K156" s="195" t="s">
        <v>163</v>
      </c>
      <c r="L156" s="39"/>
      <c r="M156" s="200" t="s">
        <v>1</v>
      </c>
      <c r="N156" s="201" t="s">
        <v>50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0.66300000000000003</v>
      </c>
      <c r="T156" s="203">
        <f>S156*H156</f>
        <v>9.282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164</v>
      </c>
      <c r="AT156" s="204" t="s">
        <v>159</v>
      </c>
      <c r="AU156" s="204" t="s">
        <v>94</v>
      </c>
      <c r="AY156" s="16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6" t="s">
        <v>92</v>
      </c>
      <c r="BK156" s="205">
        <f>ROUND(I156*H156,2)</f>
        <v>0</v>
      </c>
      <c r="BL156" s="16" t="s">
        <v>164</v>
      </c>
      <c r="BM156" s="204" t="s">
        <v>821</v>
      </c>
    </row>
    <row r="157" spans="1:65" s="13" customFormat="1" ht="11.25">
      <c r="B157" s="206"/>
      <c r="C157" s="207"/>
      <c r="D157" s="208" t="s">
        <v>166</v>
      </c>
      <c r="E157" s="209" t="s">
        <v>1</v>
      </c>
      <c r="F157" s="210" t="s">
        <v>822</v>
      </c>
      <c r="G157" s="207"/>
      <c r="H157" s="211">
        <v>14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166</v>
      </c>
      <c r="AU157" s="217" t="s">
        <v>94</v>
      </c>
      <c r="AV157" s="13" t="s">
        <v>94</v>
      </c>
      <c r="AW157" s="13" t="s">
        <v>41</v>
      </c>
      <c r="AX157" s="13" t="s">
        <v>92</v>
      </c>
      <c r="AY157" s="217" t="s">
        <v>157</v>
      </c>
    </row>
    <row r="158" spans="1:65" s="2" customFormat="1" ht="16.5" customHeight="1">
      <c r="A158" s="34"/>
      <c r="B158" s="35"/>
      <c r="C158" s="193" t="s">
        <v>280</v>
      </c>
      <c r="D158" s="193" t="s">
        <v>159</v>
      </c>
      <c r="E158" s="194" t="s">
        <v>823</v>
      </c>
      <c r="F158" s="195" t="s">
        <v>824</v>
      </c>
      <c r="G158" s="196" t="s">
        <v>162</v>
      </c>
      <c r="H158" s="197">
        <v>14</v>
      </c>
      <c r="I158" s="198"/>
      <c r="J158" s="199">
        <f>ROUND(I158*H158,2)</f>
        <v>0</v>
      </c>
      <c r="K158" s="195" t="s">
        <v>1</v>
      </c>
      <c r="L158" s="39"/>
      <c r="M158" s="200" t="s">
        <v>1</v>
      </c>
      <c r="N158" s="201" t="s">
        <v>50</v>
      </c>
      <c r="O158" s="71"/>
      <c r="P158" s="202">
        <f>O158*H158</f>
        <v>0</v>
      </c>
      <c r="Q158" s="202">
        <v>0.57799999999999996</v>
      </c>
      <c r="R158" s="202">
        <f>Q158*H158</f>
        <v>8.0919999999999987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164</v>
      </c>
      <c r="AT158" s="204" t="s">
        <v>159</v>
      </c>
      <c r="AU158" s="204" t="s">
        <v>94</v>
      </c>
      <c r="AY158" s="16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92</v>
      </c>
      <c r="BK158" s="205">
        <f>ROUND(I158*H158,2)</f>
        <v>0</v>
      </c>
      <c r="BL158" s="16" t="s">
        <v>164</v>
      </c>
      <c r="BM158" s="204" t="s">
        <v>825</v>
      </c>
    </row>
    <row r="159" spans="1:65" s="13" customFormat="1" ht="11.25">
      <c r="B159" s="206"/>
      <c r="C159" s="207"/>
      <c r="D159" s="208" t="s">
        <v>166</v>
      </c>
      <c r="E159" s="209" t="s">
        <v>1</v>
      </c>
      <c r="F159" s="210" t="s">
        <v>826</v>
      </c>
      <c r="G159" s="207"/>
      <c r="H159" s="211">
        <v>14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166</v>
      </c>
      <c r="AU159" s="217" t="s">
        <v>94</v>
      </c>
      <c r="AV159" s="13" t="s">
        <v>94</v>
      </c>
      <c r="AW159" s="13" t="s">
        <v>41</v>
      </c>
      <c r="AX159" s="13" t="s">
        <v>92</v>
      </c>
      <c r="AY159" s="217" t="s">
        <v>157</v>
      </c>
    </row>
    <row r="160" spans="1:65" s="2" customFormat="1" ht="24">
      <c r="A160" s="34"/>
      <c r="B160" s="35"/>
      <c r="C160" s="193" t="s">
        <v>284</v>
      </c>
      <c r="D160" s="193" t="s">
        <v>159</v>
      </c>
      <c r="E160" s="194" t="s">
        <v>827</v>
      </c>
      <c r="F160" s="195" t="s">
        <v>828</v>
      </c>
      <c r="G160" s="196" t="s">
        <v>438</v>
      </c>
      <c r="H160" s="197">
        <v>3</v>
      </c>
      <c r="I160" s="198"/>
      <c r="J160" s="199">
        <f>ROUND(I160*H160,2)</f>
        <v>0</v>
      </c>
      <c r="K160" s="195" t="s">
        <v>163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8.2000000000000003E-2</v>
      </c>
      <c r="T160" s="203">
        <f>S160*H160</f>
        <v>0.246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164</v>
      </c>
      <c r="AT160" s="204" t="s">
        <v>159</v>
      </c>
      <c r="AU160" s="204" t="s">
        <v>94</v>
      </c>
      <c r="AY160" s="16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164</v>
      </c>
      <c r="BM160" s="204" t="s">
        <v>829</v>
      </c>
    </row>
    <row r="161" spans="1:65" s="13" customFormat="1" ht="11.25">
      <c r="B161" s="206"/>
      <c r="C161" s="207"/>
      <c r="D161" s="208" t="s">
        <v>166</v>
      </c>
      <c r="E161" s="209" t="s">
        <v>1</v>
      </c>
      <c r="F161" s="210" t="s">
        <v>830</v>
      </c>
      <c r="G161" s="207"/>
      <c r="H161" s="211">
        <v>1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166</v>
      </c>
      <c r="AU161" s="217" t="s">
        <v>94</v>
      </c>
      <c r="AV161" s="13" t="s">
        <v>94</v>
      </c>
      <c r="AW161" s="13" t="s">
        <v>41</v>
      </c>
      <c r="AX161" s="13" t="s">
        <v>85</v>
      </c>
      <c r="AY161" s="217" t="s">
        <v>157</v>
      </c>
    </row>
    <row r="162" spans="1:65" s="13" customFormat="1" ht="11.25">
      <c r="B162" s="206"/>
      <c r="C162" s="207"/>
      <c r="D162" s="208" t="s">
        <v>166</v>
      </c>
      <c r="E162" s="209" t="s">
        <v>1</v>
      </c>
      <c r="F162" s="210" t="s">
        <v>831</v>
      </c>
      <c r="G162" s="207"/>
      <c r="H162" s="211">
        <v>2</v>
      </c>
      <c r="I162" s="212"/>
      <c r="J162" s="207"/>
      <c r="K162" s="207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166</v>
      </c>
      <c r="AU162" s="217" t="s">
        <v>94</v>
      </c>
      <c r="AV162" s="13" t="s">
        <v>94</v>
      </c>
      <c r="AW162" s="13" t="s">
        <v>41</v>
      </c>
      <c r="AX162" s="13" t="s">
        <v>85</v>
      </c>
      <c r="AY162" s="217" t="s">
        <v>157</v>
      </c>
    </row>
    <row r="163" spans="1:65" s="14" customFormat="1" ht="11.25">
      <c r="B163" s="218"/>
      <c r="C163" s="219"/>
      <c r="D163" s="208" t="s">
        <v>166</v>
      </c>
      <c r="E163" s="220" t="s">
        <v>1</v>
      </c>
      <c r="F163" s="221" t="s">
        <v>190</v>
      </c>
      <c r="G163" s="219"/>
      <c r="H163" s="222">
        <v>3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166</v>
      </c>
      <c r="AU163" s="228" t="s">
        <v>94</v>
      </c>
      <c r="AV163" s="14" t="s">
        <v>164</v>
      </c>
      <c r="AW163" s="14" t="s">
        <v>41</v>
      </c>
      <c r="AX163" s="14" t="s">
        <v>92</v>
      </c>
      <c r="AY163" s="228" t="s">
        <v>157</v>
      </c>
    </row>
    <row r="164" spans="1:65" s="12" customFormat="1" ht="22.9" customHeight="1">
      <c r="B164" s="177"/>
      <c r="C164" s="178"/>
      <c r="D164" s="179" t="s">
        <v>84</v>
      </c>
      <c r="E164" s="191" t="s">
        <v>586</v>
      </c>
      <c r="F164" s="191" t="s">
        <v>587</v>
      </c>
      <c r="G164" s="178"/>
      <c r="H164" s="178"/>
      <c r="I164" s="181"/>
      <c r="J164" s="192">
        <f>BK164</f>
        <v>0</v>
      </c>
      <c r="K164" s="178"/>
      <c r="L164" s="183"/>
      <c r="M164" s="184"/>
      <c r="N164" s="185"/>
      <c r="O164" s="185"/>
      <c r="P164" s="186">
        <f>SUM(P165:P182)</f>
        <v>0</v>
      </c>
      <c r="Q164" s="185"/>
      <c r="R164" s="186">
        <f>SUM(R165:R182)</f>
        <v>0</v>
      </c>
      <c r="S164" s="185"/>
      <c r="T164" s="187">
        <f>SUM(T165:T182)</f>
        <v>0</v>
      </c>
      <c r="AR164" s="188" t="s">
        <v>92</v>
      </c>
      <c r="AT164" s="189" t="s">
        <v>84</v>
      </c>
      <c r="AU164" s="189" t="s">
        <v>92</v>
      </c>
      <c r="AY164" s="188" t="s">
        <v>157</v>
      </c>
      <c r="BK164" s="190">
        <f>SUM(BK165:BK182)</f>
        <v>0</v>
      </c>
    </row>
    <row r="165" spans="1:65" s="2" customFormat="1" ht="21.75" customHeight="1">
      <c r="A165" s="34"/>
      <c r="B165" s="35"/>
      <c r="C165" s="193" t="s">
        <v>290</v>
      </c>
      <c r="D165" s="193" t="s">
        <v>159</v>
      </c>
      <c r="E165" s="194" t="s">
        <v>832</v>
      </c>
      <c r="F165" s="195" t="s">
        <v>833</v>
      </c>
      <c r="G165" s="196" t="s">
        <v>209</v>
      </c>
      <c r="H165" s="197">
        <v>19.082999999999998</v>
      </c>
      <c r="I165" s="198"/>
      <c r="J165" s="199">
        <f>ROUND(I165*H165,2)</f>
        <v>0</v>
      </c>
      <c r="K165" s="195" t="s">
        <v>163</v>
      </c>
      <c r="L165" s="39"/>
      <c r="M165" s="200" t="s">
        <v>1</v>
      </c>
      <c r="N165" s="201" t="s">
        <v>50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164</v>
      </c>
      <c r="AT165" s="204" t="s">
        <v>159</v>
      </c>
      <c r="AU165" s="204" t="s">
        <v>94</v>
      </c>
      <c r="AY165" s="16" t="s">
        <v>157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92</v>
      </c>
      <c r="BK165" s="205">
        <f>ROUND(I165*H165,2)</f>
        <v>0</v>
      </c>
      <c r="BL165" s="16" t="s">
        <v>164</v>
      </c>
      <c r="BM165" s="204" t="s">
        <v>834</v>
      </c>
    </row>
    <row r="166" spans="1:65" s="13" customFormat="1" ht="11.25">
      <c r="B166" s="206"/>
      <c r="C166" s="207"/>
      <c r="D166" s="208" t="s">
        <v>166</v>
      </c>
      <c r="E166" s="209" t="s">
        <v>1</v>
      </c>
      <c r="F166" s="210" t="s">
        <v>835</v>
      </c>
      <c r="G166" s="207"/>
      <c r="H166" s="211">
        <v>3.1619999999999999</v>
      </c>
      <c r="I166" s="212"/>
      <c r="J166" s="207"/>
      <c r="K166" s="207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166</v>
      </c>
      <c r="AU166" s="217" t="s">
        <v>94</v>
      </c>
      <c r="AV166" s="13" t="s">
        <v>94</v>
      </c>
      <c r="AW166" s="13" t="s">
        <v>41</v>
      </c>
      <c r="AX166" s="13" t="s">
        <v>85</v>
      </c>
      <c r="AY166" s="217" t="s">
        <v>157</v>
      </c>
    </row>
    <row r="167" spans="1:65" s="13" customFormat="1" ht="11.25">
      <c r="B167" s="206"/>
      <c r="C167" s="207"/>
      <c r="D167" s="208" t="s">
        <v>166</v>
      </c>
      <c r="E167" s="209" t="s">
        <v>1</v>
      </c>
      <c r="F167" s="210" t="s">
        <v>836</v>
      </c>
      <c r="G167" s="207"/>
      <c r="H167" s="211">
        <v>15.529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166</v>
      </c>
      <c r="AU167" s="217" t="s">
        <v>94</v>
      </c>
      <c r="AV167" s="13" t="s">
        <v>94</v>
      </c>
      <c r="AW167" s="13" t="s">
        <v>41</v>
      </c>
      <c r="AX167" s="13" t="s">
        <v>85</v>
      </c>
      <c r="AY167" s="217" t="s">
        <v>157</v>
      </c>
    </row>
    <row r="168" spans="1:65" s="13" customFormat="1" ht="22.5">
      <c r="B168" s="206"/>
      <c r="C168" s="207"/>
      <c r="D168" s="208" t="s">
        <v>166</v>
      </c>
      <c r="E168" s="209" t="s">
        <v>1</v>
      </c>
      <c r="F168" s="210" t="s">
        <v>837</v>
      </c>
      <c r="G168" s="207"/>
      <c r="H168" s="211">
        <v>0.375</v>
      </c>
      <c r="I168" s="212"/>
      <c r="J168" s="207"/>
      <c r="K168" s="207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166</v>
      </c>
      <c r="AU168" s="217" t="s">
        <v>94</v>
      </c>
      <c r="AV168" s="13" t="s">
        <v>94</v>
      </c>
      <c r="AW168" s="13" t="s">
        <v>41</v>
      </c>
      <c r="AX168" s="13" t="s">
        <v>85</v>
      </c>
      <c r="AY168" s="217" t="s">
        <v>157</v>
      </c>
    </row>
    <row r="169" spans="1:65" s="13" customFormat="1" ht="11.25">
      <c r="B169" s="206"/>
      <c r="C169" s="207"/>
      <c r="D169" s="208" t="s">
        <v>166</v>
      </c>
      <c r="E169" s="209" t="s">
        <v>1</v>
      </c>
      <c r="F169" s="210" t="s">
        <v>838</v>
      </c>
      <c r="G169" s="207"/>
      <c r="H169" s="211">
        <v>1.7000000000000001E-2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166</v>
      </c>
      <c r="AU169" s="217" t="s">
        <v>94</v>
      </c>
      <c r="AV169" s="13" t="s">
        <v>94</v>
      </c>
      <c r="AW169" s="13" t="s">
        <v>41</v>
      </c>
      <c r="AX169" s="13" t="s">
        <v>85</v>
      </c>
      <c r="AY169" s="217" t="s">
        <v>157</v>
      </c>
    </row>
    <row r="170" spans="1:65" s="14" customFormat="1" ht="11.25">
      <c r="B170" s="218"/>
      <c r="C170" s="219"/>
      <c r="D170" s="208" t="s">
        <v>166</v>
      </c>
      <c r="E170" s="220" t="s">
        <v>1</v>
      </c>
      <c r="F170" s="221" t="s">
        <v>190</v>
      </c>
      <c r="G170" s="219"/>
      <c r="H170" s="222">
        <v>19.082999999999998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166</v>
      </c>
      <c r="AU170" s="228" t="s">
        <v>94</v>
      </c>
      <c r="AV170" s="14" t="s">
        <v>164</v>
      </c>
      <c r="AW170" s="14" t="s">
        <v>41</v>
      </c>
      <c r="AX170" s="14" t="s">
        <v>92</v>
      </c>
      <c r="AY170" s="228" t="s">
        <v>157</v>
      </c>
    </row>
    <row r="171" spans="1:65" s="2" customFormat="1" ht="36">
      <c r="A171" s="34"/>
      <c r="B171" s="35"/>
      <c r="C171" s="193" t="s">
        <v>294</v>
      </c>
      <c r="D171" s="193" t="s">
        <v>159</v>
      </c>
      <c r="E171" s="194" t="s">
        <v>839</v>
      </c>
      <c r="F171" s="195" t="s">
        <v>840</v>
      </c>
      <c r="G171" s="196" t="s">
        <v>209</v>
      </c>
      <c r="H171" s="197">
        <v>1.7000000000000001E-2</v>
      </c>
      <c r="I171" s="198"/>
      <c r="J171" s="199">
        <f>ROUND(I171*H171,2)</f>
        <v>0</v>
      </c>
      <c r="K171" s="195" t="s">
        <v>163</v>
      </c>
      <c r="L171" s="39"/>
      <c r="M171" s="200" t="s">
        <v>1</v>
      </c>
      <c r="N171" s="201" t="s">
        <v>50</v>
      </c>
      <c r="O171" s="71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164</v>
      </c>
      <c r="AT171" s="204" t="s">
        <v>159</v>
      </c>
      <c r="AU171" s="204" t="s">
        <v>94</v>
      </c>
      <c r="AY171" s="16" t="s">
        <v>157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92</v>
      </c>
      <c r="BK171" s="205">
        <f>ROUND(I171*H171,2)</f>
        <v>0</v>
      </c>
      <c r="BL171" s="16" t="s">
        <v>164</v>
      </c>
      <c r="BM171" s="204" t="s">
        <v>841</v>
      </c>
    </row>
    <row r="172" spans="1:65" s="13" customFormat="1" ht="11.25">
      <c r="B172" s="206"/>
      <c r="C172" s="207"/>
      <c r="D172" s="208" t="s">
        <v>166</v>
      </c>
      <c r="E172" s="209" t="s">
        <v>1</v>
      </c>
      <c r="F172" s="210" t="s">
        <v>842</v>
      </c>
      <c r="G172" s="207"/>
      <c r="H172" s="211">
        <v>1.7000000000000001E-2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166</v>
      </c>
      <c r="AU172" s="217" t="s">
        <v>94</v>
      </c>
      <c r="AV172" s="13" t="s">
        <v>94</v>
      </c>
      <c r="AW172" s="13" t="s">
        <v>41</v>
      </c>
      <c r="AX172" s="13" t="s">
        <v>92</v>
      </c>
      <c r="AY172" s="217" t="s">
        <v>157</v>
      </c>
    </row>
    <row r="173" spans="1:65" s="2" customFormat="1" ht="33" customHeight="1">
      <c r="A173" s="34"/>
      <c r="B173" s="35"/>
      <c r="C173" s="193" t="s">
        <v>299</v>
      </c>
      <c r="D173" s="193" t="s">
        <v>159</v>
      </c>
      <c r="E173" s="194" t="s">
        <v>843</v>
      </c>
      <c r="F173" s="195" t="s">
        <v>844</v>
      </c>
      <c r="G173" s="196" t="s">
        <v>209</v>
      </c>
      <c r="H173" s="197">
        <v>0.375</v>
      </c>
      <c r="I173" s="198"/>
      <c r="J173" s="199">
        <f>ROUND(I173*H173,2)</f>
        <v>0</v>
      </c>
      <c r="K173" s="195" t="s">
        <v>163</v>
      </c>
      <c r="L173" s="39"/>
      <c r="M173" s="200" t="s">
        <v>1</v>
      </c>
      <c r="N173" s="201" t="s">
        <v>50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164</v>
      </c>
      <c r="AT173" s="204" t="s">
        <v>159</v>
      </c>
      <c r="AU173" s="204" t="s">
        <v>94</v>
      </c>
      <c r="AY173" s="16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92</v>
      </c>
      <c r="BK173" s="205">
        <f>ROUND(I173*H173,2)</f>
        <v>0</v>
      </c>
      <c r="BL173" s="16" t="s">
        <v>164</v>
      </c>
      <c r="BM173" s="204" t="s">
        <v>845</v>
      </c>
    </row>
    <row r="174" spans="1:65" s="13" customFormat="1" ht="11.25">
      <c r="B174" s="206"/>
      <c r="C174" s="207"/>
      <c r="D174" s="208" t="s">
        <v>166</v>
      </c>
      <c r="E174" s="209" t="s">
        <v>1</v>
      </c>
      <c r="F174" s="210" t="s">
        <v>846</v>
      </c>
      <c r="G174" s="207"/>
      <c r="H174" s="211">
        <v>0.375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166</v>
      </c>
      <c r="AU174" s="217" t="s">
        <v>94</v>
      </c>
      <c r="AV174" s="13" t="s">
        <v>94</v>
      </c>
      <c r="AW174" s="13" t="s">
        <v>41</v>
      </c>
      <c r="AX174" s="13" t="s">
        <v>92</v>
      </c>
      <c r="AY174" s="217" t="s">
        <v>157</v>
      </c>
    </row>
    <row r="175" spans="1:65" s="2" customFormat="1" ht="16.5" customHeight="1">
      <c r="A175" s="34"/>
      <c r="B175" s="35"/>
      <c r="C175" s="193" t="s">
        <v>306</v>
      </c>
      <c r="D175" s="193" t="s">
        <v>159</v>
      </c>
      <c r="E175" s="194" t="s">
        <v>847</v>
      </c>
      <c r="F175" s="195" t="s">
        <v>848</v>
      </c>
      <c r="G175" s="196" t="s">
        <v>209</v>
      </c>
      <c r="H175" s="197">
        <v>162.90199999999999</v>
      </c>
      <c r="I175" s="198"/>
      <c r="J175" s="199">
        <f>ROUND(I175*H175,2)</f>
        <v>0</v>
      </c>
      <c r="K175" s="195" t="s">
        <v>163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164</v>
      </c>
      <c r="AT175" s="204" t="s">
        <v>159</v>
      </c>
      <c r="AU175" s="204" t="s">
        <v>94</v>
      </c>
      <c r="AY175" s="16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164</v>
      </c>
      <c r="BM175" s="204" t="s">
        <v>849</v>
      </c>
    </row>
    <row r="176" spans="1:65" s="13" customFormat="1" ht="22.5">
      <c r="B176" s="206"/>
      <c r="C176" s="207"/>
      <c r="D176" s="208" t="s">
        <v>166</v>
      </c>
      <c r="E176" s="209" t="s">
        <v>1</v>
      </c>
      <c r="F176" s="210" t="s">
        <v>850</v>
      </c>
      <c r="G176" s="207"/>
      <c r="H176" s="211">
        <v>103.056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166</v>
      </c>
      <c r="AU176" s="217" t="s">
        <v>94</v>
      </c>
      <c r="AV176" s="13" t="s">
        <v>94</v>
      </c>
      <c r="AW176" s="13" t="s">
        <v>41</v>
      </c>
      <c r="AX176" s="13" t="s">
        <v>85</v>
      </c>
      <c r="AY176" s="217" t="s">
        <v>157</v>
      </c>
    </row>
    <row r="177" spans="1:65" s="13" customFormat="1" ht="22.5">
      <c r="B177" s="206"/>
      <c r="C177" s="207"/>
      <c r="D177" s="208" t="s">
        <v>166</v>
      </c>
      <c r="E177" s="209" t="s">
        <v>1</v>
      </c>
      <c r="F177" s="210" t="s">
        <v>851</v>
      </c>
      <c r="G177" s="207"/>
      <c r="H177" s="211">
        <v>59.845999999999997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166</v>
      </c>
      <c r="AU177" s="217" t="s">
        <v>94</v>
      </c>
      <c r="AV177" s="13" t="s">
        <v>94</v>
      </c>
      <c r="AW177" s="13" t="s">
        <v>41</v>
      </c>
      <c r="AX177" s="13" t="s">
        <v>85</v>
      </c>
      <c r="AY177" s="217" t="s">
        <v>157</v>
      </c>
    </row>
    <row r="178" spans="1:65" s="14" customFormat="1" ht="11.25">
      <c r="B178" s="218"/>
      <c r="C178" s="219"/>
      <c r="D178" s="208" t="s">
        <v>166</v>
      </c>
      <c r="E178" s="220" t="s">
        <v>1</v>
      </c>
      <c r="F178" s="221" t="s">
        <v>190</v>
      </c>
      <c r="G178" s="219"/>
      <c r="H178" s="222">
        <v>162.90199999999999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166</v>
      </c>
      <c r="AU178" s="228" t="s">
        <v>94</v>
      </c>
      <c r="AV178" s="14" t="s">
        <v>164</v>
      </c>
      <c r="AW178" s="14" t="s">
        <v>41</v>
      </c>
      <c r="AX178" s="14" t="s">
        <v>92</v>
      </c>
      <c r="AY178" s="228" t="s">
        <v>157</v>
      </c>
    </row>
    <row r="179" spans="1:65" s="2" customFormat="1" ht="24">
      <c r="A179" s="34"/>
      <c r="B179" s="35"/>
      <c r="C179" s="193" t="s">
        <v>311</v>
      </c>
      <c r="D179" s="193" t="s">
        <v>159</v>
      </c>
      <c r="E179" s="194" t="s">
        <v>852</v>
      </c>
      <c r="F179" s="195" t="s">
        <v>208</v>
      </c>
      <c r="G179" s="196" t="s">
        <v>209</v>
      </c>
      <c r="H179" s="197">
        <v>162.90199999999999</v>
      </c>
      <c r="I179" s="198"/>
      <c r="J179" s="199">
        <f>ROUND(I179*H179,2)</f>
        <v>0</v>
      </c>
      <c r="K179" s="195" t="s">
        <v>163</v>
      </c>
      <c r="L179" s="39"/>
      <c r="M179" s="200" t="s">
        <v>1</v>
      </c>
      <c r="N179" s="201" t="s">
        <v>50</v>
      </c>
      <c r="O179" s="71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164</v>
      </c>
      <c r="AT179" s="204" t="s">
        <v>159</v>
      </c>
      <c r="AU179" s="204" t="s">
        <v>94</v>
      </c>
      <c r="AY179" s="16" t="s">
        <v>157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6" t="s">
        <v>92</v>
      </c>
      <c r="BK179" s="205">
        <f>ROUND(I179*H179,2)</f>
        <v>0</v>
      </c>
      <c r="BL179" s="16" t="s">
        <v>164</v>
      </c>
      <c r="BM179" s="204" t="s">
        <v>853</v>
      </c>
    </row>
    <row r="180" spans="1:65" s="13" customFormat="1" ht="11.25">
      <c r="B180" s="206"/>
      <c r="C180" s="207"/>
      <c r="D180" s="208" t="s">
        <v>166</v>
      </c>
      <c r="E180" s="209" t="s">
        <v>1</v>
      </c>
      <c r="F180" s="210" t="s">
        <v>854</v>
      </c>
      <c r="G180" s="207"/>
      <c r="H180" s="211">
        <v>103.056</v>
      </c>
      <c r="I180" s="212"/>
      <c r="J180" s="207"/>
      <c r="K180" s="207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166</v>
      </c>
      <c r="AU180" s="217" t="s">
        <v>94</v>
      </c>
      <c r="AV180" s="13" t="s">
        <v>94</v>
      </c>
      <c r="AW180" s="13" t="s">
        <v>41</v>
      </c>
      <c r="AX180" s="13" t="s">
        <v>85</v>
      </c>
      <c r="AY180" s="217" t="s">
        <v>157</v>
      </c>
    </row>
    <row r="181" spans="1:65" s="13" customFormat="1" ht="11.25">
      <c r="B181" s="206"/>
      <c r="C181" s="207"/>
      <c r="D181" s="208" t="s">
        <v>166</v>
      </c>
      <c r="E181" s="209" t="s">
        <v>1</v>
      </c>
      <c r="F181" s="210" t="s">
        <v>855</v>
      </c>
      <c r="G181" s="207"/>
      <c r="H181" s="211">
        <v>59.845999999999997</v>
      </c>
      <c r="I181" s="212"/>
      <c r="J181" s="207"/>
      <c r="K181" s="207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166</v>
      </c>
      <c r="AU181" s="217" t="s">
        <v>94</v>
      </c>
      <c r="AV181" s="13" t="s">
        <v>94</v>
      </c>
      <c r="AW181" s="13" t="s">
        <v>41</v>
      </c>
      <c r="AX181" s="13" t="s">
        <v>85</v>
      </c>
      <c r="AY181" s="217" t="s">
        <v>157</v>
      </c>
    </row>
    <row r="182" spans="1:65" s="14" customFormat="1" ht="11.25">
      <c r="B182" s="218"/>
      <c r="C182" s="219"/>
      <c r="D182" s="208" t="s">
        <v>166</v>
      </c>
      <c r="E182" s="220" t="s">
        <v>1</v>
      </c>
      <c r="F182" s="221" t="s">
        <v>190</v>
      </c>
      <c r="G182" s="219"/>
      <c r="H182" s="222">
        <v>162.90199999999999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166</v>
      </c>
      <c r="AU182" s="228" t="s">
        <v>94</v>
      </c>
      <c r="AV182" s="14" t="s">
        <v>164</v>
      </c>
      <c r="AW182" s="14" t="s">
        <v>41</v>
      </c>
      <c r="AX182" s="14" t="s">
        <v>92</v>
      </c>
      <c r="AY182" s="228" t="s">
        <v>157</v>
      </c>
    </row>
    <row r="183" spans="1:65" s="12" customFormat="1" ht="22.9" customHeight="1">
      <c r="B183" s="177"/>
      <c r="C183" s="178"/>
      <c r="D183" s="179" t="s">
        <v>84</v>
      </c>
      <c r="E183" s="191" t="s">
        <v>615</v>
      </c>
      <c r="F183" s="191" t="s">
        <v>616</v>
      </c>
      <c r="G183" s="178"/>
      <c r="H183" s="178"/>
      <c r="I183" s="181"/>
      <c r="J183" s="192">
        <f>BK183</f>
        <v>0</v>
      </c>
      <c r="K183" s="178"/>
      <c r="L183" s="183"/>
      <c r="M183" s="184"/>
      <c r="N183" s="185"/>
      <c r="O183" s="185"/>
      <c r="P183" s="186">
        <f>SUM(P184:P189)</f>
        <v>0</v>
      </c>
      <c r="Q183" s="185"/>
      <c r="R183" s="186">
        <f>SUM(R184:R189)</f>
        <v>0</v>
      </c>
      <c r="S183" s="185"/>
      <c r="T183" s="187">
        <f>SUM(T184:T189)</f>
        <v>0</v>
      </c>
      <c r="AR183" s="188" t="s">
        <v>92</v>
      </c>
      <c r="AT183" s="189" t="s">
        <v>84</v>
      </c>
      <c r="AU183" s="189" t="s">
        <v>92</v>
      </c>
      <c r="AY183" s="188" t="s">
        <v>157</v>
      </c>
      <c r="BK183" s="190">
        <f>SUM(BK184:BK189)</f>
        <v>0</v>
      </c>
    </row>
    <row r="184" spans="1:65" s="2" customFormat="1" ht="24">
      <c r="A184" s="34"/>
      <c r="B184" s="35"/>
      <c r="C184" s="193" t="s">
        <v>315</v>
      </c>
      <c r="D184" s="193" t="s">
        <v>159</v>
      </c>
      <c r="E184" s="194" t="s">
        <v>856</v>
      </c>
      <c r="F184" s="195" t="s">
        <v>857</v>
      </c>
      <c r="G184" s="196" t="s">
        <v>209</v>
      </c>
      <c r="H184" s="197">
        <v>256.851</v>
      </c>
      <c r="I184" s="198"/>
      <c r="J184" s="199">
        <f>ROUND(I184*H184,2)</f>
        <v>0</v>
      </c>
      <c r="K184" s="195" t="s">
        <v>163</v>
      </c>
      <c r="L184" s="39"/>
      <c r="M184" s="200" t="s">
        <v>1</v>
      </c>
      <c r="N184" s="201" t="s">
        <v>50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164</v>
      </c>
      <c r="AT184" s="204" t="s">
        <v>159</v>
      </c>
      <c r="AU184" s="204" t="s">
        <v>94</v>
      </c>
      <c r="AY184" s="16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6" t="s">
        <v>92</v>
      </c>
      <c r="BK184" s="205">
        <f>ROUND(I184*H184,2)</f>
        <v>0</v>
      </c>
      <c r="BL184" s="16" t="s">
        <v>164</v>
      </c>
      <c r="BM184" s="204" t="s">
        <v>858</v>
      </c>
    </row>
    <row r="185" spans="1:65" s="2" customFormat="1" ht="36">
      <c r="A185" s="34"/>
      <c r="B185" s="35"/>
      <c r="C185" s="193" t="s">
        <v>320</v>
      </c>
      <c r="D185" s="193" t="s">
        <v>159</v>
      </c>
      <c r="E185" s="194" t="s">
        <v>859</v>
      </c>
      <c r="F185" s="195" t="s">
        <v>860</v>
      </c>
      <c r="G185" s="196" t="s">
        <v>209</v>
      </c>
      <c r="H185" s="197">
        <v>7136.8879999999999</v>
      </c>
      <c r="I185" s="198"/>
      <c r="J185" s="199">
        <f>ROUND(I185*H185,2)</f>
        <v>0</v>
      </c>
      <c r="K185" s="195" t="s">
        <v>163</v>
      </c>
      <c r="L185" s="39"/>
      <c r="M185" s="200" t="s">
        <v>1</v>
      </c>
      <c r="N185" s="201" t="s">
        <v>50</v>
      </c>
      <c r="O185" s="7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164</v>
      </c>
      <c r="AT185" s="204" t="s">
        <v>159</v>
      </c>
      <c r="AU185" s="204" t="s">
        <v>94</v>
      </c>
      <c r="AY185" s="16" t="s">
        <v>157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6" t="s">
        <v>92</v>
      </c>
      <c r="BK185" s="205">
        <f>ROUND(I185*H185,2)</f>
        <v>0</v>
      </c>
      <c r="BL185" s="16" t="s">
        <v>164</v>
      </c>
      <c r="BM185" s="204" t="s">
        <v>861</v>
      </c>
    </row>
    <row r="186" spans="1:65" s="13" customFormat="1" ht="11.25">
      <c r="B186" s="206"/>
      <c r="C186" s="207"/>
      <c r="D186" s="208" t="s">
        <v>166</v>
      </c>
      <c r="E186" s="209" t="s">
        <v>1</v>
      </c>
      <c r="F186" s="210" t="s">
        <v>862</v>
      </c>
      <c r="G186" s="207"/>
      <c r="H186" s="211">
        <v>976.24300000000005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166</v>
      </c>
      <c r="AU186" s="217" t="s">
        <v>94</v>
      </c>
      <c r="AV186" s="13" t="s">
        <v>94</v>
      </c>
      <c r="AW186" s="13" t="s">
        <v>41</v>
      </c>
      <c r="AX186" s="13" t="s">
        <v>85</v>
      </c>
      <c r="AY186" s="217" t="s">
        <v>157</v>
      </c>
    </row>
    <row r="187" spans="1:65" s="13" customFormat="1" ht="22.5">
      <c r="B187" s="206"/>
      <c r="C187" s="207"/>
      <c r="D187" s="208" t="s">
        <v>166</v>
      </c>
      <c r="E187" s="209" t="s">
        <v>1</v>
      </c>
      <c r="F187" s="210" t="s">
        <v>863</v>
      </c>
      <c r="G187" s="207"/>
      <c r="H187" s="211">
        <v>3738.9949999999999</v>
      </c>
      <c r="I187" s="212"/>
      <c r="J187" s="207"/>
      <c r="K187" s="207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166</v>
      </c>
      <c r="AU187" s="217" t="s">
        <v>94</v>
      </c>
      <c r="AV187" s="13" t="s">
        <v>94</v>
      </c>
      <c r="AW187" s="13" t="s">
        <v>41</v>
      </c>
      <c r="AX187" s="13" t="s">
        <v>85</v>
      </c>
      <c r="AY187" s="217" t="s">
        <v>157</v>
      </c>
    </row>
    <row r="188" spans="1:65" s="13" customFormat="1" ht="11.25">
      <c r="B188" s="206"/>
      <c r="C188" s="207"/>
      <c r="D188" s="208" t="s">
        <v>166</v>
      </c>
      <c r="E188" s="209" t="s">
        <v>1</v>
      </c>
      <c r="F188" s="210" t="s">
        <v>864</v>
      </c>
      <c r="G188" s="207"/>
      <c r="H188" s="211">
        <v>2421.65</v>
      </c>
      <c r="I188" s="212"/>
      <c r="J188" s="207"/>
      <c r="K188" s="207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166</v>
      </c>
      <c r="AU188" s="217" t="s">
        <v>94</v>
      </c>
      <c r="AV188" s="13" t="s">
        <v>94</v>
      </c>
      <c r="AW188" s="13" t="s">
        <v>41</v>
      </c>
      <c r="AX188" s="13" t="s">
        <v>85</v>
      </c>
      <c r="AY188" s="217" t="s">
        <v>157</v>
      </c>
    </row>
    <row r="189" spans="1:65" s="14" customFormat="1" ht="11.25">
      <c r="B189" s="218"/>
      <c r="C189" s="219"/>
      <c r="D189" s="208" t="s">
        <v>166</v>
      </c>
      <c r="E189" s="220" t="s">
        <v>1</v>
      </c>
      <c r="F189" s="221" t="s">
        <v>190</v>
      </c>
      <c r="G189" s="219"/>
      <c r="H189" s="222">
        <v>7136.8879999999999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166</v>
      </c>
      <c r="AU189" s="228" t="s">
        <v>94</v>
      </c>
      <c r="AV189" s="14" t="s">
        <v>164</v>
      </c>
      <c r="AW189" s="14" t="s">
        <v>41</v>
      </c>
      <c r="AX189" s="14" t="s">
        <v>92</v>
      </c>
      <c r="AY189" s="228" t="s">
        <v>157</v>
      </c>
    </row>
    <row r="190" spans="1:65" s="12" customFormat="1" ht="25.9" customHeight="1">
      <c r="B190" s="177"/>
      <c r="C190" s="178"/>
      <c r="D190" s="179" t="s">
        <v>84</v>
      </c>
      <c r="E190" s="180" t="s">
        <v>248</v>
      </c>
      <c r="F190" s="180" t="s">
        <v>727</v>
      </c>
      <c r="G190" s="178"/>
      <c r="H190" s="178"/>
      <c r="I190" s="181"/>
      <c r="J190" s="182">
        <f>BK190</f>
        <v>0</v>
      </c>
      <c r="K190" s="178"/>
      <c r="L190" s="183"/>
      <c r="M190" s="184"/>
      <c r="N190" s="185"/>
      <c r="O190" s="185"/>
      <c r="P190" s="186">
        <f>P191</f>
        <v>0</v>
      </c>
      <c r="Q190" s="185"/>
      <c r="R190" s="186">
        <f>R191</f>
        <v>0</v>
      </c>
      <c r="S190" s="185"/>
      <c r="T190" s="187">
        <f>T191</f>
        <v>0</v>
      </c>
      <c r="AR190" s="188" t="s">
        <v>172</v>
      </c>
      <c r="AT190" s="189" t="s">
        <v>84</v>
      </c>
      <c r="AU190" s="189" t="s">
        <v>85</v>
      </c>
      <c r="AY190" s="188" t="s">
        <v>157</v>
      </c>
      <c r="BK190" s="190">
        <f>BK191</f>
        <v>0</v>
      </c>
    </row>
    <row r="191" spans="1:65" s="12" customFormat="1" ht="22.9" customHeight="1">
      <c r="B191" s="177"/>
      <c r="C191" s="178"/>
      <c r="D191" s="179" t="s">
        <v>84</v>
      </c>
      <c r="E191" s="191" t="s">
        <v>728</v>
      </c>
      <c r="F191" s="191" t="s">
        <v>729</v>
      </c>
      <c r="G191" s="178"/>
      <c r="H191" s="178"/>
      <c r="I191" s="181"/>
      <c r="J191" s="192">
        <f>BK191</f>
        <v>0</v>
      </c>
      <c r="K191" s="178"/>
      <c r="L191" s="183"/>
      <c r="M191" s="184"/>
      <c r="N191" s="185"/>
      <c r="O191" s="185"/>
      <c r="P191" s="186">
        <f>P192</f>
        <v>0</v>
      </c>
      <c r="Q191" s="185"/>
      <c r="R191" s="186">
        <f>R192</f>
        <v>0</v>
      </c>
      <c r="S191" s="185"/>
      <c r="T191" s="187">
        <f>T192</f>
        <v>0</v>
      </c>
      <c r="AR191" s="188" t="s">
        <v>172</v>
      </c>
      <c r="AT191" s="189" t="s">
        <v>84</v>
      </c>
      <c r="AU191" s="189" t="s">
        <v>92</v>
      </c>
      <c r="AY191" s="188" t="s">
        <v>157</v>
      </c>
      <c r="BK191" s="190">
        <f>BK192</f>
        <v>0</v>
      </c>
    </row>
    <row r="192" spans="1:65" s="2" customFormat="1" ht="16.5" customHeight="1">
      <c r="A192" s="34"/>
      <c r="B192" s="35"/>
      <c r="C192" s="193" t="s">
        <v>324</v>
      </c>
      <c r="D192" s="193" t="s">
        <v>159</v>
      </c>
      <c r="E192" s="194" t="s">
        <v>865</v>
      </c>
      <c r="F192" s="195" t="s">
        <v>866</v>
      </c>
      <c r="G192" s="196" t="s">
        <v>438</v>
      </c>
      <c r="H192" s="197">
        <v>1</v>
      </c>
      <c r="I192" s="198"/>
      <c r="J192" s="199">
        <f>ROUND(I192*H192,2)</f>
        <v>0</v>
      </c>
      <c r="K192" s="195" t="s">
        <v>163</v>
      </c>
      <c r="L192" s="39"/>
      <c r="M192" s="200" t="s">
        <v>1</v>
      </c>
      <c r="N192" s="201" t="s">
        <v>50</v>
      </c>
      <c r="O192" s="71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492</v>
      </c>
      <c r="AT192" s="204" t="s">
        <v>159</v>
      </c>
      <c r="AU192" s="204" t="s">
        <v>94</v>
      </c>
      <c r="AY192" s="16" t="s">
        <v>157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6" t="s">
        <v>92</v>
      </c>
      <c r="BK192" s="205">
        <f>ROUND(I192*H192,2)</f>
        <v>0</v>
      </c>
      <c r="BL192" s="16" t="s">
        <v>492</v>
      </c>
      <c r="BM192" s="204" t="s">
        <v>867</v>
      </c>
    </row>
    <row r="193" spans="1:65" s="12" customFormat="1" ht="25.9" customHeight="1">
      <c r="B193" s="177"/>
      <c r="C193" s="178"/>
      <c r="D193" s="179" t="s">
        <v>84</v>
      </c>
      <c r="E193" s="180" t="s">
        <v>868</v>
      </c>
      <c r="F193" s="180" t="s">
        <v>869</v>
      </c>
      <c r="G193" s="178"/>
      <c r="H193" s="178"/>
      <c r="I193" s="181"/>
      <c r="J193" s="182">
        <f>BK193</f>
        <v>0</v>
      </c>
      <c r="K193" s="178"/>
      <c r="L193" s="183"/>
      <c r="M193" s="184"/>
      <c r="N193" s="185"/>
      <c r="O193" s="185"/>
      <c r="P193" s="186">
        <f>P194</f>
        <v>0</v>
      </c>
      <c r="Q193" s="185"/>
      <c r="R193" s="186">
        <f>R194</f>
        <v>0</v>
      </c>
      <c r="S193" s="185"/>
      <c r="T193" s="187">
        <f>T194</f>
        <v>0</v>
      </c>
      <c r="AR193" s="188" t="s">
        <v>164</v>
      </c>
      <c r="AT193" s="189" t="s">
        <v>84</v>
      </c>
      <c r="AU193" s="189" t="s">
        <v>85</v>
      </c>
      <c r="AY193" s="188" t="s">
        <v>157</v>
      </c>
      <c r="BK193" s="190">
        <f>BK194</f>
        <v>0</v>
      </c>
    </row>
    <row r="194" spans="1:65" s="2" customFormat="1" ht="21.75" customHeight="1">
      <c r="A194" s="34"/>
      <c r="B194" s="35"/>
      <c r="C194" s="193" t="s">
        <v>329</v>
      </c>
      <c r="D194" s="193" t="s">
        <v>159</v>
      </c>
      <c r="E194" s="194" t="s">
        <v>870</v>
      </c>
      <c r="F194" s="195" t="s">
        <v>871</v>
      </c>
      <c r="G194" s="196" t="s">
        <v>438</v>
      </c>
      <c r="H194" s="197">
        <v>1</v>
      </c>
      <c r="I194" s="198"/>
      <c r="J194" s="199">
        <f>ROUND(I194*H194,2)</f>
        <v>0</v>
      </c>
      <c r="K194" s="195" t="s">
        <v>1</v>
      </c>
      <c r="L194" s="39"/>
      <c r="M194" s="247" t="s">
        <v>1</v>
      </c>
      <c r="N194" s="248" t="s">
        <v>50</v>
      </c>
      <c r="O194" s="249"/>
      <c r="P194" s="250">
        <f>O194*H194</f>
        <v>0</v>
      </c>
      <c r="Q194" s="250">
        <v>0</v>
      </c>
      <c r="R194" s="250">
        <f>Q194*H194</f>
        <v>0</v>
      </c>
      <c r="S194" s="250">
        <v>0</v>
      </c>
      <c r="T194" s="25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872</v>
      </c>
      <c r="AT194" s="204" t="s">
        <v>159</v>
      </c>
      <c r="AU194" s="204" t="s">
        <v>92</v>
      </c>
      <c r="AY194" s="16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6" t="s">
        <v>92</v>
      </c>
      <c r="BK194" s="205">
        <f>ROUND(I194*H194,2)</f>
        <v>0</v>
      </c>
      <c r="BL194" s="16" t="s">
        <v>872</v>
      </c>
      <c r="BM194" s="204" t="s">
        <v>873</v>
      </c>
    </row>
    <row r="195" spans="1:65" s="2" customFormat="1" ht="6.95" customHeight="1">
      <c r="A195" s="34"/>
      <c r="B195" s="54"/>
      <c r="C195" s="55"/>
      <c r="D195" s="55"/>
      <c r="E195" s="55"/>
      <c r="F195" s="55"/>
      <c r="G195" s="55"/>
      <c r="H195" s="55"/>
      <c r="I195" s="55"/>
      <c r="J195" s="55"/>
      <c r="K195" s="55"/>
      <c r="L195" s="39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algorithmName="SHA-512" hashValue="xMOb1fb2MWjd6WXA8F9U5C8gPpQKvK58B9vl4scMl3WjRdLG8PBxnLXSYr11ae7GSjRyeP16vgkV7k1COmlJ+A==" saltValue="apq1TzPV8SpwAjwcPZ4ljQ==" spinCount="100000" sheet="1" objects="1" scenarios="1" formatColumns="0" formatRows="0" autoFilter="0"/>
  <autoFilter ref="C126:K194"/>
  <mergeCells count="12">
    <mergeCell ref="E119:H119"/>
    <mergeCell ref="L2:V2"/>
    <mergeCell ref="E84:H84"/>
    <mergeCell ref="E86:H86"/>
    <mergeCell ref="E88:H88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110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22,625 trati Kladno - Kralupy nad Vltavou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874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3" t="s">
        <v>875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ROUND((SUM(BE126:BE152)),  2)</f>
        <v>0</v>
      </c>
      <c r="G35" s="34"/>
      <c r="H35" s="34"/>
      <c r="I35" s="132">
        <v>0.21</v>
      </c>
      <c r="J35" s="131">
        <f>ROUND(((SUM(BE126:BE152))*I35),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ROUND((SUM(BF126:BF152)),  2)</f>
        <v>0</v>
      </c>
      <c r="G36" s="34"/>
      <c r="H36" s="34"/>
      <c r="I36" s="132">
        <v>0.15</v>
      </c>
      <c r="J36" s="131">
        <f>ROUND(((SUM(BF126:BF152))*I36),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ROUND((SUM(BG126:BG152)),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ROUND((SUM(BH126:BH152)),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ROUND((SUM(BI126:BI152)),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22,625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874</v>
      </c>
      <c r="F86" s="309"/>
      <c r="G86" s="309"/>
      <c r="H86" s="30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5" t="str">
        <f>E11</f>
        <v>20-10-2/01 - Oprava mostu v km 22,625 trati Kladno - Kralupy nad Vltavou_VRN</v>
      </c>
      <c r="F88" s="309"/>
      <c r="G88" s="309"/>
      <c r="H88" s="309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zast. Minice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876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877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878</v>
      </c>
      <c r="E100" s="163"/>
      <c r="F100" s="163"/>
      <c r="G100" s="163"/>
      <c r="H100" s="163"/>
      <c r="I100" s="163"/>
      <c r="J100" s="164">
        <f>J133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879</v>
      </c>
      <c r="E101" s="163"/>
      <c r="F101" s="163"/>
      <c r="G101" s="163"/>
      <c r="H101" s="163"/>
      <c r="I101" s="163"/>
      <c r="J101" s="164">
        <f>J140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880</v>
      </c>
      <c r="E102" s="163"/>
      <c r="F102" s="163"/>
      <c r="G102" s="163"/>
      <c r="H102" s="163"/>
      <c r="I102" s="163"/>
      <c r="J102" s="164">
        <f>J145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881</v>
      </c>
      <c r="E103" s="163"/>
      <c r="F103" s="163"/>
      <c r="G103" s="163"/>
      <c r="H103" s="163"/>
      <c r="I103" s="163"/>
      <c r="J103" s="164">
        <f>J149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882</v>
      </c>
      <c r="E104" s="163"/>
      <c r="F104" s="163"/>
      <c r="G104" s="163"/>
      <c r="H104" s="163"/>
      <c r="I104" s="163"/>
      <c r="J104" s="164">
        <f>J151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142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7" t="str">
        <f>E7</f>
        <v>Oprava mostu v km 22,625 trati Kladno - Kralupy nad Vltavou</v>
      </c>
      <c r="F114" s="308"/>
      <c r="G114" s="308"/>
      <c r="H114" s="30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7" t="s">
        <v>874</v>
      </c>
      <c r="F116" s="309"/>
      <c r="G116" s="309"/>
      <c r="H116" s="309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55" t="str">
        <f>E11</f>
        <v>20-10-2/01 - Oprava mostu v km 22,625 trati Kladno - Kralupy nad Vltavou_VRN</v>
      </c>
      <c r="F118" s="309"/>
      <c r="G118" s="309"/>
      <c r="H118" s="30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zast. Minice</v>
      </c>
      <c r="G120" s="36"/>
      <c r="H120" s="36"/>
      <c r="I120" s="28" t="s">
        <v>23</v>
      </c>
      <c r="J120" s="66" t="str">
        <f>IF(J14="","",J14)</f>
        <v>19. 2. 2021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143</v>
      </c>
      <c r="D125" s="169" t="s">
        <v>70</v>
      </c>
      <c r="E125" s="169" t="s">
        <v>66</v>
      </c>
      <c r="F125" s="169" t="s">
        <v>67</v>
      </c>
      <c r="G125" s="169" t="s">
        <v>144</v>
      </c>
      <c r="H125" s="169" t="s">
        <v>145</v>
      </c>
      <c r="I125" s="169" t="s">
        <v>146</v>
      </c>
      <c r="J125" s="169" t="s">
        <v>121</v>
      </c>
      <c r="K125" s="170" t="s">
        <v>147</v>
      </c>
      <c r="L125" s="171"/>
      <c r="M125" s="75" t="s">
        <v>1</v>
      </c>
      <c r="N125" s="76" t="s">
        <v>49</v>
      </c>
      <c r="O125" s="76" t="s">
        <v>148</v>
      </c>
      <c r="P125" s="76" t="s">
        <v>149</v>
      </c>
      <c r="Q125" s="76" t="s">
        <v>150</v>
      </c>
      <c r="R125" s="76" t="s">
        <v>151</v>
      </c>
      <c r="S125" s="76" t="s">
        <v>152</v>
      </c>
      <c r="T125" s="77" t="s">
        <v>153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154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123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883</v>
      </c>
      <c r="F127" s="180" t="s">
        <v>884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P128+P133+P140+P145+P149+P151</f>
        <v>0</v>
      </c>
      <c r="Q127" s="185"/>
      <c r="R127" s="186">
        <f>R128+R133+R140+R145+R149+R151</f>
        <v>0</v>
      </c>
      <c r="S127" s="185"/>
      <c r="T127" s="187">
        <f>T128+T133+T140+T145+T149+T151</f>
        <v>0</v>
      </c>
      <c r="AR127" s="188" t="s">
        <v>180</v>
      </c>
      <c r="AT127" s="189" t="s">
        <v>84</v>
      </c>
      <c r="AU127" s="189" t="s">
        <v>85</v>
      </c>
      <c r="AY127" s="188" t="s">
        <v>157</v>
      </c>
      <c r="BK127" s="190">
        <f>BK128+BK133+BK140+BK145+BK149+BK151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885</v>
      </c>
      <c r="F128" s="191" t="s">
        <v>886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SUM(P129:P132)</f>
        <v>0</v>
      </c>
      <c r="Q128" s="185"/>
      <c r="R128" s="186">
        <f>SUM(R129:R132)</f>
        <v>0</v>
      </c>
      <c r="S128" s="185"/>
      <c r="T128" s="187">
        <f>SUM(T129:T132)</f>
        <v>0</v>
      </c>
      <c r="AR128" s="188" t="s">
        <v>180</v>
      </c>
      <c r="AT128" s="189" t="s">
        <v>84</v>
      </c>
      <c r="AU128" s="189" t="s">
        <v>92</v>
      </c>
      <c r="AY128" s="188" t="s">
        <v>157</v>
      </c>
      <c r="BK128" s="190">
        <f>SUM(BK129:BK132)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159</v>
      </c>
      <c r="E129" s="194" t="s">
        <v>887</v>
      </c>
      <c r="F129" s="195" t="s">
        <v>888</v>
      </c>
      <c r="G129" s="196" t="s">
        <v>889</v>
      </c>
      <c r="H129" s="197">
        <v>1</v>
      </c>
      <c r="I129" s="198"/>
      <c r="J129" s="199">
        <f>ROUND(I129*H129,2)</f>
        <v>0</v>
      </c>
      <c r="K129" s="195" t="s">
        <v>583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890</v>
      </c>
      <c r="AT129" s="204" t="s">
        <v>159</v>
      </c>
      <c r="AU129" s="204" t="s">
        <v>94</v>
      </c>
      <c r="AY129" s="16" t="s">
        <v>157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890</v>
      </c>
      <c r="BM129" s="204" t="s">
        <v>891</v>
      </c>
    </row>
    <row r="130" spans="1:65" s="2" customFormat="1" ht="16.5" customHeight="1">
      <c r="A130" s="34"/>
      <c r="B130" s="35"/>
      <c r="C130" s="193" t="s">
        <v>94</v>
      </c>
      <c r="D130" s="193" t="s">
        <v>159</v>
      </c>
      <c r="E130" s="194" t="s">
        <v>892</v>
      </c>
      <c r="F130" s="195" t="s">
        <v>893</v>
      </c>
      <c r="G130" s="196" t="s">
        <v>889</v>
      </c>
      <c r="H130" s="197">
        <v>1</v>
      </c>
      <c r="I130" s="198"/>
      <c r="J130" s="199">
        <f>ROUND(I130*H130,2)</f>
        <v>0</v>
      </c>
      <c r="K130" s="195" t="s">
        <v>583</v>
      </c>
      <c r="L130" s="39"/>
      <c r="M130" s="200" t="s">
        <v>1</v>
      </c>
      <c r="N130" s="201" t="s">
        <v>50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890</v>
      </c>
      <c r="AT130" s="204" t="s">
        <v>159</v>
      </c>
      <c r="AU130" s="204" t="s">
        <v>94</v>
      </c>
      <c r="AY130" s="16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890</v>
      </c>
      <c r="BM130" s="204" t="s">
        <v>894</v>
      </c>
    </row>
    <row r="131" spans="1:65" s="2" customFormat="1" ht="16.5" customHeight="1">
      <c r="A131" s="34"/>
      <c r="B131" s="35"/>
      <c r="C131" s="193" t="s">
        <v>222</v>
      </c>
      <c r="D131" s="193" t="s">
        <v>159</v>
      </c>
      <c r="E131" s="194" t="s">
        <v>895</v>
      </c>
      <c r="F131" s="195" t="s">
        <v>896</v>
      </c>
      <c r="G131" s="196" t="s">
        <v>889</v>
      </c>
      <c r="H131" s="197">
        <v>1</v>
      </c>
      <c r="I131" s="198"/>
      <c r="J131" s="199">
        <f>ROUND(I131*H131,2)</f>
        <v>0</v>
      </c>
      <c r="K131" s="195" t="s">
        <v>1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890</v>
      </c>
      <c r="AT131" s="204" t="s">
        <v>159</v>
      </c>
      <c r="AU131" s="204" t="s">
        <v>94</v>
      </c>
      <c r="AY131" s="16" t="s">
        <v>157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890</v>
      </c>
      <c r="BM131" s="204" t="s">
        <v>897</v>
      </c>
    </row>
    <row r="132" spans="1:65" s="2" customFormat="1" ht="19.5">
      <c r="A132" s="34"/>
      <c r="B132" s="35"/>
      <c r="C132" s="36"/>
      <c r="D132" s="208" t="s">
        <v>226</v>
      </c>
      <c r="E132" s="36"/>
      <c r="F132" s="229" t="s">
        <v>898</v>
      </c>
      <c r="G132" s="36"/>
      <c r="H132" s="36"/>
      <c r="I132" s="230"/>
      <c r="J132" s="36"/>
      <c r="K132" s="36"/>
      <c r="L132" s="39"/>
      <c r="M132" s="231"/>
      <c r="N132" s="232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226</v>
      </c>
      <c r="AU132" s="16" t="s">
        <v>94</v>
      </c>
    </row>
    <row r="133" spans="1:65" s="12" customFormat="1" ht="22.9" customHeight="1">
      <c r="B133" s="177"/>
      <c r="C133" s="178"/>
      <c r="D133" s="179" t="s">
        <v>84</v>
      </c>
      <c r="E133" s="191" t="s">
        <v>899</v>
      </c>
      <c r="F133" s="191" t="s">
        <v>900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SUM(P134:P139)</f>
        <v>0</v>
      </c>
      <c r="Q133" s="185"/>
      <c r="R133" s="186">
        <f>SUM(R134:R139)</f>
        <v>0</v>
      </c>
      <c r="S133" s="185"/>
      <c r="T133" s="187">
        <f>SUM(T134:T139)</f>
        <v>0</v>
      </c>
      <c r="AR133" s="188" t="s">
        <v>180</v>
      </c>
      <c r="AT133" s="189" t="s">
        <v>84</v>
      </c>
      <c r="AU133" s="189" t="s">
        <v>92</v>
      </c>
      <c r="AY133" s="188" t="s">
        <v>157</v>
      </c>
      <c r="BK133" s="190">
        <f>SUM(BK134:BK139)</f>
        <v>0</v>
      </c>
    </row>
    <row r="134" spans="1:65" s="2" customFormat="1" ht="16.5" customHeight="1">
      <c r="A134" s="34"/>
      <c r="B134" s="35"/>
      <c r="C134" s="193" t="s">
        <v>172</v>
      </c>
      <c r="D134" s="193" t="s">
        <v>159</v>
      </c>
      <c r="E134" s="194" t="s">
        <v>901</v>
      </c>
      <c r="F134" s="195" t="s">
        <v>900</v>
      </c>
      <c r="G134" s="196" t="s">
        <v>889</v>
      </c>
      <c r="H134" s="197">
        <v>1</v>
      </c>
      <c r="I134" s="198"/>
      <c r="J134" s="199">
        <f>ROUND(I134*H134,2)</f>
        <v>0</v>
      </c>
      <c r="K134" s="195" t="s">
        <v>583</v>
      </c>
      <c r="L134" s="39"/>
      <c r="M134" s="200" t="s">
        <v>1</v>
      </c>
      <c r="N134" s="201" t="s">
        <v>50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890</v>
      </c>
      <c r="AT134" s="204" t="s">
        <v>159</v>
      </c>
      <c r="AU134" s="204" t="s">
        <v>94</v>
      </c>
      <c r="AY134" s="16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92</v>
      </c>
      <c r="BK134" s="205">
        <f>ROUND(I134*H134,2)</f>
        <v>0</v>
      </c>
      <c r="BL134" s="16" t="s">
        <v>890</v>
      </c>
      <c r="BM134" s="204" t="s">
        <v>902</v>
      </c>
    </row>
    <row r="135" spans="1:65" s="2" customFormat="1" ht="19.5">
      <c r="A135" s="34"/>
      <c r="B135" s="35"/>
      <c r="C135" s="36"/>
      <c r="D135" s="208" t="s">
        <v>226</v>
      </c>
      <c r="E135" s="36"/>
      <c r="F135" s="229" t="s">
        <v>903</v>
      </c>
      <c r="G135" s="36"/>
      <c r="H135" s="36"/>
      <c r="I135" s="230"/>
      <c r="J135" s="36"/>
      <c r="K135" s="36"/>
      <c r="L135" s="39"/>
      <c r="M135" s="231"/>
      <c r="N135" s="232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226</v>
      </c>
      <c r="AU135" s="16" t="s">
        <v>94</v>
      </c>
    </row>
    <row r="136" spans="1:65" s="2" customFormat="1" ht="16.5" customHeight="1">
      <c r="A136" s="34"/>
      <c r="B136" s="35"/>
      <c r="C136" s="193" t="s">
        <v>164</v>
      </c>
      <c r="D136" s="193" t="s">
        <v>159</v>
      </c>
      <c r="E136" s="194" t="s">
        <v>904</v>
      </c>
      <c r="F136" s="195" t="s">
        <v>905</v>
      </c>
      <c r="G136" s="196" t="s">
        <v>889</v>
      </c>
      <c r="H136" s="197">
        <v>1</v>
      </c>
      <c r="I136" s="198"/>
      <c r="J136" s="199">
        <f>ROUND(I136*H136,2)</f>
        <v>0</v>
      </c>
      <c r="K136" s="195" t="s">
        <v>583</v>
      </c>
      <c r="L136" s="39"/>
      <c r="M136" s="200" t="s">
        <v>1</v>
      </c>
      <c r="N136" s="201" t="s">
        <v>50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890</v>
      </c>
      <c r="AT136" s="204" t="s">
        <v>159</v>
      </c>
      <c r="AU136" s="204" t="s">
        <v>94</v>
      </c>
      <c r="AY136" s="16" t="s">
        <v>157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6" t="s">
        <v>92</v>
      </c>
      <c r="BK136" s="205">
        <f>ROUND(I136*H136,2)</f>
        <v>0</v>
      </c>
      <c r="BL136" s="16" t="s">
        <v>890</v>
      </c>
      <c r="BM136" s="204" t="s">
        <v>906</v>
      </c>
    </row>
    <row r="137" spans="1:65" s="2" customFormat="1" ht="19.5">
      <c r="A137" s="34"/>
      <c r="B137" s="35"/>
      <c r="C137" s="36"/>
      <c r="D137" s="208" t="s">
        <v>226</v>
      </c>
      <c r="E137" s="36"/>
      <c r="F137" s="229" t="s">
        <v>907</v>
      </c>
      <c r="G137" s="36"/>
      <c r="H137" s="36"/>
      <c r="I137" s="230"/>
      <c r="J137" s="36"/>
      <c r="K137" s="36"/>
      <c r="L137" s="39"/>
      <c r="M137" s="231"/>
      <c r="N137" s="232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226</v>
      </c>
      <c r="AU137" s="16" t="s">
        <v>94</v>
      </c>
    </row>
    <row r="138" spans="1:65" s="2" customFormat="1" ht="16.5" customHeight="1">
      <c r="A138" s="34"/>
      <c r="B138" s="35"/>
      <c r="C138" s="193" t="s">
        <v>180</v>
      </c>
      <c r="D138" s="193" t="s">
        <v>159</v>
      </c>
      <c r="E138" s="194" t="s">
        <v>908</v>
      </c>
      <c r="F138" s="195" t="s">
        <v>909</v>
      </c>
      <c r="G138" s="196" t="s">
        <v>889</v>
      </c>
      <c r="H138" s="197">
        <v>1</v>
      </c>
      <c r="I138" s="198"/>
      <c r="J138" s="199">
        <f>ROUND(I138*H138,2)</f>
        <v>0</v>
      </c>
      <c r="K138" s="195" t="s">
        <v>583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890</v>
      </c>
      <c r="AT138" s="204" t="s">
        <v>159</v>
      </c>
      <c r="AU138" s="204" t="s">
        <v>94</v>
      </c>
      <c r="AY138" s="16" t="s">
        <v>157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890</v>
      </c>
      <c r="BM138" s="204" t="s">
        <v>910</v>
      </c>
    </row>
    <row r="139" spans="1:65" s="2" customFormat="1" ht="19.5">
      <c r="A139" s="34"/>
      <c r="B139" s="35"/>
      <c r="C139" s="36"/>
      <c r="D139" s="208" t="s">
        <v>226</v>
      </c>
      <c r="E139" s="36"/>
      <c r="F139" s="229" t="s">
        <v>911</v>
      </c>
      <c r="G139" s="36"/>
      <c r="H139" s="36"/>
      <c r="I139" s="230"/>
      <c r="J139" s="36"/>
      <c r="K139" s="36"/>
      <c r="L139" s="39"/>
      <c r="M139" s="231"/>
      <c r="N139" s="232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226</v>
      </c>
      <c r="AU139" s="16" t="s">
        <v>94</v>
      </c>
    </row>
    <row r="140" spans="1:65" s="12" customFormat="1" ht="22.9" customHeight="1">
      <c r="B140" s="177"/>
      <c r="C140" s="178"/>
      <c r="D140" s="179" t="s">
        <v>84</v>
      </c>
      <c r="E140" s="191" t="s">
        <v>912</v>
      </c>
      <c r="F140" s="191" t="s">
        <v>913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SUM(P141:P144)</f>
        <v>0</v>
      </c>
      <c r="Q140" s="185"/>
      <c r="R140" s="186">
        <f>SUM(R141:R144)</f>
        <v>0</v>
      </c>
      <c r="S140" s="185"/>
      <c r="T140" s="187">
        <f>SUM(T141:T144)</f>
        <v>0</v>
      </c>
      <c r="AR140" s="188" t="s">
        <v>180</v>
      </c>
      <c r="AT140" s="189" t="s">
        <v>84</v>
      </c>
      <c r="AU140" s="189" t="s">
        <v>92</v>
      </c>
      <c r="AY140" s="188" t="s">
        <v>157</v>
      </c>
      <c r="BK140" s="190">
        <f>SUM(BK141:BK144)</f>
        <v>0</v>
      </c>
    </row>
    <row r="141" spans="1:65" s="2" customFormat="1" ht="16.5" customHeight="1">
      <c r="A141" s="34"/>
      <c r="B141" s="35"/>
      <c r="C141" s="193" t="s">
        <v>191</v>
      </c>
      <c r="D141" s="193" t="s">
        <v>159</v>
      </c>
      <c r="E141" s="194" t="s">
        <v>914</v>
      </c>
      <c r="F141" s="195" t="s">
        <v>915</v>
      </c>
      <c r="G141" s="196" t="s">
        <v>889</v>
      </c>
      <c r="H141" s="197">
        <v>1</v>
      </c>
      <c r="I141" s="198"/>
      <c r="J141" s="199">
        <f>ROUND(I141*H141,2)</f>
        <v>0</v>
      </c>
      <c r="K141" s="195" t="s">
        <v>583</v>
      </c>
      <c r="L141" s="39"/>
      <c r="M141" s="200" t="s">
        <v>1</v>
      </c>
      <c r="N141" s="201" t="s">
        <v>50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890</v>
      </c>
      <c r="AT141" s="204" t="s">
        <v>159</v>
      </c>
      <c r="AU141" s="204" t="s">
        <v>94</v>
      </c>
      <c r="AY141" s="16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92</v>
      </c>
      <c r="BK141" s="205">
        <f>ROUND(I141*H141,2)</f>
        <v>0</v>
      </c>
      <c r="BL141" s="16" t="s">
        <v>890</v>
      </c>
      <c r="BM141" s="204" t="s">
        <v>916</v>
      </c>
    </row>
    <row r="142" spans="1:65" s="2" customFormat="1" ht="19.5">
      <c r="A142" s="34"/>
      <c r="B142" s="35"/>
      <c r="C142" s="36"/>
      <c r="D142" s="208" t="s">
        <v>226</v>
      </c>
      <c r="E142" s="36"/>
      <c r="F142" s="229" t="s">
        <v>917</v>
      </c>
      <c r="G142" s="36"/>
      <c r="H142" s="36"/>
      <c r="I142" s="230"/>
      <c r="J142" s="36"/>
      <c r="K142" s="36"/>
      <c r="L142" s="39"/>
      <c r="M142" s="231"/>
      <c r="N142" s="232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226</v>
      </c>
      <c r="AU142" s="16" t="s">
        <v>94</v>
      </c>
    </row>
    <row r="143" spans="1:65" s="2" customFormat="1" ht="16.5" customHeight="1">
      <c r="A143" s="34"/>
      <c r="B143" s="35"/>
      <c r="C143" s="193" t="s">
        <v>196</v>
      </c>
      <c r="D143" s="193" t="s">
        <v>159</v>
      </c>
      <c r="E143" s="194" t="s">
        <v>918</v>
      </c>
      <c r="F143" s="195" t="s">
        <v>919</v>
      </c>
      <c r="G143" s="196" t="s">
        <v>889</v>
      </c>
      <c r="H143" s="197">
        <v>1</v>
      </c>
      <c r="I143" s="198"/>
      <c r="J143" s="199">
        <f>ROUND(I143*H143,2)</f>
        <v>0</v>
      </c>
      <c r="K143" s="195" t="s">
        <v>583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890</v>
      </c>
      <c r="AT143" s="204" t="s">
        <v>159</v>
      </c>
      <c r="AU143" s="204" t="s">
        <v>94</v>
      </c>
      <c r="AY143" s="16" t="s">
        <v>157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890</v>
      </c>
      <c r="BM143" s="204" t="s">
        <v>920</v>
      </c>
    </row>
    <row r="144" spans="1:65" s="2" customFormat="1" ht="19.5">
      <c r="A144" s="34"/>
      <c r="B144" s="35"/>
      <c r="C144" s="36"/>
      <c r="D144" s="208" t="s">
        <v>226</v>
      </c>
      <c r="E144" s="36"/>
      <c r="F144" s="229" t="s">
        <v>921</v>
      </c>
      <c r="G144" s="36"/>
      <c r="H144" s="36"/>
      <c r="I144" s="230"/>
      <c r="J144" s="36"/>
      <c r="K144" s="36"/>
      <c r="L144" s="39"/>
      <c r="M144" s="231"/>
      <c r="N144" s="232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226</v>
      </c>
      <c r="AU144" s="16" t="s">
        <v>94</v>
      </c>
    </row>
    <row r="145" spans="1:65" s="12" customFormat="1" ht="22.9" customHeight="1">
      <c r="B145" s="177"/>
      <c r="C145" s="178"/>
      <c r="D145" s="179" t="s">
        <v>84</v>
      </c>
      <c r="E145" s="191" t="s">
        <v>922</v>
      </c>
      <c r="F145" s="191" t="s">
        <v>923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SUM(P146:P148)</f>
        <v>0</v>
      </c>
      <c r="Q145" s="185"/>
      <c r="R145" s="186">
        <f>SUM(R146:R148)</f>
        <v>0</v>
      </c>
      <c r="S145" s="185"/>
      <c r="T145" s="187">
        <f>SUM(T146:T148)</f>
        <v>0</v>
      </c>
      <c r="AR145" s="188" t="s">
        <v>180</v>
      </c>
      <c r="AT145" s="189" t="s">
        <v>84</v>
      </c>
      <c r="AU145" s="189" t="s">
        <v>92</v>
      </c>
      <c r="AY145" s="188" t="s">
        <v>157</v>
      </c>
      <c r="BK145" s="190">
        <f>SUM(BK146:BK148)</f>
        <v>0</v>
      </c>
    </row>
    <row r="146" spans="1:65" s="2" customFormat="1" ht="16.5" customHeight="1">
      <c r="A146" s="34"/>
      <c r="B146" s="35"/>
      <c r="C146" s="193" t="s">
        <v>201</v>
      </c>
      <c r="D146" s="193" t="s">
        <v>159</v>
      </c>
      <c r="E146" s="194" t="s">
        <v>924</v>
      </c>
      <c r="F146" s="195" t="s">
        <v>925</v>
      </c>
      <c r="G146" s="196" t="s">
        <v>889</v>
      </c>
      <c r="H146" s="197">
        <v>1</v>
      </c>
      <c r="I146" s="198"/>
      <c r="J146" s="199">
        <f>ROUND(I146*H146,2)</f>
        <v>0</v>
      </c>
      <c r="K146" s="195" t="s">
        <v>583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890</v>
      </c>
      <c r="AT146" s="204" t="s">
        <v>159</v>
      </c>
      <c r="AU146" s="204" t="s">
        <v>94</v>
      </c>
      <c r="AY146" s="16" t="s">
        <v>157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890</v>
      </c>
      <c r="BM146" s="204" t="s">
        <v>926</v>
      </c>
    </row>
    <row r="147" spans="1:65" s="2" customFormat="1" ht="16.5" customHeight="1">
      <c r="A147" s="34"/>
      <c r="B147" s="35"/>
      <c r="C147" s="193" t="s">
        <v>206</v>
      </c>
      <c r="D147" s="193" t="s">
        <v>159</v>
      </c>
      <c r="E147" s="194" t="s">
        <v>927</v>
      </c>
      <c r="F147" s="195" t="s">
        <v>928</v>
      </c>
      <c r="G147" s="196" t="s">
        <v>889</v>
      </c>
      <c r="H147" s="197">
        <v>1</v>
      </c>
      <c r="I147" s="198"/>
      <c r="J147" s="199">
        <f>ROUND(I147*H147,2)</f>
        <v>0</v>
      </c>
      <c r="K147" s="195" t="s">
        <v>583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890</v>
      </c>
      <c r="AT147" s="204" t="s">
        <v>159</v>
      </c>
      <c r="AU147" s="204" t="s">
        <v>94</v>
      </c>
      <c r="AY147" s="16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890</v>
      </c>
      <c r="BM147" s="204" t="s">
        <v>929</v>
      </c>
    </row>
    <row r="148" spans="1:65" s="2" customFormat="1" ht="19.5">
      <c r="A148" s="34"/>
      <c r="B148" s="35"/>
      <c r="C148" s="36"/>
      <c r="D148" s="208" t="s">
        <v>226</v>
      </c>
      <c r="E148" s="36"/>
      <c r="F148" s="229" t="s">
        <v>930</v>
      </c>
      <c r="G148" s="36"/>
      <c r="H148" s="36"/>
      <c r="I148" s="230"/>
      <c r="J148" s="36"/>
      <c r="K148" s="36"/>
      <c r="L148" s="39"/>
      <c r="M148" s="231"/>
      <c r="N148" s="232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226</v>
      </c>
      <c r="AU148" s="16" t="s">
        <v>94</v>
      </c>
    </row>
    <row r="149" spans="1:65" s="12" customFormat="1" ht="22.9" customHeight="1">
      <c r="B149" s="177"/>
      <c r="C149" s="178"/>
      <c r="D149" s="179" t="s">
        <v>84</v>
      </c>
      <c r="E149" s="191" t="s">
        <v>931</v>
      </c>
      <c r="F149" s="191" t="s">
        <v>932</v>
      </c>
      <c r="G149" s="178"/>
      <c r="H149" s="178"/>
      <c r="I149" s="181"/>
      <c r="J149" s="192">
        <f>BK149</f>
        <v>0</v>
      </c>
      <c r="K149" s="178"/>
      <c r="L149" s="183"/>
      <c r="M149" s="184"/>
      <c r="N149" s="185"/>
      <c r="O149" s="185"/>
      <c r="P149" s="186">
        <f>P150</f>
        <v>0</v>
      </c>
      <c r="Q149" s="185"/>
      <c r="R149" s="186">
        <f>R150</f>
        <v>0</v>
      </c>
      <c r="S149" s="185"/>
      <c r="T149" s="187">
        <f>T150</f>
        <v>0</v>
      </c>
      <c r="AR149" s="188" t="s">
        <v>180</v>
      </c>
      <c r="AT149" s="189" t="s">
        <v>84</v>
      </c>
      <c r="AU149" s="189" t="s">
        <v>92</v>
      </c>
      <c r="AY149" s="188" t="s">
        <v>157</v>
      </c>
      <c r="BK149" s="190">
        <f>BK150</f>
        <v>0</v>
      </c>
    </row>
    <row r="150" spans="1:65" s="2" customFormat="1" ht="16.5" customHeight="1">
      <c r="A150" s="34"/>
      <c r="B150" s="35"/>
      <c r="C150" s="193" t="s">
        <v>212</v>
      </c>
      <c r="D150" s="193" t="s">
        <v>159</v>
      </c>
      <c r="E150" s="194" t="s">
        <v>933</v>
      </c>
      <c r="F150" s="195" t="s">
        <v>934</v>
      </c>
      <c r="G150" s="196" t="s">
        <v>889</v>
      </c>
      <c r="H150" s="197">
        <v>1</v>
      </c>
      <c r="I150" s="198"/>
      <c r="J150" s="199">
        <f>ROUND(I150*H150,2)</f>
        <v>0</v>
      </c>
      <c r="K150" s="195" t="s">
        <v>583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890</v>
      </c>
      <c r="AT150" s="204" t="s">
        <v>159</v>
      </c>
      <c r="AU150" s="204" t="s">
        <v>94</v>
      </c>
      <c r="AY150" s="16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890</v>
      </c>
      <c r="BM150" s="204" t="s">
        <v>935</v>
      </c>
    </row>
    <row r="151" spans="1:65" s="12" customFormat="1" ht="22.9" customHeight="1">
      <c r="B151" s="177"/>
      <c r="C151" s="178"/>
      <c r="D151" s="179" t="s">
        <v>84</v>
      </c>
      <c r="E151" s="191" t="s">
        <v>936</v>
      </c>
      <c r="F151" s="191" t="s">
        <v>937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P152</f>
        <v>0</v>
      </c>
      <c r="Q151" s="185"/>
      <c r="R151" s="186">
        <f>R152</f>
        <v>0</v>
      </c>
      <c r="S151" s="185"/>
      <c r="T151" s="187">
        <f>T152</f>
        <v>0</v>
      </c>
      <c r="AR151" s="188" t="s">
        <v>180</v>
      </c>
      <c r="AT151" s="189" t="s">
        <v>84</v>
      </c>
      <c r="AU151" s="189" t="s">
        <v>92</v>
      </c>
      <c r="AY151" s="188" t="s">
        <v>157</v>
      </c>
      <c r="BK151" s="190">
        <f>BK152</f>
        <v>0</v>
      </c>
    </row>
    <row r="152" spans="1:65" s="2" customFormat="1" ht="16.5" customHeight="1">
      <c r="A152" s="34"/>
      <c r="B152" s="35"/>
      <c r="C152" s="193" t="s">
        <v>217</v>
      </c>
      <c r="D152" s="193" t="s">
        <v>159</v>
      </c>
      <c r="E152" s="194" t="s">
        <v>938</v>
      </c>
      <c r="F152" s="195" t="s">
        <v>939</v>
      </c>
      <c r="G152" s="196" t="s">
        <v>889</v>
      </c>
      <c r="H152" s="197">
        <v>1</v>
      </c>
      <c r="I152" s="198"/>
      <c r="J152" s="199">
        <f>ROUND(I152*H152,2)</f>
        <v>0</v>
      </c>
      <c r="K152" s="195" t="s">
        <v>583</v>
      </c>
      <c r="L152" s="39"/>
      <c r="M152" s="247" t="s">
        <v>1</v>
      </c>
      <c r="N152" s="248" t="s">
        <v>50</v>
      </c>
      <c r="O152" s="249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890</v>
      </c>
      <c r="AT152" s="204" t="s">
        <v>159</v>
      </c>
      <c r="AU152" s="204" t="s">
        <v>94</v>
      </c>
      <c r="AY152" s="16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890</v>
      </c>
      <c r="BM152" s="204" t="s">
        <v>940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I/TShZESBY0LELExyItbizkUdHmgRhY8NMXHIR007PPowmVowbWsndHU6rEfXykUFRBOl/tiiLCvRi/rcT1ryA==" saltValue="RJj6gWiCd1qE19B/MYeUJweuCRjp/tSypr2Jfe7NuBNcgOaMffdcwupAa1iSwrm8VhgVk3hGrR1fjevWXp0/yA==" spinCount="100000" sheet="1" objects="1" scenarios="1" formatColumns="0" formatRows="0" autoFilter="0"/>
  <autoFilter ref="C125:K152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113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22,625 trati Kladno - Kralupy nad Vltavou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874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03" t="s">
        <v>941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19. 2. 2021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22,625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874</v>
      </c>
      <c r="F86" s="309"/>
      <c r="G86" s="309"/>
      <c r="H86" s="309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55" t="str">
        <f>E11</f>
        <v>20-10-2/02 - Oprava mostu v km 22,625 trati Kladno - Kralupy nad Vltavou_DSPS</v>
      </c>
      <c r="F88" s="309"/>
      <c r="G88" s="309"/>
      <c r="H88" s="309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zast. Minice</v>
      </c>
      <c r="G90" s="36"/>
      <c r="H90" s="36"/>
      <c r="I90" s="28" t="s">
        <v>23</v>
      </c>
      <c r="J90" s="66" t="str">
        <f>IF(J14="","",J14)</f>
        <v>19. 2. 2021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876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877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142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7" t="str">
        <f>E7</f>
        <v>Oprava mostu v km 22,625 trati Kladno - Kralupy nad Vltavou</v>
      </c>
      <c r="F109" s="308"/>
      <c r="G109" s="308"/>
      <c r="H109" s="30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115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7" t="s">
        <v>874</v>
      </c>
      <c r="F111" s="309"/>
      <c r="G111" s="309"/>
      <c r="H111" s="30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55" t="str">
        <f>E11</f>
        <v>20-10-2/02 - Oprava mostu v km 22,625 trati Kladno - Kralupy nad Vltavou_DSPS</v>
      </c>
      <c r="F113" s="309"/>
      <c r="G113" s="309"/>
      <c r="H113" s="30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zast. Minice</v>
      </c>
      <c r="G115" s="36"/>
      <c r="H115" s="36"/>
      <c r="I115" s="28" t="s">
        <v>23</v>
      </c>
      <c r="J115" s="66" t="str">
        <f>IF(J14="","",J14)</f>
        <v>19. 2. 2021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143</v>
      </c>
      <c r="D120" s="169" t="s">
        <v>70</v>
      </c>
      <c r="E120" s="169" t="s">
        <v>66</v>
      </c>
      <c r="F120" s="169" t="s">
        <v>67</v>
      </c>
      <c r="G120" s="169" t="s">
        <v>144</v>
      </c>
      <c r="H120" s="169" t="s">
        <v>145</v>
      </c>
      <c r="I120" s="169" t="s">
        <v>146</v>
      </c>
      <c r="J120" s="169" t="s">
        <v>121</v>
      </c>
      <c r="K120" s="170" t="s">
        <v>147</v>
      </c>
      <c r="L120" s="171"/>
      <c r="M120" s="75" t="s">
        <v>1</v>
      </c>
      <c r="N120" s="76" t="s">
        <v>49</v>
      </c>
      <c r="O120" s="76" t="s">
        <v>148</v>
      </c>
      <c r="P120" s="76" t="s">
        <v>149</v>
      </c>
      <c r="Q120" s="76" t="s">
        <v>150</v>
      </c>
      <c r="R120" s="76" t="s">
        <v>151</v>
      </c>
      <c r="S120" s="76" t="s">
        <v>152</v>
      </c>
      <c r="T120" s="77" t="s">
        <v>153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154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123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883</v>
      </c>
      <c r="F122" s="180" t="s">
        <v>884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180</v>
      </c>
      <c r="AT122" s="189" t="s">
        <v>84</v>
      </c>
      <c r="AU122" s="189" t="s">
        <v>85</v>
      </c>
      <c r="AY122" s="188" t="s">
        <v>157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885</v>
      </c>
      <c r="F123" s="191" t="s">
        <v>886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180</v>
      </c>
      <c r="AT123" s="189" t="s">
        <v>84</v>
      </c>
      <c r="AU123" s="189" t="s">
        <v>92</v>
      </c>
      <c r="AY123" s="188" t="s">
        <v>157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159</v>
      </c>
      <c r="E124" s="194" t="s">
        <v>942</v>
      </c>
      <c r="F124" s="195" t="s">
        <v>943</v>
      </c>
      <c r="G124" s="196" t="s">
        <v>889</v>
      </c>
      <c r="H124" s="197">
        <v>1</v>
      </c>
      <c r="I124" s="198"/>
      <c r="J124" s="199">
        <f>ROUND(I124*H124,2)</f>
        <v>0</v>
      </c>
      <c r="K124" s="195" t="s">
        <v>583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890</v>
      </c>
      <c r="AT124" s="204" t="s">
        <v>159</v>
      </c>
      <c r="AU124" s="204" t="s">
        <v>94</v>
      </c>
      <c r="AY124" s="16" t="s">
        <v>157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890</v>
      </c>
      <c r="BM124" s="204" t="s">
        <v>944</v>
      </c>
    </row>
    <row r="125" spans="1:65" s="2" customFormat="1" ht="19.5">
      <c r="A125" s="34"/>
      <c r="B125" s="35"/>
      <c r="C125" s="36"/>
      <c r="D125" s="208" t="s">
        <v>226</v>
      </c>
      <c r="E125" s="36"/>
      <c r="F125" s="229" t="s">
        <v>945</v>
      </c>
      <c r="G125" s="36"/>
      <c r="H125" s="36"/>
      <c r="I125" s="230"/>
      <c r="J125" s="36"/>
      <c r="K125" s="36"/>
      <c r="L125" s="39"/>
      <c r="M125" s="252"/>
      <c r="N125" s="253"/>
      <c r="O125" s="249"/>
      <c r="P125" s="249"/>
      <c r="Q125" s="249"/>
      <c r="R125" s="249"/>
      <c r="S125" s="249"/>
      <c r="T125" s="25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226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XSTGASsXYxbVvVI6Km8AX9MSmztunM3/bD9VDgwhOFYt8ivx1reo9xq690EBKIuCoD+yZbn/dx61UaNQmUyFcQ==" saltValue="gO6WxASw+BNuR1xodYEYO458wDAstawNIshaGb8D2YHjMqfcJSG3ZKeFrHDiUDdMRua5CxXEJyLVeWIYOXFUNQ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20-10-1-01 - Oprava mostu...</vt:lpstr>
      <vt:lpstr>20-10-1-02 - Oprava mostu...</vt:lpstr>
      <vt:lpstr>20-10-2-01 - Oprava mostu...</vt:lpstr>
      <vt:lpstr>20-10-2-02 - Oprava mostu...</vt:lpstr>
      <vt:lpstr>'20-10-1-01 - Oprava mostu...'!Názvy_tisku</vt:lpstr>
      <vt:lpstr>'20-10-1-02 - Oprava mostu...'!Názvy_tisku</vt:lpstr>
      <vt:lpstr>'20-10-2-01 - Oprava mostu...'!Názvy_tisku</vt:lpstr>
      <vt:lpstr>'20-10-2-02 - Oprava mostu...'!Názvy_tisku</vt:lpstr>
      <vt:lpstr>'Rekapitulace zakázky'!Názvy_tisku</vt:lpstr>
      <vt:lpstr>'20-10-1-01 - Oprava mostu...'!Oblast_tisku</vt:lpstr>
      <vt:lpstr>'20-10-1-02 - Oprava mostu...'!Oblast_tisku</vt:lpstr>
      <vt:lpstr>'20-10-2-01 - Oprava mostu...'!Oblast_tisku</vt:lpstr>
      <vt:lpstr>'20-10-2-02 -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2021-02-26T06:35:32Z</dcterms:created>
  <dcterms:modified xsi:type="dcterms:W3CDTF">2021-02-26T06:37:18Z</dcterms:modified>
</cp:coreProperties>
</file>