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25"/>
  </bookViews>
  <sheets>
    <sheet name="Rekapitulace" sheetId="1" r:id="rId1"/>
    <sheet name="SO 101.1" sheetId="2" r:id="rId2"/>
    <sheet name="SO 101.2" sheetId="3" r:id="rId3"/>
    <sheet name="SO 102" sheetId="4" r:id="rId4"/>
    <sheet name="SO 104" sheetId="5" r:id="rId5"/>
    <sheet name="SO 106" sheetId="6" r:id="rId6"/>
    <sheet name="SO 105" sheetId="7" r:id="rId7"/>
    <sheet name="SO 103" sheetId="8" r:id="rId8"/>
  </sheets>
  <calcPr calcId="162913"/>
  <webPublishing codePage="0"/>
</workbook>
</file>

<file path=xl/calcChain.xml><?xml version="1.0" encoding="utf-8"?>
<calcChain xmlns="http://schemas.openxmlformats.org/spreadsheetml/2006/main">
  <c r="M205" i="8" l="1"/>
  <c r="O205" i="8" s="1"/>
  <c r="I205" i="8"/>
  <c r="O201" i="8"/>
  <c r="M201" i="8"/>
  <c r="I201" i="8"/>
  <c r="M197" i="8"/>
  <c r="O197" i="8" s="1"/>
  <c r="I197" i="8"/>
  <c r="M193" i="8"/>
  <c r="O193" i="8" s="1"/>
  <c r="I193" i="8"/>
  <c r="M189" i="8"/>
  <c r="O189" i="8" s="1"/>
  <c r="I189" i="8"/>
  <c r="O185" i="8"/>
  <c r="M185" i="8"/>
  <c r="I185" i="8"/>
  <c r="M181" i="8"/>
  <c r="O181" i="8" s="1"/>
  <c r="I181" i="8"/>
  <c r="M177" i="8"/>
  <c r="O177" i="8" s="1"/>
  <c r="I177" i="8"/>
  <c r="M173" i="8"/>
  <c r="O173" i="8" s="1"/>
  <c r="I173" i="8"/>
  <c r="O169" i="8"/>
  <c r="M169" i="8"/>
  <c r="I169" i="8"/>
  <c r="M165" i="8"/>
  <c r="O165" i="8" s="1"/>
  <c r="I165" i="8"/>
  <c r="M161" i="8"/>
  <c r="O161" i="8" s="1"/>
  <c r="I161" i="8"/>
  <c r="M157" i="8"/>
  <c r="O157" i="8" s="1"/>
  <c r="I157" i="8"/>
  <c r="O153" i="8"/>
  <c r="M153" i="8"/>
  <c r="I153" i="8"/>
  <c r="M149" i="8"/>
  <c r="O149" i="8" s="1"/>
  <c r="I149" i="8"/>
  <c r="M145" i="8"/>
  <c r="O145" i="8" s="1"/>
  <c r="I145" i="8"/>
  <c r="M141" i="8"/>
  <c r="O141" i="8" s="1"/>
  <c r="I141" i="8"/>
  <c r="O137" i="8"/>
  <c r="M137" i="8"/>
  <c r="I137" i="8"/>
  <c r="M133" i="8"/>
  <c r="O133" i="8" s="1"/>
  <c r="I133" i="8"/>
  <c r="M129" i="8"/>
  <c r="O129" i="8" s="1"/>
  <c r="I129" i="8"/>
  <c r="M125" i="8"/>
  <c r="O125" i="8" s="1"/>
  <c r="I125" i="8"/>
  <c r="O121" i="8"/>
  <c r="M121" i="8"/>
  <c r="I121" i="8"/>
  <c r="M117" i="8"/>
  <c r="O117" i="8" s="1"/>
  <c r="I117" i="8"/>
  <c r="O113" i="8"/>
  <c r="M113" i="8"/>
  <c r="I113" i="8"/>
  <c r="M109" i="8"/>
  <c r="O109" i="8" s="1"/>
  <c r="I109" i="8"/>
  <c r="O105" i="8"/>
  <c r="M105" i="8"/>
  <c r="I105" i="8"/>
  <c r="M101" i="8"/>
  <c r="O101" i="8" s="1"/>
  <c r="I101" i="8"/>
  <c r="O97" i="8"/>
  <c r="M97" i="8"/>
  <c r="I97" i="8"/>
  <c r="M93" i="8"/>
  <c r="O93" i="8" s="1"/>
  <c r="I93" i="8"/>
  <c r="O89" i="8"/>
  <c r="M89" i="8"/>
  <c r="I89" i="8"/>
  <c r="M85" i="8"/>
  <c r="O85" i="8" s="1"/>
  <c r="I85" i="8"/>
  <c r="O81" i="8"/>
  <c r="M81" i="8"/>
  <c r="I81" i="8"/>
  <c r="M77" i="8"/>
  <c r="O77" i="8" s="1"/>
  <c r="I77" i="8"/>
  <c r="O73" i="8"/>
  <c r="M73" i="8"/>
  <c r="I73" i="8"/>
  <c r="M69" i="8"/>
  <c r="O69" i="8" s="1"/>
  <c r="I69" i="8"/>
  <c r="O65" i="8"/>
  <c r="M65" i="8"/>
  <c r="I65" i="8"/>
  <c r="M61" i="8"/>
  <c r="O61" i="8" s="1"/>
  <c r="I61" i="8"/>
  <c r="M60" i="8"/>
  <c r="L60" i="8"/>
  <c r="K60" i="8"/>
  <c r="J60" i="8"/>
  <c r="O56" i="8"/>
  <c r="M56" i="8"/>
  <c r="M55" i="8" s="1"/>
  <c r="M8" i="8" s="1"/>
  <c r="I56" i="8"/>
  <c r="L55" i="8"/>
  <c r="L8" i="8" s="1"/>
  <c r="T7" i="8" s="1"/>
  <c r="K55" i="8"/>
  <c r="J55" i="8"/>
  <c r="M51" i="8"/>
  <c r="O51" i="8" s="1"/>
  <c r="I51" i="8"/>
  <c r="O47" i="8"/>
  <c r="M47" i="8"/>
  <c r="I47" i="8"/>
  <c r="M43" i="8"/>
  <c r="O43" i="8" s="1"/>
  <c r="I43" i="8"/>
  <c r="O39" i="8"/>
  <c r="M39" i="8"/>
  <c r="I39" i="8"/>
  <c r="M35" i="8"/>
  <c r="O35" i="8" s="1"/>
  <c r="I35" i="8"/>
  <c r="O31" i="8"/>
  <c r="M31" i="8"/>
  <c r="I31" i="8"/>
  <c r="M27" i="8"/>
  <c r="O27" i="8" s="1"/>
  <c r="I27" i="8"/>
  <c r="M26" i="8"/>
  <c r="L26" i="8"/>
  <c r="K26" i="8"/>
  <c r="J26" i="8"/>
  <c r="O22" i="8"/>
  <c r="M22" i="8"/>
  <c r="I22" i="8"/>
  <c r="M18" i="8"/>
  <c r="O18" i="8" s="1"/>
  <c r="I18" i="8"/>
  <c r="O14" i="8"/>
  <c r="M14" i="8"/>
  <c r="I14" i="8"/>
  <c r="M10" i="8"/>
  <c r="O10" i="8" s="1"/>
  <c r="I10" i="8"/>
  <c r="M9" i="8"/>
  <c r="L9" i="8"/>
  <c r="K9" i="8"/>
  <c r="J9" i="8"/>
  <c r="K8" i="8"/>
  <c r="J8" i="8"/>
  <c r="O44" i="7"/>
  <c r="M44" i="7"/>
  <c r="I44" i="7"/>
  <c r="O40" i="7"/>
  <c r="M40" i="7"/>
  <c r="I40" i="7"/>
  <c r="O36" i="7"/>
  <c r="M36" i="7"/>
  <c r="I36" i="7"/>
  <c r="M32" i="7"/>
  <c r="M31" i="7" s="1"/>
  <c r="I32" i="7"/>
  <c r="L31" i="7"/>
  <c r="K31" i="7"/>
  <c r="K8" i="7" s="1"/>
  <c r="J31" i="7"/>
  <c r="M27" i="7"/>
  <c r="O27" i="7" s="1"/>
  <c r="I27" i="7"/>
  <c r="O23" i="7"/>
  <c r="M23" i="7"/>
  <c r="I23" i="7"/>
  <c r="M22" i="7"/>
  <c r="L22" i="7"/>
  <c r="L8" i="7" s="1"/>
  <c r="T7" i="7" s="1"/>
  <c r="K22" i="7"/>
  <c r="J22" i="7"/>
  <c r="O18" i="7"/>
  <c r="M18" i="7"/>
  <c r="I18" i="7"/>
  <c r="M14" i="7"/>
  <c r="M9" i="7" s="1"/>
  <c r="I14" i="7"/>
  <c r="M10" i="7"/>
  <c r="O10" i="7" s="1"/>
  <c r="I10" i="7"/>
  <c r="L9" i="7"/>
  <c r="K9" i="7"/>
  <c r="J9" i="7"/>
  <c r="J8" i="7"/>
  <c r="M96" i="6"/>
  <c r="O96" i="6" s="1"/>
  <c r="I96" i="6"/>
  <c r="M92" i="6"/>
  <c r="O92" i="6" s="1"/>
  <c r="I92" i="6"/>
  <c r="O88" i="6"/>
  <c r="M88" i="6"/>
  <c r="I88" i="6"/>
  <c r="M87" i="6"/>
  <c r="L87" i="6"/>
  <c r="K87" i="6"/>
  <c r="J87" i="6"/>
  <c r="O83" i="6"/>
  <c r="M83" i="6"/>
  <c r="I83" i="6"/>
  <c r="M79" i="6"/>
  <c r="M74" i="6" s="1"/>
  <c r="I79" i="6"/>
  <c r="M75" i="6"/>
  <c r="O75" i="6" s="1"/>
  <c r="I75" i="6"/>
  <c r="L74" i="6"/>
  <c r="K74" i="6"/>
  <c r="J74" i="6"/>
  <c r="O70" i="6"/>
  <c r="M70" i="6"/>
  <c r="I70" i="6"/>
  <c r="M69" i="6"/>
  <c r="L69" i="6"/>
  <c r="K69" i="6"/>
  <c r="J69" i="6"/>
  <c r="O65" i="6"/>
  <c r="M65" i="6"/>
  <c r="I65" i="6"/>
  <c r="M61" i="6"/>
  <c r="I61" i="6"/>
  <c r="M57" i="6"/>
  <c r="O57" i="6" s="1"/>
  <c r="I57" i="6"/>
  <c r="L56" i="6"/>
  <c r="K56" i="6"/>
  <c r="J56" i="6"/>
  <c r="O52" i="6"/>
  <c r="M52" i="6"/>
  <c r="I52" i="6"/>
  <c r="O48" i="6"/>
  <c r="M48" i="6"/>
  <c r="I48" i="6"/>
  <c r="M44" i="6"/>
  <c r="I44" i="6"/>
  <c r="L43" i="6"/>
  <c r="K43" i="6"/>
  <c r="J43" i="6"/>
  <c r="M39" i="6"/>
  <c r="O39" i="6" s="1"/>
  <c r="I39" i="6"/>
  <c r="O35" i="6"/>
  <c r="M35" i="6"/>
  <c r="I35" i="6"/>
  <c r="O31" i="6"/>
  <c r="M31" i="6"/>
  <c r="I31" i="6"/>
  <c r="M27" i="6"/>
  <c r="O27" i="6" s="1"/>
  <c r="I27" i="6"/>
  <c r="M23" i="6"/>
  <c r="O23" i="6" s="1"/>
  <c r="I23" i="6"/>
  <c r="O19" i="6"/>
  <c r="M19" i="6"/>
  <c r="I19" i="6"/>
  <c r="M15" i="6"/>
  <c r="M14" i="6" s="1"/>
  <c r="I15" i="6"/>
  <c r="L14" i="6"/>
  <c r="L8" i="6" s="1"/>
  <c r="T7" i="6" s="1"/>
  <c r="K14" i="6"/>
  <c r="J14" i="6"/>
  <c r="M10" i="6"/>
  <c r="I10" i="6"/>
  <c r="L9" i="6"/>
  <c r="K9" i="6"/>
  <c r="J9" i="6"/>
  <c r="J8" i="6" s="1"/>
  <c r="K8" i="6"/>
  <c r="M163" i="5"/>
  <c r="O163" i="5" s="1"/>
  <c r="I163" i="5"/>
  <c r="M159" i="5"/>
  <c r="O159" i="5" s="1"/>
  <c r="I159" i="5"/>
  <c r="O155" i="5"/>
  <c r="M155" i="5"/>
  <c r="I155" i="5"/>
  <c r="L154" i="5"/>
  <c r="K154" i="5"/>
  <c r="J154" i="5"/>
  <c r="M150" i="5"/>
  <c r="M149" i="5" s="1"/>
  <c r="I150" i="5"/>
  <c r="L149" i="5"/>
  <c r="K149" i="5"/>
  <c r="J149" i="5"/>
  <c r="M145" i="5"/>
  <c r="O145" i="5" s="1"/>
  <c r="I145" i="5"/>
  <c r="M141" i="5"/>
  <c r="O141" i="5" s="1"/>
  <c r="I141" i="5"/>
  <c r="O137" i="5"/>
  <c r="M137" i="5"/>
  <c r="I137" i="5"/>
  <c r="M133" i="5"/>
  <c r="O133" i="5" s="1"/>
  <c r="I133" i="5"/>
  <c r="O129" i="5"/>
  <c r="M129" i="5"/>
  <c r="I129" i="5"/>
  <c r="M125" i="5"/>
  <c r="O125" i="5" s="1"/>
  <c r="I125" i="5"/>
  <c r="O121" i="5"/>
  <c r="M121" i="5"/>
  <c r="I121" i="5"/>
  <c r="O117" i="5"/>
  <c r="M117" i="5"/>
  <c r="I117" i="5"/>
  <c r="M113" i="5"/>
  <c r="M108" i="5" s="1"/>
  <c r="I113" i="5"/>
  <c r="M109" i="5"/>
  <c r="O109" i="5" s="1"/>
  <c r="I109" i="5"/>
  <c r="L108" i="5"/>
  <c r="K108" i="5"/>
  <c r="J108" i="5"/>
  <c r="O104" i="5"/>
  <c r="M104" i="5"/>
  <c r="I104" i="5"/>
  <c r="M100" i="5"/>
  <c r="O100" i="5" s="1"/>
  <c r="I100" i="5"/>
  <c r="M96" i="5"/>
  <c r="O96" i="5" s="1"/>
  <c r="I96" i="5"/>
  <c r="M92" i="5"/>
  <c r="O92" i="5" s="1"/>
  <c r="I92" i="5"/>
  <c r="O88" i="5"/>
  <c r="M88" i="5"/>
  <c r="I88" i="5"/>
  <c r="M84" i="5"/>
  <c r="O84" i="5" s="1"/>
  <c r="I84" i="5"/>
  <c r="M80" i="5"/>
  <c r="O80" i="5" s="1"/>
  <c r="I80" i="5"/>
  <c r="M76" i="5"/>
  <c r="O76" i="5" s="1"/>
  <c r="I76" i="5"/>
  <c r="L75" i="5"/>
  <c r="K75" i="5"/>
  <c r="J75" i="5"/>
  <c r="O71" i="5"/>
  <c r="M71" i="5"/>
  <c r="I71" i="5"/>
  <c r="M67" i="5"/>
  <c r="O67" i="5" s="1"/>
  <c r="I67" i="5"/>
  <c r="O63" i="5"/>
  <c r="M63" i="5"/>
  <c r="I63" i="5"/>
  <c r="M59" i="5"/>
  <c r="O59" i="5" s="1"/>
  <c r="I59" i="5"/>
  <c r="O55" i="5"/>
  <c r="M55" i="5"/>
  <c r="I55" i="5"/>
  <c r="O51" i="5"/>
  <c r="M51" i="5"/>
  <c r="I51" i="5"/>
  <c r="M47" i="5"/>
  <c r="O47" i="5" s="1"/>
  <c r="I47" i="5"/>
  <c r="M43" i="5"/>
  <c r="O43" i="5" s="1"/>
  <c r="I43" i="5"/>
  <c r="O39" i="5"/>
  <c r="M39" i="5"/>
  <c r="I39" i="5"/>
  <c r="M35" i="5"/>
  <c r="O35" i="5" s="1"/>
  <c r="I35" i="5"/>
  <c r="M31" i="5"/>
  <c r="O31" i="5" s="1"/>
  <c r="I31" i="5"/>
  <c r="M27" i="5"/>
  <c r="O27" i="5" s="1"/>
  <c r="I27" i="5"/>
  <c r="O23" i="5"/>
  <c r="M23" i="5"/>
  <c r="I23" i="5"/>
  <c r="M19" i="5"/>
  <c r="O19" i="5" s="1"/>
  <c r="I19" i="5"/>
  <c r="M15" i="5"/>
  <c r="I15" i="5"/>
  <c r="L14" i="5"/>
  <c r="L8" i="5" s="1"/>
  <c r="K14" i="5"/>
  <c r="J14" i="5"/>
  <c r="M10" i="5"/>
  <c r="O10" i="5" s="1"/>
  <c r="I10" i="5"/>
  <c r="L9" i="5"/>
  <c r="K9" i="5"/>
  <c r="K8" i="5" s="1"/>
  <c r="J9" i="5"/>
  <c r="J8" i="5" s="1"/>
  <c r="T7" i="5"/>
  <c r="M429" i="4"/>
  <c r="O429" i="4" s="1"/>
  <c r="I429" i="4"/>
  <c r="M425" i="4"/>
  <c r="O425" i="4" s="1"/>
  <c r="I425" i="4"/>
  <c r="O421" i="4"/>
  <c r="M421" i="4"/>
  <c r="I421" i="4"/>
  <c r="M417" i="4"/>
  <c r="O417" i="4" s="1"/>
  <c r="I417" i="4"/>
  <c r="O413" i="4"/>
  <c r="M413" i="4"/>
  <c r="I413" i="4"/>
  <c r="M409" i="4"/>
  <c r="O409" i="4" s="1"/>
  <c r="I409" i="4"/>
  <c r="O405" i="4"/>
  <c r="M405" i="4"/>
  <c r="I405" i="4"/>
  <c r="O401" i="4"/>
  <c r="M401" i="4"/>
  <c r="I401" i="4"/>
  <c r="M397" i="4"/>
  <c r="M388" i="4" s="1"/>
  <c r="I397" i="4"/>
  <c r="M393" i="4"/>
  <c r="O393" i="4" s="1"/>
  <c r="I393" i="4"/>
  <c r="O389" i="4"/>
  <c r="M389" i="4"/>
  <c r="I389" i="4"/>
  <c r="L388" i="4"/>
  <c r="K388" i="4"/>
  <c r="J388" i="4"/>
  <c r="M384" i="4"/>
  <c r="O384" i="4" s="1"/>
  <c r="I384" i="4"/>
  <c r="M380" i="4"/>
  <c r="O380" i="4" s="1"/>
  <c r="I380" i="4"/>
  <c r="M376" i="4"/>
  <c r="O376" i="4" s="1"/>
  <c r="I376" i="4"/>
  <c r="O372" i="4"/>
  <c r="M372" i="4"/>
  <c r="I372" i="4"/>
  <c r="M368" i="4"/>
  <c r="O368" i="4" s="1"/>
  <c r="I368" i="4"/>
  <c r="M364" i="4"/>
  <c r="I364" i="4"/>
  <c r="L363" i="4"/>
  <c r="K363" i="4"/>
  <c r="J363" i="4"/>
  <c r="M359" i="4"/>
  <c r="O359" i="4" s="1"/>
  <c r="I359" i="4"/>
  <c r="O355" i="4"/>
  <c r="M355" i="4"/>
  <c r="I355" i="4"/>
  <c r="M354" i="4"/>
  <c r="L354" i="4"/>
  <c r="K354" i="4"/>
  <c r="J354" i="4"/>
  <c r="O350" i="4"/>
  <c r="M350" i="4"/>
  <c r="I350" i="4"/>
  <c r="M346" i="4"/>
  <c r="O346" i="4" s="1"/>
  <c r="I346" i="4"/>
  <c r="M342" i="4"/>
  <c r="O342" i="4" s="1"/>
  <c r="I342" i="4"/>
  <c r="O338" i="4"/>
  <c r="M338" i="4"/>
  <c r="I338" i="4"/>
  <c r="M334" i="4"/>
  <c r="O334" i="4" s="1"/>
  <c r="I334" i="4"/>
  <c r="M330" i="4"/>
  <c r="I330" i="4"/>
  <c r="L329" i="4"/>
  <c r="K329" i="4"/>
  <c r="J329" i="4"/>
  <c r="M325" i="4"/>
  <c r="O325" i="4" s="1"/>
  <c r="I325" i="4"/>
  <c r="O321" i="4"/>
  <c r="M321" i="4"/>
  <c r="I321" i="4"/>
  <c r="M317" i="4"/>
  <c r="O317" i="4" s="1"/>
  <c r="I317" i="4"/>
  <c r="M316" i="4"/>
  <c r="L316" i="4"/>
  <c r="K316" i="4"/>
  <c r="J316" i="4"/>
  <c r="O312" i="4"/>
  <c r="M312" i="4"/>
  <c r="I312" i="4"/>
  <c r="M308" i="4"/>
  <c r="O308" i="4" s="1"/>
  <c r="I308" i="4"/>
  <c r="O304" i="4"/>
  <c r="M304" i="4"/>
  <c r="I304" i="4"/>
  <c r="O300" i="4"/>
  <c r="M300" i="4"/>
  <c r="I300" i="4"/>
  <c r="M296" i="4"/>
  <c r="M295" i="4" s="1"/>
  <c r="I296" i="4"/>
  <c r="L295" i="4"/>
  <c r="K295" i="4"/>
  <c r="J295" i="4"/>
  <c r="M291" i="4"/>
  <c r="O291" i="4" s="1"/>
  <c r="I291" i="4"/>
  <c r="O287" i="4"/>
  <c r="M287" i="4"/>
  <c r="I287" i="4"/>
  <c r="M283" i="4"/>
  <c r="O283" i="4" s="1"/>
  <c r="I283" i="4"/>
  <c r="O279" i="4"/>
  <c r="M279" i="4"/>
  <c r="I279" i="4"/>
  <c r="M275" i="4"/>
  <c r="O275" i="4" s="1"/>
  <c r="I275" i="4"/>
  <c r="O271" i="4"/>
  <c r="M271" i="4"/>
  <c r="I271" i="4"/>
  <c r="O267" i="4"/>
  <c r="M267" i="4"/>
  <c r="I267" i="4"/>
  <c r="O263" i="4"/>
  <c r="M263" i="4"/>
  <c r="I263" i="4"/>
  <c r="M259" i="4"/>
  <c r="O259" i="4" s="1"/>
  <c r="I259" i="4"/>
  <c r="O255" i="4"/>
  <c r="M255" i="4"/>
  <c r="I255" i="4"/>
  <c r="O251" i="4"/>
  <c r="M251" i="4"/>
  <c r="I251" i="4"/>
  <c r="M247" i="4"/>
  <c r="O247" i="4" s="1"/>
  <c r="I247" i="4"/>
  <c r="M243" i="4"/>
  <c r="O243" i="4" s="1"/>
  <c r="I243" i="4"/>
  <c r="O239" i="4"/>
  <c r="M239" i="4"/>
  <c r="I239" i="4"/>
  <c r="M235" i="4"/>
  <c r="O235" i="4" s="1"/>
  <c r="I235" i="4"/>
  <c r="M231" i="4"/>
  <c r="O231" i="4" s="1"/>
  <c r="I231" i="4"/>
  <c r="M227" i="4"/>
  <c r="O227" i="4" s="1"/>
  <c r="I227" i="4"/>
  <c r="L226" i="4"/>
  <c r="K226" i="4"/>
  <c r="J226" i="4"/>
  <c r="O222" i="4"/>
  <c r="M222" i="4"/>
  <c r="I222" i="4"/>
  <c r="M218" i="4"/>
  <c r="O218" i="4" s="1"/>
  <c r="I218" i="4"/>
  <c r="M214" i="4"/>
  <c r="O214" i="4" s="1"/>
  <c r="I214" i="4"/>
  <c r="M210" i="4"/>
  <c r="O210" i="4" s="1"/>
  <c r="I210" i="4"/>
  <c r="O206" i="4"/>
  <c r="M206" i="4"/>
  <c r="I206" i="4"/>
  <c r="M202" i="4"/>
  <c r="O202" i="4" s="1"/>
  <c r="I202" i="4"/>
  <c r="O198" i="4"/>
  <c r="M198" i="4"/>
  <c r="I198" i="4"/>
  <c r="M194" i="4"/>
  <c r="O194" i="4" s="1"/>
  <c r="I194" i="4"/>
  <c r="O190" i="4"/>
  <c r="M190" i="4"/>
  <c r="I190" i="4"/>
  <c r="O186" i="4"/>
  <c r="M186" i="4"/>
  <c r="I186" i="4"/>
  <c r="M182" i="4"/>
  <c r="O182" i="4" s="1"/>
  <c r="I182" i="4"/>
  <c r="M178" i="4"/>
  <c r="O178" i="4" s="1"/>
  <c r="I178" i="4"/>
  <c r="M177" i="4"/>
  <c r="L177" i="4"/>
  <c r="K177" i="4"/>
  <c r="J177" i="4"/>
  <c r="O173" i="4"/>
  <c r="M173" i="4"/>
  <c r="I173" i="4"/>
  <c r="M169" i="4"/>
  <c r="O169" i="4" s="1"/>
  <c r="I169" i="4"/>
  <c r="M165" i="4"/>
  <c r="I165" i="4"/>
  <c r="L164" i="4"/>
  <c r="K164" i="4"/>
  <c r="J164" i="4"/>
  <c r="M160" i="4"/>
  <c r="O160" i="4" s="1"/>
  <c r="I160" i="4"/>
  <c r="O156" i="4"/>
  <c r="M156" i="4"/>
  <c r="I156" i="4"/>
  <c r="M152" i="4"/>
  <c r="O152" i="4" s="1"/>
  <c r="I152" i="4"/>
  <c r="O148" i="4"/>
  <c r="M148" i="4"/>
  <c r="I148" i="4"/>
  <c r="M144" i="4"/>
  <c r="O144" i="4" s="1"/>
  <c r="I144" i="4"/>
  <c r="O140" i="4"/>
  <c r="M140" i="4"/>
  <c r="I140" i="4"/>
  <c r="O136" i="4"/>
  <c r="M136" i="4"/>
  <c r="I136" i="4"/>
  <c r="M132" i="4"/>
  <c r="O132" i="4" s="1"/>
  <c r="I132" i="4"/>
  <c r="M128" i="4"/>
  <c r="O128" i="4" s="1"/>
  <c r="I128" i="4"/>
  <c r="O124" i="4"/>
  <c r="M124" i="4"/>
  <c r="I124" i="4"/>
  <c r="M120" i="4"/>
  <c r="O120" i="4" s="1"/>
  <c r="I120" i="4"/>
  <c r="M116" i="4"/>
  <c r="O116" i="4" s="1"/>
  <c r="I116" i="4"/>
  <c r="L115" i="4"/>
  <c r="K115" i="4"/>
  <c r="J115" i="4"/>
  <c r="M111" i="4"/>
  <c r="O111" i="4" s="1"/>
  <c r="I111" i="4"/>
  <c r="O107" i="4"/>
  <c r="M107" i="4"/>
  <c r="I107" i="4"/>
  <c r="O103" i="4"/>
  <c r="M103" i="4"/>
  <c r="I103" i="4"/>
  <c r="O99" i="4"/>
  <c r="M99" i="4"/>
  <c r="I99" i="4"/>
  <c r="M95" i="4"/>
  <c r="O95" i="4" s="1"/>
  <c r="I95" i="4"/>
  <c r="O91" i="4"/>
  <c r="M91" i="4"/>
  <c r="I91" i="4"/>
  <c r="O87" i="4"/>
  <c r="M87" i="4"/>
  <c r="I87" i="4"/>
  <c r="M83" i="4"/>
  <c r="O83" i="4" s="1"/>
  <c r="I83" i="4"/>
  <c r="M79" i="4"/>
  <c r="O79" i="4" s="1"/>
  <c r="I79" i="4"/>
  <c r="O75" i="4"/>
  <c r="M75" i="4"/>
  <c r="I75" i="4"/>
  <c r="M71" i="4"/>
  <c r="O71" i="4" s="1"/>
  <c r="I71" i="4"/>
  <c r="M67" i="4"/>
  <c r="O67" i="4" s="1"/>
  <c r="I67" i="4"/>
  <c r="M63" i="4"/>
  <c r="O63" i="4" s="1"/>
  <c r="I63" i="4"/>
  <c r="O59" i="4"/>
  <c r="M59" i="4"/>
  <c r="I59" i="4"/>
  <c r="M55" i="4"/>
  <c r="O55" i="4" s="1"/>
  <c r="I55" i="4"/>
  <c r="O51" i="4"/>
  <c r="M51" i="4"/>
  <c r="I51" i="4"/>
  <c r="L50" i="4"/>
  <c r="K50" i="4"/>
  <c r="J50" i="4"/>
  <c r="M46" i="4"/>
  <c r="O46" i="4" s="1"/>
  <c r="I46" i="4"/>
  <c r="O42" i="4"/>
  <c r="M42" i="4"/>
  <c r="I42" i="4"/>
  <c r="O38" i="4"/>
  <c r="M38" i="4"/>
  <c r="I38" i="4"/>
  <c r="M34" i="4"/>
  <c r="O34" i="4" s="1"/>
  <c r="I34" i="4"/>
  <c r="M30" i="4"/>
  <c r="O30" i="4" s="1"/>
  <c r="I30" i="4"/>
  <c r="O26" i="4"/>
  <c r="M26" i="4"/>
  <c r="I26" i="4"/>
  <c r="M22" i="4"/>
  <c r="O22" i="4" s="1"/>
  <c r="I22" i="4"/>
  <c r="M18" i="4"/>
  <c r="O18" i="4" s="1"/>
  <c r="I18" i="4"/>
  <c r="M14" i="4"/>
  <c r="O14" i="4" s="1"/>
  <c r="I14" i="4"/>
  <c r="O10" i="4"/>
  <c r="M10" i="4"/>
  <c r="I10" i="4"/>
  <c r="L9" i="4"/>
  <c r="L8" i="4" s="1"/>
  <c r="T7" i="4" s="1"/>
  <c r="F15" i="1" s="1"/>
  <c r="F14" i="1" s="1"/>
  <c r="K9" i="4"/>
  <c r="J9" i="4"/>
  <c r="J8" i="4"/>
  <c r="M65" i="3"/>
  <c r="O65" i="3" s="1"/>
  <c r="I65" i="3"/>
  <c r="O61" i="3"/>
  <c r="M61" i="3"/>
  <c r="I61" i="3"/>
  <c r="O57" i="3"/>
  <c r="M57" i="3"/>
  <c r="I57" i="3"/>
  <c r="L56" i="3"/>
  <c r="K56" i="3"/>
  <c r="J56" i="3"/>
  <c r="M52" i="3"/>
  <c r="M43" i="3" s="1"/>
  <c r="I52" i="3"/>
  <c r="M48" i="3"/>
  <c r="O48" i="3" s="1"/>
  <c r="I48" i="3"/>
  <c r="O44" i="3"/>
  <c r="M44" i="3"/>
  <c r="I44" i="3"/>
  <c r="L43" i="3"/>
  <c r="L8" i="3" s="1"/>
  <c r="T7" i="3" s="1"/>
  <c r="F13" i="1" s="1"/>
  <c r="F12" i="1" s="1"/>
  <c r="K43" i="3"/>
  <c r="J43" i="3"/>
  <c r="M39" i="3"/>
  <c r="O39" i="3" s="1"/>
  <c r="I39" i="3"/>
  <c r="M35" i="3"/>
  <c r="O35" i="3" s="1"/>
  <c r="I35" i="3"/>
  <c r="M31" i="3"/>
  <c r="O31" i="3" s="1"/>
  <c r="I31" i="3"/>
  <c r="O27" i="3"/>
  <c r="M27" i="3"/>
  <c r="I27" i="3"/>
  <c r="M23" i="3"/>
  <c r="O23" i="3" s="1"/>
  <c r="I23" i="3"/>
  <c r="O19" i="3"/>
  <c r="M19" i="3"/>
  <c r="I19" i="3"/>
  <c r="M15" i="3"/>
  <c r="O15" i="3" s="1"/>
  <c r="I15" i="3"/>
  <c r="L14" i="3"/>
  <c r="K14" i="3"/>
  <c r="K8" i="3" s="1"/>
  <c r="J14" i="3"/>
  <c r="O10" i="3"/>
  <c r="M10" i="3"/>
  <c r="I10" i="3"/>
  <c r="M9" i="3"/>
  <c r="L9" i="3"/>
  <c r="K9" i="3"/>
  <c r="J9" i="3"/>
  <c r="J8" i="3" s="1"/>
  <c r="M133" i="2"/>
  <c r="O133" i="2" s="1"/>
  <c r="I133" i="2"/>
  <c r="O129" i="2"/>
  <c r="M129" i="2"/>
  <c r="I129" i="2"/>
  <c r="M125" i="2"/>
  <c r="O125" i="2" s="1"/>
  <c r="I125" i="2"/>
  <c r="M121" i="2"/>
  <c r="O121" i="2" s="1"/>
  <c r="I121" i="2"/>
  <c r="M117" i="2"/>
  <c r="O117" i="2" s="1"/>
  <c r="I117" i="2"/>
  <c r="O113" i="2"/>
  <c r="M113" i="2"/>
  <c r="I113" i="2"/>
  <c r="M109" i="2"/>
  <c r="O109" i="2" s="1"/>
  <c r="I109" i="2"/>
  <c r="M105" i="2"/>
  <c r="O105" i="2" s="1"/>
  <c r="I105" i="2"/>
  <c r="M101" i="2"/>
  <c r="O101" i="2" s="1"/>
  <c r="I101" i="2"/>
  <c r="O97" i="2"/>
  <c r="M97" i="2"/>
  <c r="I97" i="2"/>
  <c r="M93" i="2"/>
  <c r="O93" i="2" s="1"/>
  <c r="I93" i="2"/>
  <c r="M92" i="2"/>
  <c r="L92" i="2"/>
  <c r="K92" i="2"/>
  <c r="J92" i="2"/>
  <c r="O88" i="2"/>
  <c r="M88" i="2"/>
  <c r="I88" i="2"/>
  <c r="M84" i="2"/>
  <c r="O84" i="2" s="1"/>
  <c r="I84" i="2"/>
  <c r="O80" i="2"/>
  <c r="M80" i="2"/>
  <c r="I80" i="2"/>
  <c r="O76" i="2"/>
  <c r="M76" i="2"/>
  <c r="I76" i="2"/>
  <c r="M72" i="2"/>
  <c r="O72" i="2" s="1"/>
  <c r="I72" i="2"/>
  <c r="M68" i="2"/>
  <c r="O68" i="2" s="1"/>
  <c r="I68" i="2"/>
  <c r="O64" i="2"/>
  <c r="M64" i="2"/>
  <c r="I64" i="2"/>
  <c r="M60" i="2"/>
  <c r="O60" i="2" s="1"/>
  <c r="I60" i="2"/>
  <c r="M56" i="2"/>
  <c r="O56" i="2" s="1"/>
  <c r="I56" i="2"/>
  <c r="M52" i="2"/>
  <c r="O52" i="2" s="1"/>
  <c r="I52" i="2"/>
  <c r="O48" i="2"/>
  <c r="M48" i="2"/>
  <c r="I48" i="2"/>
  <c r="L47" i="2"/>
  <c r="K47" i="2"/>
  <c r="J47" i="2"/>
  <c r="M43" i="2"/>
  <c r="O43" i="2" s="1"/>
  <c r="I43" i="2"/>
  <c r="M39" i="2"/>
  <c r="O39" i="2" s="1"/>
  <c r="I39" i="2"/>
  <c r="M35" i="2"/>
  <c r="O35" i="2" s="1"/>
  <c r="I35" i="2"/>
  <c r="L34" i="2"/>
  <c r="K34" i="2"/>
  <c r="K8" i="2" s="1"/>
  <c r="J34" i="2"/>
  <c r="J8" i="2" s="1"/>
  <c r="O30" i="2"/>
  <c r="M30" i="2"/>
  <c r="I30" i="2"/>
  <c r="M26" i="2"/>
  <c r="O26" i="2" s="1"/>
  <c r="I26" i="2"/>
  <c r="O22" i="2"/>
  <c r="M22" i="2"/>
  <c r="I22" i="2"/>
  <c r="M18" i="2"/>
  <c r="O18" i="2" s="1"/>
  <c r="I18" i="2"/>
  <c r="O14" i="2"/>
  <c r="M14" i="2"/>
  <c r="I14" i="2"/>
  <c r="O10" i="2"/>
  <c r="M10" i="2"/>
  <c r="I10" i="2"/>
  <c r="L9" i="2"/>
  <c r="K9" i="2"/>
  <c r="J9" i="2"/>
  <c r="L8" i="2"/>
  <c r="T7" i="2" s="1"/>
  <c r="F11" i="1" s="1"/>
  <c r="F10" i="1" s="1"/>
  <c r="F23" i="1"/>
  <c r="C23" i="1"/>
  <c r="F22" i="1"/>
  <c r="F21" i="1"/>
  <c r="F20" i="1"/>
  <c r="F19" i="1"/>
  <c r="F18" i="1"/>
  <c r="F17" i="1"/>
  <c r="F16" i="1" s="1"/>
  <c r="E23" i="1" l="1"/>
  <c r="E22" i="1" s="1"/>
  <c r="O397" i="4"/>
  <c r="O113" i="5"/>
  <c r="O52" i="3"/>
  <c r="M164" i="4"/>
  <c r="M226" i="4"/>
  <c r="O296" i="4"/>
  <c r="M329" i="4"/>
  <c r="M34" i="2"/>
  <c r="M47" i="2"/>
  <c r="M14" i="3"/>
  <c r="M8" i="3" s="1"/>
  <c r="C13" i="1" s="1"/>
  <c r="M9" i="4"/>
  <c r="M8" i="4" s="1"/>
  <c r="M50" i="4"/>
  <c r="O165" i="4"/>
  <c r="O330" i="4"/>
  <c r="M363" i="4"/>
  <c r="M14" i="5"/>
  <c r="M75" i="5"/>
  <c r="O150" i="5"/>
  <c r="M154" i="5"/>
  <c r="M56" i="6"/>
  <c r="O61" i="6"/>
  <c r="C22" i="1"/>
  <c r="M9" i="2"/>
  <c r="M8" i="2" s="1"/>
  <c r="C11" i="1" s="1"/>
  <c r="M56" i="3"/>
  <c r="M115" i="4"/>
  <c r="M9" i="6"/>
  <c r="O10" i="6"/>
  <c r="D23" i="1"/>
  <c r="K8" i="4"/>
  <c r="O364" i="4"/>
  <c r="M9" i="5"/>
  <c r="M8" i="5" s="1"/>
  <c r="C17" i="1" s="1"/>
  <c r="O15" i="5"/>
  <c r="O15" i="6"/>
  <c r="M43" i="6"/>
  <c r="O44" i="6"/>
  <c r="M8" i="7"/>
  <c r="C21" i="1" s="1"/>
  <c r="O79" i="6"/>
  <c r="O14" i="7"/>
  <c r="O32" i="7"/>
  <c r="D11" i="1" l="1"/>
  <c r="E11" i="1" s="1"/>
  <c r="E10" i="1" s="1"/>
  <c r="C10" i="1"/>
  <c r="E17" i="1"/>
  <c r="E16" i="1" s="1"/>
  <c r="D17" i="1"/>
  <c r="C16" i="1"/>
  <c r="D13" i="1"/>
  <c r="E13" i="1" s="1"/>
  <c r="E12" i="1" s="1"/>
  <c r="C12" i="1"/>
  <c r="M8" i="6"/>
  <c r="C19" i="1" s="1"/>
  <c r="M3" i="8"/>
  <c r="D22" i="1"/>
  <c r="C15" i="1"/>
  <c r="D21" i="1"/>
  <c r="E21" i="1" s="1"/>
  <c r="E20" i="1" s="1"/>
  <c r="C20" i="1"/>
  <c r="M3" i="7" l="1"/>
  <c r="D20" i="1"/>
  <c r="C6" i="1"/>
  <c r="D10" i="1"/>
  <c r="M3" i="2"/>
  <c r="D19" i="1"/>
  <c r="E19" i="1" s="1"/>
  <c r="E18" i="1" s="1"/>
  <c r="C18" i="1"/>
  <c r="M3" i="5"/>
  <c r="D16" i="1"/>
  <c r="E15" i="1"/>
  <c r="E14" i="1" s="1"/>
  <c r="C7" i="1" s="1"/>
  <c r="D15" i="1"/>
  <c r="C14" i="1"/>
  <c r="M3" i="3"/>
  <c r="D12" i="1"/>
  <c r="D14" i="1" l="1"/>
  <c r="M3" i="4"/>
  <c r="M3" i="6"/>
  <c r="D18" i="1"/>
</calcChain>
</file>

<file path=xl/sharedStrings.xml><?xml version="1.0" encoding="utf-8"?>
<sst xmlns="http://schemas.openxmlformats.org/spreadsheetml/2006/main" count="4152" uniqueCount="683">
  <si>
    <t>Aspe</t>
  </si>
  <si>
    <t>Rekapitulace ceny</t>
  </si>
  <si>
    <t>S631500879-zm01</t>
  </si>
  <si>
    <t>Rekonstrukce zastávky Kornatice</t>
  </si>
  <si>
    <t>ZŘ</t>
  </si>
  <si>
    <t>20210224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</si>
  <si>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</si>
  <si>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</si>
  <si>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</si>
  <si>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</si>
  <si>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</si>
  <si>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</si>
  <si>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</si>
  <si>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</si>
  <si>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E.1.1.1</t>
  </si>
  <si>
    <t>Železniční svršek</t>
  </si>
  <si>
    <t xml:space="preserve">  SO 101.1</t>
  </si>
  <si>
    <t>Zastávka Kornatice, 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</si>
  <si>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</si>
  <si>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</si>
  <si>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</si>
  <si>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</si>
  <si>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</si>
  <si>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</si>
  <si>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</si>
  <si>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</si>
  <si>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</si>
  <si>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</si>
  <si>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</si>
  <si>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</si>
  <si>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</si>
  <si>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</si>
  <si>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</si>
  <si>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</si>
  <si>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</si>
  <si>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</si>
  <si>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</si>
  <si>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</si>
  <si>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</si>
  <si>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</si>
  <si>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</si>
  <si>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</si>
  <si>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</si>
  <si>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</si>
  <si>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</si>
  <si>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101.1</t>
  </si>
  <si>
    <t>SD</t>
  </si>
  <si>
    <t>0</t>
  </si>
  <si>
    <t>Všeobecné konstrukce a práce</t>
  </si>
  <si>
    <t>P</t>
  </si>
  <si>
    <t>1</t>
  </si>
  <si>
    <t>015150</t>
  </si>
  <si>
    <t>POPLATKY ZA LIKVIDACŮ ODPADŮ NEKONTAMINOVANÝCH - 17 05 08 ŠTĚRK Z KOLEJIŠTĚ (ODPAD PO RECYKLACI)</t>
  </si>
  <si>
    <t>T</t>
  </si>
  <si>
    <t>OTSKP_2019</t>
  </si>
  <si>
    <t>PP</t>
  </si>
  <si>
    <t/>
  </si>
  <si>
    <t>VV</t>
  </si>
  <si>
    <t>Změřeno z AutoCadu</t>
  </si>
  <si>
    <t>TS</t>
  </si>
  <si>
    <t>Technická specifikace položky odpovídá příslušné cenové soustavě.</t>
  </si>
  <si>
    <t>015111</t>
  </si>
  <si>
    <t>POPLATKY ZA LIKVIDACŮ ODPADŮ NEKONTAMINOVANÝCH - 17 05 04 VYTĚŽENÉ ZEMINY A HORNINY - I. TŘÍDA TĚŽITELNOSTI</t>
  </si>
  <si>
    <t>015210</t>
  </si>
  <si>
    <t>POPLATKY ZA LIKVIDACŮ ODPADŮ NEKONTAMINOVANÝCH - 17 01 01 ŽELEZNIČNÍ PRAŽCE BETONOVÉ</t>
  </si>
  <si>
    <t>4</t>
  </si>
  <si>
    <t>015250</t>
  </si>
  <si>
    <t>POPLATKY ZA LIKVIDACŮ ODPADŮ NEKONTAMINOVANÝCH - 17 02 03 POLYETYLÉNOVÉ PODLOŽKY (ŽEL. SVRŠEK)</t>
  </si>
  <si>
    <t>5</t>
  </si>
  <si>
    <t>015260</t>
  </si>
  <si>
    <t>POPLATKY ZA LIKVIDACŮ ODPADŮ NEKONTAMINOVANÝCH - 07 02 99 PRYŽOVÉ PODLOŽKY (ŽEL. SVRŠEK)</t>
  </si>
  <si>
    <t>6</t>
  </si>
  <si>
    <t>02520</t>
  </si>
  <si>
    <t>ZKOUŠENÍ MATERIÁLŮ NEZÁVISLOU ZKUŠEBNOU</t>
  </si>
  <si>
    <t>KPL</t>
  </si>
  <si>
    <t>Zemní práce</t>
  </si>
  <si>
    <t>7</t>
  </si>
  <si>
    <t>122738</t>
  </si>
  <si>
    <t>ODKOPÁVKY A PROKOPÁVKY OBECNÉ TŘ. I, ODVOZ DO 20KM</t>
  </si>
  <si>
    <t>M3</t>
  </si>
  <si>
    <t>8</t>
  </si>
  <si>
    <t>122739</t>
  </si>
  <si>
    <t>PŘÍPLATEK ZA DALŠÍ 1KM DOPRAVY ZEMINY</t>
  </si>
  <si>
    <t>9</t>
  </si>
  <si>
    <t>18110</t>
  </si>
  <si>
    <t>ÚPRAVA PLÁNĚ SE ZHUTNĚNÍM V HORNINĚ TŘ. I</t>
  </si>
  <si>
    <t>M2</t>
  </si>
  <si>
    <t>Komunikace</t>
  </si>
  <si>
    <t>10</t>
  </si>
  <si>
    <t>512550</t>
  </si>
  <si>
    <t>KOLEJOVÉ LOŽE - ZŘÍZENÍ Z KAMENIVA HRUBÉHO DRCENÉHO (ŠTĚRK)</t>
  </si>
  <si>
    <t>11</t>
  </si>
  <si>
    <t>512570</t>
  </si>
  <si>
    <t>KOLEJOVÉ LOŽE - ZŘÍZENÍ Z KAMENIVA HRUBÉHO UŽITÉHO</t>
  </si>
  <si>
    <t>12</t>
  </si>
  <si>
    <t>52A341</t>
  </si>
  <si>
    <t>KOLEJ 49 E1 REGENEROVANÁ, ROZD. "U", BEZSTYKOVÁ, PR. BET. PODKLADNICOVÝ UŽITÝ, UP. TUHÉ</t>
  </si>
  <si>
    <t>M</t>
  </si>
  <si>
    <t>13</t>
  </si>
  <si>
    <t>050B1</t>
  </si>
  <si>
    <t>PRAŽEC BETONOVÝ PŘEJEZDOVÝ - TYP VPS PP13</t>
  </si>
  <si>
    <t>KUS</t>
  </si>
  <si>
    <t>14</t>
  </si>
  <si>
    <t>542121</t>
  </si>
  <si>
    <t>SMĚROVÉ A VÝŠKOVÉ VYROVNÁNÍ KOLEJE NA PRAŽCÍCH BETONOVÝCH DO 0,05 M</t>
  </si>
  <si>
    <t>15</t>
  </si>
  <si>
    <t>542312</t>
  </si>
  <si>
    <t>NÁSLEDNÁ ÚPRAVA SMĚROVÉHO A VÝŠKOVÉHO USPOŘÁDÁNÍ KOLEJE - PRAŽCE BETONOVÉ</t>
  </si>
  <si>
    <t>16</t>
  </si>
  <si>
    <t>513550</t>
  </si>
  <si>
    <t>KOLEJOVÉ LOŽE - DOPLNĚNÍ Z KAMENIVA HRUBÉHO DRCENÉHO (ŠTĚRK)</t>
  </si>
  <si>
    <t>18</t>
  </si>
  <si>
    <t>543430</t>
  </si>
  <si>
    <t>VÝMĚNA PODLOŽEK POD KOLEJNICEMI</t>
  </si>
  <si>
    <t>PÁR</t>
  </si>
  <si>
    <t>19</t>
  </si>
  <si>
    <t>545122</t>
  </si>
  <si>
    <t>SVAR KOLEJNIC (STEJNÉHO TVARU) 49 E1, T SPOJITĚ</t>
  </si>
  <si>
    <t>20</t>
  </si>
  <si>
    <t>545230</t>
  </si>
  <si>
    <t>SVAR PŘECHODOVÝ (PŘECHODOVÁ KOLEJNICE) 49 E1/OSTATNÍ</t>
  </si>
  <si>
    <t>21</t>
  </si>
  <si>
    <t>549510</t>
  </si>
  <si>
    <t>ŘEZÁNÍ KOLEJNIC BEZ OHLEDU NA TVAR</t>
  </si>
  <si>
    <t>Ostatní konstrukce a práce, bourání</t>
  </si>
  <si>
    <t>22</t>
  </si>
  <si>
    <t>923121</t>
  </si>
  <si>
    <t>HEKTOMETROVNÍK</t>
  </si>
  <si>
    <t>23</t>
  </si>
  <si>
    <t>923471</t>
  </si>
  <si>
    <t>SKLONOVNÍK</t>
  </si>
  <si>
    <t>24</t>
  </si>
  <si>
    <t>923431</t>
  </si>
  <si>
    <t>NÁVĚST "KONEC NÁSTUPIŠTĚ"</t>
  </si>
  <si>
    <t>26</t>
  </si>
  <si>
    <t>925120</t>
  </si>
  <si>
    <t>DRÁŽNÍ STEZKY Z DRTI TL. PŘES 50 MM</t>
  </si>
  <si>
    <t>27</t>
  </si>
  <si>
    <t>965010</t>
  </si>
  <si>
    <t>ODSTRANĚNÍ KOLEJOVÉHO LOŽE A DRÁŽNÍCH STEZEK</t>
  </si>
  <si>
    <t>28</t>
  </si>
  <si>
    <t>965021</t>
  </si>
  <si>
    <t>ODSTRANĚNÍ KOLEJOVÉHO LOŽE A DRÁŽNÍCH STEZEK - ODVOZ NA SKLÁDKU</t>
  </si>
  <si>
    <t>M3KM</t>
  </si>
  <si>
    <t>29</t>
  </si>
  <si>
    <t>965022</t>
  </si>
  <si>
    <t>ODSTRANĚNÍ KOLEJOVÉHO LOŽE A DRÁŽNÍCH STEZEK - ODVOZ NA MEZIDEPONII</t>
  </si>
  <si>
    <t>30</t>
  </si>
  <si>
    <t>965113</t>
  </si>
  <si>
    <t>DEMONTÁŽ KOLEJE NA BETONOVÝCH PRAŽCÍCH DO KOLEJOVÝCH POLÍ S ODVOZEM NA MONTÁŽNÍ ZÁKLADNU S NÁSLEDNÝM ROZEBRÁNÍM</t>
  </si>
  <si>
    <t>31</t>
  </si>
  <si>
    <t>965116</t>
  </si>
  <si>
    <t>DEMONTÁŽ KOLEJE NA BETONOVÝCH PRAŽCÍCH - ODVOZ ROZEBRANÝCH SOUČÁSTÍ (Z MÍSTA DEMONTÁŽE NEBO Z MONTÁŽNÍ ZÁKLADNY) K LIKVIDACI</t>
  </si>
  <si>
    <t>tkm</t>
  </si>
  <si>
    <t>32</t>
  </si>
  <si>
    <t>965821</t>
  </si>
  <si>
    <t>DEMONTÁŽ KILOMETROVNÍKU, HEKTOMETROVNÍKU, MEZNÍKU</t>
  </si>
  <si>
    <t>33</t>
  </si>
  <si>
    <t>965822</t>
  </si>
  <si>
    <t>DEMONTÁŽ KILOMETROVNÍKU, HEKTOMETROVNÍKU, MEZNÍKU - ODVOD</t>
  </si>
  <si>
    <t>E.1.1.2</t>
  </si>
  <si>
    <t>Železniční spodek</t>
  </si>
  <si>
    <t xml:space="preserve">  SO 101.2</t>
  </si>
  <si>
    <t>SO 101.2</t>
  </si>
  <si>
    <t>123838</t>
  </si>
  <si>
    <t>ODKOP PRO SPOD STAVBU SILNIC A ŽELEZNIC TŘ. II, ODVOZ DO 20KM</t>
  </si>
  <si>
    <t>122939</t>
  </si>
  <si>
    <t>132738</t>
  </si>
  <si>
    <t>HLOUBENÍ RÝH ŠÍŘ DO 2M PAŽ I NEPAŽ TŘ. I, ODVOZ DO 20KM</t>
  </si>
  <si>
    <t>17581</t>
  </si>
  <si>
    <t>OBSYP POTRUBÍ A OBJEKŮ Z NAKUPOVANÝCH MATERIÁLŮ</t>
  </si>
  <si>
    <t>501101</t>
  </si>
  <si>
    <t>ZŘÍZENÍ KONSTRUKČNÍ VRSTVY TĚLESA ŽELEZNIČNÍHO SPODKU ZE ŠTĚRKODRTI NOVÉ</t>
  </si>
  <si>
    <t>56140</t>
  </si>
  <si>
    <t>KAMENIVO ZPEVNĚNÉ CEMENTEM</t>
  </si>
  <si>
    <t>502941</t>
  </si>
  <si>
    <t>ZŘÍZENÍ KONSTRUKČNÍ VRSTVY TĚLESA ŽELEZNIČNÍHO SPODKU Z GEOTEXTILIE</t>
  </si>
  <si>
    <t>Trubní vedení</t>
  </si>
  <si>
    <t>875332</t>
  </si>
  <si>
    <t>POTRUBÍ DREN Z TRUB PLAST DN DO 150 MM DĚROVANÝCH</t>
  </si>
  <si>
    <t>17</t>
  </si>
  <si>
    <t>87533</t>
  </si>
  <si>
    <t>POTRUBÍ DREN Z TRUB PLAST DN DO 150MM</t>
  </si>
  <si>
    <t>894846</t>
  </si>
  <si>
    <t>ŠACHTY KANALIZAČNÍ PLASTOVÉ D 400MM</t>
  </si>
  <si>
    <t>E.1.2</t>
  </si>
  <si>
    <t>Nástupiště</t>
  </si>
  <si>
    <t xml:space="preserve">  SO 102</t>
  </si>
  <si>
    <t>Zastávka Kornatice, nástupiště a přístupové komunikace</t>
  </si>
  <si>
    <t>SO 102</t>
  </si>
  <si>
    <t>Všeobecné konstrukce a práce - Nástupiště</t>
  </si>
  <si>
    <t>015120</t>
  </si>
  <si>
    <t>POPLATKY ZA LIKVIDACŮ ODPADŮ NEKONTAMINOVANÝCH - 17 01 02 STAVEBNÍ A DEMOLIČNÍ SUŤ (CIHLY)</t>
  </si>
  <si>
    <t>015320</t>
  </si>
  <si>
    <t>POPLATKY ZA LIKVIDACI ODPADŮ NEKONTAMINOVANÝCH - 17 05 04 STÁVAJÍCÍ SYPANÝ MATERIÁL Z NÁSTUPIŠŤ</t>
  </si>
  <si>
    <t>015510</t>
  </si>
  <si>
    <t>POPLATKY ZA LIKVIDACŮ ODPADŮ NEBEZPEČNÝCH - 17 05 07* LOKÁLNĚ ZNEČIŠTĚNÝ ŠTĚRK A ZEMINA Z KOLEJIŠTĚ (VÝHYBKY)</t>
  </si>
  <si>
    <t>02911</t>
  </si>
  <si>
    <t>OSTATNÍ POŽADAVKY - GEODETICKÉ ZAMĚŘENÍ</t>
  </si>
  <si>
    <t>HM</t>
  </si>
  <si>
    <t>02944</t>
  </si>
  <si>
    <t>OSTAT POŽADAVKY - DOKUMENTACE SKUTEČ PROVEDENÍ V DIGIT FORMĚ</t>
  </si>
  <si>
    <t>29611.1</t>
  </si>
  <si>
    <t>OSTATNÍ POŽADAVKY - ODBORNÝ DOZOR PRACOVNÍKŮ OŘ</t>
  </si>
  <si>
    <t>HOD</t>
  </si>
  <si>
    <t>R35000</t>
  </si>
  <si>
    <t>PŘESAZENÍ STROMU</t>
  </si>
  <si>
    <t>R03100</t>
  </si>
  <si>
    <t>ZAŘÍZENÍ STAVENIŠTĚ - PRONÁJEM PLOCHY A NÁHRADA ÚRODY</t>
  </si>
  <si>
    <t>R-položka</t>
  </si>
  <si>
    <t>014102</t>
  </si>
  <si>
    <t>POPLATKY ZA SKLÁDKU</t>
  </si>
  <si>
    <t>materiál z SO 106</t>
  </si>
  <si>
    <t>(126,2+166,815-18,4)*1,8</t>
  </si>
  <si>
    <t>Zemní práce - Nástupiště</t>
  </si>
  <si>
    <t>11020</t>
  </si>
  <si>
    <t>VŠEOBECNÉ VYKLIZENÍ ZEMĚDĚLSKÝCH PLOCH</t>
  </si>
  <si>
    <t>11090</t>
  </si>
  <si>
    <t>VŠEOBECNÉ VYKLIZENÍ OSTATNÍCH PLOCH</t>
  </si>
  <si>
    <t>150*10</t>
  </si>
  <si>
    <t>132735</t>
  </si>
  <si>
    <t>HLOUBENÍ RÝH ŠÍŘ DO 2M PAŽ I NEPAŽ TŘ. I, ODVOZ DO 8KM</t>
  </si>
  <si>
    <t>17411</t>
  </si>
  <si>
    <t>ZÁSYP JAM A RÝH ZEMINOU SE ZHUTNĚNÍM</t>
  </si>
  <si>
    <t>11332</t>
  </si>
  <si>
    <t>ODSTRANĚNÍ PODKLADŮ ZPEVNĚNÝCH PLOCH Z KAMENIVA NESTMELENÉHO</t>
  </si>
  <si>
    <t>11332B</t>
  </si>
  <si>
    <t>ODSTRANĚNÍ PODKLADŮ ZPEVNĚNÝCH PLOCH Z KAMENIVA NESTMELENÉHO - DOPRAVA</t>
  </si>
  <si>
    <t>113137</t>
  </si>
  <si>
    <t>ODSTRANĚNÍ KRYTU ZPEVNĚNÝCH PLOCH S ASFALT POJIVEM, ODVOZ DO 16KM</t>
  </si>
  <si>
    <t>113157</t>
  </si>
  <si>
    <t>ODSTRANĚNÍ KRYTU ZPEVNĚNÝCH PLOCH Z BETONU, ODVOZ DO 16KM</t>
  </si>
  <si>
    <t>121101</t>
  </si>
  <si>
    <t>SEJMUTÍ ORNICE NEBO LESNÍ PŮDY S ODVOZEM DO 1KM</t>
  </si>
  <si>
    <t>18241</t>
  </si>
  <si>
    <t>ZALOŽENÍ TRÁVNÍKU RUČNÍM VÝSEVEM</t>
  </si>
  <si>
    <t>25</t>
  </si>
  <si>
    <t>18247</t>
  </si>
  <si>
    <t>OŠETŘOVÁNÍ TRÁVNÍKU</t>
  </si>
  <si>
    <t>18090</t>
  </si>
  <si>
    <t>VŠEOBECNÉ ÚPRAVY OSTATNÍCH PLOCH</t>
  </si>
  <si>
    <t>1.1</t>
  </si>
  <si>
    <t>Zemní práce - Přístupové komunikace</t>
  </si>
  <si>
    <t>68</t>
  </si>
  <si>
    <t>69</t>
  </si>
  <si>
    <t>11313</t>
  </si>
  <si>
    <t>ODSTRANĚNÍ KRYTU ZPEVNĚNÝCH PLOCH S ASFALTOVÝM POJIVEM</t>
  </si>
  <si>
    <t>70</t>
  </si>
  <si>
    <t>11313B</t>
  </si>
  <si>
    <t>ODSTRANĚNÍ KRYTU ZPEVNĚNÝCH PLOCH S ASFALTOVÝM POJIVEM - DOPRAVA</t>
  </si>
  <si>
    <t>71</t>
  </si>
  <si>
    <t>11333</t>
  </si>
  <si>
    <t>ODSTRANĚNÍ PODKLADU ZPEVNĚNÝCH PLOCH S ASFALT POJIVEM</t>
  </si>
  <si>
    <t>72</t>
  </si>
  <si>
    <t>11333B</t>
  </si>
  <si>
    <t>ODSTRANĚNÍ PODKLADU ZPEVNĚNÝCH PLOCH S ASFALT POJIVEM - DOPRAVA</t>
  </si>
  <si>
    <t>73</t>
  </si>
  <si>
    <t>113188</t>
  </si>
  <si>
    <t>ODSTRANĚNÍ KRYTU ZPEVNĚNÝCH PLOCH Z DLAŽDIC, ODVOZ DO 20KM</t>
  </si>
  <si>
    <t>74</t>
  </si>
  <si>
    <t>75</t>
  </si>
  <si>
    <t>76</t>
  </si>
  <si>
    <t>113524</t>
  </si>
  <si>
    <t>ODSTRANĚNÍ CHODNÍKOVÝCH A SILNIČNÍCH OBRUBNÍKŮ BETONOVÝCH, ODVOZ DO 5KM</t>
  </si>
  <si>
    <t>77</t>
  </si>
  <si>
    <t>11352B</t>
  </si>
  <si>
    <t>ODSTRANĚNÍ CHODNÍKOVÝCH A SILNIČNÍCH OBRUBNÍKŮ BETONOVÝCH - DOPRAVA</t>
  </si>
  <si>
    <t>78</t>
  </si>
  <si>
    <t>79</t>
  </si>
  <si>
    <t>Vodorovné konstrukce - Přístupové komunikace</t>
  </si>
  <si>
    <t>80</t>
  </si>
  <si>
    <t>451314</t>
  </si>
  <si>
    <t>PODKLADNÍ A VÝPLŇOVÉ VRSTVY Z PROSTÉHO BETONU C25/30 pod pref. rampy +chráničky</t>
  </si>
  <si>
    <t>81</t>
  </si>
  <si>
    <t>45145</t>
  </si>
  <si>
    <t>PODKL A VÝPLŇ VRSTVY Z MALTY CEMENTOVÉ tl.20 mm pod pref. rampy</t>
  </si>
  <si>
    <t>82</t>
  </si>
  <si>
    <t>45152</t>
  </si>
  <si>
    <t>PODKLADNÍ A VÝPLŇOVÉ VRSTVY Z KAMENIVA DRCENÉHO</t>
  </si>
  <si>
    <t>4.1</t>
  </si>
  <si>
    <t>Vodorovné konstrukce - Nástupiště</t>
  </si>
  <si>
    <t>PODKLADNÍ A VÝPLŇOVÉ VRSTVY Z PROSTÉHO BETONU C25/30 pod pref.L</t>
  </si>
  <si>
    <t>PODKL A VÝPLŇ VRSTVY Z MALTY CEMENTOVÉ tl.10 mm pod pref.L</t>
  </si>
  <si>
    <t>PODKLADNÍ A VÝPLŇOVÉ VRSTVY Z KAMENIVA DRCENÉHO pod pref.L štěrkodrť tl.100 mm</t>
  </si>
  <si>
    <t>45157</t>
  </si>
  <si>
    <t>PODKLADNÍ A VÝPLŇOVÉ VRSTVY Z KAMENIVA TĚŽENÉHO</t>
  </si>
  <si>
    <t>465512</t>
  </si>
  <si>
    <t>DLAŽBY Z LOMOVÉHO KAMENE NA MC</t>
  </si>
  <si>
    <t>45131A</t>
  </si>
  <si>
    <t>PODKLADNÍ A VÝPLŇOVÉ VRSTVY Z PROSTÉHO BETONU C20/25</t>
  </si>
  <si>
    <t>935412</t>
  </si>
  <si>
    <t>ŽLABY A RIGOLY Z BETONOVÝCH ŽLABOVEK ŠÍŘKY DO 600 MM DO BETONU</t>
  </si>
  <si>
    <t>34</t>
  </si>
  <si>
    <t>3,105+3,795+0,36+1,8+0,264</t>
  </si>
  <si>
    <t>35</t>
  </si>
  <si>
    <t>3,105+3,795+0,36+1,8+0,264+0,7+5,86+0,4</t>
  </si>
  <si>
    <t>36</t>
  </si>
  <si>
    <t>37</t>
  </si>
  <si>
    <t>46511</t>
  </si>
  <si>
    <t>DLAŽBY Z DÍLCŮ BETONOVÝCH</t>
  </si>
  <si>
    <t>0,5*0,08*29,3*2=2.344 [A]</t>
  </si>
  <si>
    <t>38</t>
  </si>
  <si>
    <t>935212</t>
  </si>
  <si>
    <t>PŘÍKOPOVÉ ŽLABY Z BETON TVÁRNIC ŠÍŘ DO 600MM DO BETONU TL 100MM</t>
  </si>
  <si>
    <t>45</t>
  </si>
  <si>
    <t>Komunikace - Nástupiště</t>
  </si>
  <si>
    <t>39</t>
  </si>
  <si>
    <t>ZŘÍZENÍ KONSTRUKČNÍ VRSTVY TĚLESA ŽELEZNIČNÍHO SPODKU ZE ŠTĚRKODRTI NOVÉ tl. 250 mm</t>
  </si>
  <si>
    <t>40</t>
  </si>
  <si>
    <t>41</t>
  </si>
  <si>
    <t>42</t>
  </si>
  <si>
    <t>43</t>
  </si>
  <si>
    <t>541121</t>
  </si>
  <si>
    <t>PŘÍČNÝ POSUN KOLEJE NA PRAŽCÍCH BETONOVÝCH DO 0,5 M</t>
  </si>
  <si>
    <t>44</t>
  </si>
  <si>
    <t>541322</t>
  </si>
  <si>
    <t>ZDVIH KOLEJE NA PRAŽCÍCH BETONOVÝCH OD 0 PŘES 200 MM</t>
  </si>
  <si>
    <t>46</t>
  </si>
  <si>
    <t>47</t>
  </si>
  <si>
    <t>48</t>
  </si>
  <si>
    <t>49</t>
  </si>
  <si>
    <t>549210</t>
  </si>
  <si>
    <t>PRAŽCOVÁ KOTVA V NOVĚ ZŘIZOVANÉ KOLEJI</t>
  </si>
  <si>
    <t>50</t>
  </si>
  <si>
    <t>52</t>
  </si>
  <si>
    <t>53</t>
  </si>
  <si>
    <t>56333</t>
  </si>
  <si>
    <t>VOZOVKOVÉ VRSTVY ZE ŠTĚRKODRTI TL. DO 150MM pod dlažbu</t>
  </si>
  <si>
    <t>54</t>
  </si>
  <si>
    <t>56341</t>
  </si>
  <si>
    <t>VOZOVKOVÉ VRSTVY ZE ŠTĚRKOPÍSKU TL. OD 20 DO 50MM (30 mm) pod dlažbu</t>
  </si>
  <si>
    <t>55</t>
  </si>
  <si>
    <t>56360</t>
  </si>
  <si>
    <t>VOZOVKOVÉ VRSTVY Z RECYKLOVANÉHO MATERIÁLU dosyp mezi pref.L</t>
  </si>
  <si>
    <t>56</t>
  </si>
  <si>
    <t>R582999</t>
  </si>
  <si>
    <t>VELKOFORMÁTOVÁ BETONOVÁ DLAŽBA ŠEDÁ (400x400x80)</t>
  </si>
  <si>
    <t>velkoformátová dlažba do lože tl. 30 mm dle ZTP</t>
  </si>
  <si>
    <t>60*2,03=121,8</t>
  </si>
  <si>
    <t>Položka zahrnuje veškeré činnosti a náklady spojené s dodávkou a monáží  kompletních konstrukcí uvedených v popisu a doplňujícím popisu položky, včetně doplňujících činností, komponentů a materiálů potřebných k realizaci funkčního zařízení.</t>
  </si>
  <si>
    <t>5.1</t>
  </si>
  <si>
    <t>Komunikace - Přístupové komunikace</t>
  </si>
  <si>
    <t>83</t>
  </si>
  <si>
    <t>VOZOVKOVÉ VRSTVY ZE ŠTĚRKOPÍSKU TL. OD 20 DO 50MM (30 mm)</t>
  </si>
  <si>
    <t>84</t>
  </si>
  <si>
    <t>VOZOVKOVÉ VRSTVY ZE ŠTĚRKODRTI TL. DO 150MM</t>
  </si>
  <si>
    <t>85</t>
  </si>
  <si>
    <t>VOZOVKOVÉ VRSTVY Z RECYKLOVANÉHO MATERIÁLU dosyp mezi pref. rampy</t>
  </si>
  <si>
    <t>86</t>
  </si>
  <si>
    <t>582611</t>
  </si>
  <si>
    <t>KRYTY Z BETON DLAŽDIC SE ZÁMKEM ŠEDÝCH TL 60MM DO LOŽE Z KAM</t>
  </si>
  <si>
    <t>87</t>
  </si>
  <si>
    <t>58261A</t>
  </si>
  <si>
    <t>KRYTY Z BETON DLAŽDIC SE ZÁMKEM BAREV RELIÉF TL 60MM DO LOŽE Z KAM</t>
  </si>
  <si>
    <t>Konstrukce a práce PSV - Přístupové komunikace</t>
  </si>
  <si>
    <t>88</t>
  </si>
  <si>
    <t>702212</t>
  </si>
  <si>
    <t>KABELOVÁ CHRÁNIČKA ZEMNÍ DN PŘES 100 DO 200 MM</t>
  </si>
  <si>
    <t>89</t>
  </si>
  <si>
    <t>702112</t>
  </si>
  <si>
    <t>KABELOVÝ ŽLAB ZEMNÍ VČETNĚ KRYTU SVĚTLÉ ŠÍŘKY PŘES 120 DO 250 MM</t>
  </si>
  <si>
    <t>90</t>
  </si>
  <si>
    <t>75ID11</t>
  </si>
  <si>
    <t>PLASTOVÁ ZEMNÍ KOMORA PRO ULOŽENÍ REZERVY</t>
  </si>
  <si>
    <t>7.1</t>
  </si>
  <si>
    <t>Konstrukce a práce PSV - Oplocení</t>
  </si>
  <si>
    <t>99</t>
  </si>
  <si>
    <t>60*0,5*0,1</t>
  </si>
  <si>
    <t>100</t>
  </si>
  <si>
    <t>26A24R</t>
  </si>
  <si>
    <t>VRTY PRO SLOUPKY OPLOCENÍ TŘ. TĚŽITELNOSTI II D DO 300MM</t>
  </si>
  <si>
    <t>R OTSKP</t>
  </si>
  <si>
    <t>60/2,5+3</t>
  </si>
  <si>
    <t>Technická specifikace položky odpovídá obdobné pol.příslušné cenové soustavě.</t>
  </si>
  <si>
    <t>101</t>
  </si>
  <si>
    <t>27231</t>
  </si>
  <si>
    <t>ZÁKLADY Z PROSTÉHO BETONU</t>
  </si>
  <si>
    <t>(60/2,5+3)*0,4*0,4*0,9</t>
  </si>
  <si>
    <t>102</t>
  </si>
  <si>
    <t>27512</t>
  </si>
  <si>
    <t>HRANICE PODPĚRNÉ Z DÍLCŮ ŽELEZOBETONOVÝCH</t>
  </si>
  <si>
    <t>60*0,3*0,1</t>
  </si>
  <si>
    <t>33817B</t>
  </si>
  <si>
    <t>SLOUPKY OHRADNÍ A PLOTOVÉ Z DÍLCŮ KOVOVÝCH DODATEČNĚ KOTVENÉ</t>
  </si>
  <si>
    <t>60/2,5*3*0,01</t>
  </si>
  <si>
    <t>103</t>
  </si>
  <si>
    <t>76792</t>
  </si>
  <si>
    <t>OPLOCENÍ Z DRÁTĚNÉHO PLETIVA POTAŽENÉHO PLASTEM</t>
  </si>
  <si>
    <t>2*60</t>
  </si>
  <si>
    <t>Trubní vedení - Přístupové komunikace</t>
  </si>
  <si>
    <t>91</t>
  </si>
  <si>
    <t>86633</t>
  </si>
  <si>
    <t>CHRÁNIČKY Z TRUB OCELOVÝCH DN DO 150MM</t>
  </si>
  <si>
    <t>92</t>
  </si>
  <si>
    <t>89952-R</t>
  </si>
  <si>
    <t>OBETONOVÁNÍ CHRÁNIČEK Z TRUB OCELOVÝCH</t>
  </si>
  <si>
    <t>Ostatní konstrukce a práce, bourání - Přístupové komunikace</t>
  </si>
  <si>
    <t>93</t>
  </si>
  <si>
    <t>9111A1</t>
  </si>
  <si>
    <t>ZÁBRADLÍ OCHRANNÉ S VODOR MADLY - DODÁVKA A MONTÁŽ</t>
  </si>
  <si>
    <t>94</t>
  </si>
  <si>
    <t>917212</t>
  </si>
  <si>
    <t>PARKOVÉ OBRUBY Z BETONOVÝCH OBRUBNÍKŮ ŠÍŘ 80MM</t>
  </si>
  <si>
    <t>95</t>
  </si>
  <si>
    <t>924825</t>
  </si>
  <si>
    <t>UKONČENÍ NÁSTUPIŠŤ RAMPOU TYPU L (H) BEZ KONZOLOVÝCH DESEK</t>
  </si>
  <si>
    <t>96</t>
  </si>
  <si>
    <t>93562</t>
  </si>
  <si>
    <t>ŽLABY OCELOLITINOVÉ SVĚTLÉ ŠÍŘKY DO 150MM VČET MŘÍŽÍ</t>
  </si>
  <si>
    <t>97</t>
  </si>
  <si>
    <t>99902R</t>
  </si>
  <si>
    <t>ZAJIŠTĚNÍ BEZPEČNOSTI PRÁCE V PROVOZOVANÉ NEVYLOUČENÉ DOPRAVNÍ CESTĚ</t>
  </si>
  <si>
    <t>98</t>
  </si>
  <si>
    <t>93620</t>
  </si>
  <si>
    <t>DROBNÉ DOPLŇK. KONSTR. PREFABRIK BETON A ŽELEZOBETON</t>
  </si>
  <si>
    <t>9.1</t>
  </si>
  <si>
    <t>Ostatní konstrukce a práce, bourání - Nástupiště</t>
  </si>
  <si>
    <t>57</t>
  </si>
  <si>
    <t>58</t>
  </si>
  <si>
    <t>924420</t>
  </si>
  <si>
    <t>NÁSTUPIŠTĚ L (H) BEZ KONZOLOVÝCH DESEK</t>
  </si>
  <si>
    <t>59</t>
  </si>
  <si>
    <t>924420R</t>
  </si>
  <si>
    <t>NÁSTUPIŠTĚ L (H) S PŘEDSAZENOU HRANOU BEZ KONZOLOVÝCH DESEK</t>
  </si>
  <si>
    <t>60</t>
  </si>
  <si>
    <t>924860</t>
  </si>
  <si>
    <t>NÁSTUPIŠTĚ - UKONČENÍ NÁSTUPIŠŤ NENÁSTUPNÍ HRANOU NA BETONOVÉ ZÍDCE S OCHRANNÝM ZÁBRADLÍM JAKÉKOLIV VÝŠKY</t>
  </si>
  <si>
    <t>61</t>
  </si>
  <si>
    <t>R582911</t>
  </si>
  <si>
    <t>VODÍCÍ LINIE S FUNKCÍ VAROVNÉHO PÁSU</t>
  </si>
  <si>
    <t>reliéfní úprava pro nevidomé a slabozraké barevně kontrasní probarvená ze studené dvousložkové plastové hmoty</t>
  </si>
  <si>
    <t>1*60 šířky 0,40=24</t>
  </si>
  <si>
    <t>62</t>
  </si>
  <si>
    <t>SIGNÁLNÍ PÁS S VÝSTUPKY</t>
  </si>
  <si>
    <t>reliéfní úprava pro nevidomé a slabozraké barevně nekontrasní ze studené dvousložkové plastové hmoty (šedá)</t>
  </si>
  <si>
    <t>1,6*0,8+1,6*0,4=1,28+0,64=1,92</t>
  </si>
  <si>
    <t>63</t>
  </si>
  <si>
    <t>965511</t>
  </si>
  <si>
    <t>ROZEBRÁNÍ NÁSTUPIŠTĚ TYPU TISCHER</t>
  </si>
  <si>
    <t>64</t>
  </si>
  <si>
    <t>965512</t>
  </si>
  <si>
    <t>ROZEBRÁNÍ NÁSTUPIŠTĚ TYPU TISCHER - ODVOZ (NA LIKVIDACI ODPADŮ NEBO JINÉ URČENÉ MÍSTO)</t>
  </si>
  <si>
    <t>65</t>
  </si>
  <si>
    <t>93723</t>
  </si>
  <si>
    <t>MOBILIÁŘ - KOŠE NA ODPADKY Z BETONOVÝCH DÍLCŮ</t>
  </si>
  <si>
    <t>66</t>
  </si>
  <si>
    <t>914111</t>
  </si>
  <si>
    <t>DOPRAVNÍ ZNAČKY ZÁKLADNÍ VELIKOSTI OCELOVÉ NEREFLEXNÍ - DOD A MONTÁŽ</t>
  </si>
  <si>
    <t>67</t>
  </si>
  <si>
    <t>914113</t>
  </si>
  <si>
    <t>DOPRAVNÍ ZNAČKY ZÁKLADNÍ VELIKOSTI OCELOVÉ NEREFLEXNÍ - DEMONTÁŽ</t>
  </si>
  <si>
    <t>19.7</t>
  </si>
  <si>
    <t>E.1.3</t>
  </si>
  <si>
    <t>Železniční přejezdy</t>
  </si>
  <si>
    <t xml:space="preserve">  SO 104</t>
  </si>
  <si>
    <t>Zastávka Kornatice, přejezdová konstrukce</t>
  </si>
  <si>
    <t>SO 104</t>
  </si>
  <si>
    <t>65*0,25=16.250 [A]</t>
  </si>
  <si>
    <t>65*0,25*25*2,4=975.000 [A]</t>
  </si>
  <si>
    <t>65*0,151*25</t>
  </si>
  <si>
    <t>19,5*2,5*25</t>
  </si>
  <si>
    <t>113728</t>
  </si>
  <si>
    <t>FRÉZOVÁNÍ ZPEVNĚNÝCH PLOCH ASFALTOVÝCH, ODVOZ DO 20KM</t>
  </si>
  <si>
    <t>4*5*0,2+4*2*2*0,2</t>
  </si>
  <si>
    <t>132839</t>
  </si>
  <si>
    <t>110</t>
  </si>
  <si>
    <t>132838</t>
  </si>
  <si>
    <t>HLOUBENÍ RÝH ŠÍŘ DO 2M PAŽ I NEPAŽ TŘ. II, ODVOZ DO 20KM pro závěrnou zídku</t>
  </si>
  <si>
    <t>8.775</t>
  </si>
  <si>
    <t>HLOUBENÍ RÝH ŠÍŘ DO 2M PAŽ I NEPAŽ TŘ. II, ODVOZ DO 20KM pro žlab z polymerbetonu</t>
  </si>
  <si>
    <t>7.2</t>
  </si>
  <si>
    <t>OBSYP POTRUBÍ A OBJEKTŮ Z NAKUPOVANÝCH MATERIÁLŮ - trativod ŠTD 0-32 mm</t>
  </si>
  <si>
    <t>Zvláštní zakládání, základy, zpevňování hornin</t>
  </si>
  <si>
    <t>21152</t>
  </si>
  <si>
    <t>SANAČNÍ ŽEBRA Z KAMENIVA DRCENÉHO</t>
  </si>
  <si>
    <t>21197</t>
  </si>
  <si>
    <t>OPLÁŠTĚNÍ ODVODŇOVACÍCH ŽEBER Z GEOTEXTILIE</t>
  </si>
  <si>
    <t>212626</t>
  </si>
  <si>
    <t>TRATIVODY KOMPL Z TRUB Z PLAST HM DN DO 100MM, RÝHA TŘ II</t>
  </si>
  <si>
    <t>272313</t>
  </si>
  <si>
    <t>ZÁKLADY Z PROSTÉHO BETONU DO C16/20 (B20) závěrná zídka - betonové lože tl.40 mm</t>
  </si>
  <si>
    <t>ZÁKLADY Z PROSTÉHO BETONU DO C16/20 (B20) závěrná zídka - betonový základ tl.380 mm</t>
  </si>
  <si>
    <t>ZÁKLADY Z PROSTÉHO BETONU DO C16/20 (B20) závěrná zídka - betonové lože tl.50 mm</t>
  </si>
  <si>
    <t>272315</t>
  </si>
  <si>
    <t>ZÁKLADY Z PROSTÉHO BETONU DO C30/37 (B37) - opěrky</t>
  </si>
  <si>
    <t>ZÁKLADY Z PROSTÉHO BETONU DO C16/20 (B20) - betonové lože tl.50 mm</t>
  </si>
  <si>
    <t>56334</t>
  </si>
  <si>
    <t>VOZOVKOVÉ VRSTVY ZE ŠTĚRKODRTI TL. DO 200MM</t>
  </si>
  <si>
    <t>574A33</t>
  </si>
  <si>
    <t>ASFALTOVÝ BETON PRO OBRUSNÉ VRSTVY ACO 11 TL. 40MM</t>
  </si>
  <si>
    <t>572211</t>
  </si>
  <si>
    <t>SPOJOVACÍ POSTŘIK Z ASFALTU DO 0,5KG/M2</t>
  </si>
  <si>
    <t>574E66</t>
  </si>
  <si>
    <t>ASFALTOVÝ BETON PRO PODKLADNÍ VRSTVY ACP 16+, 16S TL. 70MM</t>
  </si>
  <si>
    <t>572121</t>
  </si>
  <si>
    <t>INFILTRAČNÍ POSTŘIK ASFALTOVÝ DO 1,0KG/M2</t>
  </si>
  <si>
    <t>5774AE</t>
  </si>
  <si>
    <t>VRSTVY PRO OBNOVU A OPRAVY Z ASF BETONU ACO 11+, 11S</t>
  </si>
  <si>
    <t>1.8</t>
  </si>
  <si>
    <t>577212</t>
  </si>
  <si>
    <t>VRSTVY PRO OBNOVU, OPRAVY - SPOJ POSTŘIK DO 0,5KG/M2</t>
  </si>
  <si>
    <t>5774EG</t>
  </si>
  <si>
    <t>VRSTVY PRO OBNOVU A OPRAVY Z ASF BETONU ACP 16+, 16S</t>
  </si>
  <si>
    <t>3.15</t>
  </si>
  <si>
    <t>577221</t>
  </si>
  <si>
    <t>VRSTVY PRO OBNOVU, OPRAVY - INFILTRAČ POSTŘIK DO 1,0KG/M2</t>
  </si>
  <si>
    <t>897545</t>
  </si>
  <si>
    <t>VPUSŤ ODVOD ŽLABŮ Z POLYMERBETONU SV. ŠÍŘKY DO 300MM</t>
  </si>
  <si>
    <t>921112</t>
  </si>
  <si>
    <t>ŽELEZNIČNÍ PŘEJEZD CELOPRYŽOVÝ NA BETONOVÝCH PRAŽCÍCH</t>
  </si>
  <si>
    <t>93543</t>
  </si>
  <si>
    <t>ŽLABY Z DÍLCŮ Z POLYMERBETONU SVĚTLÉ ŠÍŘKY DO 200MM VČETNĚ MŘÍŽÍ</t>
  </si>
  <si>
    <t>7.14</t>
  </si>
  <si>
    <t>965321</t>
  </si>
  <si>
    <t>ROZEBRÁNÍ PŘEJEZDU, PŘECHODU OSTATNÍCH</t>
  </si>
  <si>
    <t>E.1.4</t>
  </si>
  <si>
    <t>Mosty, propustky, zdi</t>
  </si>
  <si>
    <t xml:space="preserve">  SO 106</t>
  </si>
  <si>
    <t>Zastávka Kornatice, trubní propustek v km 19,476</t>
  </si>
  <si>
    <t>SO 106</t>
  </si>
  <si>
    <t>R029611</t>
  </si>
  <si>
    <t>OSTATNÍ POŽADAVKY - ODBORNÝ DOZOR</t>
  </si>
  <si>
    <t>13183A</t>
  </si>
  <si>
    <t>HLOUBENÍ JAM ZAPAŽ I NEPAŽ TŘ II - BEZ DOPRAVY</t>
  </si>
  <si>
    <t>13183B</t>
  </si>
  <si>
    <t>HLOUBENÍ JAM ZAPAŽ I NEPAŽ TŘ. II - DOPRAVA</t>
  </si>
  <si>
    <t>126,2*20</t>
  </si>
  <si>
    <t>12283</t>
  </si>
  <si>
    <t>ODKOPÁVKY A PROKOPÁVKY OBECNÉ TŘ. II</t>
  </si>
  <si>
    <t>OBSYP POTRUBÍ A OBJEKTŮ Z NAKUPOVANÝCH MATERIÁLŮ</t>
  </si>
  <si>
    <t>17481</t>
  </si>
  <si>
    <t>ZÁSYP JAM A RÝH Z NAKUPOVANÝCH MATERIÁLŮ</t>
  </si>
  <si>
    <t>18130</t>
  </si>
  <si>
    <t>ÚPRAVA PLÁNĚ BEZ ZHUTNĚNÍ</t>
  </si>
  <si>
    <t>podkladní beton: 2,1*2,6*0,1+13,52*1,66*0,1</t>
  </si>
  <si>
    <t>272314</t>
  </si>
  <si>
    <t>ZÁKLADY Z PROSTÉHO BETONU DO C25/30</t>
  </si>
  <si>
    <t>12,22*1,3*0,2+0,73*1,7+0,7*0,4*1,75</t>
  </si>
  <si>
    <t>272366</t>
  </si>
  <si>
    <t>VÝZTUŽ ZÁKLADŮ Z KARI SÍTÍ</t>
  </si>
  <si>
    <t>viz. Výkres výztuže</t>
  </si>
  <si>
    <t>Svislé a kompletní konstrukce</t>
  </si>
  <si>
    <t>311325</t>
  </si>
  <si>
    <t>ZDI A STĚNY PODP A VOL ZE ŽELEZOBET DO C30/37</t>
  </si>
  <si>
    <t>šachta: 1,7*2,2*0,3+1,965*1,7*0,3+(3,34*0,3-0,614*0,3-0,018*0,3)+(3,15*0,3-1,16*0,3)+(3,15*0,3-0,46*0,3)</t>
  </si>
  <si>
    <t>311365</t>
  </si>
  <si>
    <t>VÝZTUŽ ZDÍ A STĚN PODP A VOL Z OCELI 10505, B500B</t>
  </si>
  <si>
    <t>311366</t>
  </si>
  <si>
    <t>VÝZTUŽ ZDÍ A STĚN PODP A VOL Z KARI-SÍTÍ</t>
  </si>
  <si>
    <t>Konstrukce a práce PSV</t>
  </si>
  <si>
    <t>711311</t>
  </si>
  <si>
    <t>IZOLACE PODZEMNÍCH OBJEKTŮ PROTI ZEMNÍ VLHKOSTI ASFALTOVÝMI NÁTĚRY</t>
  </si>
  <si>
    <t>2*3,14*0,57*14,22+2*2,2*2,265+2*1,7*2,265</t>
  </si>
  <si>
    <t>82460</t>
  </si>
  <si>
    <t>POTRUBÍ Z TRUB ŽELEZOBETONOVÝCH DN DO 800MM</t>
  </si>
  <si>
    <t>14.22</t>
  </si>
  <si>
    <t>899123</t>
  </si>
  <si>
    <t>MŘÍŽE Z KOMPOZITU SAMOSTATNÉ</t>
  </si>
  <si>
    <t>89915</t>
  </si>
  <si>
    <t>STUPADLA (A POD)</t>
  </si>
  <si>
    <t>966357</t>
  </si>
  <si>
    <t>BOURÁNÍ PROPUSTŮ Z TRUB DN DO 500MM</t>
  </si>
  <si>
    <t>5.2</t>
  </si>
  <si>
    <t>966168</t>
  </si>
  <si>
    <t>BOURÁNÍ KONSTRUKCÍ ZE ŽELEZOBETONU S ODVOZEM DO 20KM</t>
  </si>
  <si>
    <t>966158</t>
  </si>
  <si>
    <t>BOURÁNÍ KONSTRUKCÍ Z PROST BETONU S ODVOZEM DO 20KM</t>
  </si>
  <si>
    <t>E.2</t>
  </si>
  <si>
    <t>Pozemní stavební objekty</t>
  </si>
  <si>
    <t xml:space="preserve">  SO 105</t>
  </si>
  <si>
    <t>Zastávka Kornatice, orientační systém a mobiliář přístřešku</t>
  </si>
  <si>
    <t>SO 105</t>
  </si>
  <si>
    <t>26A24</t>
  </si>
  <si>
    <t>OTSKP</t>
  </si>
  <si>
    <t>2911</t>
  </si>
  <si>
    <t>Základy</t>
  </si>
  <si>
    <t>VRTY PRO SLOUPKY TŘ. TĚŽITELNOSTI II D DO 300MM</t>
  </si>
  <si>
    <t>8*1,2</t>
  </si>
  <si>
    <t>ZÁKLADY Z PROSTÉHO BETONU DO C16/20 (B20)</t>
  </si>
  <si>
    <t>8*1,2*0,64</t>
  </si>
  <si>
    <t>923711</t>
  </si>
  <si>
    <t>TABULE VELIKOSTI 2700X600 MM "NÁZEV STANICE" (NA OCELOVÝCH SLOUPCÍCH)</t>
  </si>
  <si>
    <t>923771</t>
  </si>
  <si>
    <t>TABULE VELIKOSTI 1200X400 MM SMĚR (NA OCELOVÝCH SLOUPCÍCH)</t>
  </si>
  <si>
    <t>923821</t>
  </si>
  <si>
    <t>SLOUPEK DN 60 PRO NÁVĚST</t>
  </si>
  <si>
    <t>900 - R1</t>
  </si>
  <si>
    <t>MOBILIÁŘ PŘÍSTŘEŠKU, OPRAVA FASÁDY, MALOVÁNÍ</t>
  </si>
  <si>
    <t>Nový koš, lavička, oprava fasády, malování uvnitř</t>
  </si>
  <si>
    <t>E.3.6</t>
  </si>
  <si>
    <t>Rozvodny vn, nn, osvětlení a dálkové ovládání odpojovačů</t>
  </si>
  <si>
    <t xml:space="preserve">  SO 103</t>
  </si>
  <si>
    <t>Zastávka Kornatice, přípojka NN a osvětlení</t>
  </si>
  <si>
    <t>SO 103</t>
  </si>
  <si>
    <t>029611</t>
  </si>
  <si>
    <t>02940</t>
  </si>
  <si>
    <t>OSTATNÍ POŽADAVKY - VYPRACOVÁNÍ DOKUMENTACE</t>
  </si>
  <si>
    <t>KČ</t>
  </si>
  <si>
    <t>13173</t>
  </si>
  <si>
    <t>HLOUBENÍ JAM ZAPAŽ I NEPAŽ TŘ. I</t>
  </si>
  <si>
    <t>131735</t>
  </si>
  <si>
    <t>HLOUBENÍ JAM ZAPAŽ I NEPAŽ TŘ. I, ODVOZ DO 8KM</t>
  </si>
  <si>
    <t>13273</t>
  </si>
  <si>
    <t>HLOUBENÍ RÝH ŠÍŘ DO 2M PAŽ I NEPAŽ TŘ. I</t>
  </si>
  <si>
    <t>141733</t>
  </si>
  <si>
    <t>PROTLAČOVÁNÍ POTRUBÍ Z PLAST HMOT DN DO 150MM</t>
  </si>
  <si>
    <t>18214</t>
  </si>
  <si>
    <t>ÚPRAVA POVRCHŮ SROVNÁNÍM ÚZEMÍ V TL DO 0,25M</t>
  </si>
  <si>
    <t>701AAA-R</t>
  </si>
  <si>
    <t>Vytyčení trasy venkovního silového vedení nn a vn v přehledném terénu (též v obci)</t>
  </si>
  <si>
    <t>KM</t>
  </si>
  <si>
    <t>701CFB-R</t>
  </si>
  <si>
    <t>Zřízení kab.lože z kopaného písku bez zakrytí v rýze do š.65cm, tl.vrstvy 10cm</t>
  </si>
  <si>
    <t>702312</t>
  </si>
  <si>
    <t>ZAKRYTÍ KABELŮ VÝSTRAŽNOU FÓLIÍ ŠÍŘKY PŘES 20 DO 40 CM</t>
  </si>
  <si>
    <t>702111</t>
  </si>
  <si>
    <t>KABELOVÝ ŽLAB ZEMNÍ VČETNĚ KRYTU SVĚTLÉ ŠÍŘKY DO 120 MM</t>
  </si>
  <si>
    <t>742P17</t>
  </si>
  <si>
    <t>VYHLEDÁNÍ STÁVAJÍCÍHO KABELU (MĚŘENÍ, SONDA)</t>
  </si>
  <si>
    <t>701004</t>
  </si>
  <si>
    <t>VYHLEDÁVACÍ MARKER ZEMNÍ</t>
  </si>
  <si>
    <t>743611</t>
  </si>
  <si>
    <t>ROZVADĚČ PRO DRÁŽNÍ OSVĚTLENÍ SILOVÝ NAPÁJECÍ S PLC ŘÍDÍCÍM SYSTÉMEM DO 6 KUSŮ TŘÍFÁZOVÝCH VĚTVÍ</t>
  </si>
  <si>
    <t>743644</t>
  </si>
  <si>
    <t>ROZVADĚČ PRO DRÁŽNÍ OSVĚTLENÍ - SPÍNACÍ HODINY PROGRAMOVATELNÉ SE SOUMRAKOVÝM ČIDLEM</t>
  </si>
  <si>
    <t>743F21</t>
  </si>
  <si>
    <t>SKŘÍŇ ELEKTROMĚROVÁ V KOMPAKTNÍM PILÍŘI PRO PŘÍMÉ MĚŘENÍ DO 80 A JEDNOSAZBOVÉ VČETNĚ VÝSTROJE</t>
  </si>
  <si>
    <t>743F22</t>
  </si>
  <si>
    <t>SKŘÍŇ ELEKTROMĚROVÁ V KOMPAKTNÍM PILÍŘI PRO PŘÍMÉ MĚŘENÍ DO 80 A DVOUSAZBOVÉ VČETNĚ VÝSTROJE</t>
  </si>
  <si>
    <t>743D11</t>
  </si>
  <si>
    <t>SKŘÍŇ PŘÍPOJKOVÁ POJISTKOVÁ KOMPAKTNÍ PILÍŘOVÁ DO 63 A, DO 50 MM2, S 1-2 SADAMI JISTÍCÍCH PRVKŮ</t>
  </si>
  <si>
    <t>744I01</t>
  </si>
  <si>
    <t>POJISTKOVÁ VLOŽKA DO 160 A</t>
  </si>
  <si>
    <t>744O14</t>
  </si>
  <si>
    <t>ELEKTROMĚR</t>
  </si>
  <si>
    <t>743EF-R</t>
  </si>
  <si>
    <t>SOKL PRO ROZVADĚČE, vč.ZÁKLADOVÉHO DÍLU</t>
  </si>
  <si>
    <t>899121-R</t>
  </si>
  <si>
    <t>OCHRANNÝ RÁM (KLEC) ROZVADĚČE, ŽÁROVĚ ZINKOVANÝ - DODÁVKA A MONTÁŽ</t>
  </si>
  <si>
    <t>742G12</t>
  </si>
  <si>
    <t>KABEL NN DVOU- A TŘÍŽÍLOVÝ CU S PLASTOVOU IZOLACÍ OD 4 DO 16 MM2</t>
  </si>
  <si>
    <t>742H23</t>
  </si>
  <si>
    <t>KABEL NN ČTYŘ- A PĚTIŽÍLOVÝ AL S PLASTOVOU IZOLACÍ OD 25 DO 50 MM2</t>
  </si>
  <si>
    <t>742K12</t>
  </si>
  <si>
    <t>UKONČENÍ DVOU AŽ PĚTIŽÍLOVÉHO KABELU V ROZVADĚČI NEBO NA PŘÍSTROJI OD 4 DO 16 MM2</t>
  </si>
  <si>
    <t>742K13</t>
  </si>
  <si>
    <t>UKONČENÍ DVOU AŽ PĚTIŽÍLOVÉHO KABELU V ROZVADĚČI NEBO NA PŘÍSTROJI OD 25 DO 50 MM2</t>
  </si>
  <si>
    <t>75IJ12-R</t>
  </si>
  <si>
    <t>MĚŘENÍ A ZKOUŠENÍ KABELŮ, vč.PROTOKOLU</t>
  </si>
  <si>
    <t>703411</t>
  </si>
  <si>
    <t>ELEKTROINSTALAČNÍ TRUBKA PLASTOVÁ VČETNĚ UPEVNĚNÍ A PŘÍSLUŠENSTVÍ DN PRŮMĚRU DO 25 MM</t>
  </si>
  <si>
    <t>703511</t>
  </si>
  <si>
    <t>ELEKTROINSTALAČNÍ LIŠTA ŠÍŘKY DO 30 MM</t>
  </si>
  <si>
    <t>743111</t>
  </si>
  <si>
    <t>OSVĚTLOVACÍ STOŽÁR SKLOPNÝ ŽÁROVĚ ZINKOVANÝ DÉLKY DO 6 M</t>
  </si>
  <si>
    <t>743ABB-R</t>
  </si>
  <si>
    <t>SKLÁPĚCÍ ZAŘÍZENÍ PRO STOŽÁRY</t>
  </si>
  <si>
    <t>743473</t>
  </si>
  <si>
    <t>SVÍTIDLO DRÁŽNÍ LED, MIN. IP 54, ELEKTRONICKÝ PŘEDŘADNÍK, PŘES 25 DO 45 W</t>
  </si>
  <si>
    <t>743486</t>
  </si>
  <si>
    <t>SVÍTIDLO DRÁŽNÍ - MONTÁŽ SVÍTIDLA NA OSVĚTLOVACÍ STOŽÁR DO VÝŠKY 15 M</t>
  </si>
  <si>
    <t>743451</t>
  </si>
  <si>
    <t>SVÍTIDLO DRÁŽNÍ ZÁŘIVKOVÉ ANTIVANDAL KOVOVÉ S LED ZDROJEM, MIN. IP 65, TŘÍDA II, ELEKTRONICKÝ PŘEDŘADNÍK, DO 40 W</t>
  </si>
  <si>
    <t>743485</t>
  </si>
  <si>
    <t>SVÍTIDLO DRÁŽNÍ - MONTÁŽ NÁSTĚNNÉHO, PŘISAZENÉHO NEBO ZÁVĚSNÉHO SVÍTIDLA</t>
  </si>
  <si>
    <t>741911</t>
  </si>
  <si>
    <t>UZEMŇOVACÍ VODIČ V ZEMI FEZN DO 120 MM2</t>
  </si>
  <si>
    <t>702511</t>
  </si>
  <si>
    <t>PRŮRAZ ZDIVEM (PŘÍČKOU) ZDĚNÝM TLOUŠŤKY DO 45 CM</t>
  </si>
  <si>
    <t>759999-R</t>
  </si>
  <si>
    <t>PODÍL PŘIDRUŽENÝCH MONTÁŽNÍCH PRACÍ A MATERIÁLU</t>
  </si>
  <si>
    <t>75E126-R</t>
  </si>
  <si>
    <t>OŽIVENÍ, NASTAVENÍ A ODZKOUŠENÍ SYSTÉMU</t>
  </si>
  <si>
    <t>747541</t>
  </si>
  <si>
    <t>MĚŘENÍ INTENZITY OSVĚTLENÍ INSTALOVANÉHO V ROZSAHU TOHOTO SO/PS</t>
  </si>
  <si>
    <t>747EDA-R</t>
  </si>
  <si>
    <t>Výpočet osvětlení</t>
  </si>
  <si>
    <t>747704</t>
  </si>
  <si>
    <t>ZAŠKOLENÍ OBSLUHY</t>
  </si>
  <si>
    <t>74F323</t>
  </si>
  <si>
    <t>PROTOKOL UTZ</t>
  </si>
  <si>
    <t>75E127</t>
  </si>
  <si>
    <t>CELKOVÁ PROHLÍDKA ZAŘÍZENÍ A VYHOTOVENÍ REVIZNÍ SPRÁVY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</si>
</sst>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0+C10+C12+C14+C16+C18+C20+C22</f>
        <v>0</v>
      </c>
    </row>
    <row r="7" spans="1:6" ht="12.75" customHeight="1" x14ac:dyDescent="0.2">
      <c r="B7" s="15" t="s">
        <v>7</v>
      </c>
      <c r="C7" s="17">
        <f>0+E10+E12+E14+E16+E18+E20+E22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</f>
        <v>0</v>
      </c>
      <c r="D10" s="21">
        <f t="shared" ref="D10:D23" si="0">C10*0.21</f>
        <v>0</v>
      </c>
      <c r="E10" s="21">
        <f>0+E11</f>
        <v>0</v>
      </c>
      <c r="F10" s="20">
        <f>0+F11</f>
        <v>31</v>
      </c>
    </row>
    <row r="11" spans="1:6" x14ac:dyDescent="0.2">
      <c r="A11" s="18" t="s">
        <v>16</v>
      </c>
      <c r="B11" s="19" t="s">
        <v>17</v>
      </c>
      <c r="C11" s="21">
        <f>'SO 101.1'!K8+'SO 101.1'!M8</f>
        <v>0</v>
      </c>
      <c r="D11" s="21">
        <f t="shared" si="0"/>
        <v>0</v>
      </c>
      <c r="E11" s="21">
        <f>C11+D11</f>
        <v>0</v>
      </c>
      <c r="F11" s="20">
        <f>'SO 101.1'!T7</f>
        <v>31</v>
      </c>
    </row>
    <row r="12" spans="1:6" x14ac:dyDescent="0.2">
      <c r="A12" s="18" t="s">
        <v>160</v>
      </c>
      <c r="B12" s="19" t="s">
        <v>161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14</v>
      </c>
    </row>
    <row r="13" spans="1:6" x14ac:dyDescent="0.2">
      <c r="A13" s="18" t="s">
        <v>162</v>
      </c>
      <c r="B13" s="19" t="s">
        <v>17</v>
      </c>
      <c r="C13" s="21">
        <f>'SO 101.2'!K8+'SO 101.2'!M8</f>
        <v>0</v>
      </c>
      <c r="D13" s="21">
        <f t="shared" si="0"/>
        <v>0</v>
      </c>
      <c r="E13" s="21">
        <f>C13+D13</f>
        <v>0</v>
      </c>
      <c r="F13" s="20">
        <f>'SO 101.2'!T7</f>
        <v>14</v>
      </c>
    </row>
    <row r="14" spans="1:6" x14ac:dyDescent="0.2">
      <c r="A14" s="18" t="s">
        <v>185</v>
      </c>
      <c r="B14" s="19" t="s">
        <v>186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103</v>
      </c>
    </row>
    <row r="15" spans="1:6" x14ac:dyDescent="0.2">
      <c r="A15" s="18" t="s">
        <v>187</v>
      </c>
      <c r="B15" s="19" t="s">
        <v>188</v>
      </c>
      <c r="C15" s="21">
        <f>'SO 102'!K8+'SO 102'!M8</f>
        <v>0</v>
      </c>
      <c r="D15" s="21">
        <f t="shared" si="0"/>
        <v>0</v>
      </c>
      <c r="E15" s="21">
        <f>C15+D15</f>
        <v>0</v>
      </c>
      <c r="F15" s="20">
        <f>'SO 102'!T7</f>
        <v>103</v>
      </c>
    </row>
    <row r="16" spans="1:6" x14ac:dyDescent="0.2">
      <c r="A16" s="18" t="s">
        <v>452</v>
      </c>
      <c r="B16" s="19" t="s">
        <v>453</v>
      </c>
      <c r="C16" s="21">
        <f>0+C17</f>
        <v>0</v>
      </c>
      <c r="D16" s="21">
        <f t="shared" si="0"/>
        <v>0</v>
      </c>
      <c r="E16" s="21">
        <f>0+E17</f>
        <v>0</v>
      </c>
      <c r="F16" s="20">
        <f>0+F17</f>
        <v>38</v>
      </c>
    </row>
    <row r="17" spans="1:6" x14ac:dyDescent="0.2">
      <c r="A17" s="18" t="s">
        <v>454</v>
      </c>
      <c r="B17" s="19" t="s">
        <v>455</v>
      </c>
      <c r="C17" s="21">
        <f>'SO 104'!K8+'SO 104'!M8</f>
        <v>0</v>
      </c>
      <c r="D17" s="21">
        <f t="shared" si="0"/>
        <v>0</v>
      </c>
      <c r="E17" s="21">
        <f>C17+D17</f>
        <v>0</v>
      </c>
      <c r="F17" s="20">
        <f>'SO 104'!T7</f>
        <v>38</v>
      </c>
    </row>
    <row r="18" spans="1:6" x14ac:dyDescent="0.2">
      <c r="A18" s="18" t="s">
        <v>515</v>
      </c>
      <c r="B18" s="19" t="s">
        <v>516</v>
      </c>
      <c r="C18" s="21">
        <f>0+C19</f>
        <v>0</v>
      </c>
      <c r="D18" s="21">
        <f t="shared" si="0"/>
        <v>0</v>
      </c>
      <c r="E18" s="21">
        <f>0+E19</f>
        <v>0</v>
      </c>
      <c r="F18" s="20">
        <f>0+F19</f>
        <v>21</v>
      </c>
    </row>
    <row r="19" spans="1:6" x14ac:dyDescent="0.2">
      <c r="A19" s="18" t="s">
        <v>517</v>
      </c>
      <c r="B19" s="19" t="s">
        <v>518</v>
      </c>
      <c r="C19" s="21">
        <f>'SO 106'!K8+'SO 106'!M8</f>
        <v>0</v>
      </c>
      <c r="D19" s="21">
        <f t="shared" si="0"/>
        <v>0</v>
      </c>
      <c r="E19" s="21">
        <f>C19+D19</f>
        <v>0</v>
      </c>
      <c r="F19" s="20">
        <f>'SO 106'!T7</f>
        <v>21</v>
      </c>
    </row>
    <row r="20" spans="1:6" x14ac:dyDescent="0.2">
      <c r="A20" s="18" t="s">
        <v>567</v>
      </c>
      <c r="B20" s="19" t="s">
        <v>568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9</v>
      </c>
    </row>
    <row r="21" spans="1:6" x14ac:dyDescent="0.2">
      <c r="A21" s="18" t="s">
        <v>569</v>
      </c>
      <c r="B21" s="19" t="s">
        <v>570</v>
      </c>
      <c r="C21" s="21">
        <f>'SO 105'!K8+'SO 105'!M8</f>
        <v>0</v>
      </c>
      <c r="D21" s="21">
        <f t="shared" si="0"/>
        <v>0</v>
      </c>
      <c r="E21" s="21">
        <f>C21+D21</f>
        <v>0</v>
      </c>
      <c r="F21" s="20">
        <f>'SO 105'!T7</f>
        <v>9</v>
      </c>
    </row>
    <row r="22" spans="1:6" x14ac:dyDescent="0.2">
      <c r="A22" s="18" t="s">
        <v>589</v>
      </c>
      <c r="B22" s="19" t="s">
        <v>590</v>
      </c>
      <c r="C22" s="21">
        <f>0+C23</f>
        <v>0</v>
      </c>
      <c r="D22" s="21">
        <f t="shared" si="0"/>
        <v>0</v>
      </c>
      <c r="E22" s="21">
        <f>0+E23</f>
        <v>0</v>
      </c>
      <c r="F22" s="20">
        <f>0+F23</f>
        <v>49</v>
      </c>
    </row>
    <row r="23" spans="1:6" x14ac:dyDescent="0.2">
      <c r="A23" s="18" t="s">
        <v>591</v>
      </c>
      <c r="B23" s="19" t="s">
        <v>592</v>
      </c>
      <c r="C23" s="21">
        <f>'SO 103'!K8+'SO 103'!M8</f>
        <v>0</v>
      </c>
      <c r="D23" s="21">
        <f t="shared" si="0"/>
        <v>0</v>
      </c>
      <c r="E23" s="21">
        <f>C23+D23</f>
        <v>0</v>
      </c>
      <c r="F23" s="20">
        <f>'SO 103'!T7</f>
        <v>49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COUNTIFS(L8:L133,"=0",A8:A133,"P")+COUNTIFS(L8:L133,"",A8:A133,"P")+SUM(Q8:Q133)</f>
        <v>31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0+J9+J34+J47+J92</f>
        <v>0</v>
      </c>
      <c r="K8" s="31">
        <f>0+K9+K34+K47+K92</f>
        <v>0</v>
      </c>
      <c r="L8" s="31">
        <f>0+L9+L34+L47+L92</f>
        <v>0</v>
      </c>
      <c r="M8" s="31">
        <f>0+M9+M34+M47+M92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</f>
        <v>0</v>
      </c>
      <c r="M9" s="34">
        <f>0+M10+M14+M18+M22+M26+M30</f>
        <v>0</v>
      </c>
    </row>
    <row r="10" spans="1:20" ht="25.5" x14ac:dyDescent="0.2">
      <c r="A10" t="s">
        <v>49</v>
      </c>
      <c r="B10" s="36" t="s">
        <v>50</v>
      </c>
      <c r="C10" s="36" t="s">
        <v>51</v>
      </c>
      <c r="D10" s="37" t="s">
        <v>50</v>
      </c>
      <c r="E10" s="13" t="s">
        <v>52</v>
      </c>
      <c r="F10" s="38" t="s">
        <v>53</v>
      </c>
      <c r="G10" s="39">
        <v>185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ht="25.5" x14ac:dyDescent="0.2">
      <c r="A14" t="s">
        <v>49</v>
      </c>
      <c r="B14" s="36" t="s">
        <v>27</v>
      </c>
      <c r="C14" s="36" t="s">
        <v>61</v>
      </c>
      <c r="D14" s="37" t="s">
        <v>50</v>
      </c>
      <c r="E14" s="13" t="s">
        <v>62</v>
      </c>
      <c r="F14" s="38" t="s">
        <v>53</v>
      </c>
      <c r="G14" s="39">
        <v>560.54999999999995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60</v>
      </c>
    </row>
    <row r="18" spans="1:16" ht="25.5" x14ac:dyDescent="0.2">
      <c r="A18" t="s">
        <v>49</v>
      </c>
      <c r="B18" s="36" t="s">
        <v>26</v>
      </c>
      <c r="C18" s="36" t="s">
        <v>63</v>
      </c>
      <c r="D18" s="37" t="s">
        <v>50</v>
      </c>
      <c r="E18" s="13" t="s">
        <v>64</v>
      </c>
      <c r="F18" s="38" t="s">
        <v>53</v>
      </c>
      <c r="G18" s="39">
        <v>42.12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60</v>
      </c>
    </row>
    <row r="22" spans="1:16" ht="25.5" x14ac:dyDescent="0.2">
      <c r="A22" t="s">
        <v>49</v>
      </c>
      <c r="B22" s="36" t="s">
        <v>65</v>
      </c>
      <c r="C22" s="36" t="s">
        <v>66</v>
      </c>
      <c r="D22" s="37" t="s">
        <v>50</v>
      </c>
      <c r="E22" s="13" t="s">
        <v>67</v>
      </c>
      <c r="F22" s="38" t="s">
        <v>53</v>
      </c>
      <c r="G22" s="39">
        <v>2.8000000000000001E-2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60</v>
      </c>
    </row>
    <row r="26" spans="1:16" ht="25.5" x14ac:dyDescent="0.2">
      <c r="A26" t="s">
        <v>49</v>
      </c>
      <c r="B26" s="36" t="s">
        <v>68</v>
      </c>
      <c r="C26" s="36" t="s">
        <v>69</v>
      </c>
      <c r="D26" s="37" t="s">
        <v>50</v>
      </c>
      <c r="E26" s="13" t="s">
        <v>70</v>
      </c>
      <c r="F26" s="38" t="s">
        <v>53</v>
      </c>
      <c r="G26" s="39">
        <v>6.8000000000000005E-2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x14ac:dyDescent="0.2">
      <c r="A29" t="s">
        <v>59</v>
      </c>
      <c r="E29" s="41" t="s">
        <v>60</v>
      </c>
    </row>
    <row r="30" spans="1:16" x14ac:dyDescent="0.2">
      <c r="A30" t="s">
        <v>49</v>
      </c>
      <c r="B30" s="36" t="s">
        <v>71</v>
      </c>
      <c r="C30" s="36" t="s">
        <v>72</v>
      </c>
      <c r="D30" s="37" t="s">
        <v>50</v>
      </c>
      <c r="E30" s="13" t="s">
        <v>73</v>
      </c>
      <c r="F30" s="38" t="s">
        <v>74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60</v>
      </c>
    </row>
    <row r="34" spans="1:16" x14ac:dyDescent="0.2">
      <c r="A34" t="s">
        <v>46</v>
      </c>
      <c r="C34" s="33" t="s">
        <v>50</v>
      </c>
      <c r="E34" s="35" t="s">
        <v>75</v>
      </c>
      <c r="J34" s="34">
        <f>0</f>
        <v>0</v>
      </c>
      <c r="K34" s="34">
        <f>0</f>
        <v>0</v>
      </c>
      <c r="L34" s="34">
        <f>0+L35+L39+L43</f>
        <v>0</v>
      </c>
      <c r="M34" s="34">
        <f>0+M35+M39+M43</f>
        <v>0</v>
      </c>
    </row>
    <row r="35" spans="1:16" x14ac:dyDescent="0.2">
      <c r="A35" t="s">
        <v>49</v>
      </c>
      <c r="B35" s="36" t="s">
        <v>76</v>
      </c>
      <c r="C35" s="36" t="s">
        <v>77</v>
      </c>
      <c r="D35" s="37" t="s">
        <v>50</v>
      </c>
      <c r="E35" s="13" t="s">
        <v>78</v>
      </c>
      <c r="F35" s="38" t="s">
        <v>79</v>
      </c>
      <c r="G35" s="39">
        <v>127.5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56</v>
      </c>
    </row>
    <row r="37" spans="1:16" x14ac:dyDescent="0.2">
      <c r="A37" s="37" t="s">
        <v>57</v>
      </c>
      <c r="E37" s="42" t="s">
        <v>58</v>
      </c>
    </row>
    <row r="38" spans="1:16" x14ac:dyDescent="0.2">
      <c r="A38" t="s">
        <v>59</v>
      </c>
      <c r="E38" s="41" t="s">
        <v>60</v>
      </c>
    </row>
    <row r="39" spans="1:16" x14ac:dyDescent="0.2">
      <c r="A39" t="s">
        <v>49</v>
      </c>
      <c r="B39" s="36" t="s">
        <v>80</v>
      </c>
      <c r="C39" s="36" t="s">
        <v>81</v>
      </c>
      <c r="D39" s="37" t="s">
        <v>50</v>
      </c>
      <c r="E39" s="13" t="s">
        <v>82</v>
      </c>
      <c r="F39" s="38" t="s">
        <v>79</v>
      </c>
      <c r="G39" s="39">
        <v>127.5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56</v>
      </c>
    </row>
    <row r="41" spans="1:16" x14ac:dyDescent="0.2">
      <c r="A41" s="37" t="s">
        <v>57</v>
      </c>
      <c r="E41" s="42" t="s">
        <v>58</v>
      </c>
    </row>
    <row r="42" spans="1:16" x14ac:dyDescent="0.2">
      <c r="A42" t="s">
        <v>59</v>
      </c>
      <c r="E42" s="41" t="s">
        <v>60</v>
      </c>
    </row>
    <row r="43" spans="1:16" x14ac:dyDescent="0.2">
      <c r="A43" t="s">
        <v>49</v>
      </c>
      <c r="B43" s="36" t="s">
        <v>83</v>
      </c>
      <c r="C43" s="36" t="s">
        <v>84</v>
      </c>
      <c r="D43" s="37" t="s">
        <v>50</v>
      </c>
      <c r="E43" s="13" t="s">
        <v>85</v>
      </c>
      <c r="F43" s="38" t="s">
        <v>86</v>
      </c>
      <c r="G43" s="39">
        <v>840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x14ac:dyDescent="0.2">
      <c r="A44" s="37" t="s">
        <v>55</v>
      </c>
      <c r="E44" s="41" t="s">
        <v>56</v>
      </c>
    </row>
    <row r="45" spans="1:16" x14ac:dyDescent="0.2">
      <c r="A45" s="37" t="s">
        <v>57</v>
      </c>
      <c r="E45" s="42" t="s">
        <v>58</v>
      </c>
    </row>
    <row r="46" spans="1:16" x14ac:dyDescent="0.2">
      <c r="A46" t="s">
        <v>59</v>
      </c>
      <c r="E46" s="41" t="s">
        <v>60</v>
      </c>
    </row>
    <row r="47" spans="1:16" x14ac:dyDescent="0.2">
      <c r="A47" t="s">
        <v>46</v>
      </c>
      <c r="C47" s="33" t="s">
        <v>68</v>
      </c>
      <c r="E47" s="35" t="s">
        <v>87</v>
      </c>
      <c r="J47" s="34">
        <f>0</f>
        <v>0</v>
      </c>
      <c r="K47" s="34">
        <f>0</f>
        <v>0</v>
      </c>
      <c r="L47" s="34">
        <f>0+L48+L52+L56+L60+L64+L68+L72+L76+L80+L84+L88</f>
        <v>0</v>
      </c>
      <c r="M47" s="34">
        <f>0+M48+M52+M56+M60+M64+M68+M72+M76+M80+M84+M88</f>
        <v>0</v>
      </c>
    </row>
    <row r="48" spans="1:16" x14ac:dyDescent="0.2">
      <c r="A48" t="s">
        <v>49</v>
      </c>
      <c r="B48" s="36" t="s">
        <v>88</v>
      </c>
      <c r="C48" s="36" t="s">
        <v>89</v>
      </c>
      <c r="D48" s="37" t="s">
        <v>50</v>
      </c>
      <c r="E48" s="13" t="s">
        <v>90</v>
      </c>
      <c r="F48" s="38" t="s">
        <v>79</v>
      </c>
      <c r="G48" s="39">
        <v>22.7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54</v>
      </c>
      <c r="O48">
        <f>(M48*21)/100</f>
        <v>0</v>
      </c>
      <c r="P48" t="s">
        <v>27</v>
      </c>
    </row>
    <row r="49" spans="1:16" x14ac:dyDescent="0.2">
      <c r="A49" s="37" t="s">
        <v>55</v>
      </c>
      <c r="E49" s="41" t="s">
        <v>56</v>
      </c>
    </row>
    <row r="50" spans="1:16" x14ac:dyDescent="0.2">
      <c r="A50" s="37" t="s">
        <v>57</v>
      </c>
      <c r="E50" s="42" t="s">
        <v>58</v>
      </c>
    </row>
    <row r="51" spans="1:16" x14ac:dyDescent="0.2">
      <c r="A51" t="s">
        <v>59</v>
      </c>
      <c r="E51" s="41" t="s">
        <v>60</v>
      </c>
    </row>
    <row r="52" spans="1:16" x14ac:dyDescent="0.2">
      <c r="A52" t="s">
        <v>49</v>
      </c>
      <c r="B52" s="36" t="s">
        <v>91</v>
      </c>
      <c r="C52" s="36" t="s">
        <v>92</v>
      </c>
      <c r="D52" s="37" t="s">
        <v>50</v>
      </c>
      <c r="E52" s="13" t="s">
        <v>93</v>
      </c>
      <c r="F52" s="38" t="s">
        <v>79</v>
      </c>
      <c r="G52" s="39">
        <v>30.3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54</v>
      </c>
      <c r="O52">
        <f>(M52*21)/100</f>
        <v>0</v>
      </c>
      <c r="P52" t="s">
        <v>27</v>
      </c>
    </row>
    <row r="53" spans="1:16" x14ac:dyDescent="0.2">
      <c r="A53" s="37" t="s">
        <v>55</v>
      </c>
      <c r="E53" s="41" t="s">
        <v>56</v>
      </c>
    </row>
    <row r="54" spans="1:16" x14ac:dyDescent="0.2">
      <c r="A54" s="37" t="s">
        <v>57</v>
      </c>
      <c r="E54" s="42" t="s">
        <v>58</v>
      </c>
    </row>
    <row r="55" spans="1:16" x14ac:dyDescent="0.2">
      <c r="A55" t="s">
        <v>59</v>
      </c>
      <c r="E55" s="41" t="s">
        <v>60</v>
      </c>
    </row>
    <row r="56" spans="1:16" ht="25.5" x14ac:dyDescent="0.2">
      <c r="A56" t="s">
        <v>49</v>
      </c>
      <c r="B56" s="36" t="s">
        <v>94</v>
      </c>
      <c r="C56" s="36" t="s">
        <v>95</v>
      </c>
      <c r="D56" s="37" t="s">
        <v>50</v>
      </c>
      <c r="E56" s="13" t="s">
        <v>96</v>
      </c>
      <c r="F56" s="38" t="s">
        <v>97</v>
      </c>
      <c r="G56" s="39">
        <v>15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54</v>
      </c>
      <c r="O56">
        <f>(M56*21)/100</f>
        <v>0</v>
      </c>
      <c r="P56" t="s">
        <v>27</v>
      </c>
    </row>
    <row r="57" spans="1:16" x14ac:dyDescent="0.2">
      <c r="A57" s="37" t="s">
        <v>55</v>
      </c>
      <c r="E57" s="41" t="s">
        <v>56</v>
      </c>
    </row>
    <row r="58" spans="1:16" x14ac:dyDescent="0.2">
      <c r="A58" s="37" t="s">
        <v>57</v>
      </c>
      <c r="E58" s="42" t="s">
        <v>58</v>
      </c>
    </row>
    <row r="59" spans="1:16" x14ac:dyDescent="0.2">
      <c r="A59" t="s">
        <v>59</v>
      </c>
      <c r="E59" s="41" t="s">
        <v>60</v>
      </c>
    </row>
    <row r="60" spans="1:16" x14ac:dyDescent="0.2">
      <c r="A60" t="s">
        <v>49</v>
      </c>
      <c r="B60" s="36" t="s">
        <v>98</v>
      </c>
      <c r="C60" s="36" t="s">
        <v>99</v>
      </c>
      <c r="D60" s="37" t="s">
        <v>50</v>
      </c>
      <c r="E60" s="13" t="s">
        <v>100</v>
      </c>
      <c r="F60" s="38" t="s">
        <v>101</v>
      </c>
      <c r="G60" s="39">
        <v>12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54</v>
      </c>
      <c r="O60">
        <f>(M60*21)/100</f>
        <v>0</v>
      </c>
      <c r="P60" t="s">
        <v>27</v>
      </c>
    </row>
    <row r="61" spans="1:16" x14ac:dyDescent="0.2">
      <c r="A61" s="37" t="s">
        <v>55</v>
      </c>
      <c r="E61" s="41" t="s">
        <v>56</v>
      </c>
    </row>
    <row r="62" spans="1:16" x14ac:dyDescent="0.2">
      <c r="A62" s="37" t="s">
        <v>57</v>
      </c>
      <c r="E62" s="42" t="s">
        <v>58</v>
      </c>
    </row>
    <row r="63" spans="1:16" x14ac:dyDescent="0.2">
      <c r="A63" t="s">
        <v>59</v>
      </c>
      <c r="E63" s="41" t="s">
        <v>60</v>
      </c>
    </row>
    <row r="64" spans="1:16" ht="25.5" x14ac:dyDescent="0.2">
      <c r="A64" t="s">
        <v>49</v>
      </c>
      <c r="B64" s="36" t="s">
        <v>102</v>
      </c>
      <c r="C64" s="36" t="s">
        <v>103</v>
      </c>
      <c r="D64" s="37" t="s">
        <v>50</v>
      </c>
      <c r="E64" s="13" t="s">
        <v>104</v>
      </c>
      <c r="F64" s="38" t="s">
        <v>97</v>
      </c>
      <c r="G64" s="39">
        <v>50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54</v>
      </c>
      <c r="O64">
        <f>(M64*21)/100</f>
        <v>0</v>
      </c>
      <c r="P64" t="s">
        <v>27</v>
      </c>
    </row>
    <row r="65" spans="1:16" x14ac:dyDescent="0.2">
      <c r="A65" s="37" t="s">
        <v>55</v>
      </c>
      <c r="E65" s="41" t="s">
        <v>56</v>
      </c>
    </row>
    <row r="66" spans="1:16" x14ac:dyDescent="0.2">
      <c r="A66" s="37" t="s">
        <v>57</v>
      </c>
      <c r="E66" s="42" t="s">
        <v>58</v>
      </c>
    </row>
    <row r="67" spans="1:16" x14ac:dyDescent="0.2">
      <c r="A67" t="s">
        <v>59</v>
      </c>
      <c r="E67" s="41" t="s">
        <v>60</v>
      </c>
    </row>
    <row r="68" spans="1:16" ht="25.5" x14ac:dyDescent="0.2">
      <c r="A68" t="s">
        <v>49</v>
      </c>
      <c r="B68" s="36" t="s">
        <v>105</v>
      </c>
      <c r="C68" s="36" t="s">
        <v>106</v>
      </c>
      <c r="D68" s="37" t="s">
        <v>50</v>
      </c>
      <c r="E68" s="13" t="s">
        <v>107</v>
      </c>
      <c r="F68" s="38" t="s">
        <v>97</v>
      </c>
      <c r="G68" s="39">
        <v>50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54</v>
      </c>
      <c r="O68">
        <f>(M68*21)/100</f>
        <v>0</v>
      </c>
      <c r="P68" t="s">
        <v>27</v>
      </c>
    </row>
    <row r="69" spans="1:16" x14ac:dyDescent="0.2">
      <c r="A69" s="37" t="s">
        <v>55</v>
      </c>
      <c r="E69" s="41" t="s">
        <v>56</v>
      </c>
    </row>
    <row r="70" spans="1:16" x14ac:dyDescent="0.2">
      <c r="A70" s="37" t="s">
        <v>57</v>
      </c>
      <c r="E70" s="42" t="s">
        <v>58</v>
      </c>
    </row>
    <row r="71" spans="1:16" x14ac:dyDescent="0.2">
      <c r="A71" t="s">
        <v>59</v>
      </c>
      <c r="E71" s="41" t="s">
        <v>60</v>
      </c>
    </row>
    <row r="72" spans="1:16" x14ac:dyDescent="0.2">
      <c r="A72" t="s">
        <v>49</v>
      </c>
      <c r="B72" s="36" t="s">
        <v>108</v>
      </c>
      <c r="C72" s="36" t="s">
        <v>109</v>
      </c>
      <c r="D72" s="37" t="s">
        <v>50</v>
      </c>
      <c r="E72" s="13" t="s">
        <v>110</v>
      </c>
      <c r="F72" s="38" t="s">
        <v>79</v>
      </c>
      <c r="G72" s="39">
        <v>26.25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54</v>
      </c>
      <c r="O72">
        <f>(M72*21)/100</f>
        <v>0</v>
      </c>
      <c r="P72" t="s">
        <v>27</v>
      </c>
    </row>
    <row r="73" spans="1:16" x14ac:dyDescent="0.2">
      <c r="A73" s="37" t="s">
        <v>55</v>
      </c>
      <c r="E73" s="41" t="s">
        <v>56</v>
      </c>
    </row>
    <row r="74" spans="1:16" x14ac:dyDescent="0.2">
      <c r="A74" s="37" t="s">
        <v>57</v>
      </c>
      <c r="E74" s="42" t="s">
        <v>58</v>
      </c>
    </row>
    <row r="75" spans="1:16" x14ac:dyDescent="0.2">
      <c r="A75" t="s">
        <v>59</v>
      </c>
      <c r="E75" s="41" t="s">
        <v>60</v>
      </c>
    </row>
    <row r="76" spans="1:16" x14ac:dyDescent="0.2">
      <c r="A76" t="s">
        <v>49</v>
      </c>
      <c r="B76" s="36" t="s">
        <v>111</v>
      </c>
      <c r="C76" s="36" t="s">
        <v>112</v>
      </c>
      <c r="D76" s="37" t="s">
        <v>50</v>
      </c>
      <c r="E76" s="13" t="s">
        <v>113</v>
      </c>
      <c r="F76" s="38" t="s">
        <v>114</v>
      </c>
      <c r="G76" s="39">
        <v>91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54</v>
      </c>
      <c r="O76">
        <f>(M76*21)/100</f>
        <v>0</v>
      </c>
      <c r="P76" t="s">
        <v>27</v>
      </c>
    </row>
    <row r="77" spans="1:16" x14ac:dyDescent="0.2">
      <c r="A77" s="37" t="s">
        <v>55</v>
      </c>
      <c r="E77" s="41" t="s">
        <v>56</v>
      </c>
    </row>
    <row r="78" spans="1:16" x14ac:dyDescent="0.2">
      <c r="A78" s="37" t="s">
        <v>57</v>
      </c>
      <c r="E78" s="42" t="s">
        <v>58</v>
      </c>
    </row>
    <row r="79" spans="1:16" x14ac:dyDescent="0.2">
      <c r="A79" t="s">
        <v>59</v>
      </c>
      <c r="E79" s="41" t="s">
        <v>60</v>
      </c>
    </row>
    <row r="80" spans="1:16" x14ac:dyDescent="0.2">
      <c r="A80" t="s">
        <v>49</v>
      </c>
      <c r="B80" s="36" t="s">
        <v>115</v>
      </c>
      <c r="C80" s="36" t="s">
        <v>116</v>
      </c>
      <c r="D80" s="37" t="s">
        <v>50</v>
      </c>
      <c r="E80" s="13" t="s">
        <v>117</v>
      </c>
      <c r="F80" s="38" t="s">
        <v>101</v>
      </c>
      <c r="G80" s="39">
        <v>2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54</v>
      </c>
      <c r="O80">
        <f>(M80*21)/100</f>
        <v>0</v>
      </c>
      <c r="P80" t="s">
        <v>27</v>
      </c>
    </row>
    <row r="81" spans="1:16" x14ac:dyDescent="0.2">
      <c r="A81" s="37" t="s">
        <v>55</v>
      </c>
      <c r="E81" s="41" t="s">
        <v>56</v>
      </c>
    </row>
    <row r="82" spans="1:16" x14ac:dyDescent="0.2">
      <c r="A82" s="37" t="s">
        <v>57</v>
      </c>
      <c r="E82" s="42" t="s">
        <v>58</v>
      </c>
    </row>
    <row r="83" spans="1:16" x14ac:dyDescent="0.2">
      <c r="A83" t="s">
        <v>59</v>
      </c>
      <c r="E83" s="41" t="s">
        <v>60</v>
      </c>
    </row>
    <row r="84" spans="1:16" x14ac:dyDescent="0.2">
      <c r="A84" t="s">
        <v>49</v>
      </c>
      <c r="B84" s="36" t="s">
        <v>118</v>
      </c>
      <c r="C84" s="36" t="s">
        <v>119</v>
      </c>
      <c r="D84" s="37" t="s">
        <v>50</v>
      </c>
      <c r="E84" s="13" t="s">
        <v>120</v>
      </c>
      <c r="F84" s="38" t="s">
        <v>101</v>
      </c>
      <c r="G84" s="39">
        <v>2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54</v>
      </c>
      <c r="O84">
        <f>(M84*21)/100</f>
        <v>0</v>
      </c>
      <c r="P84" t="s">
        <v>27</v>
      </c>
    </row>
    <row r="85" spans="1:16" x14ac:dyDescent="0.2">
      <c r="A85" s="37" t="s">
        <v>55</v>
      </c>
      <c r="E85" s="41" t="s">
        <v>56</v>
      </c>
    </row>
    <row r="86" spans="1:16" x14ac:dyDescent="0.2">
      <c r="A86" s="37" t="s">
        <v>57</v>
      </c>
      <c r="E86" s="42" t="s">
        <v>58</v>
      </c>
    </row>
    <row r="87" spans="1:16" x14ac:dyDescent="0.2">
      <c r="A87" t="s">
        <v>59</v>
      </c>
      <c r="E87" s="41" t="s">
        <v>60</v>
      </c>
    </row>
    <row r="88" spans="1:16" x14ac:dyDescent="0.2">
      <c r="A88" t="s">
        <v>49</v>
      </c>
      <c r="B88" s="36" t="s">
        <v>121</v>
      </c>
      <c r="C88" s="36" t="s">
        <v>122</v>
      </c>
      <c r="D88" s="37" t="s">
        <v>50</v>
      </c>
      <c r="E88" s="13" t="s">
        <v>123</v>
      </c>
      <c r="F88" s="38" t="s">
        <v>101</v>
      </c>
      <c r="G88" s="39">
        <v>4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54</v>
      </c>
      <c r="O88">
        <f>(M88*21)/100</f>
        <v>0</v>
      </c>
      <c r="P88" t="s">
        <v>27</v>
      </c>
    </row>
    <row r="89" spans="1:16" x14ac:dyDescent="0.2">
      <c r="A89" s="37" t="s">
        <v>55</v>
      </c>
      <c r="E89" s="41" t="s">
        <v>56</v>
      </c>
    </row>
    <row r="90" spans="1:16" x14ac:dyDescent="0.2">
      <c r="A90" s="37" t="s">
        <v>57</v>
      </c>
      <c r="E90" s="42" t="s">
        <v>58</v>
      </c>
    </row>
    <row r="91" spans="1:16" x14ac:dyDescent="0.2">
      <c r="A91" t="s">
        <v>59</v>
      </c>
      <c r="E91" s="41" t="s">
        <v>60</v>
      </c>
    </row>
    <row r="92" spans="1:16" x14ac:dyDescent="0.2">
      <c r="A92" t="s">
        <v>46</v>
      </c>
      <c r="C92" s="33" t="s">
        <v>83</v>
      </c>
      <c r="E92" s="35" t="s">
        <v>124</v>
      </c>
      <c r="J92" s="34">
        <f>0</f>
        <v>0</v>
      </c>
      <c r="K92" s="34">
        <f>0</f>
        <v>0</v>
      </c>
      <c r="L92" s="34">
        <f>0+L93+L97+L101+L105+L109+L113+L117+L121+L125+L129+L133</f>
        <v>0</v>
      </c>
      <c r="M92" s="34">
        <f>0+M93+M97+M101+M105+M109+M113+M117+M121+M125+M129+M133</f>
        <v>0</v>
      </c>
    </row>
    <row r="93" spans="1:16" x14ac:dyDescent="0.2">
      <c r="A93" t="s">
        <v>49</v>
      </c>
      <c r="B93" s="36" t="s">
        <v>125</v>
      </c>
      <c r="C93" s="36" t="s">
        <v>126</v>
      </c>
      <c r="D93" s="37" t="s">
        <v>50</v>
      </c>
      <c r="E93" s="13" t="s">
        <v>127</v>
      </c>
      <c r="F93" s="38" t="s">
        <v>101</v>
      </c>
      <c r="G93" s="39">
        <v>2</v>
      </c>
      <c r="H93" s="38">
        <v>0</v>
      </c>
      <c r="I93" s="38">
        <f>ROUND(G93*H93,6)</f>
        <v>0</v>
      </c>
      <c r="L93" s="40">
        <v>0</v>
      </c>
      <c r="M93" s="34">
        <f>ROUND(ROUND(L93,2)*ROUND(G93,3),2)</f>
        <v>0</v>
      </c>
      <c r="N93" s="38" t="s">
        <v>54</v>
      </c>
      <c r="O93">
        <f>(M93*21)/100</f>
        <v>0</v>
      </c>
      <c r="P93" t="s">
        <v>27</v>
      </c>
    </row>
    <row r="94" spans="1:16" x14ac:dyDescent="0.2">
      <c r="A94" s="37" t="s">
        <v>55</v>
      </c>
      <c r="E94" s="41" t="s">
        <v>56</v>
      </c>
    </row>
    <row r="95" spans="1:16" x14ac:dyDescent="0.2">
      <c r="A95" s="37" t="s">
        <v>57</v>
      </c>
      <c r="E95" s="42" t="s">
        <v>58</v>
      </c>
    </row>
    <row r="96" spans="1:16" x14ac:dyDescent="0.2">
      <c r="A96" t="s">
        <v>59</v>
      </c>
      <c r="E96" s="41" t="s">
        <v>60</v>
      </c>
    </row>
    <row r="97" spans="1:16" x14ac:dyDescent="0.2">
      <c r="A97" t="s">
        <v>49</v>
      </c>
      <c r="B97" s="36" t="s">
        <v>128</v>
      </c>
      <c r="C97" s="36" t="s">
        <v>129</v>
      </c>
      <c r="D97" s="37" t="s">
        <v>50</v>
      </c>
      <c r="E97" s="13" t="s">
        <v>130</v>
      </c>
      <c r="F97" s="38" t="s">
        <v>101</v>
      </c>
      <c r="G97" s="39">
        <v>2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54</v>
      </c>
      <c r="O97">
        <f>(M97*21)/100</f>
        <v>0</v>
      </c>
      <c r="P97" t="s">
        <v>27</v>
      </c>
    </row>
    <row r="98" spans="1:16" x14ac:dyDescent="0.2">
      <c r="A98" s="37" t="s">
        <v>55</v>
      </c>
      <c r="E98" s="41" t="s">
        <v>56</v>
      </c>
    </row>
    <row r="99" spans="1:16" x14ac:dyDescent="0.2">
      <c r="A99" s="37" t="s">
        <v>57</v>
      </c>
      <c r="E99" s="42" t="s">
        <v>58</v>
      </c>
    </row>
    <row r="100" spans="1:16" x14ac:dyDescent="0.2">
      <c r="A100" t="s">
        <v>59</v>
      </c>
      <c r="E100" s="41" t="s">
        <v>60</v>
      </c>
    </row>
    <row r="101" spans="1:16" x14ac:dyDescent="0.2">
      <c r="A101" t="s">
        <v>49</v>
      </c>
      <c r="B101" s="36" t="s">
        <v>131</v>
      </c>
      <c r="C101" s="36" t="s">
        <v>132</v>
      </c>
      <c r="D101" s="37" t="s">
        <v>50</v>
      </c>
      <c r="E101" s="13" t="s">
        <v>133</v>
      </c>
      <c r="F101" s="38" t="s">
        <v>101</v>
      </c>
      <c r="G101" s="39">
        <v>2</v>
      </c>
      <c r="H101" s="38">
        <v>0</v>
      </c>
      <c r="I101" s="38">
        <f>ROUND(G101*H101,6)</f>
        <v>0</v>
      </c>
      <c r="L101" s="40">
        <v>0</v>
      </c>
      <c r="M101" s="34">
        <f>ROUND(ROUND(L101,2)*ROUND(G101,3),2)</f>
        <v>0</v>
      </c>
      <c r="N101" s="38" t="s">
        <v>54</v>
      </c>
      <c r="O101">
        <f>(M101*21)/100</f>
        <v>0</v>
      </c>
      <c r="P101" t="s">
        <v>27</v>
      </c>
    </row>
    <row r="102" spans="1:16" x14ac:dyDescent="0.2">
      <c r="A102" s="37" t="s">
        <v>55</v>
      </c>
      <c r="E102" s="41" t="s">
        <v>56</v>
      </c>
    </row>
    <row r="103" spans="1:16" x14ac:dyDescent="0.2">
      <c r="A103" s="37" t="s">
        <v>57</v>
      </c>
      <c r="E103" s="42" t="s">
        <v>58</v>
      </c>
    </row>
    <row r="104" spans="1:16" x14ac:dyDescent="0.2">
      <c r="A104" t="s">
        <v>59</v>
      </c>
      <c r="E104" s="41" t="s">
        <v>60</v>
      </c>
    </row>
    <row r="105" spans="1:16" x14ac:dyDescent="0.2">
      <c r="A105" t="s">
        <v>49</v>
      </c>
      <c r="B105" s="36" t="s">
        <v>134</v>
      </c>
      <c r="C105" s="36" t="s">
        <v>135</v>
      </c>
      <c r="D105" s="37" t="s">
        <v>50</v>
      </c>
      <c r="E105" s="13" t="s">
        <v>136</v>
      </c>
      <c r="F105" s="38" t="s">
        <v>86</v>
      </c>
      <c r="G105" s="39">
        <v>252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54</v>
      </c>
      <c r="O105">
        <f>(M105*21)/100</f>
        <v>0</v>
      </c>
      <c r="P105" t="s">
        <v>27</v>
      </c>
    </row>
    <row r="106" spans="1:16" x14ac:dyDescent="0.2">
      <c r="A106" s="37" t="s">
        <v>55</v>
      </c>
      <c r="E106" s="41" t="s">
        <v>56</v>
      </c>
    </row>
    <row r="107" spans="1:16" x14ac:dyDescent="0.2">
      <c r="A107" s="37" t="s">
        <v>57</v>
      </c>
      <c r="E107" s="42" t="s">
        <v>58</v>
      </c>
    </row>
    <row r="108" spans="1:16" x14ac:dyDescent="0.2">
      <c r="A108" t="s">
        <v>59</v>
      </c>
      <c r="E108" s="41" t="s">
        <v>60</v>
      </c>
    </row>
    <row r="109" spans="1:16" x14ac:dyDescent="0.2">
      <c r="A109" t="s">
        <v>49</v>
      </c>
      <c r="B109" s="36" t="s">
        <v>137</v>
      </c>
      <c r="C109" s="36" t="s">
        <v>138</v>
      </c>
      <c r="D109" s="37" t="s">
        <v>50</v>
      </c>
      <c r="E109" s="13" t="s">
        <v>139</v>
      </c>
      <c r="F109" s="38" t="s">
        <v>79</v>
      </c>
      <c r="G109" s="39">
        <v>123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54</v>
      </c>
      <c r="O109">
        <f>(M109*21)/100</f>
        <v>0</v>
      </c>
      <c r="P109" t="s">
        <v>27</v>
      </c>
    </row>
    <row r="110" spans="1:16" x14ac:dyDescent="0.2">
      <c r="A110" s="37" t="s">
        <v>55</v>
      </c>
      <c r="E110" s="41" t="s">
        <v>56</v>
      </c>
    </row>
    <row r="111" spans="1:16" x14ac:dyDescent="0.2">
      <c r="A111" s="37" t="s">
        <v>57</v>
      </c>
      <c r="E111" s="42" t="s">
        <v>58</v>
      </c>
    </row>
    <row r="112" spans="1:16" x14ac:dyDescent="0.2">
      <c r="A112" t="s">
        <v>59</v>
      </c>
      <c r="E112" s="41" t="s">
        <v>60</v>
      </c>
    </row>
    <row r="113" spans="1:16" ht="25.5" x14ac:dyDescent="0.2">
      <c r="A113" t="s">
        <v>49</v>
      </c>
      <c r="B113" s="36" t="s">
        <v>140</v>
      </c>
      <c r="C113" s="36" t="s">
        <v>141</v>
      </c>
      <c r="D113" s="37" t="s">
        <v>50</v>
      </c>
      <c r="E113" s="13" t="s">
        <v>142</v>
      </c>
      <c r="F113" s="38" t="s">
        <v>143</v>
      </c>
      <c r="G113" s="39">
        <v>2214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54</v>
      </c>
      <c r="O113">
        <f>(M113*21)/100</f>
        <v>0</v>
      </c>
      <c r="P113" t="s">
        <v>27</v>
      </c>
    </row>
    <row r="114" spans="1:16" x14ac:dyDescent="0.2">
      <c r="A114" s="37" t="s">
        <v>55</v>
      </c>
      <c r="E114" s="41" t="s">
        <v>56</v>
      </c>
    </row>
    <row r="115" spans="1:16" x14ac:dyDescent="0.2">
      <c r="A115" s="37" t="s">
        <v>57</v>
      </c>
      <c r="E115" s="42" t="s">
        <v>58</v>
      </c>
    </row>
    <row r="116" spans="1:16" x14ac:dyDescent="0.2">
      <c r="A116" t="s">
        <v>59</v>
      </c>
      <c r="E116" s="41" t="s">
        <v>60</v>
      </c>
    </row>
    <row r="117" spans="1:16" ht="25.5" x14ac:dyDescent="0.2">
      <c r="A117" t="s">
        <v>49</v>
      </c>
      <c r="B117" s="36" t="s">
        <v>144</v>
      </c>
      <c r="C117" s="36" t="s">
        <v>145</v>
      </c>
      <c r="D117" s="37" t="s">
        <v>50</v>
      </c>
      <c r="E117" s="13" t="s">
        <v>146</v>
      </c>
      <c r="F117" s="38" t="s">
        <v>143</v>
      </c>
      <c r="G117" s="39">
        <v>246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54</v>
      </c>
      <c r="O117">
        <f>(M117*21)/100</f>
        <v>0</v>
      </c>
      <c r="P117" t="s">
        <v>27</v>
      </c>
    </row>
    <row r="118" spans="1:16" x14ac:dyDescent="0.2">
      <c r="A118" s="37" t="s">
        <v>55</v>
      </c>
      <c r="E118" s="41" t="s">
        <v>56</v>
      </c>
    </row>
    <row r="119" spans="1:16" x14ac:dyDescent="0.2">
      <c r="A119" s="37" t="s">
        <v>57</v>
      </c>
      <c r="E119" s="42" t="s">
        <v>58</v>
      </c>
    </row>
    <row r="120" spans="1:16" x14ac:dyDescent="0.2">
      <c r="A120" t="s">
        <v>59</v>
      </c>
      <c r="E120" s="41" t="s">
        <v>60</v>
      </c>
    </row>
    <row r="121" spans="1:16" ht="25.5" x14ac:dyDescent="0.2">
      <c r="A121" t="s">
        <v>49</v>
      </c>
      <c r="B121" s="36" t="s">
        <v>147</v>
      </c>
      <c r="C121" s="36" t="s">
        <v>148</v>
      </c>
      <c r="D121" s="37" t="s">
        <v>50</v>
      </c>
      <c r="E121" s="13" t="s">
        <v>149</v>
      </c>
      <c r="F121" s="38" t="s">
        <v>97</v>
      </c>
      <c r="G121" s="39">
        <v>15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ROUND(ROUND(L121,2)*ROUND(G121,3),2)</f>
        <v>0</v>
      </c>
      <c r="N121" s="38" t="s">
        <v>54</v>
      </c>
      <c r="O121">
        <f>(M121*21)/100</f>
        <v>0</v>
      </c>
      <c r="P121" t="s">
        <v>27</v>
      </c>
    </row>
    <row r="122" spans="1:16" x14ac:dyDescent="0.2">
      <c r="A122" s="37" t="s">
        <v>55</v>
      </c>
      <c r="E122" s="41" t="s">
        <v>56</v>
      </c>
    </row>
    <row r="123" spans="1:16" x14ac:dyDescent="0.2">
      <c r="A123" s="37" t="s">
        <v>57</v>
      </c>
      <c r="E123" s="42" t="s">
        <v>58</v>
      </c>
    </row>
    <row r="124" spans="1:16" x14ac:dyDescent="0.2">
      <c r="A124" t="s">
        <v>59</v>
      </c>
      <c r="E124" s="41" t="s">
        <v>60</v>
      </c>
    </row>
    <row r="125" spans="1:16" ht="38.25" x14ac:dyDescent="0.2">
      <c r="A125" t="s">
        <v>49</v>
      </c>
      <c r="B125" s="36" t="s">
        <v>150</v>
      </c>
      <c r="C125" s="36" t="s">
        <v>151</v>
      </c>
      <c r="D125" s="37" t="s">
        <v>50</v>
      </c>
      <c r="E125" s="13" t="s">
        <v>152</v>
      </c>
      <c r="F125" s="38" t="s">
        <v>153</v>
      </c>
      <c r="G125" s="39">
        <v>1384.6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54</v>
      </c>
      <c r="O125">
        <f>(M125*21)/100</f>
        <v>0</v>
      </c>
      <c r="P125" t="s">
        <v>27</v>
      </c>
    </row>
    <row r="126" spans="1:16" x14ac:dyDescent="0.2">
      <c r="A126" s="37" t="s">
        <v>55</v>
      </c>
      <c r="E126" s="41" t="s">
        <v>56</v>
      </c>
    </row>
    <row r="127" spans="1:16" x14ac:dyDescent="0.2">
      <c r="A127" s="37" t="s">
        <v>57</v>
      </c>
      <c r="E127" s="42" t="s">
        <v>58</v>
      </c>
    </row>
    <row r="128" spans="1:16" x14ac:dyDescent="0.2">
      <c r="A128" t="s">
        <v>59</v>
      </c>
      <c r="E128" s="41" t="s">
        <v>60</v>
      </c>
    </row>
    <row r="129" spans="1:16" x14ac:dyDescent="0.2">
      <c r="A129" t="s">
        <v>49</v>
      </c>
      <c r="B129" s="36" t="s">
        <v>154</v>
      </c>
      <c r="C129" s="36" t="s">
        <v>155</v>
      </c>
      <c r="D129" s="37" t="s">
        <v>50</v>
      </c>
      <c r="E129" s="13" t="s">
        <v>156</v>
      </c>
      <c r="F129" s="38" t="s">
        <v>101</v>
      </c>
      <c r="G129" s="39">
        <v>2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54</v>
      </c>
      <c r="O129">
        <f>(M129*21)/100</f>
        <v>0</v>
      </c>
      <c r="P129" t="s">
        <v>27</v>
      </c>
    </row>
    <row r="130" spans="1:16" x14ac:dyDescent="0.2">
      <c r="A130" s="37" t="s">
        <v>55</v>
      </c>
      <c r="E130" s="41" t="s">
        <v>56</v>
      </c>
    </row>
    <row r="131" spans="1:16" x14ac:dyDescent="0.2">
      <c r="A131" s="37" t="s">
        <v>57</v>
      </c>
      <c r="E131" s="42" t="s">
        <v>58</v>
      </c>
    </row>
    <row r="132" spans="1:16" x14ac:dyDescent="0.2">
      <c r="A132" t="s">
        <v>59</v>
      </c>
      <c r="E132" s="41" t="s">
        <v>60</v>
      </c>
    </row>
    <row r="133" spans="1:16" x14ac:dyDescent="0.2">
      <c r="A133" t="s">
        <v>49</v>
      </c>
      <c r="B133" s="36" t="s">
        <v>157</v>
      </c>
      <c r="C133" s="36" t="s">
        <v>158</v>
      </c>
      <c r="D133" s="37" t="s">
        <v>50</v>
      </c>
      <c r="E133" s="13" t="s">
        <v>159</v>
      </c>
      <c r="F133" s="38" t="s">
        <v>153</v>
      </c>
      <c r="G133" s="39">
        <v>0.5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54</v>
      </c>
      <c r="O133">
        <f>(M133*21)/100</f>
        <v>0</v>
      </c>
      <c r="P133" t="s">
        <v>27</v>
      </c>
    </row>
    <row r="134" spans="1:16" x14ac:dyDescent="0.2">
      <c r="A134" s="37" t="s">
        <v>55</v>
      </c>
      <c r="E134" s="41" t="s">
        <v>56</v>
      </c>
    </row>
    <row r="135" spans="1:16" x14ac:dyDescent="0.2">
      <c r="A135" s="37" t="s">
        <v>57</v>
      </c>
      <c r="E135" s="42" t="s">
        <v>58</v>
      </c>
    </row>
    <row r="136" spans="1:16" x14ac:dyDescent="0.2">
      <c r="A136" t="s">
        <v>59</v>
      </c>
      <c r="E136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160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160</v>
      </c>
      <c r="D4" s="9"/>
      <c r="E4" s="3" t="s">
        <v>161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COUNTIFS(L8:L65,"=0",A8:A65,"P")+COUNTIFS(L8:L65,"",A8:A65,"P")+SUM(Q8:Q65)</f>
        <v>14</v>
      </c>
    </row>
    <row r="8" spans="1:20" x14ac:dyDescent="0.2">
      <c r="A8" t="s">
        <v>44</v>
      </c>
      <c r="C8" s="30" t="s">
        <v>163</v>
      </c>
      <c r="E8" s="32" t="s">
        <v>17</v>
      </c>
      <c r="J8" s="31">
        <f>0+J9+J14+J43+J56</f>
        <v>0</v>
      </c>
      <c r="K8" s="31">
        <f>0+K9+K14+K43+K56</f>
        <v>0</v>
      </c>
      <c r="L8" s="31">
        <f>0+L9+L14+L43+L56</f>
        <v>0</v>
      </c>
      <c r="M8" s="31">
        <f>0+M9+M14+M43+M56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50</v>
      </c>
      <c r="C10" s="36" t="s">
        <v>61</v>
      </c>
      <c r="D10" s="37" t="s">
        <v>50</v>
      </c>
      <c r="E10" s="13" t="s">
        <v>62</v>
      </c>
      <c r="F10" s="38" t="s">
        <v>53</v>
      </c>
      <c r="G10" s="39">
        <v>1109.075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46</v>
      </c>
      <c r="C14" s="33" t="s">
        <v>50</v>
      </c>
      <c r="E14" s="35" t="s">
        <v>75</v>
      </c>
      <c r="J14" s="34">
        <f>0</f>
        <v>0</v>
      </c>
      <c r="K14" s="34">
        <f>0</f>
        <v>0</v>
      </c>
      <c r="L14" s="34">
        <f>0+L15+L19+L23+L27+L31+L35+L39</f>
        <v>0</v>
      </c>
      <c r="M14" s="34">
        <f>0+M15+M19+M23+M27+M31+M35+M39</f>
        <v>0</v>
      </c>
    </row>
    <row r="15" spans="1:20" x14ac:dyDescent="0.2">
      <c r="A15" t="s">
        <v>49</v>
      </c>
      <c r="B15" s="36" t="s">
        <v>27</v>
      </c>
      <c r="C15" s="36" t="s">
        <v>77</v>
      </c>
      <c r="D15" s="37" t="s">
        <v>50</v>
      </c>
      <c r="E15" s="13" t="s">
        <v>78</v>
      </c>
      <c r="F15" s="38" t="s">
        <v>79</v>
      </c>
      <c r="G15" s="39">
        <v>537.5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54</v>
      </c>
      <c r="O15">
        <f>(M15*21)/100</f>
        <v>0</v>
      </c>
      <c r="P15" t="s">
        <v>27</v>
      </c>
    </row>
    <row r="16" spans="1:20" x14ac:dyDescent="0.2">
      <c r="A16" s="37" t="s">
        <v>55</v>
      </c>
      <c r="E16" s="41" t="s">
        <v>56</v>
      </c>
    </row>
    <row r="17" spans="1:16" x14ac:dyDescent="0.2">
      <c r="A17" s="37" t="s">
        <v>57</v>
      </c>
      <c r="E17" s="42" t="s">
        <v>58</v>
      </c>
    </row>
    <row r="18" spans="1:16" x14ac:dyDescent="0.2">
      <c r="A18" t="s">
        <v>59</v>
      </c>
      <c r="E18" s="41" t="s">
        <v>60</v>
      </c>
    </row>
    <row r="19" spans="1:16" x14ac:dyDescent="0.2">
      <c r="A19" t="s">
        <v>49</v>
      </c>
      <c r="B19" s="36" t="s">
        <v>26</v>
      </c>
      <c r="C19" s="36" t="s">
        <v>81</v>
      </c>
      <c r="D19" s="37" t="s">
        <v>50</v>
      </c>
      <c r="E19" s="13" t="s">
        <v>82</v>
      </c>
      <c r="F19" s="38" t="s">
        <v>79</v>
      </c>
      <c r="G19" s="39">
        <v>5375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54</v>
      </c>
      <c r="O19">
        <f>(M19*21)/100</f>
        <v>0</v>
      </c>
      <c r="P19" t="s">
        <v>27</v>
      </c>
    </row>
    <row r="20" spans="1:16" x14ac:dyDescent="0.2">
      <c r="A20" s="37" t="s">
        <v>55</v>
      </c>
      <c r="E20" s="41" t="s">
        <v>56</v>
      </c>
    </row>
    <row r="21" spans="1:16" x14ac:dyDescent="0.2">
      <c r="A21" s="37" t="s">
        <v>57</v>
      </c>
      <c r="E21" s="42" t="s">
        <v>58</v>
      </c>
    </row>
    <row r="22" spans="1:16" x14ac:dyDescent="0.2">
      <c r="A22" t="s">
        <v>59</v>
      </c>
      <c r="E22" s="41" t="s">
        <v>60</v>
      </c>
    </row>
    <row r="23" spans="1:16" x14ac:dyDescent="0.2">
      <c r="A23" t="s">
        <v>49</v>
      </c>
      <c r="B23" s="36" t="s">
        <v>65</v>
      </c>
      <c r="C23" s="36" t="s">
        <v>164</v>
      </c>
      <c r="D23" s="37" t="s">
        <v>50</v>
      </c>
      <c r="E23" s="13" t="s">
        <v>165</v>
      </c>
      <c r="F23" s="38" t="s">
        <v>79</v>
      </c>
      <c r="G23" s="39">
        <v>2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56</v>
      </c>
    </row>
    <row r="25" spans="1:16" x14ac:dyDescent="0.2">
      <c r="A25" s="37" t="s">
        <v>57</v>
      </c>
      <c r="E25" s="42" t="s">
        <v>58</v>
      </c>
    </row>
    <row r="26" spans="1:16" x14ac:dyDescent="0.2">
      <c r="A26" t="s">
        <v>59</v>
      </c>
      <c r="E26" s="41" t="s">
        <v>60</v>
      </c>
    </row>
    <row r="27" spans="1:16" x14ac:dyDescent="0.2">
      <c r="A27" t="s">
        <v>49</v>
      </c>
      <c r="B27" s="36" t="s">
        <v>68</v>
      </c>
      <c r="C27" s="36" t="s">
        <v>166</v>
      </c>
      <c r="D27" s="37" t="s">
        <v>50</v>
      </c>
      <c r="E27" s="13" t="s">
        <v>82</v>
      </c>
      <c r="F27" s="38" t="s">
        <v>79</v>
      </c>
      <c r="G27" s="39">
        <v>10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56</v>
      </c>
    </row>
    <row r="29" spans="1:16" x14ac:dyDescent="0.2">
      <c r="A29" s="37" t="s">
        <v>57</v>
      </c>
      <c r="E29" s="42" t="s">
        <v>58</v>
      </c>
    </row>
    <row r="30" spans="1:16" x14ac:dyDescent="0.2">
      <c r="A30" t="s">
        <v>59</v>
      </c>
      <c r="E30" s="41" t="s">
        <v>60</v>
      </c>
    </row>
    <row r="31" spans="1:16" x14ac:dyDescent="0.2">
      <c r="A31" t="s">
        <v>49</v>
      </c>
      <c r="B31" s="36" t="s">
        <v>71</v>
      </c>
      <c r="C31" s="36" t="s">
        <v>167</v>
      </c>
      <c r="D31" s="37" t="s">
        <v>50</v>
      </c>
      <c r="E31" s="13" t="s">
        <v>168</v>
      </c>
      <c r="F31" s="38" t="s">
        <v>79</v>
      </c>
      <c r="G31" s="39">
        <v>60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56</v>
      </c>
    </row>
    <row r="33" spans="1:16" x14ac:dyDescent="0.2">
      <c r="A33" s="37" t="s">
        <v>57</v>
      </c>
      <c r="E33" s="42" t="s">
        <v>58</v>
      </c>
    </row>
    <row r="34" spans="1:16" x14ac:dyDescent="0.2">
      <c r="A34" t="s">
        <v>59</v>
      </c>
      <c r="E34" s="41" t="s">
        <v>60</v>
      </c>
    </row>
    <row r="35" spans="1:16" x14ac:dyDescent="0.2">
      <c r="A35" t="s">
        <v>49</v>
      </c>
      <c r="B35" s="36" t="s">
        <v>80</v>
      </c>
      <c r="C35" s="36" t="s">
        <v>169</v>
      </c>
      <c r="D35" s="37" t="s">
        <v>50</v>
      </c>
      <c r="E35" s="13" t="s">
        <v>170</v>
      </c>
      <c r="F35" s="38" t="s">
        <v>79</v>
      </c>
      <c r="G35" s="39">
        <v>67.5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56</v>
      </c>
    </row>
    <row r="37" spans="1:16" x14ac:dyDescent="0.2">
      <c r="A37" s="37" t="s">
        <v>57</v>
      </c>
      <c r="E37" s="42" t="s">
        <v>58</v>
      </c>
    </row>
    <row r="38" spans="1:16" x14ac:dyDescent="0.2">
      <c r="A38" t="s">
        <v>59</v>
      </c>
      <c r="E38" s="41" t="s">
        <v>60</v>
      </c>
    </row>
    <row r="39" spans="1:16" x14ac:dyDescent="0.2">
      <c r="A39" t="s">
        <v>49</v>
      </c>
      <c r="B39" s="36" t="s">
        <v>83</v>
      </c>
      <c r="C39" s="36" t="s">
        <v>84</v>
      </c>
      <c r="D39" s="37" t="s">
        <v>50</v>
      </c>
      <c r="E39" s="13" t="s">
        <v>85</v>
      </c>
      <c r="F39" s="38" t="s">
        <v>86</v>
      </c>
      <c r="G39" s="39">
        <v>1270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56</v>
      </c>
    </row>
    <row r="41" spans="1:16" x14ac:dyDescent="0.2">
      <c r="A41" s="37" t="s">
        <v>57</v>
      </c>
      <c r="E41" s="42" t="s">
        <v>58</v>
      </c>
    </row>
    <row r="42" spans="1:16" x14ac:dyDescent="0.2">
      <c r="A42" t="s">
        <v>59</v>
      </c>
      <c r="E42" s="41" t="s">
        <v>60</v>
      </c>
    </row>
    <row r="43" spans="1:16" x14ac:dyDescent="0.2">
      <c r="A43" t="s">
        <v>46</v>
      </c>
      <c r="C43" s="33" t="s">
        <v>68</v>
      </c>
      <c r="E43" s="35" t="s">
        <v>87</v>
      </c>
      <c r="J43" s="34">
        <f>0</f>
        <v>0</v>
      </c>
      <c r="K43" s="34">
        <f>0</f>
        <v>0</v>
      </c>
      <c r="L43" s="34">
        <f>0+L44+L48+L52</f>
        <v>0</v>
      </c>
      <c r="M43" s="34">
        <f>0+M44+M48+M52</f>
        <v>0</v>
      </c>
    </row>
    <row r="44" spans="1:16" ht="25.5" x14ac:dyDescent="0.2">
      <c r="A44" t="s">
        <v>49</v>
      </c>
      <c r="B44" s="36" t="s">
        <v>98</v>
      </c>
      <c r="C44" s="36" t="s">
        <v>171</v>
      </c>
      <c r="D44" s="37" t="s">
        <v>50</v>
      </c>
      <c r="E44" s="13" t="s">
        <v>172</v>
      </c>
      <c r="F44" s="38" t="s">
        <v>79</v>
      </c>
      <c r="G44" s="39">
        <v>9.5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54</v>
      </c>
      <c r="O44">
        <f>(M44*21)/100</f>
        <v>0</v>
      </c>
      <c r="P44" t="s">
        <v>27</v>
      </c>
    </row>
    <row r="45" spans="1:16" x14ac:dyDescent="0.2">
      <c r="A45" s="37" t="s">
        <v>55</v>
      </c>
      <c r="E45" s="41" t="s">
        <v>56</v>
      </c>
    </row>
    <row r="46" spans="1:16" x14ac:dyDescent="0.2">
      <c r="A46" s="37" t="s">
        <v>57</v>
      </c>
      <c r="E46" s="42" t="s">
        <v>58</v>
      </c>
    </row>
    <row r="47" spans="1:16" x14ac:dyDescent="0.2">
      <c r="A47" t="s">
        <v>59</v>
      </c>
      <c r="E47" s="41" t="s">
        <v>60</v>
      </c>
    </row>
    <row r="48" spans="1:16" x14ac:dyDescent="0.2">
      <c r="A48" t="s">
        <v>49</v>
      </c>
      <c r="B48" s="36" t="s">
        <v>102</v>
      </c>
      <c r="C48" s="36" t="s">
        <v>173</v>
      </c>
      <c r="D48" s="37" t="s">
        <v>50</v>
      </c>
      <c r="E48" s="13" t="s">
        <v>174</v>
      </c>
      <c r="F48" s="38" t="s">
        <v>79</v>
      </c>
      <c r="G48" s="39">
        <v>5.5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54</v>
      </c>
      <c r="O48">
        <f>(M48*21)/100</f>
        <v>0</v>
      </c>
      <c r="P48" t="s">
        <v>27</v>
      </c>
    </row>
    <row r="49" spans="1:16" x14ac:dyDescent="0.2">
      <c r="A49" s="37" t="s">
        <v>55</v>
      </c>
      <c r="E49" s="41" t="s">
        <v>56</v>
      </c>
    </row>
    <row r="50" spans="1:16" x14ac:dyDescent="0.2">
      <c r="A50" s="37" t="s">
        <v>57</v>
      </c>
      <c r="E50" s="42" t="s">
        <v>58</v>
      </c>
    </row>
    <row r="51" spans="1:16" x14ac:dyDescent="0.2">
      <c r="A51" t="s">
        <v>59</v>
      </c>
      <c r="E51" s="41" t="s">
        <v>60</v>
      </c>
    </row>
    <row r="52" spans="1:16" ht="25.5" x14ac:dyDescent="0.2">
      <c r="A52" t="s">
        <v>49</v>
      </c>
      <c r="B52" s="36" t="s">
        <v>105</v>
      </c>
      <c r="C52" s="36" t="s">
        <v>175</v>
      </c>
      <c r="D52" s="37" t="s">
        <v>50</v>
      </c>
      <c r="E52" s="13" t="s">
        <v>176</v>
      </c>
      <c r="F52" s="38" t="s">
        <v>86</v>
      </c>
      <c r="G52" s="39">
        <v>345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54</v>
      </c>
      <c r="O52">
        <f>(M52*21)/100</f>
        <v>0</v>
      </c>
      <c r="P52" t="s">
        <v>27</v>
      </c>
    </row>
    <row r="53" spans="1:16" x14ac:dyDescent="0.2">
      <c r="A53" s="37" t="s">
        <v>55</v>
      </c>
      <c r="E53" s="41" t="s">
        <v>56</v>
      </c>
    </row>
    <row r="54" spans="1:16" x14ac:dyDescent="0.2">
      <c r="A54" s="37" t="s">
        <v>57</v>
      </c>
      <c r="E54" s="42" t="s">
        <v>58</v>
      </c>
    </row>
    <row r="55" spans="1:16" x14ac:dyDescent="0.2">
      <c r="A55" t="s">
        <v>59</v>
      </c>
      <c r="E55" s="41" t="s">
        <v>60</v>
      </c>
    </row>
    <row r="56" spans="1:16" x14ac:dyDescent="0.2">
      <c r="A56" t="s">
        <v>46</v>
      </c>
      <c r="C56" s="33" t="s">
        <v>80</v>
      </c>
      <c r="E56" s="35" t="s">
        <v>177</v>
      </c>
      <c r="J56" s="34">
        <f>0</f>
        <v>0</v>
      </c>
      <c r="K56" s="34">
        <f>0</f>
        <v>0</v>
      </c>
      <c r="L56" s="34">
        <f>0+L57+L61+L65</f>
        <v>0</v>
      </c>
      <c r="M56" s="34">
        <f>0+M57+M61+M65</f>
        <v>0</v>
      </c>
    </row>
    <row r="57" spans="1:16" x14ac:dyDescent="0.2">
      <c r="A57" t="s">
        <v>49</v>
      </c>
      <c r="B57" s="36" t="s">
        <v>108</v>
      </c>
      <c r="C57" s="36" t="s">
        <v>178</v>
      </c>
      <c r="D57" s="37" t="s">
        <v>50</v>
      </c>
      <c r="E57" s="13" t="s">
        <v>179</v>
      </c>
      <c r="F57" s="38" t="s">
        <v>97</v>
      </c>
      <c r="G57" s="39">
        <v>150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54</v>
      </c>
      <c r="O57">
        <f>(M57*21)/100</f>
        <v>0</v>
      </c>
      <c r="P57" t="s">
        <v>27</v>
      </c>
    </row>
    <row r="58" spans="1:16" x14ac:dyDescent="0.2">
      <c r="A58" s="37" t="s">
        <v>55</v>
      </c>
      <c r="E58" s="41" t="s">
        <v>56</v>
      </c>
    </row>
    <row r="59" spans="1:16" x14ac:dyDescent="0.2">
      <c r="A59" s="37" t="s">
        <v>57</v>
      </c>
      <c r="E59" s="42" t="s">
        <v>58</v>
      </c>
    </row>
    <row r="60" spans="1:16" x14ac:dyDescent="0.2">
      <c r="A60" t="s">
        <v>59</v>
      </c>
      <c r="E60" s="41" t="s">
        <v>60</v>
      </c>
    </row>
    <row r="61" spans="1:16" x14ac:dyDescent="0.2">
      <c r="A61" t="s">
        <v>49</v>
      </c>
      <c r="B61" s="36" t="s">
        <v>180</v>
      </c>
      <c r="C61" s="36" t="s">
        <v>181</v>
      </c>
      <c r="D61" s="37" t="s">
        <v>50</v>
      </c>
      <c r="E61" s="13" t="s">
        <v>182</v>
      </c>
      <c r="F61" s="38" t="s">
        <v>97</v>
      </c>
      <c r="G61" s="39">
        <v>94.65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54</v>
      </c>
      <c r="O61">
        <f>(M61*21)/100</f>
        <v>0</v>
      </c>
      <c r="P61" t="s">
        <v>27</v>
      </c>
    </row>
    <row r="62" spans="1:16" x14ac:dyDescent="0.2">
      <c r="A62" s="37" t="s">
        <v>55</v>
      </c>
      <c r="E62" s="41" t="s">
        <v>56</v>
      </c>
    </row>
    <row r="63" spans="1:16" x14ac:dyDescent="0.2">
      <c r="A63" s="37" t="s">
        <v>57</v>
      </c>
      <c r="E63" s="42" t="s">
        <v>58</v>
      </c>
    </row>
    <row r="64" spans="1:16" x14ac:dyDescent="0.2">
      <c r="A64" t="s">
        <v>59</v>
      </c>
      <c r="E64" s="41" t="s">
        <v>60</v>
      </c>
    </row>
    <row r="65" spans="1:16" x14ac:dyDescent="0.2">
      <c r="A65" t="s">
        <v>49</v>
      </c>
      <c r="B65" s="36" t="s">
        <v>111</v>
      </c>
      <c r="C65" s="36" t="s">
        <v>183</v>
      </c>
      <c r="D65" s="37" t="s">
        <v>50</v>
      </c>
      <c r="E65" s="13" t="s">
        <v>184</v>
      </c>
      <c r="F65" s="38" t="s">
        <v>101</v>
      </c>
      <c r="G65" s="39">
        <v>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54</v>
      </c>
      <c r="O65">
        <f>(M65*21)/100</f>
        <v>0</v>
      </c>
      <c r="P65" t="s">
        <v>27</v>
      </c>
    </row>
    <row r="66" spans="1:16" x14ac:dyDescent="0.2">
      <c r="A66" s="37" t="s">
        <v>55</v>
      </c>
      <c r="E66" s="41" t="s">
        <v>56</v>
      </c>
    </row>
    <row r="67" spans="1:16" x14ac:dyDescent="0.2">
      <c r="A67" s="37" t="s">
        <v>57</v>
      </c>
      <c r="E67" s="42" t="s">
        <v>58</v>
      </c>
    </row>
    <row r="68" spans="1:16" x14ac:dyDescent="0.2">
      <c r="A68" t="s">
        <v>59</v>
      </c>
      <c r="E68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185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185</v>
      </c>
      <c r="D4" s="9"/>
      <c r="E4" s="3" t="s">
        <v>186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COUNTIFS(L8:L429,"=0",A8:A429,"P")+COUNTIFS(L8:L429,"",A8:A429,"P")+SUM(Q8:Q429)</f>
        <v>103</v>
      </c>
    </row>
    <row r="8" spans="1:20" x14ac:dyDescent="0.2">
      <c r="A8" t="s">
        <v>44</v>
      </c>
      <c r="C8" s="30" t="s">
        <v>189</v>
      </c>
      <c r="E8" s="32" t="s">
        <v>188</v>
      </c>
      <c r="J8" s="31">
        <f>0+J9+J50+J115+J164+J177+J226+J295+J316+J329+J354+J363+J388</f>
        <v>0</v>
      </c>
      <c r="K8" s="31">
        <f>0+K9+K50+K115+K164+K177+K226+K295+K316+K329+K354+K363+K388</f>
        <v>0</v>
      </c>
      <c r="L8" s="31">
        <f>0+L9+L50+L115+L164+L177+L226+L295+L316+L329+L354+L363+L388</f>
        <v>0</v>
      </c>
      <c r="M8" s="31">
        <f>0+M9+M50+M115+M164+M177+M226+M295+M316+M329+M354+M363+M388</f>
        <v>0</v>
      </c>
    </row>
    <row r="9" spans="1:20" x14ac:dyDescent="0.2">
      <c r="A9" t="s">
        <v>46</v>
      </c>
      <c r="C9" s="33" t="s">
        <v>47</v>
      </c>
      <c r="E9" s="35" t="s">
        <v>190</v>
      </c>
      <c r="J9" s="34">
        <f>0</f>
        <v>0</v>
      </c>
      <c r="K9" s="34">
        <f>0</f>
        <v>0</v>
      </c>
      <c r="L9" s="34">
        <f>0+L10+L14+L18+L22+L26+L30+L34+L38+L42+L46</f>
        <v>0</v>
      </c>
      <c r="M9" s="34">
        <f>0+M10+M14+M18+M22+M26+M30+M34+M38+M42+M46</f>
        <v>0</v>
      </c>
    </row>
    <row r="10" spans="1:20" ht="25.5" x14ac:dyDescent="0.2">
      <c r="A10" t="s">
        <v>49</v>
      </c>
      <c r="B10" s="36" t="s">
        <v>50</v>
      </c>
      <c r="C10" s="36" t="s">
        <v>61</v>
      </c>
      <c r="D10" s="37" t="s">
        <v>50</v>
      </c>
      <c r="E10" s="13" t="s">
        <v>62</v>
      </c>
      <c r="F10" s="38" t="s">
        <v>53</v>
      </c>
      <c r="G10" s="39">
        <v>150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ht="25.5" x14ac:dyDescent="0.2">
      <c r="A14" t="s">
        <v>49</v>
      </c>
      <c r="B14" s="36" t="s">
        <v>27</v>
      </c>
      <c r="C14" s="36" t="s">
        <v>191</v>
      </c>
      <c r="D14" s="37" t="s">
        <v>50</v>
      </c>
      <c r="E14" s="13" t="s">
        <v>192</v>
      </c>
      <c r="F14" s="38" t="s">
        <v>53</v>
      </c>
      <c r="G14" s="39">
        <v>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60</v>
      </c>
    </row>
    <row r="18" spans="1:16" ht="25.5" x14ac:dyDescent="0.2">
      <c r="A18" t="s">
        <v>49</v>
      </c>
      <c r="B18" s="36" t="s">
        <v>26</v>
      </c>
      <c r="C18" s="36" t="s">
        <v>193</v>
      </c>
      <c r="D18" s="37" t="s">
        <v>50</v>
      </c>
      <c r="E18" s="13" t="s">
        <v>194</v>
      </c>
      <c r="F18" s="38" t="s">
        <v>53</v>
      </c>
      <c r="G18" s="39">
        <v>380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60</v>
      </c>
    </row>
    <row r="22" spans="1:16" ht="25.5" x14ac:dyDescent="0.2">
      <c r="A22" t="s">
        <v>49</v>
      </c>
      <c r="B22" s="36" t="s">
        <v>65</v>
      </c>
      <c r="C22" s="36" t="s">
        <v>195</v>
      </c>
      <c r="D22" s="37" t="s">
        <v>50</v>
      </c>
      <c r="E22" s="13" t="s">
        <v>196</v>
      </c>
      <c r="F22" s="38" t="s">
        <v>53</v>
      </c>
      <c r="G22" s="39">
        <v>160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60</v>
      </c>
    </row>
    <row r="26" spans="1:16" x14ac:dyDescent="0.2">
      <c r="A26" t="s">
        <v>49</v>
      </c>
      <c r="B26" s="36" t="s">
        <v>68</v>
      </c>
      <c r="C26" s="36" t="s">
        <v>197</v>
      </c>
      <c r="D26" s="37" t="s">
        <v>50</v>
      </c>
      <c r="E26" s="13" t="s">
        <v>198</v>
      </c>
      <c r="F26" s="38" t="s">
        <v>199</v>
      </c>
      <c r="G26" s="39">
        <v>14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x14ac:dyDescent="0.2">
      <c r="A29" t="s">
        <v>59</v>
      </c>
      <c r="E29" s="41" t="s">
        <v>60</v>
      </c>
    </row>
    <row r="30" spans="1:16" x14ac:dyDescent="0.2">
      <c r="A30" t="s">
        <v>49</v>
      </c>
      <c r="B30" s="36" t="s">
        <v>71</v>
      </c>
      <c r="C30" s="36" t="s">
        <v>200</v>
      </c>
      <c r="D30" s="37" t="s">
        <v>50</v>
      </c>
      <c r="E30" s="13" t="s">
        <v>201</v>
      </c>
      <c r="F30" s="38" t="s">
        <v>74</v>
      </c>
      <c r="G30" s="39">
        <v>5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60</v>
      </c>
    </row>
    <row r="34" spans="1:16" x14ac:dyDescent="0.2">
      <c r="A34" t="s">
        <v>49</v>
      </c>
      <c r="B34" s="36" t="s">
        <v>76</v>
      </c>
      <c r="C34" s="36" t="s">
        <v>202</v>
      </c>
      <c r="D34" s="37" t="s">
        <v>50</v>
      </c>
      <c r="E34" s="13" t="s">
        <v>203</v>
      </c>
      <c r="F34" s="38" t="s">
        <v>204</v>
      </c>
      <c r="G34" s="39">
        <v>240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60</v>
      </c>
    </row>
    <row r="38" spans="1:16" x14ac:dyDescent="0.2">
      <c r="A38" t="s">
        <v>49</v>
      </c>
      <c r="B38" s="36" t="s">
        <v>80</v>
      </c>
      <c r="C38" s="36" t="s">
        <v>205</v>
      </c>
      <c r="D38" s="37" t="s">
        <v>50</v>
      </c>
      <c r="E38" s="13" t="s">
        <v>206</v>
      </c>
      <c r="F38" s="38" t="s">
        <v>101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60</v>
      </c>
    </row>
    <row r="42" spans="1:16" x14ac:dyDescent="0.2">
      <c r="A42" t="s">
        <v>49</v>
      </c>
      <c r="B42" s="36" t="s">
        <v>83</v>
      </c>
      <c r="C42" s="36" t="s">
        <v>207</v>
      </c>
      <c r="D42" s="37" t="s">
        <v>50</v>
      </c>
      <c r="E42" s="13" t="s">
        <v>208</v>
      </c>
      <c r="F42" s="38" t="s">
        <v>74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209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56</v>
      </c>
    </row>
    <row r="45" spans="1:16" x14ac:dyDescent="0.2">
      <c r="A45" t="s">
        <v>59</v>
      </c>
      <c r="E45" s="41" t="s">
        <v>60</v>
      </c>
    </row>
    <row r="46" spans="1:16" x14ac:dyDescent="0.2">
      <c r="A46" t="s">
        <v>49</v>
      </c>
      <c r="B46" s="36" t="s">
        <v>88</v>
      </c>
      <c r="C46" s="36" t="s">
        <v>210</v>
      </c>
      <c r="D46" s="37" t="s">
        <v>50</v>
      </c>
      <c r="E46" s="13" t="s">
        <v>211</v>
      </c>
      <c r="F46" s="38" t="s">
        <v>53</v>
      </c>
      <c r="G46" s="39">
        <v>494.30700000000002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212</v>
      </c>
    </row>
    <row r="48" spans="1:16" x14ac:dyDescent="0.2">
      <c r="A48" s="37" t="s">
        <v>57</v>
      </c>
      <c r="E48" s="42" t="s">
        <v>213</v>
      </c>
    </row>
    <row r="49" spans="1:16" x14ac:dyDescent="0.2">
      <c r="A49" t="s">
        <v>59</v>
      </c>
      <c r="E49" s="41" t="s">
        <v>60</v>
      </c>
    </row>
    <row r="50" spans="1:16" x14ac:dyDescent="0.2">
      <c r="A50" t="s">
        <v>46</v>
      </c>
      <c r="C50" s="33" t="s">
        <v>50</v>
      </c>
      <c r="E50" s="35" t="s">
        <v>214</v>
      </c>
      <c r="J50" s="34">
        <f>0</f>
        <v>0</v>
      </c>
      <c r="K50" s="34">
        <f>0</f>
        <v>0</v>
      </c>
      <c r="L50" s="34">
        <f>0+L51+L55+L59+L63+L67+L71+L75+L79+L83+L87+L91+L95+L99+L103+L107+L111</f>
        <v>0</v>
      </c>
      <c r="M50" s="34">
        <f>0+M51+M55+M59+M63+M67+M71+M75+M79+M83+M87+M91+M95+M99+M103+M107+M111</f>
        <v>0</v>
      </c>
    </row>
    <row r="51" spans="1:16" x14ac:dyDescent="0.2">
      <c r="A51" t="s">
        <v>49</v>
      </c>
      <c r="B51" s="36" t="s">
        <v>91</v>
      </c>
      <c r="C51" s="36" t="s">
        <v>215</v>
      </c>
      <c r="D51" s="37" t="s">
        <v>50</v>
      </c>
      <c r="E51" s="13" t="s">
        <v>216</v>
      </c>
      <c r="F51" s="38" t="s">
        <v>86</v>
      </c>
      <c r="G51" s="39">
        <v>26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56</v>
      </c>
    </row>
    <row r="53" spans="1:16" x14ac:dyDescent="0.2">
      <c r="A53" s="37" t="s">
        <v>57</v>
      </c>
      <c r="E53" s="42" t="s">
        <v>58</v>
      </c>
    </row>
    <row r="54" spans="1:16" x14ac:dyDescent="0.2">
      <c r="A54" t="s">
        <v>59</v>
      </c>
      <c r="E54" s="41" t="s">
        <v>60</v>
      </c>
    </row>
    <row r="55" spans="1:16" x14ac:dyDescent="0.2">
      <c r="A55" t="s">
        <v>49</v>
      </c>
      <c r="B55" s="36" t="s">
        <v>94</v>
      </c>
      <c r="C55" s="36" t="s">
        <v>217</v>
      </c>
      <c r="D55" s="37" t="s">
        <v>50</v>
      </c>
      <c r="E55" s="13" t="s">
        <v>218</v>
      </c>
      <c r="F55" s="38" t="s">
        <v>86</v>
      </c>
      <c r="G55" s="39">
        <v>1500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56</v>
      </c>
    </row>
    <row r="57" spans="1:16" x14ac:dyDescent="0.2">
      <c r="A57" s="37" t="s">
        <v>57</v>
      </c>
      <c r="E57" s="42" t="s">
        <v>219</v>
      </c>
    </row>
    <row r="58" spans="1:16" x14ac:dyDescent="0.2">
      <c r="A58" t="s">
        <v>59</v>
      </c>
      <c r="E58" s="41" t="s">
        <v>60</v>
      </c>
    </row>
    <row r="59" spans="1:16" x14ac:dyDescent="0.2">
      <c r="A59" t="s">
        <v>49</v>
      </c>
      <c r="B59" s="36" t="s">
        <v>98</v>
      </c>
      <c r="C59" s="36" t="s">
        <v>77</v>
      </c>
      <c r="D59" s="37" t="s">
        <v>50</v>
      </c>
      <c r="E59" s="13" t="s">
        <v>78</v>
      </c>
      <c r="F59" s="38" t="s">
        <v>79</v>
      </c>
      <c r="G59" s="39">
        <v>123.54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56</v>
      </c>
    </row>
    <row r="61" spans="1:16" x14ac:dyDescent="0.2">
      <c r="A61" s="37" t="s">
        <v>57</v>
      </c>
      <c r="E61" s="42" t="s">
        <v>58</v>
      </c>
    </row>
    <row r="62" spans="1:16" x14ac:dyDescent="0.2">
      <c r="A62" t="s">
        <v>59</v>
      </c>
      <c r="E62" s="41" t="s">
        <v>60</v>
      </c>
    </row>
    <row r="63" spans="1:16" x14ac:dyDescent="0.2">
      <c r="A63" t="s">
        <v>49</v>
      </c>
      <c r="B63" s="36" t="s">
        <v>102</v>
      </c>
      <c r="C63" s="36" t="s">
        <v>81</v>
      </c>
      <c r="D63" s="37" t="s">
        <v>50</v>
      </c>
      <c r="E63" s="13" t="s">
        <v>82</v>
      </c>
      <c r="F63" s="38" t="s">
        <v>79</v>
      </c>
      <c r="G63" s="39">
        <v>123.54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54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56</v>
      </c>
    </row>
    <row r="65" spans="1:16" x14ac:dyDescent="0.2">
      <c r="A65" s="37" t="s">
        <v>57</v>
      </c>
      <c r="E65" s="42" t="s">
        <v>58</v>
      </c>
    </row>
    <row r="66" spans="1:16" x14ac:dyDescent="0.2">
      <c r="A66" t="s">
        <v>59</v>
      </c>
      <c r="E66" s="41" t="s">
        <v>60</v>
      </c>
    </row>
    <row r="67" spans="1:16" x14ac:dyDescent="0.2">
      <c r="A67" t="s">
        <v>49</v>
      </c>
      <c r="B67" s="36" t="s">
        <v>105</v>
      </c>
      <c r="C67" s="36" t="s">
        <v>164</v>
      </c>
      <c r="D67" s="37" t="s">
        <v>50</v>
      </c>
      <c r="E67" s="13" t="s">
        <v>165</v>
      </c>
      <c r="F67" s="38" t="s">
        <v>79</v>
      </c>
      <c r="G67" s="39">
        <v>50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56</v>
      </c>
    </row>
    <row r="69" spans="1:16" x14ac:dyDescent="0.2">
      <c r="A69" s="37" t="s">
        <v>57</v>
      </c>
      <c r="E69" s="42" t="s">
        <v>58</v>
      </c>
    </row>
    <row r="70" spans="1:16" x14ac:dyDescent="0.2">
      <c r="A70" t="s">
        <v>59</v>
      </c>
      <c r="E70" s="41" t="s">
        <v>60</v>
      </c>
    </row>
    <row r="71" spans="1:16" x14ac:dyDescent="0.2">
      <c r="A71" t="s">
        <v>49</v>
      </c>
      <c r="B71" s="36" t="s">
        <v>108</v>
      </c>
      <c r="C71" s="36" t="s">
        <v>220</v>
      </c>
      <c r="D71" s="37" t="s">
        <v>50</v>
      </c>
      <c r="E71" s="13" t="s">
        <v>221</v>
      </c>
      <c r="F71" s="38" t="s">
        <v>79</v>
      </c>
      <c r="G71" s="39">
        <v>145.6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56</v>
      </c>
    </row>
    <row r="73" spans="1:16" x14ac:dyDescent="0.2">
      <c r="A73" s="37" t="s">
        <v>57</v>
      </c>
      <c r="E73" s="42" t="s">
        <v>58</v>
      </c>
    </row>
    <row r="74" spans="1:16" x14ac:dyDescent="0.2">
      <c r="A74" t="s">
        <v>59</v>
      </c>
      <c r="E74" s="41" t="s">
        <v>60</v>
      </c>
    </row>
    <row r="75" spans="1:16" x14ac:dyDescent="0.2">
      <c r="A75" t="s">
        <v>49</v>
      </c>
      <c r="B75" s="36" t="s">
        <v>180</v>
      </c>
      <c r="C75" s="36" t="s">
        <v>222</v>
      </c>
      <c r="D75" s="37" t="s">
        <v>50</v>
      </c>
      <c r="E75" s="13" t="s">
        <v>223</v>
      </c>
      <c r="F75" s="38" t="s">
        <v>79</v>
      </c>
      <c r="G75" s="39">
        <v>161.4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54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56</v>
      </c>
    </row>
    <row r="77" spans="1:16" x14ac:dyDescent="0.2">
      <c r="A77" s="37" t="s">
        <v>57</v>
      </c>
      <c r="E77" s="42" t="s">
        <v>58</v>
      </c>
    </row>
    <row r="78" spans="1:16" x14ac:dyDescent="0.2">
      <c r="A78" t="s">
        <v>59</v>
      </c>
      <c r="E78" s="41" t="s">
        <v>60</v>
      </c>
    </row>
    <row r="79" spans="1:16" x14ac:dyDescent="0.2">
      <c r="A79" t="s">
        <v>49</v>
      </c>
      <c r="B79" s="36" t="s">
        <v>111</v>
      </c>
      <c r="C79" s="36" t="s">
        <v>84</v>
      </c>
      <c r="D79" s="37" t="s">
        <v>50</v>
      </c>
      <c r="E79" s="13" t="s">
        <v>85</v>
      </c>
      <c r="F79" s="38" t="s">
        <v>86</v>
      </c>
      <c r="G79" s="39">
        <v>500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54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56</v>
      </c>
    </row>
    <row r="81" spans="1:16" x14ac:dyDescent="0.2">
      <c r="A81" s="37" t="s">
        <v>57</v>
      </c>
      <c r="E81" s="42" t="s">
        <v>58</v>
      </c>
    </row>
    <row r="82" spans="1:16" x14ac:dyDescent="0.2">
      <c r="A82" t="s">
        <v>59</v>
      </c>
      <c r="E82" s="41" t="s">
        <v>60</v>
      </c>
    </row>
    <row r="83" spans="1:16" ht="25.5" x14ac:dyDescent="0.2">
      <c r="A83" t="s">
        <v>49</v>
      </c>
      <c r="B83" s="36" t="s">
        <v>115</v>
      </c>
      <c r="C83" s="36" t="s">
        <v>224</v>
      </c>
      <c r="D83" s="37" t="s">
        <v>50</v>
      </c>
      <c r="E83" s="13" t="s">
        <v>225</v>
      </c>
      <c r="F83" s="38" t="s">
        <v>79</v>
      </c>
      <c r="G83" s="39">
        <v>56.25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54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56</v>
      </c>
    </row>
    <row r="85" spans="1:16" x14ac:dyDescent="0.2">
      <c r="A85" s="37" t="s">
        <v>57</v>
      </c>
      <c r="E85" s="42" t="s">
        <v>58</v>
      </c>
    </row>
    <row r="86" spans="1:16" x14ac:dyDescent="0.2">
      <c r="A86" t="s">
        <v>59</v>
      </c>
      <c r="E86" s="41" t="s">
        <v>60</v>
      </c>
    </row>
    <row r="87" spans="1:16" ht="25.5" x14ac:dyDescent="0.2">
      <c r="A87" t="s">
        <v>49</v>
      </c>
      <c r="B87" s="36" t="s">
        <v>118</v>
      </c>
      <c r="C87" s="36" t="s">
        <v>226</v>
      </c>
      <c r="D87" s="37" t="s">
        <v>50</v>
      </c>
      <c r="E87" s="13" t="s">
        <v>227</v>
      </c>
      <c r="F87" s="38" t="s">
        <v>153</v>
      </c>
      <c r="G87" s="39">
        <v>1237.5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54</v>
      </c>
      <c r="O87">
        <f>(M87*21)/100</f>
        <v>0</v>
      </c>
      <c r="P87" t="s">
        <v>27</v>
      </c>
    </row>
    <row r="88" spans="1:16" x14ac:dyDescent="0.2">
      <c r="A88" s="37" t="s">
        <v>55</v>
      </c>
      <c r="E88" s="41" t="s">
        <v>56</v>
      </c>
    </row>
    <row r="89" spans="1:16" x14ac:dyDescent="0.2">
      <c r="A89" s="37" t="s">
        <v>57</v>
      </c>
      <c r="E89" s="42" t="s">
        <v>58</v>
      </c>
    </row>
    <row r="90" spans="1:16" x14ac:dyDescent="0.2">
      <c r="A90" t="s">
        <v>59</v>
      </c>
      <c r="E90" s="41" t="s">
        <v>60</v>
      </c>
    </row>
    <row r="91" spans="1:16" ht="25.5" x14ac:dyDescent="0.2">
      <c r="A91" t="s">
        <v>49</v>
      </c>
      <c r="B91" s="36" t="s">
        <v>121</v>
      </c>
      <c r="C91" s="36" t="s">
        <v>228</v>
      </c>
      <c r="D91" s="37" t="s">
        <v>50</v>
      </c>
      <c r="E91" s="13" t="s">
        <v>229</v>
      </c>
      <c r="F91" s="38" t="s">
        <v>79</v>
      </c>
      <c r="G91" s="39">
        <v>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54</v>
      </c>
      <c r="O91">
        <f>(M91*21)/100</f>
        <v>0</v>
      </c>
      <c r="P91" t="s">
        <v>27</v>
      </c>
    </row>
    <row r="92" spans="1:16" x14ac:dyDescent="0.2">
      <c r="A92" s="37" t="s">
        <v>55</v>
      </c>
      <c r="E92" s="41" t="s">
        <v>56</v>
      </c>
    </row>
    <row r="93" spans="1:16" x14ac:dyDescent="0.2">
      <c r="A93" s="37" t="s">
        <v>57</v>
      </c>
      <c r="E93" s="42" t="s">
        <v>58</v>
      </c>
    </row>
    <row r="94" spans="1:16" x14ac:dyDescent="0.2">
      <c r="A94" t="s">
        <v>59</v>
      </c>
      <c r="E94" s="41" t="s">
        <v>60</v>
      </c>
    </row>
    <row r="95" spans="1:16" x14ac:dyDescent="0.2">
      <c r="A95" t="s">
        <v>49</v>
      </c>
      <c r="B95" s="36" t="s">
        <v>125</v>
      </c>
      <c r="C95" s="36" t="s">
        <v>230</v>
      </c>
      <c r="D95" s="37" t="s">
        <v>50</v>
      </c>
      <c r="E95" s="13" t="s">
        <v>231</v>
      </c>
      <c r="F95" s="38" t="s">
        <v>79</v>
      </c>
      <c r="G95" s="39">
        <v>3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54</v>
      </c>
      <c r="O95">
        <f>(M95*21)/100</f>
        <v>0</v>
      </c>
      <c r="P95" t="s">
        <v>27</v>
      </c>
    </row>
    <row r="96" spans="1:16" x14ac:dyDescent="0.2">
      <c r="A96" s="37" t="s">
        <v>55</v>
      </c>
      <c r="E96" s="41" t="s">
        <v>56</v>
      </c>
    </row>
    <row r="97" spans="1:16" x14ac:dyDescent="0.2">
      <c r="A97" s="37" t="s">
        <v>57</v>
      </c>
      <c r="E97" s="42" t="s">
        <v>58</v>
      </c>
    </row>
    <row r="98" spans="1:16" x14ac:dyDescent="0.2">
      <c r="A98" t="s">
        <v>59</v>
      </c>
      <c r="E98" s="41" t="s">
        <v>60</v>
      </c>
    </row>
    <row r="99" spans="1:16" x14ac:dyDescent="0.2">
      <c r="A99" t="s">
        <v>49</v>
      </c>
      <c r="B99" s="36" t="s">
        <v>128</v>
      </c>
      <c r="C99" s="36" t="s">
        <v>232</v>
      </c>
      <c r="D99" s="37" t="s">
        <v>50</v>
      </c>
      <c r="E99" s="13" t="s">
        <v>233</v>
      </c>
      <c r="F99" s="38" t="s">
        <v>79</v>
      </c>
      <c r="G99" s="39">
        <v>24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54</v>
      </c>
      <c r="O99">
        <f>(M99*21)/100</f>
        <v>0</v>
      </c>
      <c r="P99" t="s">
        <v>27</v>
      </c>
    </row>
    <row r="100" spans="1:16" x14ac:dyDescent="0.2">
      <c r="A100" s="37" t="s">
        <v>55</v>
      </c>
      <c r="E100" s="41" t="s">
        <v>56</v>
      </c>
    </row>
    <row r="101" spans="1:16" x14ac:dyDescent="0.2">
      <c r="A101" s="37" t="s">
        <v>57</v>
      </c>
      <c r="E101" s="42" t="s">
        <v>58</v>
      </c>
    </row>
    <row r="102" spans="1:16" x14ac:dyDescent="0.2">
      <c r="A102" t="s">
        <v>59</v>
      </c>
      <c r="E102" s="41" t="s">
        <v>60</v>
      </c>
    </row>
    <row r="103" spans="1:16" x14ac:dyDescent="0.2">
      <c r="A103" t="s">
        <v>49</v>
      </c>
      <c r="B103" s="36" t="s">
        <v>131</v>
      </c>
      <c r="C103" s="36" t="s">
        <v>234</v>
      </c>
      <c r="D103" s="37" t="s">
        <v>50</v>
      </c>
      <c r="E103" s="13" t="s">
        <v>235</v>
      </c>
      <c r="F103" s="38" t="s">
        <v>86</v>
      </c>
      <c r="G103" s="39">
        <v>180</v>
      </c>
      <c r="H103" s="38">
        <v>0</v>
      </c>
      <c r="I103" s="38">
        <f>ROUND(G103*H103,6)</f>
        <v>0</v>
      </c>
      <c r="L103" s="40">
        <v>0</v>
      </c>
      <c r="M103" s="34">
        <f>ROUND(ROUND(L103,2)*ROUND(G103,3),2)</f>
        <v>0</v>
      </c>
      <c r="N103" s="38" t="s">
        <v>54</v>
      </c>
      <c r="O103">
        <f>(M103*21)/100</f>
        <v>0</v>
      </c>
      <c r="P103" t="s">
        <v>27</v>
      </c>
    </row>
    <row r="104" spans="1:16" x14ac:dyDescent="0.2">
      <c r="A104" s="37" t="s">
        <v>55</v>
      </c>
      <c r="E104" s="41" t="s">
        <v>56</v>
      </c>
    </row>
    <row r="105" spans="1:16" x14ac:dyDescent="0.2">
      <c r="A105" s="37" t="s">
        <v>57</v>
      </c>
      <c r="E105" s="42" t="s">
        <v>58</v>
      </c>
    </row>
    <row r="106" spans="1:16" x14ac:dyDescent="0.2">
      <c r="A106" t="s">
        <v>59</v>
      </c>
      <c r="E106" s="41" t="s">
        <v>60</v>
      </c>
    </row>
    <row r="107" spans="1:16" x14ac:dyDescent="0.2">
      <c r="A107" t="s">
        <v>49</v>
      </c>
      <c r="B107" s="36" t="s">
        <v>236</v>
      </c>
      <c r="C107" s="36" t="s">
        <v>237</v>
      </c>
      <c r="D107" s="37" t="s">
        <v>50</v>
      </c>
      <c r="E107" s="13" t="s">
        <v>238</v>
      </c>
      <c r="F107" s="38" t="s">
        <v>86</v>
      </c>
      <c r="G107" s="39">
        <v>180</v>
      </c>
      <c r="H107" s="38">
        <v>0</v>
      </c>
      <c r="I107" s="38">
        <f>ROUND(G107*H107,6)</f>
        <v>0</v>
      </c>
      <c r="L107" s="40">
        <v>0</v>
      </c>
      <c r="M107" s="34">
        <f>ROUND(ROUND(L107,2)*ROUND(G107,3),2)</f>
        <v>0</v>
      </c>
      <c r="N107" s="38" t="s">
        <v>54</v>
      </c>
      <c r="O107">
        <f>(M107*21)/100</f>
        <v>0</v>
      </c>
      <c r="P107" t="s">
        <v>27</v>
      </c>
    </row>
    <row r="108" spans="1:16" x14ac:dyDescent="0.2">
      <c r="A108" s="37" t="s">
        <v>55</v>
      </c>
      <c r="E108" s="41" t="s">
        <v>56</v>
      </c>
    </row>
    <row r="109" spans="1:16" x14ac:dyDescent="0.2">
      <c r="A109" s="37" t="s">
        <v>57</v>
      </c>
      <c r="E109" s="42" t="s">
        <v>58</v>
      </c>
    </row>
    <row r="110" spans="1:16" x14ac:dyDescent="0.2">
      <c r="A110" t="s">
        <v>59</v>
      </c>
      <c r="E110" s="41" t="s">
        <v>60</v>
      </c>
    </row>
    <row r="111" spans="1:16" x14ac:dyDescent="0.2">
      <c r="A111" t="s">
        <v>49</v>
      </c>
      <c r="B111" s="36" t="s">
        <v>134</v>
      </c>
      <c r="C111" s="36" t="s">
        <v>239</v>
      </c>
      <c r="D111" s="37" t="s">
        <v>50</v>
      </c>
      <c r="E111" s="13" t="s">
        <v>240</v>
      </c>
      <c r="F111" s="38" t="s">
        <v>86</v>
      </c>
      <c r="G111" s="39">
        <v>360</v>
      </c>
      <c r="H111" s="38">
        <v>0</v>
      </c>
      <c r="I111" s="38">
        <f>ROUND(G111*H111,6)</f>
        <v>0</v>
      </c>
      <c r="L111" s="40">
        <v>0</v>
      </c>
      <c r="M111" s="34">
        <f>ROUND(ROUND(L111,2)*ROUND(G111,3),2)</f>
        <v>0</v>
      </c>
      <c r="N111" s="38" t="s">
        <v>54</v>
      </c>
      <c r="O111">
        <f>(M111*21)/100</f>
        <v>0</v>
      </c>
      <c r="P111" t="s">
        <v>27</v>
      </c>
    </row>
    <row r="112" spans="1:16" x14ac:dyDescent="0.2">
      <c r="A112" s="37" t="s">
        <v>55</v>
      </c>
      <c r="E112" s="41" t="s">
        <v>56</v>
      </c>
    </row>
    <row r="113" spans="1:16" x14ac:dyDescent="0.2">
      <c r="A113" s="37" t="s">
        <v>57</v>
      </c>
      <c r="E113" s="42" t="s">
        <v>58</v>
      </c>
    </row>
    <row r="114" spans="1:16" x14ac:dyDescent="0.2">
      <c r="A114" t="s">
        <v>59</v>
      </c>
      <c r="E114" s="41" t="s">
        <v>60</v>
      </c>
    </row>
    <row r="115" spans="1:16" x14ac:dyDescent="0.2">
      <c r="A115" t="s">
        <v>46</v>
      </c>
      <c r="C115" s="33" t="s">
        <v>241</v>
      </c>
      <c r="E115" s="35" t="s">
        <v>242</v>
      </c>
      <c r="J115" s="34">
        <f>0</f>
        <v>0</v>
      </c>
      <c r="K115" s="34">
        <f>0</f>
        <v>0</v>
      </c>
      <c r="L115" s="34">
        <f>0+L116+L120+L124+L128+L132+L136+L140+L144+L148+L152+L156+L160</f>
        <v>0</v>
      </c>
      <c r="M115" s="34">
        <f>0+M116+M120+M124+M128+M132+M136+M140+M144+M148+M152+M156+M160</f>
        <v>0</v>
      </c>
    </row>
    <row r="116" spans="1:16" x14ac:dyDescent="0.2">
      <c r="A116" t="s">
        <v>49</v>
      </c>
      <c r="B116" s="36" t="s">
        <v>243</v>
      </c>
      <c r="C116" s="36" t="s">
        <v>217</v>
      </c>
      <c r="D116" s="37" t="s">
        <v>50</v>
      </c>
      <c r="E116" s="13" t="s">
        <v>218</v>
      </c>
      <c r="F116" s="38" t="s">
        <v>86</v>
      </c>
      <c r="G116" s="39">
        <v>1500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54</v>
      </c>
      <c r="O116">
        <f>(M116*21)/100</f>
        <v>0</v>
      </c>
      <c r="P116" t="s">
        <v>27</v>
      </c>
    </row>
    <row r="117" spans="1:16" x14ac:dyDescent="0.2">
      <c r="A117" s="37" t="s">
        <v>55</v>
      </c>
      <c r="E117" s="41" t="s">
        <v>56</v>
      </c>
    </row>
    <row r="118" spans="1:16" x14ac:dyDescent="0.2">
      <c r="A118" s="37" t="s">
        <v>57</v>
      </c>
      <c r="E118" s="42" t="s">
        <v>219</v>
      </c>
    </row>
    <row r="119" spans="1:16" x14ac:dyDescent="0.2">
      <c r="A119" t="s">
        <v>59</v>
      </c>
      <c r="E119" s="41" t="s">
        <v>60</v>
      </c>
    </row>
    <row r="120" spans="1:16" x14ac:dyDescent="0.2">
      <c r="A120" t="s">
        <v>49</v>
      </c>
      <c r="B120" s="36" t="s">
        <v>244</v>
      </c>
      <c r="C120" s="36" t="s">
        <v>245</v>
      </c>
      <c r="D120" s="37" t="s">
        <v>50</v>
      </c>
      <c r="E120" s="13" t="s">
        <v>246</v>
      </c>
      <c r="F120" s="38" t="s">
        <v>79</v>
      </c>
      <c r="G120" s="39">
        <v>2.25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54</v>
      </c>
      <c r="O120">
        <f>(M120*21)/100</f>
        <v>0</v>
      </c>
      <c r="P120" t="s">
        <v>27</v>
      </c>
    </row>
    <row r="121" spans="1:16" x14ac:dyDescent="0.2">
      <c r="A121" s="37" t="s">
        <v>55</v>
      </c>
      <c r="E121" s="41" t="s">
        <v>56</v>
      </c>
    </row>
    <row r="122" spans="1:16" x14ac:dyDescent="0.2">
      <c r="A122" s="37" t="s">
        <v>57</v>
      </c>
      <c r="E122" s="42" t="s">
        <v>58</v>
      </c>
    </row>
    <row r="123" spans="1:16" x14ac:dyDescent="0.2">
      <c r="A123" t="s">
        <v>59</v>
      </c>
      <c r="E123" s="41" t="s">
        <v>60</v>
      </c>
    </row>
    <row r="124" spans="1:16" ht="25.5" x14ac:dyDescent="0.2">
      <c r="A124" t="s">
        <v>49</v>
      </c>
      <c r="B124" s="36" t="s">
        <v>247</v>
      </c>
      <c r="C124" s="36" t="s">
        <v>248</v>
      </c>
      <c r="D124" s="37" t="s">
        <v>50</v>
      </c>
      <c r="E124" s="13" t="s">
        <v>249</v>
      </c>
      <c r="F124" s="38" t="s">
        <v>153</v>
      </c>
      <c r="G124" s="39">
        <v>148.5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54</v>
      </c>
      <c r="O124">
        <f>(M124*21)/100</f>
        <v>0</v>
      </c>
      <c r="P124" t="s">
        <v>27</v>
      </c>
    </row>
    <row r="125" spans="1:16" x14ac:dyDescent="0.2">
      <c r="A125" s="37" t="s">
        <v>55</v>
      </c>
      <c r="E125" s="41" t="s">
        <v>56</v>
      </c>
    </row>
    <row r="126" spans="1:16" x14ac:dyDescent="0.2">
      <c r="A126" s="37" t="s">
        <v>57</v>
      </c>
      <c r="E126" s="42" t="s">
        <v>58</v>
      </c>
    </row>
    <row r="127" spans="1:16" x14ac:dyDescent="0.2">
      <c r="A127" t="s">
        <v>59</v>
      </c>
      <c r="E127" s="41" t="s">
        <v>60</v>
      </c>
    </row>
    <row r="128" spans="1:16" x14ac:dyDescent="0.2">
      <c r="A128" t="s">
        <v>49</v>
      </c>
      <c r="B128" s="36" t="s">
        <v>250</v>
      </c>
      <c r="C128" s="36" t="s">
        <v>251</v>
      </c>
      <c r="D128" s="37" t="s">
        <v>50</v>
      </c>
      <c r="E128" s="13" t="s">
        <v>252</v>
      </c>
      <c r="F128" s="38" t="s">
        <v>79</v>
      </c>
      <c r="G128" s="39">
        <v>5.5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54</v>
      </c>
      <c r="O128">
        <f>(M128*21)/100</f>
        <v>0</v>
      </c>
      <c r="P128" t="s">
        <v>27</v>
      </c>
    </row>
    <row r="129" spans="1:16" x14ac:dyDescent="0.2">
      <c r="A129" s="37" t="s">
        <v>55</v>
      </c>
      <c r="E129" s="41" t="s">
        <v>56</v>
      </c>
    </row>
    <row r="130" spans="1:16" x14ac:dyDescent="0.2">
      <c r="A130" s="37" t="s">
        <v>57</v>
      </c>
      <c r="E130" s="42" t="s">
        <v>58</v>
      </c>
    </row>
    <row r="131" spans="1:16" x14ac:dyDescent="0.2">
      <c r="A131" t="s">
        <v>59</v>
      </c>
      <c r="E131" s="41" t="s">
        <v>60</v>
      </c>
    </row>
    <row r="132" spans="1:16" ht="25.5" x14ac:dyDescent="0.2">
      <c r="A132" t="s">
        <v>49</v>
      </c>
      <c r="B132" s="36" t="s">
        <v>253</v>
      </c>
      <c r="C132" s="36" t="s">
        <v>254</v>
      </c>
      <c r="D132" s="37" t="s">
        <v>50</v>
      </c>
      <c r="E132" s="13" t="s">
        <v>255</v>
      </c>
      <c r="F132" s="38" t="s">
        <v>153</v>
      </c>
      <c r="G132" s="39">
        <v>325</v>
      </c>
      <c r="H132" s="38">
        <v>0</v>
      </c>
      <c r="I132" s="38">
        <f>ROUND(G132*H132,6)</f>
        <v>0</v>
      </c>
      <c r="L132" s="40">
        <v>0</v>
      </c>
      <c r="M132" s="34">
        <f>ROUND(ROUND(L132,2)*ROUND(G132,3),2)</f>
        <v>0</v>
      </c>
      <c r="N132" s="38" t="s">
        <v>54</v>
      </c>
      <c r="O132">
        <f>(M132*21)/100</f>
        <v>0</v>
      </c>
      <c r="P132" t="s">
        <v>27</v>
      </c>
    </row>
    <row r="133" spans="1:16" x14ac:dyDescent="0.2">
      <c r="A133" s="37" t="s">
        <v>55</v>
      </c>
      <c r="E133" s="41" t="s">
        <v>56</v>
      </c>
    </row>
    <row r="134" spans="1:16" x14ac:dyDescent="0.2">
      <c r="A134" s="37" t="s">
        <v>57</v>
      </c>
      <c r="E134" s="42" t="s">
        <v>58</v>
      </c>
    </row>
    <row r="135" spans="1:16" x14ac:dyDescent="0.2">
      <c r="A135" t="s">
        <v>59</v>
      </c>
      <c r="E135" s="41" t="s">
        <v>60</v>
      </c>
    </row>
    <row r="136" spans="1:16" x14ac:dyDescent="0.2">
      <c r="A136" t="s">
        <v>49</v>
      </c>
      <c r="B136" s="36" t="s">
        <v>256</v>
      </c>
      <c r="C136" s="36" t="s">
        <v>257</v>
      </c>
      <c r="D136" s="37" t="s">
        <v>50</v>
      </c>
      <c r="E136" s="13" t="s">
        <v>258</v>
      </c>
      <c r="F136" s="38" t="s">
        <v>79</v>
      </c>
      <c r="G136" s="39">
        <v>23.03</v>
      </c>
      <c r="H136" s="38">
        <v>0</v>
      </c>
      <c r="I136" s="38">
        <f>ROUND(G136*H136,6)</f>
        <v>0</v>
      </c>
      <c r="L136" s="40">
        <v>0</v>
      </c>
      <c r="M136" s="34">
        <f>ROUND(ROUND(L136,2)*ROUND(G136,3),2)</f>
        <v>0</v>
      </c>
      <c r="N136" s="38" t="s">
        <v>54</v>
      </c>
      <c r="O136">
        <f>(M136*21)/100</f>
        <v>0</v>
      </c>
      <c r="P136" t="s">
        <v>27</v>
      </c>
    </row>
    <row r="137" spans="1:16" x14ac:dyDescent="0.2">
      <c r="A137" s="37" t="s">
        <v>55</v>
      </c>
      <c r="E137" s="41" t="s">
        <v>56</v>
      </c>
    </row>
    <row r="138" spans="1:16" x14ac:dyDescent="0.2">
      <c r="A138" s="37" t="s">
        <v>57</v>
      </c>
      <c r="E138" s="42" t="s">
        <v>58</v>
      </c>
    </row>
    <row r="139" spans="1:16" x14ac:dyDescent="0.2">
      <c r="A139" t="s">
        <v>59</v>
      </c>
      <c r="E139" s="41" t="s">
        <v>60</v>
      </c>
    </row>
    <row r="140" spans="1:16" ht="25.5" x14ac:dyDescent="0.2">
      <c r="A140" t="s">
        <v>49</v>
      </c>
      <c r="B140" s="36" t="s">
        <v>259</v>
      </c>
      <c r="C140" s="36" t="s">
        <v>224</v>
      </c>
      <c r="D140" s="37" t="s">
        <v>50</v>
      </c>
      <c r="E140" s="13" t="s">
        <v>225</v>
      </c>
      <c r="F140" s="38" t="s">
        <v>79</v>
      </c>
      <c r="G140" s="39">
        <v>31.6</v>
      </c>
      <c r="H140" s="38">
        <v>0</v>
      </c>
      <c r="I140" s="38">
        <f>ROUND(G140*H140,6)</f>
        <v>0</v>
      </c>
      <c r="L140" s="40">
        <v>0</v>
      </c>
      <c r="M140" s="34">
        <f>ROUND(ROUND(L140,2)*ROUND(G140,3),2)</f>
        <v>0</v>
      </c>
      <c r="N140" s="38" t="s">
        <v>54</v>
      </c>
      <c r="O140">
        <f>(M140*21)/100</f>
        <v>0</v>
      </c>
      <c r="P140" t="s">
        <v>27</v>
      </c>
    </row>
    <row r="141" spans="1:16" x14ac:dyDescent="0.2">
      <c r="A141" s="37" t="s">
        <v>55</v>
      </c>
      <c r="E141" s="41" t="s">
        <v>56</v>
      </c>
    </row>
    <row r="142" spans="1:16" x14ac:dyDescent="0.2">
      <c r="A142" s="37" t="s">
        <v>57</v>
      </c>
      <c r="E142" s="42" t="s">
        <v>58</v>
      </c>
    </row>
    <row r="143" spans="1:16" x14ac:dyDescent="0.2">
      <c r="A143" t="s">
        <v>59</v>
      </c>
      <c r="E143" s="41" t="s">
        <v>60</v>
      </c>
    </row>
    <row r="144" spans="1:16" ht="25.5" x14ac:dyDescent="0.2">
      <c r="A144" t="s">
        <v>49</v>
      </c>
      <c r="B144" s="36" t="s">
        <v>260</v>
      </c>
      <c r="C144" s="36" t="s">
        <v>226</v>
      </c>
      <c r="D144" s="37" t="s">
        <v>50</v>
      </c>
      <c r="E144" s="13" t="s">
        <v>227</v>
      </c>
      <c r="F144" s="38" t="s">
        <v>153</v>
      </c>
      <c r="G144" s="39">
        <v>1237.5</v>
      </c>
      <c r="H144" s="38">
        <v>0</v>
      </c>
      <c r="I144" s="38">
        <f>ROUND(G144*H144,6)</f>
        <v>0</v>
      </c>
      <c r="L144" s="40">
        <v>0</v>
      </c>
      <c r="M144" s="34">
        <f>ROUND(ROUND(L144,2)*ROUND(G144,3),2)</f>
        <v>0</v>
      </c>
      <c r="N144" s="38" t="s">
        <v>54</v>
      </c>
      <c r="O144">
        <f>(M144*21)/100</f>
        <v>0</v>
      </c>
      <c r="P144" t="s">
        <v>27</v>
      </c>
    </row>
    <row r="145" spans="1:16" x14ac:dyDescent="0.2">
      <c r="A145" s="37" t="s">
        <v>55</v>
      </c>
      <c r="E145" s="41" t="s">
        <v>56</v>
      </c>
    </row>
    <row r="146" spans="1:16" x14ac:dyDescent="0.2">
      <c r="A146" s="37" t="s">
        <v>57</v>
      </c>
      <c r="E146" s="42" t="s">
        <v>58</v>
      </c>
    </row>
    <row r="147" spans="1:16" x14ac:dyDescent="0.2">
      <c r="A147" t="s">
        <v>59</v>
      </c>
      <c r="E147" s="41" t="s">
        <v>60</v>
      </c>
    </row>
    <row r="148" spans="1:16" ht="25.5" x14ac:dyDescent="0.2">
      <c r="A148" t="s">
        <v>49</v>
      </c>
      <c r="B148" s="36" t="s">
        <v>261</v>
      </c>
      <c r="C148" s="36" t="s">
        <v>262</v>
      </c>
      <c r="D148" s="37" t="s">
        <v>50</v>
      </c>
      <c r="E148" s="13" t="s">
        <v>263</v>
      </c>
      <c r="F148" s="38" t="s">
        <v>97</v>
      </c>
      <c r="G148" s="39">
        <v>150</v>
      </c>
      <c r="H148" s="38">
        <v>0</v>
      </c>
      <c r="I148" s="38">
        <f>ROUND(G148*H148,6)</f>
        <v>0</v>
      </c>
      <c r="L148" s="40">
        <v>0</v>
      </c>
      <c r="M148" s="34">
        <f>ROUND(ROUND(L148,2)*ROUND(G148,3),2)</f>
        <v>0</v>
      </c>
      <c r="N148" s="38" t="s">
        <v>54</v>
      </c>
      <c r="O148">
        <f>(M148*21)/100</f>
        <v>0</v>
      </c>
      <c r="P148" t="s">
        <v>27</v>
      </c>
    </row>
    <row r="149" spans="1:16" x14ac:dyDescent="0.2">
      <c r="A149" s="37" t="s">
        <v>55</v>
      </c>
      <c r="E149" s="41" t="s">
        <v>56</v>
      </c>
    </row>
    <row r="150" spans="1:16" x14ac:dyDescent="0.2">
      <c r="A150" s="37" t="s">
        <v>57</v>
      </c>
      <c r="E150" s="42" t="s">
        <v>58</v>
      </c>
    </row>
    <row r="151" spans="1:16" x14ac:dyDescent="0.2">
      <c r="A151" t="s">
        <v>59</v>
      </c>
      <c r="E151" s="41" t="s">
        <v>60</v>
      </c>
    </row>
    <row r="152" spans="1:16" ht="25.5" x14ac:dyDescent="0.2">
      <c r="A152" t="s">
        <v>49</v>
      </c>
      <c r="B152" s="36" t="s">
        <v>264</v>
      </c>
      <c r="C152" s="36" t="s">
        <v>265</v>
      </c>
      <c r="D152" s="37" t="s">
        <v>50</v>
      </c>
      <c r="E152" s="13" t="s">
        <v>266</v>
      </c>
      <c r="F152" s="38" t="s">
        <v>153</v>
      </c>
      <c r="G152" s="39">
        <v>48</v>
      </c>
      <c r="H152" s="38">
        <v>0</v>
      </c>
      <c r="I152" s="38">
        <f>ROUND(G152*H152,6)</f>
        <v>0</v>
      </c>
      <c r="L152" s="40">
        <v>0</v>
      </c>
      <c r="M152" s="34">
        <f>ROUND(ROUND(L152,2)*ROUND(G152,3),2)</f>
        <v>0</v>
      </c>
      <c r="N152" s="38" t="s">
        <v>54</v>
      </c>
      <c r="O152">
        <f>(M152*21)/100</f>
        <v>0</v>
      </c>
      <c r="P152" t="s">
        <v>27</v>
      </c>
    </row>
    <row r="153" spans="1:16" x14ac:dyDescent="0.2">
      <c r="A153" s="37" t="s">
        <v>55</v>
      </c>
      <c r="E153" s="41" t="s">
        <v>56</v>
      </c>
    </row>
    <row r="154" spans="1:16" x14ac:dyDescent="0.2">
      <c r="A154" s="37" t="s">
        <v>57</v>
      </c>
      <c r="E154" s="42" t="s">
        <v>58</v>
      </c>
    </row>
    <row r="155" spans="1:16" x14ac:dyDescent="0.2">
      <c r="A155" t="s">
        <v>59</v>
      </c>
      <c r="E155" s="41" t="s">
        <v>60</v>
      </c>
    </row>
    <row r="156" spans="1:16" x14ac:dyDescent="0.2">
      <c r="A156" t="s">
        <v>49</v>
      </c>
      <c r="B156" s="36" t="s">
        <v>267</v>
      </c>
      <c r="C156" s="36" t="s">
        <v>77</v>
      </c>
      <c r="D156" s="37" t="s">
        <v>50</v>
      </c>
      <c r="E156" s="13" t="s">
        <v>78</v>
      </c>
      <c r="F156" s="38" t="s">
        <v>79</v>
      </c>
      <c r="G156" s="39">
        <v>30</v>
      </c>
      <c r="H156" s="38">
        <v>0</v>
      </c>
      <c r="I156" s="38">
        <f>ROUND(G156*H156,6)</f>
        <v>0</v>
      </c>
      <c r="L156" s="40">
        <v>0</v>
      </c>
      <c r="M156" s="34">
        <f>ROUND(ROUND(L156,2)*ROUND(G156,3),2)</f>
        <v>0</v>
      </c>
      <c r="N156" s="38" t="s">
        <v>54</v>
      </c>
      <c r="O156">
        <f>(M156*21)/100</f>
        <v>0</v>
      </c>
      <c r="P156" t="s">
        <v>27</v>
      </c>
    </row>
    <row r="157" spans="1:16" x14ac:dyDescent="0.2">
      <c r="A157" s="37" t="s">
        <v>55</v>
      </c>
      <c r="E157" s="41" t="s">
        <v>56</v>
      </c>
    </row>
    <row r="158" spans="1:16" x14ac:dyDescent="0.2">
      <c r="A158" s="37" t="s">
        <v>57</v>
      </c>
      <c r="E158" s="42" t="s">
        <v>58</v>
      </c>
    </row>
    <row r="159" spans="1:16" x14ac:dyDescent="0.2">
      <c r="A159" t="s">
        <v>59</v>
      </c>
      <c r="E159" s="41" t="s">
        <v>60</v>
      </c>
    </row>
    <row r="160" spans="1:16" x14ac:dyDescent="0.2">
      <c r="A160" t="s">
        <v>49</v>
      </c>
      <c r="B160" s="36" t="s">
        <v>268</v>
      </c>
      <c r="C160" s="36" t="s">
        <v>81</v>
      </c>
      <c r="D160" s="37" t="s">
        <v>50</v>
      </c>
      <c r="E160" s="13" t="s">
        <v>82</v>
      </c>
      <c r="F160" s="38" t="s">
        <v>79</v>
      </c>
      <c r="G160" s="39">
        <v>600</v>
      </c>
      <c r="H160" s="38">
        <v>0</v>
      </c>
      <c r="I160" s="38">
        <f>ROUND(G160*H160,6)</f>
        <v>0</v>
      </c>
      <c r="L160" s="40">
        <v>0</v>
      </c>
      <c r="M160" s="34">
        <f>ROUND(ROUND(L160,2)*ROUND(G160,3),2)</f>
        <v>0</v>
      </c>
      <c r="N160" s="38" t="s">
        <v>54</v>
      </c>
      <c r="O160">
        <f>(M160*21)/100</f>
        <v>0</v>
      </c>
      <c r="P160" t="s">
        <v>27</v>
      </c>
    </row>
    <row r="161" spans="1:16" x14ac:dyDescent="0.2">
      <c r="A161" s="37" t="s">
        <v>55</v>
      </c>
      <c r="E161" s="41" t="s">
        <v>56</v>
      </c>
    </row>
    <row r="162" spans="1:16" x14ac:dyDescent="0.2">
      <c r="A162" s="37" t="s">
        <v>57</v>
      </c>
      <c r="E162" s="42" t="s">
        <v>58</v>
      </c>
    </row>
    <row r="163" spans="1:16" x14ac:dyDescent="0.2">
      <c r="A163" t="s">
        <v>59</v>
      </c>
      <c r="E163" s="41" t="s">
        <v>60</v>
      </c>
    </row>
    <row r="164" spans="1:16" x14ac:dyDescent="0.2">
      <c r="A164" t="s">
        <v>46</v>
      </c>
      <c r="C164" s="33" t="s">
        <v>65</v>
      </c>
      <c r="E164" s="35" t="s">
        <v>269</v>
      </c>
      <c r="J164" s="34">
        <f>0</f>
        <v>0</v>
      </c>
      <c r="K164" s="34">
        <f>0</f>
        <v>0</v>
      </c>
      <c r="L164" s="34">
        <f>0+L165+L169+L173</f>
        <v>0</v>
      </c>
      <c r="M164" s="34">
        <f>0+M165+M169+M173</f>
        <v>0</v>
      </c>
    </row>
    <row r="165" spans="1:16" ht="25.5" x14ac:dyDescent="0.2">
      <c r="A165" t="s">
        <v>49</v>
      </c>
      <c r="B165" s="36" t="s">
        <v>270</v>
      </c>
      <c r="C165" s="36" t="s">
        <v>271</v>
      </c>
      <c r="D165" s="37" t="s">
        <v>50</v>
      </c>
      <c r="E165" s="13" t="s">
        <v>272</v>
      </c>
      <c r="F165" s="38" t="s">
        <v>79</v>
      </c>
      <c r="G165" s="39">
        <v>10.199999999999999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54</v>
      </c>
      <c r="O165">
        <f>(M165*21)/100</f>
        <v>0</v>
      </c>
      <c r="P165" t="s">
        <v>27</v>
      </c>
    </row>
    <row r="166" spans="1:16" x14ac:dyDescent="0.2">
      <c r="A166" s="37" t="s">
        <v>55</v>
      </c>
      <c r="E166" s="41" t="s">
        <v>56</v>
      </c>
    </row>
    <row r="167" spans="1:16" x14ac:dyDescent="0.2">
      <c r="A167" s="37" t="s">
        <v>57</v>
      </c>
      <c r="E167" s="42" t="s">
        <v>58</v>
      </c>
    </row>
    <row r="168" spans="1:16" x14ac:dyDescent="0.2">
      <c r="A168" t="s">
        <v>59</v>
      </c>
      <c r="E168" s="41" t="s">
        <v>60</v>
      </c>
    </row>
    <row r="169" spans="1:16" x14ac:dyDescent="0.2">
      <c r="A169" t="s">
        <v>49</v>
      </c>
      <c r="B169" s="36" t="s">
        <v>273</v>
      </c>
      <c r="C169" s="36" t="s">
        <v>274</v>
      </c>
      <c r="D169" s="37" t="s">
        <v>50</v>
      </c>
      <c r="E169" s="13" t="s">
        <v>275</v>
      </c>
      <c r="F169" s="38" t="s">
        <v>79</v>
      </c>
      <c r="G169" s="39">
        <v>6.6000000000000003E-2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54</v>
      </c>
      <c r="O169">
        <f>(M169*21)/100</f>
        <v>0</v>
      </c>
      <c r="P169" t="s">
        <v>27</v>
      </c>
    </row>
    <row r="170" spans="1:16" x14ac:dyDescent="0.2">
      <c r="A170" s="37" t="s">
        <v>55</v>
      </c>
      <c r="E170" s="41" t="s">
        <v>56</v>
      </c>
    </row>
    <row r="171" spans="1:16" x14ac:dyDescent="0.2">
      <c r="A171" s="37" t="s">
        <v>57</v>
      </c>
      <c r="E171" s="42" t="s">
        <v>58</v>
      </c>
    </row>
    <row r="172" spans="1:16" x14ac:dyDescent="0.2">
      <c r="A172" t="s">
        <v>59</v>
      </c>
      <c r="E172" s="41" t="s">
        <v>60</v>
      </c>
    </row>
    <row r="173" spans="1:16" x14ac:dyDescent="0.2">
      <c r="A173" t="s">
        <v>49</v>
      </c>
      <c r="B173" s="36" t="s">
        <v>276</v>
      </c>
      <c r="C173" s="36" t="s">
        <v>277</v>
      </c>
      <c r="D173" s="37" t="s">
        <v>50</v>
      </c>
      <c r="E173" s="13" t="s">
        <v>278</v>
      </c>
      <c r="F173" s="38" t="s">
        <v>79</v>
      </c>
      <c r="G173" s="39">
        <v>9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54</v>
      </c>
      <c r="O173">
        <f>(M173*21)/100</f>
        <v>0</v>
      </c>
      <c r="P173" t="s">
        <v>27</v>
      </c>
    </row>
    <row r="174" spans="1:16" x14ac:dyDescent="0.2">
      <c r="A174" s="37" t="s">
        <v>55</v>
      </c>
      <c r="E174" s="41" t="s">
        <v>56</v>
      </c>
    </row>
    <row r="175" spans="1:16" x14ac:dyDescent="0.2">
      <c r="A175" s="37" t="s">
        <v>57</v>
      </c>
      <c r="E175" s="42" t="s">
        <v>58</v>
      </c>
    </row>
    <row r="176" spans="1:16" x14ac:dyDescent="0.2">
      <c r="A176" t="s">
        <v>59</v>
      </c>
      <c r="E176" s="41" t="s">
        <v>60</v>
      </c>
    </row>
    <row r="177" spans="1:16" x14ac:dyDescent="0.2">
      <c r="A177" t="s">
        <v>46</v>
      </c>
      <c r="C177" s="33" t="s">
        <v>279</v>
      </c>
      <c r="E177" s="35" t="s">
        <v>280</v>
      </c>
      <c r="J177" s="34">
        <f>0</f>
        <v>0</v>
      </c>
      <c r="K177" s="34">
        <f>0</f>
        <v>0</v>
      </c>
      <c r="L177" s="34">
        <f>0+L178+L182+L186+L190+L194+L198+L202+L206+L210+L214+L218+L222</f>
        <v>0</v>
      </c>
      <c r="M177" s="34">
        <f>0+M178+M182+M186+M190+M194+M198+M202+M206+M210+M214+M218+M222</f>
        <v>0</v>
      </c>
    </row>
    <row r="178" spans="1:16" x14ac:dyDescent="0.2">
      <c r="A178" t="s">
        <v>49</v>
      </c>
      <c r="B178" s="36" t="s">
        <v>137</v>
      </c>
      <c r="C178" s="36" t="s">
        <v>271</v>
      </c>
      <c r="D178" s="37" t="s">
        <v>50</v>
      </c>
      <c r="E178" s="13" t="s">
        <v>281</v>
      </c>
      <c r="F178" s="38" t="s">
        <v>79</v>
      </c>
      <c r="G178" s="39">
        <v>24</v>
      </c>
      <c r="H178" s="38">
        <v>0</v>
      </c>
      <c r="I178" s="38">
        <f>ROUND(G178*H178,6)</f>
        <v>0</v>
      </c>
      <c r="L178" s="40">
        <v>0</v>
      </c>
      <c r="M178" s="34">
        <f>ROUND(ROUND(L178,2)*ROUND(G178,3),2)</f>
        <v>0</v>
      </c>
      <c r="N178" s="38" t="s">
        <v>54</v>
      </c>
      <c r="O178">
        <f>(M178*21)/100</f>
        <v>0</v>
      </c>
      <c r="P178" t="s">
        <v>27</v>
      </c>
    </row>
    <row r="179" spans="1:16" x14ac:dyDescent="0.2">
      <c r="A179" s="37" t="s">
        <v>55</v>
      </c>
      <c r="E179" s="41" t="s">
        <v>56</v>
      </c>
    </row>
    <row r="180" spans="1:16" x14ac:dyDescent="0.2">
      <c r="A180" s="37" t="s">
        <v>57</v>
      </c>
      <c r="E180" s="42" t="s">
        <v>58</v>
      </c>
    </row>
    <row r="181" spans="1:16" x14ac:dyDescent="0.2">
      <c r="A181" t="s">
        <v>59</v>
      </c>
      <c r="E181" s="41" t="s">
        <v>60</v>
      </c>
    </row>
    <row r="182" spans="1:16" x14ac:dyDescent="0.2">
      <c r="A182" t="s">
        <v>49</v>
      </c>
      <c r="B182" s="36" t="s">
        <v>140</v>
      </c>
      <c r="C182" s="36" t="s">
        <v>274</v>
      </c>
      <c r="D182" s="37" t="s">
        <v>50</v>
      </c>
      <c r="E182" s="13" t="s">
        <v>282</v>
      </c>
      <c r="F182" s="38" t="s">
        <v>79</v>
      </c>
      <c r="G182" s="39">
        <v>2.64</v>
      </c>
      <c r="H182" s="38">
        <v>0</v>
      </c>
      <c r="I182" s="38">
        <f>ROUND(G182*H182,6)</f>
        <v>0</v>
      </c>
      <c r="L182" s="40">
        <v>0</v>
      </c>
      <c r="M182" s="34">
        <f>ROUND(ROUND(L182,2)*ROUND(G182,3),2)</f>
        <v>0</v>
      </c>
      <c r="N182" s="38" t="s">
        <v>54</v>
      </c>
      <c r="O182">
        <f>(M182*21)/100</f>
        <v>0</v>
      </c>
      <c r="P182" t="s">
        <v>27</v>
      </c>
    </row>
    <row r="183" spans="1:16" x14ac:dyDescent="0.2">
      <c r="A183" s="37" t="s">
        <v>55</v>
      </c>
      <c r="E183" s="41" t="s">
        <v>56</v>
      </c>
    </row>
    <row r="184" spans="1:16" x14ac:dyDescent="0.2">
      <c r="A184" s="37" t="s">
        <v>57</v>
      </c>
      <c r="E184" s="42" t="s">
        <v>58</v>
      </c>
    </row>
    <row r="185" spans="1:16" x14ac:dyDescent="0.2">
      <c r="A185" t="s">
        <v>59</v>
      </c>
      <c r="E185" s="41" t="s">
        <v>60</v>
      </c>
    </row>
    <row r="186" spans="1:16" ht="25.5" x14ac:dyDescent="0.2">
      <c r="A186" t="s">
        <v>49</v>
      </c>
      <c r="B186" s="36" t="s">
        <v>144</v>
      </c>
      <c r="C186" s="36" t="s">
        <v>277</v>
      </c>
      <c r="D186" s="37" t="s">
        <v>50</v>
      </c>
      <c r="E186" s="13" t="s">
        <v>283</v>
      </c>
      <c r="F186" s="38" t="s">
        <v>79</v>
      </c>
      <c r="G186" s="39">
        <v>16.2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54</v>
      </c>
      <c r="O186">
        <f>(M186*21)/100</f>
        <v>0</v>
      </c>
      <c r="P186" t="s">
        <v>27</v>
      </c>
    </row>
    <row r="187" spans="1:16" x14ac:dyDescent="0.2">
      <c r="A187" s="37" t="s">
        <v>55</v>
      </c>
      <c r="E187" s="41" t="s">
        <v>56</v>
      </c>
    </row>
    <row r="188" spans="1:16" x14ac:dyDescent="0.2">
      <c r="A188" s="37" t="s">
        <v>57</v>
      </c>
      <c r="E188" s="42" t="s">
        <v>58</v>
      </c>
    </row>
    <row r="189" spans="1:16" x14ac:dyDescent="0.2">
      <c r="A189" t="s">
        <v>59</v>
      </c>
      <c r="E189" s="41" t="s">
        <v>60</v>
      </c>
    </row>
    <row r="190" spans="1:16" x14ac:dyDescent="0.2">
      <c r="A190" t="s">
        <v>49</v>
      </c>
      <c r="B190" s="36" t="s">
        <v>147</v>
      </c>
      <c r="C190" s="36" t="s">
        <v>284</v>
      </c>
      <c r="D190" s="37" t="s">
        <v>50</v>
      </c>
      <c r="E190" s="13" t="s">
        <v>285</v>
      </c>
      <c r="F190" s="38" t="s">
        <v>79</v>
      </c>
      <c r="G190" s="39">
        <v>9</v>
      </c>
      <c r="H190" s="38">
        <v>0</v>
      </c>
      <c r="I190" s="38">
        <f>ROUND(G190*H190,6)</f>
        <v>0</v>
      </c>
      <c r="L190" s="40">
        <v>0</v>
      </c>
      <c r="M190" s="34">
        <f>ROUND(ROUND(L190,2)*ROUND(G190,3),2)</f>
        <v>0</v>
      </c>
      <c r="N190" s="38" t="s">
        <v>54</v>
      </c>
      <c r="O190">
        <f>(M190*21)/100</f>
        <v>0</v>
      </c>
      <c r="P190" t="s">
        <v>27</v>
      </c>
    </row>
    <row r="191" spans="1:16" x14ac:dyDescent="0.2">
      <c r="A191" s="37" t="s">
        <v>55</v>
      </c>
      <c r="E191" s="41" t="s">
        <v>56</v>
      </c>
    </row>
    <row r="192" spans="1:16" x14ac:dyDescent="0.2">
      <c r="A192" s="37" t="s">
        <v>57</v>
      </c>
      <c r="E192" s="42" t="s">
        <v>58</v>
      </c>
    </row>
    <row r="193" spans="1:16" x14ac:dyDescent="0.2">
      <c r="A193" t="s">
        <v>59</v>
      </c>
      <c r="E193" s="41" t="s">
        <v>60</v>
      </c>
    </row>
    <row r="194" spans="1:16" x14ac:dyDescent="0.2">
      <c r="A194" t="s">
        <v>49</v>
      </c>
      <c r="B194" s="36" t="s">
        <v>150</v>
      </c>
      <c r="C194" s="36" t="s">
        <v>286</v>
      </c>
      <c r="D194" s="37" t="s">
        <v>91</v>
      </c>
      <c r="E194" s="13" t="s">
        <v>287</v>
      </c>
      <c r="F194" s="38" t="s">
        <v>79</v>
      </c>
      <c r="G194" s="39">
        <v>21.45</v>
      </c>
      <c r="H194" s="38">
        <v>0</v>
      </c>
      <c r="I194" s="38">
        <f>ROUND(G194*H194,6)</f>
        <v>0</v>
      </c>
      <c r="L194" s="40">
        <v>0</v>
      </c>
      <c r="M194" s="34">
        <f>ROUND(ROUND(L194,2)*ROUND(G194,3),2)</f>
        <v>0</v>
      </c>
      <c r="N194" s="38" t="s">
        <v>54</v>
      </c>
      <c r="O194">
        <f>(M194*21)/100</f>
        <v>0</v>
      </c>
      <c r="P194" t="s">
        <v>27</v>
      </c>
    </row>
    <row r="195" spans="1:16" x14ac:dyDescent="0.2">
      <c r="A195" s="37" t="s">
        <v>55</v>
      </c>
      <c r="E195" s="41" t="s">
        <v>56</v>
      </c>
    </row>
    <row r="196" spans="1:16" x14ac:dyDescent="0.2">
      <c r="A196" s="37" t="s">
        <v>57</v>
      </c>
      <c r="E196" s="42" t="s">
        <v>58</v>
      </c>
    </row>
    <row r="197" spans="1:16" x14ac:dyDescent="0.2">
      <c r="A197" t="s">
        <v>59</v>
      </c>
      <c r="E197" s="41" t="s">
        <v>60</v>
      </c>
    </row>
    <row r="198" spans="1:16" x14ac:dyDescent="0.2">
      <c r="A198" t="s">
        <v>49</v>
      </c>
      <c r="B198" s="36" t="s">
        <v>154</v>
      </c>
      <c r="C198" s="36" t="s">
        <v>288</v>
      </c>
      <c r="D198" s="37" t="s">
        <v>50</v>
      </c>
      <c r="E198" s="13" t="s">
        <v>289</v>
      </c>
      <c r="F198" s="38" t="s">
        <v>79</v>
      </c>
      <c r="G198" s="39">
        <v>28.5</v>
      </c>
      <c r="H198" s="38">
        <v>0</v>
      </c>
      <c r="I198" s="38">
        <f>ROUND(G198*H198,6)</f>
        <v>0</v>
      </c>
      <c r="L198" s="40">
        <v>0</v>
      </c>
      <c r="M198" s="34">
        <f>ROUND(ROUND(L198,2)*ROUND(G198,3),2)</f>
        <v>0</v>
      </c>
      <c r="N198" s="38" t="s">
        <v>54</v>
      </c>
      <c r="O198">
        <f>(M198*21)/100</f>
        <v>0</v>
      </c>
      <c r="P198" t="s">
        <v>27</v>
      </c>
    </row>
    <row r="199" spans="1:16" x14ac:dyDescent="0.2">
      <c r="A199" s="37" t="s">
        <v>55</v>
      </c>
      <c r="E199" s="41" t="s">
        <v>56</v>
      </c>
    </row>
    <row r="200" spans="1:16" x14ac:dyDescent="0.2">
      <c r="A200" s="37" t="s">
        <v>57</v>
      </c>
      <c r="E200" s="42" t="s">
        <v>58</v>
      </c>
    </row>
    <row r="201" spans="1:16" x14ac:dyDescent="0.2">
      <c r="A201" t="s">
        <v>59</v>
      </c>
      <c r="E201" s="41" t="s">
        <v>60</v>
      </c>
    </row>
    <row r="202" spans="1:16" ht="25.5" x14ac:dyDescent="0.2">
      <c r="A202" t="s">
        <v>49</v>
      </c>
      <c r="B202" s="36" t="s">
        <v>157</v>
      </c>
      <c r="C202" s="36" t="s">
        <v>290</v>
      </c>
      <c r="D202" s="37" t="s">
        <v>50</v>
      </c>
      <c r="E202" s="13" t="s">
        <v>291</v>
      </c>
      <c r="F202" s="38" t="s">
        <v>97</v>
      </c>
      <c r="G202" s="39">
        <v>150</v>
      </c>
      <c r="H202" s="38">
        <v>0</v>
      </c>
      <c r="I202" s="38">
        <f>ROUND(G202*H202,6)</f>
        <v>0</v>
      </c>
      <c r="L202" s="40">
        <v>0</v>
      </c>
      <c r="M202" s="34">
        <f>ROUND(ROUND(L202,2)*ROUND(G202,3),2)</f>
        <v>0</v>
      </c>
      <c r="N202" s="38" t="s">
        <v>54</v>
      </c>
      <c r="O202">
        <f>(M202*21)/100</f>
        <v>0</v>
      </c>
      <c r="P202" t="s">
        <v>27</v>
      </c>
    </row>
    <row r="203" spans="1:16" x14ac:dyDescent="0.2">
      <c r="A203" s="37" t="s">
        <v>55</v>
      </c>
      <c r="E203" s="41" t="s">
        <v>56</v>
      </c>
    </row>
    <row r="204" spans="1:16" x14ac:dyDescent="0.2">
      <c r="A204" s="37" t="s">
        <v>57</v>
      </c>
      <c r="E204" s="42" t="s">
        <v>58</v>
      </c>
    </row>
    <row r="205" spans="1:16" x14ac:dyDescent="0.2">
      <c r="A205" t="s">
        <v>59</v>
      </c>
      <c r="E205" s="41" t="s">
        <v>60</v>
      </c>
    </row>
    <row r="206" spans="1:16" x14ac:dyDescent="0.2">
      <c r="A206" t="s">
        <v>49</v>
      </c>
      <c r="B206" s="36" t="s">
        <v>292</v>
      </c>
      <c r="C206" s="36" t="s">
        <v>286</v>
      </c>
      <c r="D206" s="37" t="s">
        <v>50</v>
      </c>
      <c r="E206" s="13" t="s">
        <v>287</v>
      </c>
      <c r="F206" s="38" t="s">
        <v>79</v>
      </c>
      <c r="G206" s="39">
        <v>9.3239999999999998</v>
      </c>
      <c r="H206" s="38">
        <v>0</v>
      </c>
      <c r="I206" s="38">
        <f>ROUND(G206*H206,6)</f>
        <v>0</v>
      </c>
      <c r="L206" s="40">
        <v>0</v>
      </c>
      <c r="M206" s="34">
        <f>ROUND(ROUND(L206,2)*ROUND(G206,3),2)</f>
        <v>0</v>
      </c>
      <c r="N206" s="38" t="s">
        <v>54</v>
      </c>
      <c r="O206">
        <f>(M206*21)/100</f>
        <v>0</v>
      </c>
      <c r="P206" t="s">
        <v>27</v>
      </c>
    </row>
    <row r="207" spans="1:16" x14ac:dyDescent="0.2">
      <c r="A207" s="37" t="s">
        <v>55</v>
      </c>
      <c r="E207" s="41" t="s">
        <v>56</v>
      </c>
    </row>
    <row r="208" spans="1:16" x14ac:dyDescent="0.2">
      <c r="A208" s="37" t="s">
        <v>57</v>
      </c>
      <c r="E208" s="42" t="s">
        <v>293</v>
      </c>
    </row>
    <row r="209" spans="1:16" x14ac:dyDescent="0.2">
      <c r="A209" t="s">
        <v>59</v>
      </c>
      <c r="E209" s="41" t="s">
        <v>60</v>
      </c>
    </row>
    <row r="210" spans="1:16" x14ac:dyDescent="0.2">
      <c r="A210" t="s">
        <v>49</v>
      </c>
      <c r="B210" s="36" t="s">
        <v>294</v>
      </c>
      <c r="C210" s="36" t="s">
        <v>288</v>
      </c>
      <c r="D210" s="37" t="s">
        <v>91</v>
      </c>
      <c r="E210" s="13" t="s">
        <v>289</v>
      </c>
      <c r="F210" s="38" t="s">
        <v>79</v>
      </c>
      <c r="G210" s="39">
        <v>16.283999999999999</v>
      </c>
      <c r="H210" s="38">
        <v>0</v>
      </c>
      <c r="I210" s="38">
        <f>ROUND(G210*H210,6)</f>
        <v>0</v>
      </c>
      <c r="L210" s="40">
        <v>0</v>
      </c>
      <c r="M210" s="34">
        <f>ROUND(ROUND(L210,2)*ROUND(G210,3),2)</f>
        <v>0</v>
      </c>
      <c r="N210" s="38" t="s">
        <v>54</v>
      </c>
      <c r="O210">
        <f>(M210*21)/100</f>
        <v>0</v>
      </c>
      <c r="P210" t="s">
        <v>27</v>
      </c>
    </row>
    <row r="211" spans="1:16" x14ac:dyDescent="0.2">
      <c r="A211" s="37" t="s">
        <v>55</v>
      </c>
      <c r="E211" s="41" t="s">
        <v>56</v>
      </c>
    </row>
    <row r="212" spans="1:16" x14ac:dyDescent="0.2">
      <c r="A212" s="37" t="s">
        <v>57</v>
      </c>
      <c r="E212" s="42" t="s">
        <v>295</v>
      </c>
    </row>
    <row r="213" spans="1:16" x14ac:dyDescent="0.2">
      <c r="A213" t="s">
        <v>59</v>
      </c>
      <c r="E213" s="41" t="s">
        <v>60</v>
      </c>
    </row>
    <row r="214" spans="1:16" x14ac:dyDescent="0.2">
      <c r="A214" t="s">
        <v>49</v>
      </c>
      <c r="B214" s="36" t="s">
        <v>296</v>
      </c>
      <c r="C214" s="36" t="s">
        <v>277</v>
      </c>
      <c r="D214" s="37" t="s">
        <v>91</v>
      </c>
      <c r="E214" s="13" t="s">
        <v>278</v>
      </c>
      <c r="F214" s="38" t="s">
        <v>79</v>
      </c>
      <c r="G214" s="39">
        <v>8.5500000000000007</v>
      </c>
      <c r="H214" s="38">
        <v>0</v>
      </c>
      <c r="I214" s="38">
        <f>ROUND(G214*H214,6)</f>
        <v>0</v>
      </c>
      <c r="L214" s="40">
        <v>0</v>
      </c>
      <c r="M214" s="34">
        <f>ROUND(ROUND(L214,2)*ROUND(G214,3),2)</f>
        <v>0</v>
      </c>
      <c r="N214" s="38" t="s">
        <v>54</v>
      </c>
      <c r="O214">
        <f>(M214*21)/100</f>
        <v>0</v>
      </c>
      <c r="P214" t="s">
        <v>27</v>
      </c>
    </row>
    <row r="215" spans="1:16" x14ac:dyDescent="0.2">
      <c r="A215" s="37" t="s">
        <v>55</v>
      </c>
      <c r="E215" s="41" t="s">
        <v>56</v>
      </c>
    </row>
    <row r="216" spans="1:16" x14ac:dyDescent="0.2">
      <c r="A216" s="37" t="s">
        <v>57</v>
      </c>
      <c r="E216" s="42" t="s">
        <v>58</v>
      </c>
    </row>
    <row r="217" spans="1:16" x14ac:dyDescent="0.2">
      <c r="A217" t="s">
        <v>59</v>
      </c>
      <c r="E217" s="41" t="s">
        <v>60</v>
      </c>
    </row>
    <row r="218" spans="1:16" x14ac:dyDescent="0.2">
      <c r="A218" t="s">
        <v>49</v>
      </c>
      <c r="B218" s="36" t="s">
        <v>297</v>
      </c>
      <c r="C218" s="36" t="s">
        <v>298</v>
      </c>
      <c r="D218" s="37" t="s">
        <v>50</v>
      </c>
      <c r="E218" s="13" t="s">
        <v>299</v>
      </c>
      <c r="F218" s="38" t="s">
        <v>79</v>
      </c>
      <c r="G218" s="39">
        <v>2.3439999999999999</v>
      </c>
      <c r="H218" s="38">
        <v>0</v>
      </c>
      <c r="I218" s="38">
        <f>ROUND(G218*H218,6)</f>
        <v>0</v>
      </c>
      <c r="L218" s="40">
        <v>0</v>
      </c>
      <c r="M218" s="34">
        <f>ROUND(ROUND(L218,2)*ROUND(G218,3),2)</f>
        <v>0</v>
      </c>
      <c r="N218" s="38" t="s">
        <v>54</v>
      </c>
      <c r="O218">
        <f>(M218*21)/100</f>
        <v>0</v>
      </c>
      <c r="P218" t="s">
        <v>27</v>
      </c>
    </row>
    <row r="219" spans="1:16" x14ac:dyDescent="0.2">
      <c r="A219" s="37" t="s">
        <v>55</v>
      </c>
      <c r="E219" s="41" t="s">
        <v>56</v>
      </c>
    </row>
    <row r="220" spans="1:16" x14ac:dyDescent="0.2">
      <c r="A220" s="37" t="s">
        <v>57</v>
      </c>
      <c r="E220" s="42" t="s">
        <v>300</v>
      </c>
    </row>
    <row r="221" spans="1:16" x14ac:dyDescent="0.2">
      <c r="A221" t="s">
        <v>59</v>
      </c>
      <c r="E221" s="41" t="s">
        <v>60</v>
      </c>
    </row>
    <row r="222" spans="1:16" ht="25.5" x14ac:dyDescent="0.2">
      <c r="A222" t="s">
        <v>49</v>
      </c>
      <c r="B222" s="36" t="s">
        <v>301</v>
      </c>
      <c r="C222" s="36" t="s">
        <v>302</v>
      </c>
      <c r="D222" s="37" t="s">
        <v>50</v>
      </c>
      <c r="E222" s="13" t="s">
        <v>303</v>
      </c>
      <c r="F222" s="38" t="s">
        <v>97</v>
      </c>
      <c r="G222" s="39">
        <v>45</v>
      </c>
      <c r="H222" s="38">
        <v>0</v>
      </c>
      <c r="I222" s="38">
        <f>ROUND(G222*H222,6)</f>
        <v>0</v>
      </c>
      <c r="L222" s="40">
        <v>0</v>
      </c>
      <c r="M222" s="34">
        <f>ROUND(ROUND(L222,2)*ROUND(G222,3),2)</f>
        <v>0</v>
      </c>
      <c r="N222" s="38" t="s">
        <v>54</v>
      </c>
      <c r="O222">
        <f>(M222*21)/100</f>
        <v>0</v>
      </c>
      <c r="P222" t="s">
        <v>27</v>
      </c>
    </row>
    <row r="223" spans="1:16" x14ac:dyDescent="0.2">
      <c r="A223" s="37" t="s">
        <v>55</v>
      </c>
      <c r="E223" s="41" t="s">
        <v>56</v>
      </c>
    </row>
    <row r="224" spans="1:16" x14ac:dyDescent="0.2">
      <c r="A224" s="37" t="s">
        <v>57</v>
      </c>
      <c r="E224" s="42" t="s">
        <v>304</v>
      </c>
    </row>
    <row r="225" spans="1:16" x14ac:dyDescent="0.2">
      <c r="A225" t="s">
        <v>59</v>
      </c>
      <c r="E225" s="41" t="s">
        <v>60</v>
      </c>
    </row>
    <row r="226" spans="1:16" x14ac:dyDescent="0.2">
      <c r="A226" t="s">
        <v>46</v>
      </c>
      <c r="C226" s="33" t="s">
        <v>68</v>
      </c>
      <c r="E226" s="35" t="s">
        <v>305</v>
      </c>
      <c r="J226" s="34">
        <f>0</f>
        <v>0</v>
      </c>
      <c r="K226" s="34">
        <f>0</f>
        <v>0</v>
      </c>
      <c r="L226" s="34">
        <f>0+L227+L231+L235+L239+L243+L247+L251+L255+L259+L263+L267+L271+L275+L279+L283+L287+L291</f>
        <v>0</v>
      </c>
      <c r="M226" s="34">
        <f>0+M227+M231+M235+M239+M243+M247+M251+M255+M259+M263+M267+M271+M275+M279+M283+M287+M291</f>
        <v>0</v>
      </c>
    </row>
    <row r="227" spans="1:16" ht="25.5" x14ac:dyDescent="0.2">
      <c r="A227" t="s">
        <v>49</v>
      </c>
      <c r="B227" s="36" t="s">
        <v>306</v>
      </c>
      <c r="C227" s="36" t="s">
        <v>171</v>
      </c>
      <c r="D227" s="37" t="s">
        <v>50</v>
      </c>
      <c r="E227" s="13" t="s">
        <v>307</v>
      </c>
      <c r="F227" s="38" t="s">
        <v>79</v>
      </c>
      <c r="G227" s="39">
        <v>153</v>
      </c>
      <c r="H227" s="38">
        <v>0</v>
      </c>
      <c r="I227" s="38">
        <f>ROUND(G227*H227,6)</f>
        <v>0</v>
      </c>
      <c r="L227" s="40">
        <v>0</v>
      </c>
      <c r="M227" s="34">
        <f>ROUND(ROUND(L227,2)*ROUND(G227,3),2)</f>
        <v>0</v>
      </c>
      <c r="N227" s="38" t="s">
        <v>54</v>
      </c>
      <c r="O227">
        <f>(M227*21)/100</f>
        <v>0</v>
      </c>
      <c r="P227" t="s">
        <v>27</v>
      </c>
    </row>
    <row r="228" spans="1:16" x14ac:dyDescent="0.2">
      <c r="A228" s="37" t="s">
        <v>55</v>
      </c>
      <c r="E228" s="41" t="s">
        <v>56</v>
      </c>
    </row>
    <row r="229" spans="1:16" x14ac:dyDescent="0.2">
      <c r="A229" s="37" t="s">
        <v>57</v>
      </c>
      <c r="E229" s="42" t="s">
        <v>58</v>
      </c>
    </row>
    <row r="230" spans="1:16" x14ac:dyDescent="0.2">
      <c r="A230" t="s">
        <v>59</v>
      </c>
      <c r="E230" s="41" t="s">
        <v>60</v>
      </c>
    </row>
    <row r="231" spans="1:16" x14ac:dyDescent="0.2">
      <c r="A231" t="s">
        <v>49</v>
      </c>
      <c r="B231" s="36" t="s">
        <v>308</v>
      </c>
      <c r="C231" s="36" t="s">
        <v>89</v>
      </c>
      <c r="D231" s="37" t="s">
        <v>50</v>
      </c>
      <c r="E231" s="13" t="s">
        <v>90</v>
      </c>
      <c r="F231" s="38" t="s">
        <v>79</v>
      </c>
      <c r="G231" s="39">
        <v>250</v>
      </c>
      <c r="H231" s="38">
        <v>0</v>
      </c>
      <c r="I231" s="38">
        <f>ROUND(G231*H231,6)</f>
        <v>0</v>
      </c>
      <c r="L231" s="40">
        <v>0</v>
      </c>
      <c r="M231" s="34">
        <f>ROUND(ROUND(L231,2)*ROUND(G231,3),2)</f>
        <v>0</v>
      </c>
      <c r="N231" s="38" t="s">
        <v>54</v>
      </c>
      <c r="O231">
        <f>(M231*21)/100</f>
        <v>0</v>
      </c>
      <c r="P231" t="s">
        <v>27</v>
      </c>
    </row>
    <row r="232" spans="1:16" x14ac:dyDescent="0.2">
      <c r="A232" s="37" t="s">
        <v>55</v>
      </c>
      <c r="E232" s="41" t="s">
        <v>56</v>
      </c>
    </row>
    <row r="233" spans="1:16" x14ac:dyDescent="0.2">
      <c r="A233" s="37" t="s">
        <v>57</v>
      </c>
      <c r="E233" s="42" t="s">
        <v>58</v>
      </c>
    </row>
    <row r="234" spans="1:16" x14ac:dyDescent="0.2">
      <c r="A234" t="s">
        <v>59</v>
      </c>
      <c r="E234" s="41" t="s">
        <v>60</v>
      </c>
    </row>
    <row r="235" spans="1:16" ht="25.5" x14ac:dyDescent="0.2">
      <c r="A235" t="s">
        <v>49</v>
      </c>
      <c r="B235" s="36" t="s">
        <v>309</v>
      </c>
      <c r="C235" s="36" t="s">
        <v>95</v>
      </c>
      <c r="D235" s="37" t="s">
        <v>50</v>
      </c>
      <c r="E235" s="13" t="s">
        <v>96</v>
      </c>
      <c r="F235" s="38" t="s">
        <v>97</v>
      </c>
      <c r="G235" s="39">
        <v>135</v>
      </c>
      <c r="H235" s="38">
        <v>0</v>
      </c>
      <c r="I235" s="38">
        <f>ROUND(G235*H235,6)</f>
        <v>0</v>
      </c>
      <c r="L235" s="40">
        <v>0</v>
      </c>
      <c r="M235" s="34">
        <f>ROUND(ROUND(L235,2)*ROUND(G235,3),2)</f>
        <v>0</v>
      </c>
      <c r="N235" s="38" t="s">
        <v>54</v>
      </c>
      <c r="O235">
        <f>(M235*21)/100</f>
        <v>0</v>
      </c>
      <c r="P235" t="s">
        <v>27</v>
      </c>
    </row>
    <row r="236" spans="1:16" x14ac:dyDescent="0.2">
      <c r="A236" s="37" t="s">
        <v>55</v>
      </c>
      <c r="E236" s="41" t="s">
        <v>56</v>
      </c>
    </row>
    <row r="237" spans="1:16" x14ac:dyDescent="0.2">
      <c r="A237" s="37" t="s">
        <v>57</v>
      </c>
      <c r="E237" s="42" t="s">
        <v>58</v>
      </c>
    </row>
    <row r="238" spans="1:16" x14ac:dyDescent="0.2">
      <c r="A238" t="s">
        <v>59</v>
      </c>
      <c r="E238" s="41" t="s">
        <v>60</v>
      </c>
    </row>
    <row r="239" spans="1:16" x14ac:dyDescent="0.2">
      <c r="A239" t="s">
        <v>49</v>
      </c>
      <c r="B239" s="36" t="s">
        <v>310</v>
      </c>
      <c r="C239" s="36" t="s">
        <v>99</v>
      </c>
      <c r="D239" s="37" t="s">
        <v>50</v>
      </c>
      <c r="E239" s="13" t="s">
        <v>100</v>
      </c>
      <c r="F239" s="38" t="s">
        <v>101</v>
      </c>
      <c r="G239" s="39">
        <v>10.8</v>
      </c>
      <c r="H239" s="38">
        <v>0</v>
      </c>
      <c r="I239" s="38">
        <f>ROUND(G239*H239,6)</f>
        <v>0</v>
      </c>
      <c r="L239" s="40">
        <v>0</v>
      </c>
      <c r="M239" s="34">
        <f>ROUND(ROUND(L239,2)*ROUND(G239,3),2)</f>
        <v>0</v>
      </c>
      <c r="N239" s="38" t="s">
        <v>54</v>
      </c>
      <c r="O239">
        <f>(M239*21)/100</f>
        <v>0</v>
      </c>
      <c r="P239" t="s">
        <v>27</v>
      </c>
    </row>
    <row r="240" spans="1:16" x14ac:dyDescent="0.2">
      <c r="A240" s="37" t="s">
        <v>55</v>
      </c>
      <c r="E240" s="41" t="s">
        <v>56</v>
      </c>
    </row>
    <row r="241" spans="1:16" x14ac:dyDescent="0.2">
      <c r="A241" s="37" t="s">
        <v>57</v>
      </c>
      <c r="E241" s="42" t="s">
        <v>58</v>
      </c>
    </row>
    <row r="242" spans="1:16" x14ac:dyDescent="0.2">
      <c r="A242" t="s">
        <v>59</v>
      </c>
      <c r="E242" s="41" t="s">
        <v>60</v>
      </c>
    </row>
    <row r="243" spans="1:16" x14ac:dyDescent="0.2">
      <c r="A243" t="s">
        <v>49</v>
      </c>
      <c r="B243" s="36" t="s">
        <v>311</v>
      </c>
      <c r="C243" s="36" t="s">
        <v>312</v>
      </c>
      <c r="D243" s="37" t="s">
        <v>50</v>
      </c>
      <c r="E243" s="13" t="s">
        <v>313</v>
      </c>
      <c r="F243" s="38" t="s">
        <v>97</v>
      </c>
      <c r="G243" s="39">
        <v>150</v>
      </c>
      <c r="H243" s="38">
        <v>0</v>
      </c>
      <c r="I243" s="38">
        <f>ROUND(G243*H243,6)</f>
        <v>0</v>
      </c>
      <c r="L243" s="40">
        <v>0</v>
      </c>
      <c r="M243" s="34">
        <f>ROUND(ROUND(L243,2)*ROUND(G243,3),2)</f>
        <v>0</v>
      </c>
      <c r="N243" s="38" t="s">
        <v>54</v>
      </c>
      <c r="O243">
        <f>(M243*21)/100</f>
        <v>0</v>
      </c>
      <c r="P243" t="s">
        <v>27</v>
      </c>
    </row>
    <row r="244" spans="1:16" x14ac:dyDescent="0.2">
      <c r="A244" s="37" t="s">
        <v>55</v>
      </c>
      <c r="E244" s="41" t="s">
        <v>56</v>
      </c>
    </row>
    <row r="245" spans="1:16" x14ac:dyDescent="0.2">
      <c r="A245" s="37" t="s">
        <v>57</v>
      </c>
      <c r="E245" s="42" t="s">
        <v>58</v>
      </c>
    </row>
    <row r="246" spans="1:16" x14ac:dyDescent="0.2">
      <c r="A246" t="s">
        <v>59</v>
      </c>
      <c r="E246" s="41" t="s">
        <v>60</v>
      </c>
    </row>
    <row r="247" spans="1:16" x14ac:dyDescent="0.2">
      <c r="A247" t="s">
        <v>49</v>
      </c>
      <c r="B247" s="36" t="s">
        <v>314</v>
      </c>
      <c r="C247" s="36" t="s">
        <v>315</v>
      </c>
      <c r="D247" s="37" t="s">
        <v>50</v>
      </c>
      <c r="E247" s="13" t="s">
        <v>316</v>
      </c>
      <c r="F247" s="38" t="s">
        <v>97</v>
      </c>
      <c r="G247" s="39">
        <v>150</v>
      </c>
      <c r="H247" s="38">
        <v>0</v>
      </c>
      <c r="I247" s="38">
        <f>ROUND(G247*H247,6)</f>
        <v>0</v>
      </c>
      <c r="L247" s="40">
        <v>0</v>
      </c>
      <c r="M247" s="34">
        <f>ROUND(ROUND(L247,2)*ROUND(G247,3),2)</f>
        <v>0</v>
      </c>
      <c r="N247" s="38" t="s">
        <v>54</v>
      </c>
      <c r="O247">
        <f>(M247*21)/100</f>
        <v>0</v>
      </c>
      <c r="P247" t="s">
        <v>27</v>
      </c>
    </row>
    <row r="248" spans="1:16" x14ac:dyDescent="0.2">
      <c r="A248" s="37" t="s">
        <v>55</v>
      </c>
      <c r="E248" s="41" t="s">
        <v>56</v>
      </c>
    </row>
    <row r="249" spans="1:16" x14ac:dyDescent="0.2">
      <c r="A249" s="37" t="s">
        <v>57</v>
      </c>
      <c r="E249" s="42" t="s">
        <v>58</v>
      </c>
    </row>
    <row r="250" spans="1:16" x14ac:dyDescent="0.2">
      <c r="A250" t="s">
        <v>59</v>
      </c>
      <c r="E250" s="41" t="s">
        <v>60</v>
      </c>
    </row>
    <row r="251" spans="1:16" ht="25.5" x14ac:dyDescent="0.2">
      <c r="A251" t="s">
        <v>49</v>
      </c>
      <c r="B251" s="36" t="s">
        <v>304</v>
      </c>
      <c r="C251" s="36" t="s">
        <v>103</v>
      </c>
      <c r="D251" s="37" t="s">
        <v>50</v>
      </c>
      <c r="E251" s="13" t="s">
        <v>104</v>
      </c>
      <c r="F251" s="38" t="s">
        <v>97</v>
      </c>
      <c r="G251" s="39">
        <v>200</v>
      </c>
      <c r="H251" s="38">
        <v>0</v>
      </c>
      <c r="I251" s="38">
        <f>ROUND(G251*H251,6)</f>
        <v>0</v>
      </c>
      <c r="L251" s="40">
        <v>0</v>
      </c>
      <c r="M251" s="34">
        <f>ROUND(ROUND(L251,2)*ROUND(G251,3),2)</f>
        <v>0</v>
      </c>
      <c r="N251" s="38" t="s">
        <v>54</v>
      </c>
      <c r="O251">
        <f>(M251*21)/100</f>
        <v>0</v>
      </c>
      <c r="P251" t="s">
        <v>27</v>
      </c>
    </row>
    <row r="252" spans="1:16" x14ac:dyDescent="0.2">
      <c r="A252" s="37" t="s">
        <v>55</v>
      </c>
      <c r="E252" s="41" t="s">
        <v>56</v>
      </c>
    </row>
    <row r="253" spans="1:16" x14ac:dyDescent="0.2">
      <c r="A253" s="37" t="s">
        <v>57</v>
      </c>
      <c r="E253" s="42" t="s">
        <v>58</v>
      </c>
    </row>
    <row r="254" spans="1:16" x14ac:dyDescent="0.2">
      <c r="A254" t="s">
        <v>59</v>
      </c>
      <c r="E254" s="41" t="s">
        <v>60</v>
      </c>
    </row>
    <row r="255" spans="1:16" ht="25.5" x14ac:dyDescent="0.2">
      <c r="A255" t="s">
        <v>49</v>
      </c>
      <c r="B255" s="36" t="s">
        <v>317</v>
      </c>
      <c r="C255" s="36" t="s">
        <v>106</v>
      </c>
      <c r="D255" s="37" t="s">
        <v>50</v>
      </c>
      <c r="E255" s="13" t="s">
        <v>107</v>
      </c>
      <c r="F255" s="38" t="s">
        <v>97</v>
      </c>
      <c r="G255" s="39">
        <v>200</v>
      </c>
      <c r="H255" s="38">
        <v>0</v>
      </c>
      <c r="I255" s="38">
        <f>ROUND(G255*H255,6)</f>
        <v>0</v>
      </c>
      <c r="L255" s="40">
        <v>0</v>
      </c>
      <c r="M255" s="34">
        <f>ROUND(ROUND(L255,2)*ROUND(G255,3),2)</f>
        <v>0</v>
      </c>
      <c r="N255" s="38" t="s">
        <v>54</v>
      </c>
      <c r="O255">
        <f>(M255*21)/100</f>
        <v>0</v>
      </c>
      <c r="P255" t="s">
        <v>27</v>
      </c>
    </row>
    <row r="256" spans="1:16" x14ac:dyDescent="0.2">
      <c r="A256" s="37" t="s">
        <v>55</v>
      </c>
      <c r="E256" s="41" t="s">
        <v>56</v>
      </c>
    </row>
    <row r="257" spans="1:16" x14ac:dyDescent="0.2">
      <c r="A257" s="37" t="s">
        <v>57</v>
      </c>
      <c r="E257" s="42" t="s">
        <v>58</v>
      </c>
    </row>
    <row r="258" spans="1:16" x14ac:dyDescent="0.2">
      <c r="A258" t="s">
        <v>59</v>
      </c>
      <c r="E258" s="41" t="s">
        <v>60</v>
      </c>
    </row>
    <row r="259" spans="1:16" x14ac:dyDescent="0.2">
      <c r="A259" t="s">
        <v>49</v>
      </c>
      <c r="B259" s="36" t="s">
        <v>318</v>
      </c>
      <c r="C259" s="36" t="s">
        <v>116</v>
      </c>
      <c r="D259" s="37" t="s">
        <v>50</v>
      </c>
      <c r="E259" s="13" t="s">
        <v>117</v>
      </c>
      <c r="F259" s="38" t="s">
        <v>101</v>
      </c>
      <c r="G259" s="39">
        <v>8</v>
      </c>
      <c r="H259" s="38">
        <v>0</v>
      </c>
      <c r="I259" s="38">
        <f>ROUND(G259*H259,6)</f>
        <v>0</v>
      </c>
      <c r="L259" s="40">
        <v>0</v>
      </c>
      <c r="M259" s="34">
        <f>ROUND(ROUND(L259,2)*ROUND(G259,3),2)</f>
        <v>0</v>
      </c>
      <c r="N259" s="38" t="s">
        <v>54</v>
      </c>
      <c r="O259">
        <f>(M259*21)/100</f>
        <v>0</v>
      </c>
      <c r="P259" t="s">
        <v>27</v>
      </c>
    </row>
    <row r="260" spans="1:16" x14ac:dyDescent="0.2">
      <c r="A260" s="37" t="s">
        <v>55</v>
      </c>
      <c r="E260" s="41" t="s">
        <v>56</v>
      </c>
    </row>
    <row r="261" spans="1:16" x14ac:dyDescent="0.2">
      <c r="A261" s="37" t="s">
        <v>57</v>
      </c>
      <c r="E261" s="42" t="s">
        <v>58</v>
      </c>
    </row>
    <row r="262" spans="1:16" x14ac:dyDescent="0.2">
      <c r="A262" t="s">
        <v>59</v>
      </c>
      <c r="E262" s="41" t="s">
        <v>60</v>
      </c>
    </row>
    <row r="263" spans="1:16" x14ac:dyDescent="0.2">
      <c r="A263" t="s">
        <v>49</v>
      </c>
      <c r="B263" s="36" t="s">
        <v>319</v>
      </c>
      <c r="C263" s="36" t="s">
        <v>119</v>
      </c>
      <c r="D263" s="37" t="s">
        <v>50</v>
      </c>
      <c r="E263" s="13" t="s">
        <v>120</v>
      </c>
      <c r="F263" s="38" t="s">
        <v>101</v>
      </c>
      <c r="G263" s="39">
        <v>2</v>
      </c>
      <c r="H263" s="38">
        <v>0</v>
      </c>
      <c r="I263" s="38">
        <f>ROUND(G263*H263,6)</f>
        <v>0</v>
      </c>
      <c r="L263" s="40">
        <v>0</v>
      </c>
      <c r="M263" s="34">
        <f>ROUND(ROUND(L263,2)*ROUND(G263,3),2)</f>
        <v>0</v>
      </c>
      <c r="N263" s="38" t="s">
        <v>54</v>
      </c>
      <c r="O263">
        <f>(M263*21)/100</f>
        <v>0</v>
      </c>
      <c r="P263" t="s">
        <v>27</v>
      </c>
    </row>
    <row r="264" spans="1:16" x14ac:dyDescent="0.2">
      <c r="A264" s="37" t="s">
        <v>55</v>
      </c>
      <c r="E264" s="41" t="s">
        <v>56</v>
      </c>
    </row>
    <row r="265" spans="1:16" x14ac:dyDescent="0.2">
      <c r="A265" s="37" t="s">
        <v>57</v>
      </c>
      <c r="E265" s="42" t="s">
        <v>58</v>
      </c>
    </row>
    <row r="266" spans="1:16" x14ac:dyDescent="0.2">
      <c r="A266" t="s">
        <v>59</v>
      </c>
      <c r="E266" s="41" t="s">
        <v>60</v>
      </c>
    </row>
    <row r="267" spans="1:16" x14ac:dyDescent="0.2">
      <c r="A267" t="s">
        <v>49</v>
      </c>
      <c r="B267" s="36" t="s">
        <v>320</v>
      </c>
      <c r="C267" s="36" t="s">
        <v>321</v>
      </c>
      <c r="D267" s="37" t="s">
        <v>50</v>
      </c>
      <c r="E267" s="13" t="s">
        <v>322</v>
      </c>
      <c r="F267" s="38" t="s">
        <v>101</v>
      </c>
      <c r="G267" s="39">
        <v>27</v>
      </c>
      <c r="H267" s="38">
        <v>0</v>
      </c>
      <c r="I267" s="38">
        <f>ROUND(G267*H267,6)</f>
        <v>0</v>
      </c>
      <c r="L267" s="40">
        <v>0</v>
      </c>
      <c r="M267" s="34">
        <f>ROUND(ROUND(L267,2)*ROUND(G267,3),2)</f>
        <v>0</v>
      </c>
      <c r="N267" s="38" t="s">
        <v>54</v>
      </c>
      <c r="O267">
        <f>(M267*21)/100</f>
        <v>0</v>
      </c>
      <c r="P267" t="s">
        <v>27</v>
      </c>
    </row>
    <row r="268" spans="1:16" x14ac:dyDescent="0.2">
      <c r="A268" s="37" t="s">
        <v>55</v>
      </c>
      <c r="E268" s="41" t="s">
        <v>56</v>
      </c>
    </row>
    <row r="269" spans="1:16" x14ac:dyDescent="0.2">
      <c r="A269" s="37" t="s">
        <v>57</v>
      </c>
      <c r="E269" s="42" t="s">
        <v>58</v>
      </c>
    </row>
    <row r="270" spans="1:16" x14ac:dyDescent="0.2">
      <c r="A270" t="s">
        <v>59</v>
      </c>
      <c r="E270" s="41" t="s">
        <v>60</v>
      </c>
    </row>
    <row r="271" spans="1:16" ht="25.5" x14ac:dyDescent="0.2">
      <c r="A271" t="s">
        <v>49</v>
      </c>
      <c r="B271" s="36" t="s">
        <v>323</v>
      </c>
      <c r="C271" s="36" t="s">
        <v>148</v>
      </c>
      <c r="D271" s="37" t="s">
        <v>50</v>
      </c>
      <c r="E271" s="13" t="s">
        <v>149</v>
      </c>
      <c r="F271" s="38" t="s">
        <v>97</v>
      </c>
      <c r="G271" s="39">
        <v>135</v>
      </c>
      <c r="H271" s="38">
        <v>0</v>
      </c>
      <c r="I271" s="38">
        <f>ROUND(G271*H271,6)</f>
        <v>0</v>
      </c>
      <c r="L271" s="40">
        <v>0</v>
      </c>
      <c r="M271" s="34">
        <f>ROUND(ROUND(L271,2)*ROUND(G271,3),2)</f>
        <v>0</v>
      </c>
      <c r="N271" s="38" t="s">
        <v>54</v>
      </c>
      <c r="O271">
        <f>(M271*21)/100</f>
        <v>0</v>
      </c>
      <c r="P271" t="s">
        <v>27</v>
      </c>
    </row>
    <row r="272" spans="1:16" x14ac:dyDescent="0.2">
      <c r="A272" s="37" t="s">
        <v>55</v>
      </c>
      <c r="E272" s="41" t="s">
        <v>56</v>
      </c>
    </row>
    <row r="273" spans="1:16" x14ac:dyDescent="0.2">
      <c r="A273" s="37" t="s">
        <v>57</v>
      </c>
      <c r="E273" s="42" t="s">
        <v>58</v>
      </c>
    </row>
    <row r="274" spans="1:16" x14ac:dyDescent="0.2">
      <c r="A274" t="s">
        <v>59</v>
      </c>
      <c r="E274" s="41" t="s">
        <v>60</v>
      </c>
    </row>
    <row r="275" spans="1:16" x14ac:dyDescent="0.2">
      <c r="A275" t="s">
        <v>49</v>
      </c>
      <c r="B275" s="36" t="s">
        <v>324</v>
      </c>
      <c r="C275" s="36" t="s">
        <v>173</v>
      </c>
      <c r="D275" s="37" t="s">
        <v>50</v>
      </c>
      <c r="E275" s="13" t="s">
        <v>174</v>
      </c>
      <c r="F275" s="38" t="s">
        <v>79</v>
      </c>
      <c r="G275" s="39">
        <v>230</v>
      </c>
      <c r="H275" s="38">
        <v>0</v>
      </c>
      <c r="I275" s="38">
        <f>ROUND(G275*H275,6)</f>
        <v>0</v>
      </c>
      <c r="L275" s="40">
        <v>0</v>
      </c>
      <c r="M275" s="34">
        <f>ROUND(ROUND(L275,2)*ROUND(G275,3),2)</f>
        <v>0</v>
      </c>
      <c r="N275" s="38" t="s">
        <v>54</v>
      </c>
      <c r="O275">
        <f>(M275*21)/100</f>
        <v>0</v>
      </c>
      <c r="P275" t="s">
        <v>27</v>
      </c>
    </row>
    <row r="276" spans="1:16" x14ac:dyDescent="0.2">
      <c r="A276" s="37" t="s">
        <v>55</v>
      </c>
      <c r="E276" s="41" t="s">
        <v>56</v>
      </c>
    </row>
    <row r="277" spans="1:16" x14ac:dyDescent="0.2">
      <c r="A277" s="37" t="s">
        <v>57</v>
      </c>
      <c r="E277" s="42" t="s">
        <v>58</v>
      </c>
    </row>
    <row r="278" spans="1:16" x14ac:dyDescent="0.2">
      <c r="A278" t="s">
        <v>59</v>
      </c>
      <c r="E278" s="41" t="s">
        <v>60</v>
      </c>
    </row>
    <row r="279" spans="1:16" x14ac:dyDescent="0.2">
      <c r="A279" t="s">
        <v>49</v>
      </c>
      <c r="B279" s="36" t="s">
        <v>325</v>
      </c>
      <c r="C279" s="36" t="s">
        <v>326</v>
      </c>
      <c r="D279" s="37" t="s">
        <v>50</v>
      </c>
      <c r="E279" s="13" t="s">
        <v>327</v>
      </c>
      <c r="F279" s="38" t="s">
        <v>86</v>
      </c>
      <c r="G279" s="39">
        <v>150.21</v>
      </c>
      <c r="H279" s="38">
        <v>0</v>
      </c>
      <c r="I279" s="38">
        <f>ROUND(G279*H279,6)</f>
        <v>0</v>
      </c>
      <c r="L279" s="40">
        <v>0</v>
      </c>
      <c r="M279" s="34">
        <f>ROUND(ROUND(L279,2)*ROUND(G279,3),2)</f>
        <v>0</v>
      </c>
      <c r="N279" s="38" t="s">
        <v>54</v>
      </c>
      <c r="O279">
        <f>(M279*21)/100</f>
        <v>0</v>
      </c>
      <c r="P279" t="s">
        <v>27</v>
      </c>
    </row>
    <row r="280" spans="1:16" x14ac:dyDescent="0.2">
      <c r="A280" s="37" t="s">
        <v>55</v>
      </c>
      <c r="E280" s="41" t="s">
        <v>56</v>
      </c>
    </row>
    <row r="281" spans="1:16" x14ac:dyDescent="0.2">
      <c r="A281" s="37" t="s">
        <v>57</v>
      </c>
      <c r="E281" s="42" t="s">
        <v>58</v>
      </c>
    </row>
    <row r="282" spans="1:16" x14ac:dyDescent="0.2">
      <c r="A282" t="s">
        <v>59</v>
      </c>
      <c r="E282" s="41" t="s">
        <v>60</v>
      </c>
    </row>
    <row r="283" spans="1:16" ht="25.5" x14ac:dyDescent="0.2">
      <c r="A283" t="s">
        <v>49</v>
      </c>
      <c r="B283" s="36" t="s">
        <v>328</v>
      </c>
      <c r="C283" s="36" t="s">
        <v>329</v>
      </c>
      <c r="D283" s="37" t="s">
        <v>50</v>
      </c>
      <c r="E283" s="13" t="s">
        <v>330</v>
      </c>
      <c r="F283" s="38" t="s">
        <v>86</v>
      </c>
      <c r="G283" s="39">
        <v>150.21</v>
      </c>
      <c r="H283" s="38">
        <v>0</v>
      </c>
      <c r="I283" s="38">
        <f>ROUND(G283*H283,6)</f>
        <v>0</v>
      </c>
      <c r="L283" s="40">
        <v>0</v>
      </c>
      <c r="M283" s="34">
        <f>ROUND(ROUND(L283,2)*ROUND(G283,3),2)</f>
        <v>0</v>
      </c>
      <c r="N283" s="38" t="s">
        <v>54</v>
      </c>
      <c r="O283">
        <f>(M283*21)/100</f>
        <v>0</v>
      </c>
      <c r="P283" t="s">
        <v>27</v>
      </c>
    </row>
    <row r="284" spans="1:16" x14ac:dyDescent="0.2">
      <c r="A284" s="37" t="s">
        <v>55</v>
      </c>
      <c r="E284" s="41" t="s">
        <v>56</v>
      </c>
    </row>
    <row r="285" spans="1:16" x14ac:dyDescent="0.2">
      <c r="A285" s="37" t="s">
        <v>57</v>
      </c>
      <c r="E285" s="42" t="s">
        <v>58</v>
      </c>
    </row>
    <row r="286" spans="1:16" x14ac:dyDescent="0.2">
      <c r="A286" t="s">
        <v>59</v>
      </c>
      <c r="E286" s="41" t="s">
        <v>60</v>
      </c>
    </row>
    <row r="287" spans="1:16" x14ac:dyDescent="0.2">
      <c r="A287" t="s">
        <v>49</v>
      </c>
      <c r="B287" s="36" t="s">
        <v>331</v>
      </c>
      <c r="C287" s="36" t="s">
        <v>332</v>
      </c>
      <c r="D287" s="37" t="s">
        <v>50</v>
      </c>
      <c r="E287" s="13" t="s">
        <v>333</v>
      </c>
      <c r="F287" s="38" t="s">
        <v>79</v>
      </c>
      <c r="G287" s="39">
        <v>161.4</v>
      </c>
      <c r="H287" s="38">
        <v>0</v>
      </c>
      <c r="I287" s="38">
        <f>ROUND(G287*H287,6)</f>
        <v>0</v>
      </c>
      <c r="L287" s="40">
        <v>0</v>
      </c>
      <c r="M287" s="34">
        <f>ROUND(ROUND(L287,2)*ROUND(G287,3),2)</f>
        <v>0</v>
      </c>
      <c r="N287" s="38" t="s">
        <v>54</v>
      </c>
      <c r="O287">
        <f>(M287*21)/100</f>
        <v>0</v>
      </c>
      <c r="P287" t="s">
        <v>27</v>
      </c>
    </row>
    <row r="288" spans="1:16" x14ac:dyDescent="0.2">
      <c r="A288" s="37" t="s">
        <v>55</v>
      </c>
      <c r="E288" s="41" t="s">
        <v>56</v>
      </c>
    </row>
    <row r="289" spans="1:16" x14ac:dyDescent="0.2">
      <c r="A289" s="37" t="s">
        <v>57</v>
      </c>
      <c r="E289" s="42" t="s">
        <v>58</v>
      </c>
    </row>
    <row r="290" spans="1:16" x14ac:dyDescent="0.2">
      <c r="A290" t="s">
        <v>59</v>
      </c>
      <c r="E290" s="41" t="s">
        <v>60</v>
      </c>
    </row>
    <row r="291" spans="1:16" x14ac:dyDescent="0.2">
      <c r="A291" t="s">
        <v>49</v>
      </c>
      <c r="B291" s="36" t="s">
        <v>334</v>
      </c>
      <c r="C291" s="36" t="s">
        <v>335</v>
      </c>
      <c r="D291" s="37" t="s">
        <v>50</v>
      </c>
      <c r="E291" s="13" t="s">
        <v>336</v>
      </c>
      <c r="F291" s="38" t="s">
        <v>86</v>
      </c>
      <c r="G291" s="39">
        <v>121.8</v>
      </c>
      <c r="H291" s="38">
        <v>0</v>
      </c>
      <c r="I291" s="38">
        <f>ROUND(G291*H291,6)</f>
        <v>0</v>
      </c>
      <c r="L291" s="40">
        <v>0</v>
      </c>
      <c r="M291" s="34">
        <f>ROUND(ROUND(L291,2)*ROUND(G291,3),2)</f>
        <v>0</v>
      </c>
      <c r="N291" s="38" t="s">
        <v>209</v>
      </c>
      <c r="O291">
        <f>(M291*21)/100</f>
        <v>0</v>
      </c>
      <c r="P291" t="s">
        <v>27</v>
      </c>
    </row>
    <row r="292" spans="1:16" x14ac:dyDescent="0.2">
      <c r="A292" s="37" t="s">
        <v>55</v>
      </c>
      <c r="E292" s="41" t="s">
        <v>337</v>
      </c>
    </row>
    <row r="293" spans="1:16" x14ac:dyDescent="0.2">
      <c r="A293" s="37" t="s">
        <v>57</v>
      </c>
      <c r="E293" s="42" t="s">
        <v>338</v>
      </c>
    </row>
    <row r="294" spans="1:16" ht="51" x14ac:dyDescent="0.2">
      <c r="A294" t="s">
        <v>59</v>
      </c>
      <c r="E294" s="41" t="s">
        <v>339</v>
      </c>
    </row>
    <row r="295" spans="1:16" x14ac:dyDescent="0.2">
      <c r="A295" t="s">
        <v>46</v>
      </c>
      <c r="C295" s="33" t="s">
        <v>340</v>
      </c>
      <c r="E295" s="35" t="s">
        <v>341</v>
      </c>
      <c r="J295" s="34">
        <f>0</f>
        <v>0</v>
      </c>
      <c r="K295" s="34">
        <f>0</f>
        <v>0</v>
      </c>
      <c r="L295" s="34">
        <f>0+L296+L300+L304+L308+L312</f>
        <v>0</v>
      </c>
      <c r="M295" s="34">
        <f>0+M296+M300+M304+M308+M312</f>
        <v>0</v>
      </c>
    </row>
    <row r="296" spans="1:16" x14ac:dyDescent="0.2">
      <c r="A296" t="s">
        <v>49</v>
      </c>
      <c r="B296" s="36" t="s">
        <v>342</v>
      </c>
      <c r="C296" s="36" t="s">
        <v>329</v>
      </c>
      <c r="D296" s="37" t="s">
        <v>50</v>
      </c>
      <c r="E296" s="13" t="s">
        <v>343</v>
      </c>
      <c r="F296" s="38" t="s">
        <v>86</v>
      </c>
      <c r="G296" s="39">
        <v>118</v>
      </c>
      <c r="H296" s="38">
        <v>0</v>
      </c>
      <c r="I296" s="38">
        <f>ROUND(G296*H296,6)</f>
        <v>0</v>
      </c>
      <c r="L296" s="40">
        <v>0</v>
      </c>
      <c r="M296" s="34">
        <f>ROUND(ROUND(L296,2)*ROUND(G296,3),2)</f>
        <v>0</v>
      </c>
      <c r="N296" s="38" t="s">
        <v>54</v>
      </c>
      <c r="O296">
        <f>(M296*21)/100</f>
        <v>0</v>
      </c>
      <c r="P296" t="s">
        <v>27</v>
      </c>
    </row>
    <row r="297" spans="1:16" x14ac:dyDescent="0.2">
      <c r="A297" s="37" t="s">
        <v>55</v>
      </c>
      <c r="E297" s="41" t="s">
        <v>56</v>
      </c>
    </row>
    <row r="298" spans="1:16" x14ac:dyDescent="0.2">
      <c r="A298" s="37" t="s">
        <v>57</v>
      </c>
      <c r="E298" s="42" t="s">
        <v>58</v>
      </c>
    </row>
    <row r="299" spans="1:16" x14ac:dyDescent="0.2">
      <c r="A299" t="s">
        <v>59</v>
      </c>
      <c r="E299" s="41" t="s">
        <v>60</v>
      </c>
    </row>
    <row r="300" spans="1:16" x14ac:dyDescent="0.2">
      <c r="A300" t="s">
        <v>49</v>
      </c>
      <c r="B300" s="36" t="s">
        <v>344</v>
      </c>
      <c r="C300" s="36" t="s">
        <v>326</v>
      </c>
      <c r="D300" s="37" t="s">
        <v>50</v>
      </c>
      <c r="E300" s="13" t="s">
        <v>345</v>
      </c>
      <c r="F300" s="38" t="s">
        <v>86</v>
      </c>
      <c r="G300" s="39">
        <v>118</v>
      </c>
      <c r="H300" s="38">
        <v>0</v>
      </c>
      <c r="I300" s="38">
        <f>ROUND(G300*H300,6)</f>
        <v>0</v>
      </c>
      <c r="L300" s="40">
        <v>0</v>
      </c>
      <c r="M300" s="34">
        <f>ROUND(ROUND(L300,2)*ROUND(G300,3),2)</f>
        <v>0</v>
      </c>
      <c r="N300" s="38" t="s">
        <v>54</v>
      </c>
      <c r="O300">
        <f>(M300*21)/100</f>
        <v>0</v>
      </c>
      <c r="P300" t="s">
        <v>27</v>
      </c>
    </row>
    <row r="301" spans="1:16" x14ac:dyDescent="0.2">
      <c r="A301" s="37" t="s">
        <v>55</v>
      </c>
      <c r="E301" s="41" t="s">
        <v>56</v>
      </c>
    </row>
    <row r="302" spans="1:16" x14ac:dyDescent="0.2">
      <c r="A302" s="37" t="s">
        <v>57</v>
      </c>
      <c r="E302" s="42" t="s">
        <v>58</v>
      </c>
    </row>
    <row r="303" spans="1:16" x14ac:dyDescent="0.2">
      <c r="A303" t="s">
        <v>59</v>
      </c>
      <c r="E303" s="41" t="s">
        <v>60</v>
      </c>
    </row>
    <row r="304" spans="1:16" ht="25.5" x14ac:dyDescent="0.2">
      <c r="A304" t="s">
        <v>49</v>
      </c>
      <c r="B304" s="36" t="s">
        <v>346</v>
      </c>
      <c r="C304" s="36" t="s">
        <v>332</v>
      </c>
      <c r="D304" s="37" t="s">
        <v>50</v>
      </c>
      <c r="E304" s="13" t="s">
        <v>347</v>
      </c>
      <c r="F304" s="38" t="s">
        <v>86</v>
      </c>
      <c r="G304" s="39">
        <v>8.2799999999999994</v>
      </c>
      <c r="H304" s="38">
        <v>0</v>
      </c>
      <c r="I304" s="38">
        <f>ROUND(G304*H304,6)</f>
        <v>0</v>
      </c>
      <c r="L304" s="40">
        <v>0</v>
      </c>
      <c r="M304" s="34">
        <f>ROUND(ROUND(L304,2)*ROUND(G304,3),2)</f>
        <v>0</v>
      </c>
      <c r="N304" s="38" t="s">
        <v>54</v>
      </c>
      <c r="O304">
        <f>(M304*21)/100</f>
        <v>0</v>
      </c>
      <c r="P304" t="s">
        <v>27</v>
      </c>
    </row>
    <row r="305" spans="1:16" x14ac:dyDescent="0.2">
      <c r="A305" s="37" t="s">
        <v>55</v>
      </c>
      <c r="E305" s="41" t="s">
        <v>56</v>
      </c>
    </row>
    <row r="306" spans="1:16" x14ac:dyDescent="0.2">
      <c r="A306" s="37" t="s">
        <v>57</v>
      </c>
      <c r="E306" s="42" t="s">
        <v>58</v>
      </c>
    </row>
    <row r="307" spans="1:16" x14ac:dyDescent="0.2">
      <c r="A307" t="s">
        <v>59</v>
      </c>
      <c r="E307" s="41" t="s">
        <v>60</v>
      </c>
    </row>
    <row r="308" spans="1:16" x14ac:dyDescent="0.2">
      <c r="A308" t="s">
        <v>49</v>
      </c>
      <c r="B308" s="36" t="s">
        <v>348</v>
      </c>
      <c r="C308" s="36" t="s">
        <v>349</v>
      </c>
      <c r="D308" s="37" t="s">
        <v>50</v>
      </c>
      <c r="E308" s="13" t="s">
        <v>350</v>
      </c>
      <c r="F308" s="38" t="s">
        <v>86</v>
      </c>
      <c r="G308" s="39">
        <v>118</v>
      </c>
      <c r="H308" s="38">
        <v>0</v>
      </c>
      <c r="I308" s="38">
        <f>ROUND(G308*H308,6)</f>
        <v>0</v>
      </c>
      <c r="L308" s="40">
        <v>0</v>
      </c>
      <c r="M308" s="34">
        <f>ROUND(ROUND(L308,2)*ROUND(G308,3),2)</f>
        <v>0</v>
      </c>
      <c r="N308" s="38" t="s">
        <v>54</v>
      </c>
      <c r="O308">
        <f>(M308*21)/100</f>
        <v>0</v>
      </c>
      <c r="P308" t="s">
        <v>27</v>
      </c>
    </row>
    <row r="309" spans="1:16" x14ac:dyDescent="0.2">
      <c r="A309" s="37" t="s">
        <v>55</v>
      </c>
      <c r="E309" s="41" t="s">
        <v>56</v>
      </c>
    </row>
    <row r="310" spans="1:16" x14ac:dyDescent="0.2">
      <c r="A310" s="37" t="s">
        <v>57</v>
      </c>
      <c r="E310" s="42" t="s">
        <v>58</v>
      </c>
    </row>
    <row r="311" spans="1:16" x14ac:dyDescent="0.2">
      <c r="A311" t="s">
        <v>59</v>
      </c>
      <c r="E311" s="41" t="s">
        <v>60</v>
      </c>
    </row>
    <row r="312" spans="1:16" ht="25.5" x14ac:dyDescent="0.2">
      <c r="A312" t="s">
        <v>49</v>
      </c>
      <c r="B312" s="36" t="s">
        <v>351</v>
      </c>
      <c r="C312" s="36" t="s">
        <v>352</v>
      </c>
      <c r="D312" s="37" t="s">
        <v>50</v>
      </c>
      <c r="E312" s="13" t="s">
        <v>353</v>
      </c>
      <c r="F312" s="38" t="s">
        <v>86</v>
      </c>
      <c r="G312" s="39">
        <v>2</v>
      </c>
      <c r="H312" s="38">
        <v>0</v>
      </c>
      <c r="I312" s="38">
        <f>ROUND(G312*H312,6)</f>
        <v>0</v>
      </c>
      <c r="L312" s="40">
        <v>0</v>
      </c>
      <c r="M312" s="34">
        <f>ROUND(ROUND(L312,2)*ROUND(G312,3),2)</f>
        <v>0</v>
      </c>
      <c r="N312" s="38" t="s">
        <v>54</v>
      </c>
      <c r="O312">
        <f>(M312*21)/100</f>
        <v>0</v>
      </c>
      <c r="P312" t="s">
        <v>27</v>
      </c>
    </row>
    <row r="313" spans="1:16" x14ac:dyDescent="0.2">
      <c r="A313" s="37" t="s">
        <v>55</v>
      </c>
      <c r="E313" s="41" t="s">
        <v>56</v>
      </c>
    </row>
    <row r="314" spans="1:16" x14ac:dyDescent="0.2">
      <c r="A314" s="37" t="s">
        <v>57</v>
      </c>
      <c r="E314" s="42" t="s">
        <v>58</v>
      </c>
    </row>
    <row r="315" spans="1:16" x14ac:dyDescent="0.2">
      <c r="A315" t="s">
        <v>59</v>
      </c>
      <c r="E315" s="41" t="s">
        <v>60</v>
      </c>
    </row>
    <row r="316" spans="1:16" x14ac:dyDescent="0.2">
      <c r="A316" t="s">
        <v>46</v>
      </c>
      <c r="C316" s="33" t="s">
        <v>76</v>
      </c>
      <c r="E316" s="35" t="s">
        <v>354</v>
      </c>
      <c r="J316" s="34">
        <f>0</f>
        <v>0</v>
      </c>
      <c r="K316" s="34">
        <f>0</f>
        <v>0</v>
      </c>
      <c r="L316" s="34">
        <f>0+L317+L321+L325</f>
        <v>0</v>
      </c>
      <c r="M316" s="34">
        <f>0+M317+M321+M325</f>
        <v>0</v>
      </c>
    </row>
    <row r="317" spans="1:16" x14ac:dyDescent="0.2">
      <c r="A317" t="s">
        <v>49</v>
      </c>
      <c r="B317" s="36" t="s">
        <v>355</v>
      </c>
      <c r="C317" s="36" t="s">
        <v>356</v>
      </c>
      <c r="D317" s="37" t="s">
        <v>50</v>
      </c>
      <c r="E317" s="13" t="s">
        <v>357</v>
      </c>
      <c r="F317" s="38" t="s">
        <v>97</v>
      </c>
      <c r="G317" s="39">
        <v>380</v>
      </c>
      <c r="H317" s="38">
        <v>0</v>
      </c>
      <c r="I317" s="38">
        <f>ROUND(G317*H317,6)</f>
        <v>0</v>
      </c>
      <c r="L317" s="40">
        <v>0</v>
      </c>
      <c r="M317" s="34">
        <f>ROUND(ROUND(L317,2)*ROUND(G317,3),2)</f>
        <v>0</v>
      </c>
      <c r="N317" s="38" t="s">
        <v>54</v>
      </c>
      <c r="O317">
        <f>(M317*21)/100</f>
        <v>0</v>
      </c>
      <c r="P317" t="s">
        <v>27</v>
      </c>
    </row>
    <row r="318" spans="1:16" x14ac:dyDescent="0.2">
      <c r="A318" s="37" t="s">
        <v>55</v>
      </c>
      <c r="E318" s="41" t="s">
        <v>56</v>
      </c>
    </row>
    <row r="319" spans="1:16" x14ac:dyDescent="0.2">
      <c r="A319" s="37" t="s">
        <v>57</v>
      </c>
      <c r="E319" s="42" t="s">
        <v>58</v>
      </c>
    </row>
    <row r="320" spans="1:16" x14ac:dyDescent="0.2">
      <c r="A320" t="s">
        <v>59</v>
      </c>
      <c r="E320" s="41" t="s">
        <v>60</v>
      </c>
    </row>
    <row r="321" spans="1:16" ht="25.5" x14ac:dyDescent="0.2">
      <c r="A321" t="s">
        <v>49</v>
      </c>
      <c r="B321" s="36" t="s">
        <v>358</v>
      </c>
      <c r="C321" s="36" t="s">
        <v>359</v>
      </c>
      <c r="D321" s="37" t="s">
        <v>50</v>
      </c>
      <c r="E321" s="13" t="s">
        <v>360</v>
      </c>
      <c r="F321" s="38" t="s">
        <v>97</v>
      </c>
      <c r="G321" s="39">
        <v>150</v>
      </c>
      <c r="H321" s="38">
        <v>0</v>
      </c>
      <c r="I321" s="38">
        <f>ROUND(G321*H321,6)</f>
        <v>0</v>
      </c>
      <c r="L321" s="40">
        <v>0</v>
      </c>
      <c r="M321" s="34">
        <f>ROUND(ROUND(L321,2)*ROUND(G321,3),2)</f>
        <v>0</v>
      </c>
      <c r="N321" s="38" t="s">
        <v>54</v>
      </c>
      <c r="O321">
        <f>(M321*21)/100</f>
        <v>0</v>
      </c>
      <c r="P321" t="s">
        <v>27</v>
      </c>
    </row>
    <row r="322" spans="1:16" x14ac:dyDescent="0.2">
      <c r="A322" s="37" t="s">
        <v>55</v>
      </c>
      <c r="E322" s="41" t="s">
        <v>56</v>
      </c>
    </row>
    <row r="323" spans="1:16" x14ac:dyDescent="0.2">
      <c r="A323" s="37" t="s">
        <v>57</v>
      </c>
      <c r="E323" s="42" t="s">
        <v>58</v>
      </c>
    </row>
    <row r="324" spans="1:16" x14ac:dyDescent="0.2">
      <c r="A324" t="s">
        <v>59</v>
      </c>
      <c r="E324" s="41" t="s">
        <v>60</v>
      </c>
    </row>
    <row r="325" spans="1:16" x14ac:dyDescent="0.2">
      <c r="A325" t="s">
        <v>49</v>
      </c>
      <c r="B325" s="36" t="s">
        <v>361</v>
      </c>
      <c r="C325" s="36" t="s">
        <v>362</v>
      </c>
      <c r="D325" s="37" t="s">
        <v>50</v>
      </c>
      <c r="E325" s="13" t="s">
        <v>363</v>
      </c>
      <c r="F325" s="38" t="s">
        <v>101</v>
      </c>
      <c r="G325" s="39">
        <v>5</v>
      </c>
      <c r="H325" s="38">
        <v>0</v>
      </c>
      <c r="I325" s="38">
        <f>ROUND(G325*H325,6)</f>
        <v>0</v>
      </c>
      <c r="L325" s="40">
        <v>0</v>
      </c>
      <c r="M325" s="34">
        <f>ROUND(ROUND(L325,2)*ROUND(G325,3),2)</f>
        <v>0</v>
      </c>
      <c r="N325" s="38" t="s">
        <v>54</v>
      </c>
      <c r="O325">
        <f>(M325*21)/100</f>
        <v>0</v>
      </c>
      <c r="P325" t="s">
        <v>27</v>
      </c>
    </row>
    <row r="326" spans="1:16" x14ac:dyDescent="0.2">
      <c r="A326" s="37" t="s">
        <v>55</v>
      </c>
      <c r="E326" s="41" t="s">
        <v>56</v>
      </c>
    </row>
    <row r="327" spans="1:16" x14ac:dyDescent="0.2">
      <c r="A327" s="37" t="s">
        <v>57</v>
      </c>
      <c r="E327" s="42" t="s">
        <v>58</v>
      </c>
    </row>
    <row r="328" spans="1:16" x14ac:dyDescent="0.2">
      <c r="A328" t="s">
        <v>59</v>
      </c>
      <c r="E328" s="41" t="s">
        <v>60</v>
      </c>
    </row>
    <row r="329" spans="1:16" x14ac:dyDescent="0.2">
      <c r="A329" t="s">
        <v>46</v>
      </c>
      <c r="C329" s="33" t="s">
        <v>364</v>
      </c>
      <c r="E329" s="35" t="s">
        <v>365</v>
      </c>
      <c r="J329" s="34">
        <f>0</f>
        <v>0</v>
      </c>
      <c r="K329" s="34">
        <f>0</f>
        <v>0</v>
      </c>
      <c r="L329" s="34">
        <f>0+L330+L334+L338+L342+L346+L350</f>
        <v>0</v>
      </c>
      <c r="M329" s="34">
        <f>0+M330+M334+M338+M342+M346+M350</f>
        <v>0</v>
      </c>
    </row>
    <row r="330" spans="1:16" x14ac:dyDescent="0.2">
      <c r="A330" t="s">
        <v>49</v>
      </c>
      <c r="B330" s="36" t="s">
        <v>366</v>
      </c>
      <c r="C330" s="36" t="s">
        <v>220</v>
      </c>
      <c r="D330" s="37" t="s">
        <v>50</v>
      </c>
      <c r="E330" s="13" t="s">
        <v>221</v>
      </c>
      <c r="F330" s="38" t="s">
        <v>79</v>
      </c>
      <c r="G330" s="39">
        <v>3</v>
      </c>
      <c r="H330" s="38">
        <v>0</v>
      </c>
      <c r="I330" s="38">
        <f>ROUND(G330*H330,6)</f>
        <v>0</v>
      </c>
      <c r="L330" s="40">
        <v>0</v>
      </c>
      <c r="M330" s="34">
        <f>ROUND(ROUND(L330,2)*ROUND(G330,3),2)</f>
        <v>0</v>
      </c>
      <c r="N330" s="38" t="s">
        <v>54</v>
      </c>
      <c r="O330">
        <f>(M330*21)/100</f>
        <v>0</v>
      </c>
      <c r="P330" t="s">
        <v>27</v>
      </c>
    </row>
    <row r="331" spans="1:16" x14ac:dyDescent="0.2">
      <c r="A331" s="37" t="s">
        <v>55</v>
      </c>
      <c r="E331" s="41" t="s">
        <v>56</v>
      </c>
    </row>
    <row r="332" spans="1:16" x14ac:dyDescent="0.2">
      <c r="A332" s="37" t="s">
        <v>57</v>
      </c>
      <c r="E332" s="42" t="s">
        <v>367</v>
      </c>
    </row>
    <row r="333" spans="1:16" x14ac:dyDescent="0.2">
      <c r="A333" t="s">
        <v>59</v>
      </c>
      <c r="E333" s="41" t="s">
        <v>60</v>
      </c>
    </row>
    <row r="334" spans="1:16" x14ac:dyDescent="0.2">
      <c r="A334" t="s">
        <v>49</v>
      </c>
      <c r="B334" s="36" t="s">
        <v>368</v>
      </c>
      <c r="C334" s="36" t="s">
        <v>369</v>
      </c>
      <c r="D334" s="37" t="s">
        <v>50</v>
      </c>
      <c r="E334" s="13" t="s">
        <v>370</v>
      </c>
      <c r="F334" s="38" t="s">
        <v>97</v>
      </c>
      <c r="G334" s="39">
        <v>27</v>
      </c>
      <c r="H334" s="38">
        <v>0</v>
      </c>
      <c r="I334" s="38">
        <f>ROUND(G334*H334,6)</f>
        <v>0</v>
      </c>
      <c r="L334" s="40">
        <v>0</v>
      </c>
      <c r="M334" s="34">
        <f>ROUND(ROUND(L334,2)*ROUND(G334,3),2)</f>
        <v>0</v>
      </c>
      <c r="N334" s="38" t="s">
        <v>371</v>
      </c>
      <c r="O334">
        <f>(M334*21)/100</f>
        <v>0</v>
      </c>
      <c r="P334" t="s">
        <v>27</v>
      </c>
    </row>
    <row r="335" spans="1:16" x14ac:dyDescent="0.2">
      <c r="A335" s="37" t="s">
        <v>55</v>
      </c>
      <c r="E335" s="41" t="s">
        <v>56</v>
      </c>
    </row>
    <row r="336" spans="1:16" x14ac:dyDescent="0.2">
      <c r="A336" s="37" t="s">
        <v>57</v>
      </c>
      <c r="E336" s="42" t="s">
        <v>372</v>
      </c>
    </row>
    <row r="337" spans="1:16" x14ac:dyDescent="0.2">
      <c r="A337" t="s">
        <v>59</v>
      </c>
      <c r="E337" s="41" t="s">
        <v>373</v>
      </c>
    </row>
    <row r="338" spans="1:16" x14ac:dyDescent="0.2">
      <c r="A338" t="s">
        <v>49</v>
      </c>
      <c r="B338" s="36" t="s">
        <v>374</v>
      </c>
      <c r="C338" s="36" t="s">
        <v>375</v>
      </c>
      <c r="D338" s="37" t="s">
        <v>50</v>
      </c>
      <c r="E338" s="13" t="s">
        <v>376</v>
      </c>
      <c r="F338" s="38" t="s">
        <v>79</v>
      </c>
      <c r="G338" s="39">
        <v>3.8879999999999999</v>
      </c>
      <c r="H338" s="38">
        <v>0</v>
      </c>
      <c r="I338" s="38">
        <f>ROUND(G338*H338,6)</f>
        <v>0</v>
      </c>
      <c r="L338" s="40">
        <v>0</v>
      </c>
      <c r="M338" s="34">
        <f>ROUND(ROUND(L338,2)*ROUND(G338,3),2)</f>
        <v>0</v>
      </c>
      <c r="N338" s="38" t="s">
        <v>54</v>
      </c>
      <c r="O338">
        <f>(M338*21)/100</f>
        <v>0</v>
      </c>
      <c r="P338" t="s">
        <v>27</v>
      </c>
    </row>
    <row r="339" spans="1:16" x14ac:dyDescent="0.2">
      <c r="A339" s="37" t="s">
        <v>55</v>
      </c>
      <c r="E339" s="41" t="s">
        <v>56</v>
      </c>
    </row>
    <row r="340" spans="1:16" x14ac:dyDescent="0.2">
      <c r="A340" s="37" t="s">
        <v>57</v>
      </c>
      <c r="E340" s="42" t="s">
        <v>377</v>
      </c>
    </row>
    <row r="341" spans="1:16" x14ac:dyDescent="0.2">
      <c r="A341" t="s">
        <v>59</v>
      </c>
      <c r="E341" s="41" t="s">
        <v>60</v>
      </c>
    </row>
    <row r="342" spans="1:16" x14ac:dyDescent="0.2">
      <c r="A342" t="s">
        <v>49</v>
      </c>
      <c r="B342" s="36" t="s">
        <v>378</v>
      </c>
      <c r="C342" s="36" t="s">
        <v>379</v>
      </c>
      <c r="D342" s="37" t="s">
        <v>50</v>
      </c>
      <c r="E342" s="13" t="s">
        <v>380</v>
      </c>
      <c r="F342" s="38" t="s">
        <v>79</v>
      </c>
      <c r="G342" s="39">
        <v>1.8</v>
      </c>
      <c r="H342" s="38">
        <v>0</v>
      </c>
      <c r="I342" s="38">
        <f>ROUND(G342*H342,6)</f>
        <v>0</v>
      </c>
      <c r="L342" s="40">
        <v>0</v>
      </c>
      <c r="M342" s="34">
        <f>ROUND(ROUND(L342,2)*ROUND(G342,3),2)</f>
        <v>0</v>
      </c>
      <c r="N342" s="38" t="s">
        <v>54</v>
      </c>
      <c r="O342">
        <f>(M342*21)/100</f>
        <v>0</v>
      </c>
      <c r="P342" t="s">
        <v>27</v>
      </c>
    </row>
    <row r="343" spans="1:16" x14ac:dyDescent="0.2">
      <c r="A343" s="37" t="s">
        <v>55</v>
      </c>
      <c r="E343" s="41" t="s">
        <v>56</v>
      </c>
    </row>
    <row r="344" spans="1:16" x14ac:dyDescent="0.2">
      <c r="A344" s="37" t="s">
        <v>57</v>
      </c>
      <c r="E344" s="42" t="s">
        <v>381</v>
      </c>
    </row>
    <row r="345" spans="1:16" x14ac:dyDescent="0.2">
      <c r="A345" t="s">
        <v>59</v>
      </c>
      <c r="E345" s="41" t="s">
        <v>60</v>
      </c>
    </row>
    <row r="346" spans="1:16" ht="25.5" x14ac:dyDescent="0.2">
      <c r="A346" t="s">
        <v>49</v>
      </c>
      <c r="B346" s="36" t="s">
        <v>378</v>
      </c>
      <c r="C346" s="36" t="s">
        <v>382</v>
      </c>
      <c r="D346" s="37" t="s">
        <v>50</v>
      </c>
      <c r="E346" s="13" t="s">
        <v>383</v>
      </c>
      <c r="F346" s="38" t="s">
        <v>53</v>
      </c>
      <c r="G346" s="39">
        <v>0.72</v>
      </c>
      <c r="H346" s="38">
        <v>0</v>
      </c>
      <c r="I346" s="38">
        <f>ROUND(G346*H346,6)</f>
        <v>0</v>
      </c>
      <c r="L346" s="40">
        <v>0</v>
      </c>
      <c r="M346" s="34">
        <f>ROUND(ROUND(L346,2)*ROUND(G346,3),2)</f>
        <v>0</v>
      </c>
      <c r="N346" s="38" t="s">
        <v>54</v>
      </c>
      <c r="O346">
        <f>(M346*21)/100</f>
        <v>0</v>
      </c>
      <c r="P346" t="s">
        <v>27</v>
      </c>
    </row>
    <row r="347" spans="1:16" x14ac:dyDescent="0.2">
      <c r="A347" s="37" t="s">
        <v>55</v>
      </c>
      <c r="E347" s="41" t="s">
        <v>56</v>
      </c>
    </row>
    <row r="348" spans="1:16" x14ac:dyDescent="0.2">
      <c r="A348" s="37" t="s">
        <v>57</v>
      </c>
      <c r="E348" s="42" t="s">
        <v>384</v>
      </c>
    </row>
    <row r="349" spans="1:16" x14ac:dyDescent="0.2">
      <c r="A349" t="s">
        <v>59</v>
      </c>
      <c r="E349" s="41" t="s">
        <v>60</v>
      </c>
    </row>
    <row r="350" spans="1:16" x14ac:dyDescent="0.2">
      <c r="A350" t="s">
        <v>49</v>
      </c>
      <c r="B350" s="36" t="s">
        <v>385</v>
      </c>
      <c r="C350" s="36" t="s">
        <v>386</v>
      </c>
      <c r="D350" s="37" t="s">
        <v>50</v>
      </c>
      <c r="E350" s="13" t="s">
        <v>387</v>
      </c>
      <c r="F350" s="38" t="s">
        <v>86</v>
      </c>
      <c r="G350" s="39">
        <v>120</v>
      </c>
      <c r="H350" s="38">
        <v>0</v>
      </c>
      <c r="I350" s="38">
        <f>ROUND(G350*H350,6)</f>
        <v>0</v>
      </c>
      <c r="L350" s="40">
        <v>0</v>
      </c>
      <c r="M350" s="34">
        <f>ROUND(ROUND(L350,2)*ROUND(G350,3),2)</f>
        <v>0</v>
      </c>
      <c r="N350" s="38" t="s">
        <v>54</v>
      </c>
      <c r="O350">
        <f>(M350*21)/100</f>
        <v>0</v>
      </c>
      <c r="P350" t="s">
        <v>27</v>
      </c>
    </row>
    <row r="351" spans="1:16" x14ac:dyDescent="0.2">
      <c r="A351" s="37" t="s">
        <v>55</v>
      </c>
      <c r="E351" s="41" t="s">
        <v>56</v>
      </c>
    </row>
    <row r="352" spans="1:16" x14ac:dyDescent="0.2">
      <c r="A352" s="37" t="s">
        <v>57</v>
      </c>
      <c r="E352" s="42" t="s">
        <v>388</v>
      </c>
    </row>
    <row r="353" spans="1:16" x14ac:dyDescent="0.2">
      <c r="A353" t="s">
        <v>59</v>
      </c>
      <c r="E353" s="41" t="s">
        <v>60</v>
      </c>
    </row>
    <row r="354" spans="1:16" x14ac:dyDescent="0.2">
      <c r="A354" t="s">
        <v>46</v>
      </c>
      <c r="C354" s="33" t="s">
        <v>80</v>
      </c>
      <c r="E354" s="35" t="s">
        <v>389</v>
      </c>
      <c r="J354" s="34">
        <f>0</f>
        <v>0</v>
      </c>
      <c r="K354" s="34">
        <f>0</f>
        <v>0</v>
      </c>
      <c r="L354" s="34">
        <f>0+L355+L359</f>
        <v>0</v>
      </c>
      <c r="M354" s="34">
        <f>0+M355+M359</f>
        <v>0</v>
      </c>
    </row>
    <row r="355" spans="1:16" x14ac:dyDescent="0.2">
      <c r="A355" t="s">
        <v>49</v>
      </c>
      <c r="B355" s="36" t="s">
        <v>390</v>
      </c>
      <c r="C355" s="36" t="s">
        <v>391</v>
      </c>
      <c r="D355" s="37" t="s">
        <v>50</v>
      </c>
      <c r="E355" s="13" t="s">
        <v>392</v>
      </c>
      <c r="F355" s="38" t="s">
        <v>97</v>
      </c>
      <c r="G355" s="39">
        <v>28</v>
      </c>
      <c r="H355" s="38">
        <v>0</v>
      </c>
      <c r="I355" s="38">
        <f>ROUND(G355*H355,6)</f>
        <v>0</v>
      </c>
      <c r="L355" s="40">
        <v>0</v>
      </c>
      <c r="M355" s="34">
        <f>ROUND(ROUND(L355,2)*ROUND(G355,3),2)</f>
        <v>0</v>
      </c>
      <c r="N355" s="38" t="s">
        <v>54</v>
      </c>
      <c r="O355">
        <f>(M355*21)/100</f>
        <v>0</v>
      </c>
      <c r="P355" t="s">
        <v>27</v>
      </c>
    </row>
    <row r="356" spans="1:16" x14ac:dyDescent="0.2">
      <c r="A356" s="37" t="s">
        <v>55</v>
      </c>
      <c r="E356" s="41" t="s">
        <v>56</v>
      </c>
    </row>
    <row r="357" spans="1:16" x14ac:dyDescent="0.2">
      <c r="A357" s="37" t="s">
        <v>57</v>
      </c>
      <c r="E357" s="42" t="s">
        <v>58</v>
      </c>
    </row>
    <row r="358" spans="1:16" x14ac:dyDescent="0.2">
      <c r="A358" t="s">
        <v>59</v>
      </c>
      <c r="E358" s="41" t="s">
        <v>60</v>
      </c>
    </row>
    <row r="359" spans="1:16" x14ac:dyDescent="0.2">
      <c r="A359" t="s">
        <v>49</v>
      </c>
      <c r="B359" s="36" t="s">
        <v>393</v>
      </c>
      <c r="C359" s="36" t="s">
        <v>394</v>
      </c>
      <c r="D359" s="37" t="s">
        <v>50</v>
      </c>
      <c r="E359" s="13" t="s">
        <v>395</v>
      </c>
      <c r="F359" s="38" t="s">
        <v>97</v>
      </c>
      <c r="G359" s="39">
        <v>28</v>
      </c>
      <c r="H359" s="38">
        <v>0</v>
      </c>
      <c r="I359" s="38">
        <f>ROUND(G359*H359,6)</f>
        <v>0</v>
      </c>
      <c r="L359" s="40">
        <v>0</v>
      </c>
      <c r="M359" s="34">
        <f>ROUND(ROUND(L359,2)*ROUND(G359,3),2)</f>
        <v>0</v>
      </c>
      <c r="N359" s="38" t="s">
        <v>54</v>
      </c>
      <c r="O359">
        <f>(M359*21)/100</f>
        <v>0</v>
      </c>
      <c r="P359" t="s">
        <v>27</v>
      </c>
    </row>
    <row r="360" spans="1:16" x14ac:dyDescent="0.2">
      <c r="A360" s="37" t="s">
        <v>55</v>
      </c>
      <c r="E360" s="41" t="s">
        <v>56</v>
      </c>
    </row>
    <row r="361" spans="1:16" x14ac:dyDescent="0.2">
      <c r="A361" s="37" t="s">
        <v>57</v>
      </c>
      <c r="E361" s="42" t="s">
        <v>58</v>
      </c>
    </row>
    <row r="362" spans="1:16" x14ac:dyDescent="0.2">
      <c r="A362" t="s">
        <v>59</v>
      </c>
      <c r="E362" s="41" t="s">
        <v>60</v>
      </c>
    </row>
    <row r="363" spans="1:16" x14ac:dyDescent="0.2">
      <c r="A363" t="s">
        <v>46</v>
      </c>
      <c r="C363" s="33" t="s">
        <v>83</v>
      </c>
      <c r="E363" s="35" t="s">
        <v>396</v>
      </c>
      <c r="J363" s="34">
        <f>0</f>
        <v>0</v>
      </c>
      <c r="K363" s="34">
        <f>0</f>
        <v>0</v>
      </c>
      <c r="L363" s="34">
        <f>0+L364+L368+L372+L376+L380+L384</f>
        <v>0</v>
      </c>
      <c r="M363" s="34">
        <f>0+M364+M368+M372+M376+M380+M384</f>
        <v>0</v>
      </c>
    </row>
    <row r="364" spans="1:16" x14ac:dyDescent="0.2">
      <c r="A364" t="s">
        <v>49</v>
      </c>
      <c r="B364" s="36" t="s">
        <v>397</v>
      </c>
      <c r="C364" s="36" t="s">
        <v>398</v>
      </c>
      <c r="D364" s="37" t="s">
        <v>50</v>
      </c>
      <c r="E364" s="13" t="s">
        <v>399</v>
      </c>
      <c r="F364" s="38" t="s">
        <v>97</v>
      </c>
      <c r="G364" s="39">
        <v>35.299999999999997</v>
      </c>
      <c r="H364" s="38">
        <v>0</v>
      </c>
      <c r="I364" s="38">
        <f>ROUND(G364*H364,6)</f>
        <v>0</v>
      </c>
      <c r="L364" s="40">
        <v>0</v>
      </c>
      <c r="M364" s="34">
        <f>ROUND(ROUND(L364,2)*ROUND(G364,3),2)</f>
        <v>0</v>
      </c>
      <c r="N364" s="38" t="s">
        <v>54</v>
      </c>
      <c r="O364">
        <f>(M364*21)/100</f>
        <v>0</v>
      </c>
      <c r="P364" t="s">
        <v>27</v>
      </c>
    </row>
    <row r="365" spans="1:16" x14ac:dyDescent="0.2">
      <c r="A365" s="37" t="s">
        <v>55</v>
      </c>
      <c r="E365" s="41" t="s">
        <v>56</v>
      </c>
    </row>
    <row r="366" spans="1:16" x14ac:dyDescent="0.2">
      <c r="A366" s="37" t="s">
        <v>57</v>
      </c>
      <c r="E366" s="42" t="s">
        <v>58</v>
      </c>
    </row>
    <row r="367" spans="1:16" x14ac:dyDescent="0.2">
      <c r="A367" t="s">
        <v>59</v>
      </c>
      <c r="E367" s="41" t="s">
        <v>60</v>
      </c>
    </row>
    <row r="368" spans="1:16" x14ac:dyDescent="0.2">
      <c r="A368" t="s">
        <v>49</v>
      </c>
      <c r="B368" s="36" t="s">
        <v>400</v>
      </c>
      <c r="C368" s="36" t="s">
        <v>401</v>
      </c>
      <c r="D368" s="37" t="s">
        <v>50</v>
      </c>
      <c r="E368" s="13" t="s">
        <v>402</v>
      </c>
      <c r="F368" s="38" t="s">
        <v>97</v>
      </c>
      <c r="G368" s="39">
        <v>148.5</v>
      </c>
      <c r="H368" s="38">
        <v>0</v>
      </c>
      <c r="I368" s="38">
        <f>ROUND(G368*H368,6)</f>
        <v>0</v>
      </c>
      <c r="L368" s="40">
        <v>0</v>
      </c>
      <c r="M368" s="34">
        <f>ROUND(ROUND(L368,2)*ROUND(G368,3),2)</f>
        <v>0</v>
      </c>
      <c r="N368" s="38" t="s">
        <v>54</v>
      </c>
      <c r="O368">
        <f>(M368*21)/100</f>
        <v>0</v>
      </c>
      <c r="P368" t="s">
        <v>27</v>
      </c>
    </row>
    <row r="369" spans="1:16" x14ac:dyDescent="0.2">
      <c r="A369" s="37" t="s">
        <v>55</v>
      </c>
      <c r="E369" s="41" t="s">
        <v>56</v>
      </c>
    </row>
    <row r="370" spans="1:16" x14ac:dyDescent="0.2">
      <c r="A370" s="37" t="s">
        <v>57</v>
      </c>
      <c r="E370" s="42" t="s">
        <v>58</v>
      </c>
    </row>
    <row r="371" spans="1:16" x14ac:dyDescent="0.2">
      <c r="A371" t="s">
        <v>59</v>
      </c>
      <c r="E371" s="41" t="s">
        <v>60</v>
      </c>
    </row>
    <row r="372" spans="1:16" x14ac:dyDescent="0.2">
      <c r="A372" t="s">
        <v>49</v>
      </c>
      <c r="B372" s="36" t="s">
        <v>403</v>
      </c>
      <c r="C372" s="36" t="s">
        <v>404</v>
      </c>
      <c r="D372" s="37" t="s">
        <v>50</v>
      </c>
      <c r="E372" s="13" t="s">
        <v>405</v>
      </c>
      <c r="F372" s="38" t="s">
        <v>97</v>
      </c>
      <c r="G372" s="39">
        <v>12</v>
      </c>
      <c r="H372" s="38">
        <v>0</v>
      </c>
      <c r="I372" s="38">
        <f>ROUND(G372*H372,6)</f>
        <v>0</v>
      </c>
      <c r="L372" s="40">
        <v>0</v>
      </c>
      <c r="M372" s="34">
        <f>ROUND(ROUND(L372,2)*ROUND(G372,3),2)</f>
        <v>0</v>
      </c>
      <c r="N372" s="38" t="s">
        <v>54</v>
      </c>
      <c r="O372">
        <f>(M372*21)/100</f>
        <v>0</v>
      </c>
      <c r="P372" t="s">
        <v>27</v>
      </c>
    </row>
    <row r="373" spans="1:16" x14ac:dyDescent="0.2">
      <c r="A373" s="37" t="s">
        <v>55</v>
      </c>
      <c r="E373" s="41" t="s">
        <v>56</v>
      </c>
    </row>
    <row r="374" spans="1:16" x14ac:dyDescent="0.2">
      <c r="A374" s="37" t="s">
        <v>57</v>
      </c>
      <c r="E374" s="42" t="s">
        <v>58</v>
      </c>
    </row>
    <row r="375" spans="1:16" x14ac:dyDescent="0.2">
      <c r="A375" t="s">
        <v>59</v>
      </c>
      <c r="E375" s="41" t="s">
        <v>60</v>
      </c>
    </row>
    <row r="376" spans="1:16" x14ac:dyDescent="0.2">
      <c r="A376" t="s">
        <v>49</v>
      </c>
      <c r="B376" s="36" t="s">
        <v>406</v>
      </c>
      <c r="C376" s="36" t="s">
        <v>407</v>
      </c>
      <c r="D376" s="37" t="s">
        <v>50</v>
      </c>
      <c r="E376" s="13" t="s">
        <v>408</v>
      </c>
      <c r="F376" s="38" t="s">
        <v>97</v>
      </c>
      <c r="G376" s="39">
        <v>4</v>
      </c>
      <c r="H376" s="38">
        <v>0</v>
      </c>
      <c r="I376" s="38">
        <f>ROUND(G376*H376,6)</f>
        <v>0</v>
      </c>
      <c r="L376" s="40">
        <v>0</v>
      </c>
      <c r="M376" s="34">
        <f>ROUND(ROUND(L376,2)*ROUND(G376,3),2)</f>
        <v>0</v>
      </c>
      <c r="N376" s="38" t="s">
        <v>54</v>
      </c>
      <c r="O376">
        <f>(M376*21)/100</f>
        <v>0</v>
      </c>
      <c r="P376" t="s">
        <v>27</v>
      </c>
    </row>
    <row r="377" spans="1:16" x14ac:dyDescent="0.2">
      <c r="A377" s="37" t="s">
        <v>55</v>
      </c>
      <c r="E377" s="41" t="s">
        <v>56</v>
      </c>
    </row>
    <row r="378" spans="1:16" x14ac:dyDescent="0.2">
      <c r="A378" s="37" t="s">
        <v>57</v>
      </c>
      <c r="E378" s="42" t="s">
        <v>58</v>
      </c>
    </row>
    <row r="379" spans="1:16" x14ac:dyDescent="0.2">
      <c r="A379" t="s">
        <v>59</v>
      </c>
      <c r="E379" s="41" t="s">
        <v>60</v>
      </c>
    </row>
    <row r="380" spans="1:16" ht="25.5" x14ac:dyDescent="0.2">
      <c r="A380" t="s">
        <v>49</v>
      </c>
      <c r="B380" s="36" t="s">
        <v>409</v>
      </c>
      <c r="C380" s="36" t="s">
        <v>410</v>
      </c>
      <c r="D380" s="37" t="s">
        <v>50</v>
      </c>
      <c r="E380" s="13" t="s">
        <v>411</v>
      </c>
      <c r="F380" s="38" t="s">
        <v>204</v>
      </c>
      <c r="G380" s="39">
        <v>240</v>
      </c>
      <c r="H380" s="38">
        <v>0</v>
      </c>
      <c r="I380" s="38">
        <f>ROUND(G380*H380,6)</f>
        <v>0</v>
      </c>
      <c r="L380" s="40">
        <v>0</v>
      </c>
      <c r="M380" s="34">
        <f>ROUND(ROUND(L380,2)*ROUND(G380,3),2)</f>
        <v>0</v>
      </c>
      <c r="N380" s="38" t="s">
        <v>54</v>
      </c>
      <c r="O380">
        <f>(M380*21)/100</f>
        <v>0</v>
      </c>
      <c r="P380" t="s">
        <v>27</v>
      </c>
    </row>
    <row r="381" spans="1:16" x14ac:dyDescent="0.2">
      <c r="A381" s="37" t="s">
        <v>55</v>
      </c>
      <c r="E381" s="41" t="s">
        <v>56</v>
      </c>
    </row>
    <row r="382" spans="1:16" x14ac:dyDescent="0.2">
      <c r="A382" s="37" t="s">
        <v>57</v>
      </c>
      <c r="E382" s="42" t="s">
        <v>58</v>
      </c>
    </row>
    <row r="383" spans="1:16" x14ac:dyDescent="0.2">
      <c r="A383" t="s">
        <v>59</v>
      </c>
      <c r="E383" s="41" t="s">
        <v>60</v>
      </c>
    </row>
    <row r="384" spans="1:16" x14ac:dyDescent="0.2">
      <c r="A384" t="s">
        <v>49</v>
      </c>
      <c r="B384" s="36" t="s">
        <v>412</v>
      </c>
      <c r="C384" s="36" t="s">
        <v>413</v>
      </c>
      <c r="D384" s="37" t="s">
        <v>50</v>
      </c>
      <c r="E384" s="13" t="s">
        <v>414</v>
      </c>
      <c r="F384" s="38" t="s">
        <v>79</v>
      </c>
      <c r="G384" s="39">
        <v>15.5</v>
      </c>
      <c r="H384" s="38">
        <v>0</v>
      </c>
      <c r="I384" s="38">
        <f>ROUND(G384*H384,6)</f>
        <v>0</v>
      </c>
      <c r="L384" s="40">
        <v>0</v>
      </c>
      <c r="M384" s="34">
        <f>ROUND(ROUND(L384,2)*ROUND(G384,3),2)</f>
        <v>0</v>
      </c>
      <c r="N384" s="38" t="s">
        <v>54</v>
      </c>
      <c r="O384">
        <f>(M384*21)/100</f>
        <v>0</v>
      </c>
      <c r="P384" t="s">
        <v>27</v>
      </c>
    </row>
    <row r="385" spans="1:16" x14ac:dyDescent="0.2">
      <c r="A385" s="37" t="s">
        <v>55</v>
      </c>
      <c r="E385" s="41" t="s">
        <v>56</v>
      </c>
    </row>
    <row r="386" spans="1:16" x14ac:dyDescent="0.2">
      <c r="A386" s="37" t="s">
        <v>57</v>
      </c>
      <c r="E386" s="42" t="s">
        <v>58</v>
      </c>
    </row>
    <row r="387" spans="1:16" x14ac:dyDescent="0.2">
      <c r="A387" t="s">
        <v>59</v>
      </c>
      <c r="E387" s="41" t="s">
        <v>60</v>
      </c>
    </row>
    <row r="388" spans="1:16" x14ac:dyDescent="0.2">
      <c r="A388" t="s">
        <v>46</v>
      </c>
      <c r="C388" s="33" t="s">
        <v>415</v>
      </c>
      <c r="E388" s="35" t="s">
        <v>416</v>
      </c>
      <c r="J388" s="34">
        <f>0</f>
        <v>0</v>
      </c>
      <c r="K388" s="34">
        <f>0</f>
        <v>0</v>
      </c>
      <c r="L388" s="34">
        <f>0+L389+L393+L397+L401+L405+L409+L413+L417+L421+L425+L429</f>
        <v>0</v>
      </c>
      <c r="M388" s="34">
        <f>0+M389+M393+M397+M401+M405+M409+M413+M417+M421+M425+M429</f>
        <v>0</v>
      </c>
    </row>
    <row r="389" spans="1:16" x14ac:dyDescent="0.2">
      <c r="A389" t="s">
        <v>49</v>
      </c>
      <c r="B389" s="36" t="s">
        <v>417</v>
      </c>
      <c r="C389" s="36" t="s">
        <v>398</v>
      </c>
      <c r="D389" s="37" t="s">
        <v>50</v>
      </c>
      <c r="E389" s="13" t="s">
        <v>399</v>
      </c>
      <c r="F389" s="38" t="s">
        <v>97</v>
      </c>
      <c r="G389" s="39">
        <v>58</v>
      </c>
      <c r="H389" s="38">
        <v>0</v>
      </c>
      <c r="I389" s="38">
        <f>ROUND(G389*H389,6)</f>
        <v>0</v>
      </c>
      <c r="L389" s="40">
        <v>0</v>
      </c>
      <c r="M389" s="34">
        <f>ROUND(ROUND(L389,2)*ROUND(G389,3),2)</f>
        <v>0</v>
      </c>
      <c r="N389" s="38" t="s">
        <v>54</v>
      </c>
      <c r="O389">
        <f>(M389*21)/100</f>
        <v>0</v>
      </c>
      <c r="P389" t="s">
        <v>27</v>
      </c>
    </row>
    <row r="390" spans="1:16" x14ac:dyDescent="0.2">
      <c r="A390" s="37" t="s">
        <v>55</v>
      </c>
      <c r="E390" s="41" t="s">
        <v>56</v>
      </c>
    </row>
    <row r="391" spans="1:16" x14ac:dyDescent="0.2">
      <c r="A391" s="37" t="s">
        <v>57</v>
      </c>
      <c r="E391" s="42" t="s">
        <v>58</v>
      </c>
    </row>
    <row r="392" spans="1:16" x14ac:dyDescent="0.2">
      <c r="A392" t="s">
        <v>59</v>
      </c>
      <c r="E392" s="41" t="s">
        <v>60</v>
      </c>
    </row>
    <row r="393" spans="1:16" x14ac:dyDescent="0.2">
      <c r="A393" t="s">
        <v>49</v>
      </c>
      <c r="B393" s="36" t="s">
        <v>418</v>
      </c>
      <c r="C393" s="36" t="s">
        <v>419</v>
      </c>
      <c r="D393" s="37" t="s">
        <v>50</v>
      </c>
      <c r="E393" s="13" t="s">
        <v>420</v>
      </c>
      <c r="F393" s="38" t="s">
        <v>97</v>
      </c>
      <c r="G393" s="39">
        <v>60</v>
      </c>
      <c r="H393" s="38">
        <v>0</v>
      </c>
      <c r="I393" s="38">
        <f>ROUND(G393*H393,6)</f>
        <v>0</v>
      </c>
      <c r="L393" s="40">
        <v>0</v>
      </c>
      <c r="M393" s="34">
        <f>ROUND(ROUND(L393,2)*ROUND(G393,3),2)</f>
        <v>0</v>
      </c>
      <c r="N393" s="38" t="s">
        <v>54</v>
      </c>
      <c r="O393">
        <f>(M393*21)/100</f>
        <v>0</v>
      </c>
      <c r="P393" t="s">
        <v>27</v>
      </c>
    </row>
    <row r="394" spans="1:16" x14ac:dyDescent="0.2">
      <c r="A394" s="37" t="s">
        <v>55</v>
      </c>
      <c r="E394" s="41" t="s">
        <v>56</v>
      </c>
    </row>
    <row r="395" spans="1:16" x14ac:dyDescent="0.2">
      <c r="A395" s="37" t="s">
        <v>57</v>
      </c>
      <c r="E395" s="42" t="s">
        <v>58</v>
      </c>
    </row>
    <row r="396" spans="1:16" x14ac:dyDescent="0.2">
      <c r="A396" t="s">
        <v>59</v>
      </c>
      <c r="E396" s="41" t="s">
        <v>60</v>
      </c>
    </row>
    <row r="397" spans="1:16" x14ac:dyDescent="0.2">
      <c r="A397" t="s">
        <v>49</v>
      </c>
      <c r="B397" s="36" t="s">
        <v>421</v>
      </c>
      <c r="C397" s="36" t="s">
        <v>422</v>
      </c>
      <c r="D397" s="37" t="s">
        <v>50</v>
      </c>
      <c r="E397" s="13" t="s">
        <v>423</v>
      </c>
      <c r="F397" s="38" t="s">
        <v>97</v>
      </c>
      <c r="G397" s="39">
        <v>60</v>
      </c>
      <c r="H397" s="38">
        <v>0</v>
      </c>
      <c r="I397" s="38">
        <f>ROUND(G397*H397,6)</f>
        <v>0</v>
      </c>
      <c r="L397" s="40">
        <v>0</v>
      </c>
      <c r="M397" s="34">
        <f>ROUND(ROUND(L397,2)*ROUND(G397,3),2)</f>
        <v>0</v>
      </c>
      <c r="N397" s="38" t="s">
        <v>54</v>
      </c>
      <c r="O397">
        <f>(M397*21)/100</f>
        <v>0</v>
      </c>
      <c r="P397" t="s">
        <v>27</v>
      </c>
    </row>
    <row r="398" spans="1:16" x14ac:dyDescent="0.2">
      <c r="A398" s="37" t="s">
        <v>55</v>
      </c>
      <c r="E398" s="41" t="s">
        <v>56</v>
      </c>
    </row>
    <row r="399" spans="1:16" x14ac:dyDescent="0.2">
      <c r="A399" s="37" t="s">
        <v>57</v>
      </c>
      <c r="E399" s="42" t="s">
        <v>58</v>
      </c>
    </row>
    <row r="400" spans="1:16" x14ac:dyDescent="0.2">
      <c r="A400" t="s">
        <v>59</v>
      </c>
      <c r="E400" s="41" t="s">
        <v>60</v>
      </c>
    </row>
    <row r="401" spans="1:16" ht="25.5" x14ac:dyDescent="0.2">
      <c r="A401" t="s">
        <v>49</v>
      </c>
      <c r="B401" s="36" t="s">
        <v>424</v>
      </c>
      <c r="C401" s="36" t="s">
        <v>425</v>
      </c>
      <c r="D401" s="37" t="s">
        <v>50</v>
      </c>
      <c r="E401" s="13" t="s">
        <v>426</v>
      </c>
      <c r="F401" s="38" t="s">
        <v>97</v>
      </c>
      <c r="G401" s="39">
        <v>5.6</v>
      </c>
      <c r="H401" s="38">
        <v>0</v>
      </c>
      <c r="I401" s="38">
        <f>ROUND(G401*H401,6)</f>
        <v>0</v>
      </c>
      <c r="L401" s="40">
        <v>0</v>
      </c>
      <c r="M401" s="34">
        <f>ROUND(ROUND(L401,2)*ROUND(G401,3),2)</f>
        <v>0</v>
      </c>
      <c r="N401" s="38" t="s">
        <v>54</v>
      </c>
      <c r="O401">
        <f>(M401*21)/100</f>
        <v>0</v>
      </c>
      <c r="P401" t="s">
        <v>27</v>
      </c>
    </row>
    <row r="402" spans="1:16" x14ac:dyDescent="0.2">
      <c r="A402" s="37" t="s">
        <v>55</v>
      </c>
      <c r="E402" s="41" t="s">
        <v>56</v>
      </c>
    </row>
    <row r="403" spans="1:16" x14ac:dyDescent="0.2">
      <c r="A403" s="37" t="s">
        <v>57</v>
      </c>
      <c r="E403" s="42" t="s">
        <v>58</v>
      </c>
    </row>
    <row r="404" spans="1:16" x14ac:dyDescent="0.2">
      <c r="A404" t="s">
        <v>59</v>
      </c>
      <c r="E404" s="41" t="s">
        <v>60</v>
      </c>
    </row>
    <row r="405" spans="1:16" x14ac:dyDescent="0.2">
      <c r="A405" t="s">
        <v>49</v>
      </c>
      <c r="B405" s="36" t="s">
        <v>427</v>
      </c>
      <c r="C405" s="36" t="s">
        <v>428</v>
      </c>
      <c r="D405" s="37" t="s">
        <v>50</v>
      </c>
      <c r="E405" s="13" t="s">
        <v>429</v>
      </c>
      <c r="F405" s="38" t="s">
        <v>86</v>
      </c>
      <c r="G405" s="39">
        <v>24</v>
      </c>
      <c r="H405" s="38">
        <v>0</v>
      </c>
      <c r="I405" s="38">
        <f>ROUND(G405*H405,6)</f>
        <v>0</v>
      </c>
      <c r="L405" s="40">
        <v>0</v>
      </c>
      <c r="M405" s="34">
        <f>ROUND(ROUND(L405,2)*ROUND(G405,3),2)</f>
        <v>0</v>
      </c>
      <c r="N405" s="38" t="s">
        <v>209</v>
      </c>
      <c r="O405">
        <f>(M405*21)/100</f>
        <v>0</v>
      </c>
      <c r="P405" t="s">
        <v>27</v>
      </c>
    </row>
    <row r="406" spans="1:16" ht="25.5" x14ac:dyDescent="0.2">
      <c r="A406" s="37" t="s">
        <v>55</v>
      </c>
      <c r="E406" s="41" t="s">
        <v>430</v>
      </c>
    </row>
    <row r="407" spans="1:16" x14ac:dyDescent="0.2">
      <c r="A407" s="37" t="s">
        <v>57</v>
      </c>
      <c r="E407" s="42" t="s">
        <v>431</v>
      </c>
    </row>
    <row r="408" spans="1:16" ht="51" x14ac:dyDescent="0.2">
      <c r="A408" t="s">
        <v>59</v>
      </c>
      <c r="E408" s="41" t="s">
        <v>339</v>
      </c>
    </row>
    <row r="409" spans="1:16" x14ac:dyDescent="0.2">
      <c r="A409" t="s">
        <v>49</v>
      </c>
      <c r="B409" s="36" t="s">
        <v>432</v>
      </c>
      <c r="C409" s="36" t="s">
        <v>428</v>
      </c>
      <c r="D409" s="37" t="s">
        <v>27</v>
      </c>
      <c r="E409" s="13" t="s">
        <v>433</v>
      </c>
      <c r="F409" s="38" t="s">
        <v>86</v>
      </c>
      <c r="G409" s="39">
        <v>1.92</v>
      </c>
      <c r="H409" s="38">
        <v>0</v>
      </c>
      <c r="I409" s="38">
        <f>ROUND(G409*H409,6)</f>
        <v>0</v>
      </c>
      <c r="L409" s="40">
        <v>0</v>
      </c>
      <c r="M409" s="34">
        <f>ROUND(ROUND(L409,2)*ROUND(G409,3),2)</f>
        <v>0</v>
      </c>
      <c r="N409" s="38" t="s">
        <v>209</v>
      </c>
      <c r="O409">
        <f>(M409*21)/100</f>
        <v>0</v>
      </c>
      <c r="P409" t="s">
        <v>27</v>
      </c>
    </row>
    <row r="410" spans="1:16" ht="25.5" x14ac:dyDescent="0.2">
      <c r="A410" s="37" t="s">
        <v>55</v>
      </c>
      <c r="E410" s="41" t="s">
        <v>434</v>
      </c>
    </row>
    <row r="411" spans="1:16" x14ac:dyDescent="0.2">
      <c r="A411" s="37" t="s">
        <v>57</v>
      </c>
      <c r="E411" s="42" t="s">
        <v>435</v>
      </c>
    </row>
    <row r="412" spans="1:16" ht="51" x14ac:dyDescent="0.2">
      <c r="A412" t="s">
        <v>59</v>
      </c>
      <c r="E412" s="41" t="s">
        <v>339</v>
      </c>
    </row>
    <row r="413" spans="1:16" x14ac:dyDescent="0.2">
      <c r="A413" t="s">
        <v>49</v>
      </c>
      <c r="B413" s="36" t="s">
        <v>436</v>
      </c>
      <c r="C413" s="36" t="s">
        <v>437</v>
      </c>
      <c r="D413" s="37" t="s">
        <v>50</v>
      </c>
      <c r="E413" s="13" t="s">
        <v>438</v>
      </c>
      <c r="F413" s="38" t="s">
        <v>97</v>
      </c>
      <c r="G413" s="39">
        <v>75</v>
      </c>
      <c r="H413" s="38">
        <v>0</v>
      </c>
      <c r="I413" s="38">
        <f>ROUND(G413*H413,6)</f>
        <v>0</v>
      </c>
      <c r="L413" s="40">
        <v>0</v>
      </c>
      <c r="M413" s="34">
        <f>ROUND(ROUND(L413,2)*ROUND(G413,3),2)</f>
        <v>0</v>
      </c>
      <c r="N413" s="38" t="s">
        <v>54</v>
      </c>
      <c r="O413">
        <f>(M413*21)/100</f>
        <v>0</v>
      </c>
      <c r="P413" t="s">
        <v>27</v>
      </c>
    </row>
    <row r="414" spans="1:16" x14ac:dyDescent="0.2">
      <c r="A414" s="37" t="s">
        <v>55</v>
      </c>
      <c r="E414" s="41" t="s">
        <v>56</v>
      </c>
    </row>
    <row r="415" spans="1:16" x14ac:dyDescent="0.2">
      <c r="A415" s="37" t="s">
        <v>57</v>
      </c>
      <c r="E415" s="42" t="s">
        <v>58</v>
      </c>
    </row>
    <row r="416" spans="1:16" x14ac:dyDescent="0.2">
      <c r="A416" t="s">
        <v>59</v>
      </c>
      <c r="E416" s="41" t="s">
        <v>60</v>
      </c>
    </row>
    <row r="417" spans="1:16" ht="25.5" x14ac:dyDescent="0.2">
      <c r="A417" t="s">
        <v>49</v>
      </c>
      <c r="B417" s="36" t="s">
        <v>439</v>
      </c>
      <c r="C417" s="36" t="s">
        <v>440</v>
      </c>
      <c r="D417" s="37" t="s">
        <v>50</v>
      </c>
      <c r="E417" s="13" t="s">
        <v>441</v>
      </c>
      <c r="F417" s="38" t="s">
        <v>153</v>
      </c>
      <c r="G417" s="39">
        <v>675</v>
      </c>
      <c r="H417" s="38">
        <v>0</v>
      </c>
      <c r="I417" s="38">
        <f>ROUND(G417*H417,6)</f>
        <v>0</v>
      </c>
      <c r="L417" s="40">
        <v>0</v>
      </c>
      <c r="M417" s="34">
        <f>ROUND(ROUND(L417,2)*ROUND(G417,3),2)</f>
        <v>0</v>
      </c>
      <c r="N417" s="38" t="s">
        <v>54</v>
      </c>
      <c r="O417">
        <f>(M417*21)/100</f>
        <v>0</v>
      </c>
      <c r="P417" t="s">
        <v>27</v>
      </c>
    </row>
    <row r="418" spans="1:16" x14ac:dyDescent="0.2">
      <c r="A418" s="37" t="s">
        <v>55</v>
      </c>
      <c r="E418" s="41" t="s">
        <v>56</v>
      </c>
    </row>
    <row r="419" spans="1:16" x14ac:dyDescent="0.2">
      <c r="A419" s="37" t="s">
        <v>57</v>
      </c>
      <c r="E419" s="42" t="s">
        <v>58</v>
      </c>
    </row>
    <row r="420" spans="1:16" x14ac:dyDescent="0.2">
      <c r="A420" t="s">
        <v>59</v>
      </c>
      <c r="E420" s="41" t="s">
        <v>60</v>
      </c>
    </row>
    <row r="421" spans="1:16" x14ac:dyDescent="0.2">
      <c r="A421" t="s">
        <v>49</v>
      </c>
      <c r="B421" s="36" t="s">
        <v>442</v>
      </c>
      <c r="C421" s="36" t="s">
        <v>443</v>
      </c>
      <c r="D421" s="37" t="s">
        <v>50</v>
      </c>
      <c r="E421" s="13" t="s">
        <v>444</v>
      </c>
      <c r="F421" s="38" t="s">
        <v>101</v>
      </c>
      <c r="G421" s="39">
        <v>2</v>
      </c>
      <c r="H421" s="38">
        <v>0</v>
      </c>
      <c r="I421" s="38">
        <f>ROUND(G421*H421,6)</f>
        <v>0</v>
      </c>
      <c r="L421" s="40">
        <v>0</v>
      </c>
      <c r="M421" s="34">
        <f>ROUND(ROUND(L421,2)*ROUND(G421,3),2)</f>
        <v>0</v>
      </c>
      <c r="N421" s="38" t="s">
        <v>54</v>
      </c>
      <c r="O421">
        <f>(M421*21)/100</f>
        <v>0</v>
      </c>
      <c r="P421" t="s">
        <v>27</v>
      </c>
    </row>
    <row r="422" spans="1:16" x14ac:dyDescent="0.2">
      <c r="A422" s="37" t="s">
        <v>55</v>
      </c>
      <c r="E422" s="41" t="s">
        <v>56</v>
      </c>
    </row>
    <row r="423" spans="1:16" x14ac:dyDescent="0.2">
      <c r="A423" s="37" t="s">
        <v>57</v>
      </c>
      <c r="E423" s="42" t="s">
        <v>58</v>
      </c>
    </row>
    <row r="424" spans="1:16" x14ac:dyDescent="0.2">
      <c r="A424" t="s">
        <v>59</v>
      </c>
      <c r="E424" s="41" t="s">
        <v>60</v>
      </c>
    </row>
    <row r="425" spans="1:16" ht="25.5" x14ac:dyDescent="0.2">
      <c r="A425" t="s">
        <v>49</v>
      </c>
      <c r="B425" s="36" t="s">
        <v>445</v>
      </c>
      <c r="C425" s="36" t="s">
        <v>446</v>
      </c>
      <c r="D425" s="37" t="s">
        <v>50</v>
      </c>
      <c r="E425" s="13" t="s">
        <v>447</v>
      </c>
      <c r="F425" s="38" t="s">
        <v>101</v>
      </c>
      <c r="G425" s="39">
        <v>35</v>
      </c>
      <c r="H425" s="38">
        <v>0</v>
      </c>
      <c r="I425" s="38">
        <f>ROUND(G425*H425,6)</f>
        <v>0</v>
      </c>
      <c r="L425" s="40">
        <v>0</v>
      </c>
      <c r="M425" s="34">
        <f>ROUND(ROUND(L425,2)*ROUND(G425,3),2)</f>
        <v>0</v>
      </c>
      <c r="N425" s="38" t="s">
        <v>54</v>
      </c>
      <c r="O425">
        <f>(M425*21)/100</f>
        <v>0</v>
      </c>
      <c r="P425" t="s">
        <v>27</v>
      </c>
    </row>
    <row r="426" spans="1:16" x14ac:dyDescent="0.2">
      <c r="A426" s="37" t="s">
        <v>55</v>
      </c>
      <c r="E426" s="41" t="s">
        <v>56</v>
      </c>
    </row>
    <row r="427" spans="1:16" x14ac:dyDescent="0.2">
      <c r="A427" s="37" t="s">
        <v>57</v>
      </c>
      <c r="E427" s="42" t="s">
        <v>294</v>
      </c>
    </row>
    <row r="428" spans="1:16" x14ac:dyDescent="0.2">
      <c r="A428" t="s">
        <v>59</v>
      </c>
      <c r="E428" s="41" t="s">
        <v>60</v>
      </c>
    </row>
    <row r="429" spans="1:16" ht="25.5" x14ac:dyDescent="0.2">
      <c r="A429" t="s">
        <v>49</v>
      </c>
      <c r="B429" s="36" t="s">
        <v>448</v>
      </c>
      <c r="C429" s="36" t="s">
        <v>449</v>
      </c>
      <c r="D429" s="37" t="s">
        <v>50</v>
      </c>
      <c r="E429" s="13" t="s">
        <v>450</v>
      </c>
      <c r="F429" s="38" t="s">
        <v>101</v>
      </c>
      <c r="G429" s="39">
        <v>35</v>
      </c>
      <c r="H429" s="38">
        <v>0</v>
      </c>
      <c r="I429" s="38">
        <f>ROUND(G429*H429,6)</f>
        <v>0</v>
      </c>
      <c r="L429" s="40">
        <v>0</v>
      </c>
      <c r="M429" s="34">
        <f>ROUND(ROUND(L429,2)*ROUND(G429,3),2)</f>
        <v>0</v>
      </c>
      <c r="N429" s="38" t="s">
        <v>54</v>
      </c>
      <c r="O429">
        <f>(M429*21)/100</f>
        <v>0</v>
      </c>
      <c r="P429" t="s">
        <v>27</v>
      </c>
    </row>
    <row r="430" spans="1:16" x14ac:dyDescent="0.2">
      <c r="A430" s="37" t="s">
        <v>55</v>
      </c>
      <c r="E430" s="41" t="s">
        <v>56</v>
      </c>
    </row>
    <row r="431" spans="1:16" x14ac:dyDescent="0.2">
      <c r="A431" s="37" t="s">
        <v>57</v>
      </c>
      <c r="E431" s="42" t="s">
        <v>451</v>
      </c>
    </row>
    <row r="432" spans="1:16" x14ac:dyDescent="0.2">
      <c r="A432" t="s">
        <v>59</v>
      </c>
      <c r="E432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452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452</v>
      </c>
      <c r="D4" s="9"/>
      <c r="E4" s="3" t="s">
        <v>453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COUNTIFS(L8:L163,"=0",A8:A163,"P")+COUNTIFS(L8:L163,"",A8:A163,"P")+SUM(Q8:Q163)</f>
        <v>38</v>
      </c>
    </row>
    <row r="8" spans="1:20" x14ac:dyDescent="0.2">
      <c r="A8" t="s">
        <v>44</v>
      </c>
      <c r="C8" s="30" t="s">
        <v>456</v>
      </c>
      <c r="E8" s="32" t="s">
        <v>455</v>
      </c>
      <c r="J8" s="31">
        <f>0+J9+J14+J75+J108+J149+J154</f>
        <v>0</v>
      </c>
      <c r="K8" s="31">
        <f>0+K9+K14+K75+K108+K149+K154</f>
        <v>0</v>
      </c>
      <c r="L8" s="31">
        <f>0+L9+L14+L75+L108+L149+L154</f>
        <v>0</v>
      </c>
      <c r="M8" s="31">
        <f>0+M9+M14+M75+M108+M149+M154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5.5" x14ac:dyDescent="0.2">
      <c r="A10" t="s">
        <v>49</v>
      </c>
      <c r="B10" s="36" t="s">
        <v>50</v>
      </c>
      <c r="C10" s="36" t="s">
        <v>191</v>
      </c>
      <c r="D10" s="37" t="s">
        <v>50</v>
      </c>
      <c r="E10" s="13" t="s">
        <v>192</v>
      </c>
      <c r="F10" s="38" t="s">
        <v>53</v>
      </c>
      <c r="G10" s="39">
        <v>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56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46</v>
      </c>
      <c r="C14" s="33" t="s">
        <v>50</v>
      </c>
      <c r="E14" s="35" t="s">
        <v>75</v>
      </c>
      <c r="J14" s="34">
        <f>0</f>
        <v>0</v>
      </c>
      <c r="K14" s="34">
        <f>0</f>
        <v>0</v>
      </c>
      <c r="L14" s="34">
        <f>0+L15+L19+L23+L27+L31+L35+L39+L43+L47+L51+L55+L59+L63+L67+L71</f>
        <v>0</v>
      </c>
      <c r="M14" s="34">
        <f>0+M15+M19+M23+M27+M31+M35+M39+M43+M47+M51+M55+M59+M63+M67+M71</f>
        <v>0</v>
      </c>
    </row>
    <row r="15" spans="1:20" x14ac:dyDescent="0.2">
      <c r="A15" t="s">
        <v>49</v>
      </c>
      <c r="B15" s="36" t="s">
        <v>27</v>
      </c>
      <c r="C15" s="36" t="s">
        <v>215</v>
      </c>
      <c r="D15" s="37" t="s">
        <v>50</v>
      </c>
      <c r="E15" s="13" t="s">
        <v>216</v>
      </c>
      <c r="F15" s="38" t="s">
        <v>86</v>
      </c>
      <c r="G15" s="39">
        <v>26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54</v>
      </c>
      <c r="O15">
        <f>(M15*21)/100</f>
        <v>0</v>
      </c>
      <c r="P15" t="s">
        <v>27</v>
      </c>
    </row>
    <row r="16" spans="1:20" x14ac:dyDescent="0.2">
      <c r="A16" s="37" t="s">
        <v>55</v>
      </c>
      <c r="E16" s="41" t="s">
        <v>56</v>
      </c>
    </row>
    <row r="17" spans="1:16" x14ac:dyDescent="0.2">
      <c r="A17" s="37" t="s">
        <v>57</v>
      </c>
      <c r="E17" s="42" t="s">
        <v>58</v>
      </c>
    </row>
    <row r="18" spans="1:16" x14ac:dyDescent="0.2">
      <c r="A18" t="s">
        <v>59</v>
      </c>
      <c r="E18" s="41" t="s">
        <v>60</v>
      </c>
    </row>
    <row r="19" spans="1:16" x14ac:dyDescent="0.2">
      <c r="A19" t="s">
        <v>49</v>
      </c>
      <c r="B19" s="36" t="s">
        <v>65</v>
      </c>
      <c r="C19" s="36" t="s">
        <v>245</v>
      </c>
      <c r="D19" s="37" t="s">
        <v>50</v>
      </c>
      <c r="E19" s="13" t="s">
        <v>246</v>
      </c>
      <c r="F19" s="38" t="s">
        <v>79</v>
      </c>
      <c r="G19" s="39">
        <v>16.25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54</v>
      </c>
      <c r="O19">
        <f>(M19*21)/100</f>
        <v>0</v>
      </c>
      <c r="P19" t="s">
        <v>27</v>
      </c>
    </row>
    <row r="20" spans="1:16" x14ac:dyDescent="0.2">
      <c r="A20" s="37" t="s">
        <v>55</v>
      </c>
      <c r="E20" s="41" t="s">
        <v>56</v>
      </c>
    </row>
    <row r="21" spans="1:16" x14ac:dyDescent="0.2">
      <c r="A21" s="37" t="s">
        <v>57</v>
      </c>
      <c r="E21" s="42" t="s">
        <v>457</v>
      </c>
    </row>
    <row r="22" spans="1:16" x14ac:dyDescent="0.2">
      <c r="A22" t="s">
        <v>59</v>
      </c>
      <c r="E22" s="41" t="s">
        <v>60</v>
      </c>
    </row>
    <row r="23" spans="1:16" ht="25.5" x14ac:dyDescent="0.2">
      <c r="A23" t="s">
        <v>49</v>
      </c>
      <c r="B23" s="36" t="s">
        <v>68</v>
      </c>
      <c r="C23" s="36" t="s">
        <v>248</v>
      </c>
      <c r="D23" s="37" t="s">
        <v>50</v>
      </c>
      <c r="E23" s="13" t="s">
        <v>249</v>
      </c>
      <c r="F23" s="38" t="s">
        <v>153</v>
      </c>
      <c r="G23" s="39">
        <v>975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56</v>
      </c>
    </row>
    <row r="25" spans="1:16" x14ac:dyDescent="0.2">
      <c r="A25" s="37" t="s">
        <v>57</v>
      </c>
      <c r="E25" s="42" t="s">
        <v>458</v>
      </c>
    </row>
    <row r="26" spans="1:16" x14ac:dyDescent="0.2">
      <c r="A26" t="s">
        <v>59</v>
      </c>
      <c r="E26" s="41" t="s">
        <v>60</v>
      </c>
    </row>
    <row r="27" spans="1:16" x14ac:dyDescent="0.2">
      <c r="A27" t="s">
        <v>49</v>
      </c>
      <c r="B27" s="36" t="s">
        <v>71</v>
      </c>
      <c r="C27" s="36" t="s">
        <v>251</v>
      </c>
      <c r="D27" s="37" t="s">
        <v>50</v>
      </c>
      <c r="E27" s="13" t="s">
        <v>252</v>
      </c>
      <c r="F27" s="38" t="s">
        <v>79</v>
      </c>
      <c r="G27" s="39">
        <v>8.5399999999999991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56</v>
      </c>
    </row>
    <row r="29" spans="1:16" x14ac:dyDescent="0.2">
      <c r="A29" s="37" t="s">
        <v>57</v>
      </c>
      <c r="E29" s="42" t="s">
        <v>58</v>
      </c>
    </row>
    <row r="30" spans="1:16" x14ac:dyDescent="0.2">
      <c r="A30" t="s">
        <v>59</v>
      </c>
      <c r="E30" s="41" t="s">
        <v>60</v>
      </c>
    </row>
    <row r="31" spans="1:16" ht="25.5" x14ac:dyDescent="0.2">
      <c r="A31" t="s">
        <v>49</v>
      </c>
      <c r="B31" s="36" t="s">
        <v>76</v>
      </c>
      <c r="C31" s="36" t="s">
        <v>254</v>
      </c>
      <c r="D31" s="37" t="s">
        <v>50</v>
      </c>
      <c r="E31" s="13" t="s">
        <v>255</v>
      </c>
      <c r="F31" s="38" t="s">
        <v>153</v>
      </c>
      <c r="G31" s="39">
        <v>245.375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56</v>
      </c>
    </row>
    <row r="33" spans="1:16" x14ac:dyDescent="0.2">
      <c r="A33" s="37" t="s">
        <v>57</v>
      </c>
      <c r="E33" s="42" t="s">
        <v>459</v>
      </c>
    </row>
    <row r="34" spans="1:16" x14ac:dyDescent="0.2">
      <c r="A34" t="s">
        <v>59</v>
      </c>
      <c r="E34" s="41" t="s">
        <v>60</v>
      </c>
    </row>
    <row r="35" spans="1:16" ht="25.5" x14ac:dyDescent="0.2">
      <c r="A35" t="s">
        <v>49</v>
      </c>
      <c r="B35" s="36" t="s">
        <v>80</v>
      </c>
      <c r="C35" s="36" t="s">
        <v>224</v>
      </c>
      <c r="D35" s="37" t="s">
        <v>50</v>
      </c>
      <c r="E35" s="13" t="s">
        <v>225</v>
      </c>
      <c r="F35" s="38" t="s">
        <v>79</v>
      </c>
      <c r="G35" s="39">
        <v>18.3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56</v>
      </c>
    </row>
    <row r="37" spans="1:16" x14ac:dyDescent="0.2">
      <c r="A37" s="37" t="s">
        <v>57</v>
      </c>
      <c r="E37" s="42" t="s">
        <v>58</v>
      </c>
    </row>
    <row r="38" spans="1:16" x14ac:dyDescent="0.2">
      <c r="A38" t="s">
        <v>59</v>
      </c>
      <c r="E38" s="41" t="s">
        <v>60</v>
      </c>
    </row>
    <row r="39" spans="1:16" ht="25.5" x14ac:dyDescent="0.2">
      <c r="A39" t="s">
        <v>49</v>
      </c>
      <c r="B39" s="36" t="s">
        <v>83</v>
      </c>
      <c r="C39" s="36" t="s">
        <v>226</v>
      </c>
      <c r="D39" s="37" t="s">
        <v>50</v>
      </c>
      <c r="E39" s="13" t="s">
        <v>227</v>
      </c>
      <c r="F39" s="38" t="s">
        <v>153</v>
      </c>
      <c r="G39" s="39">
        <v>1218.75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56</v>
      </c>
    </row>
    <row r="41" spans="1:16" x14ac:dyDescent="0.2">
      <c r="A41" s="37" t="s">
        <v>57</v>
      </c>
      <c r="E41" s="42" t="s">
        <v>460</v>
      </c>
    </row>
    <row r="42" spans="1:16" x14ac:dyDescent="0.2">
      <c r="A42" t="s">
        <v>59</v>
      </c>
      <c r="E42" s="41" t="s">
        <v>60</v>
      </c>
    </row>
    <row r="43" spans="1:16" x14ac:dyDescent="0.2">
      <c r="A43" t="s">
        <v>49</v>
      </c>
      <c r="B43" s="36" t="s">
        <v>88</v>
      </c>
      <c r="C43" s="36" t="s">
        <v>461</v>
      </c>
      <c r="D43" s="37" t="s">
        <v>50</v>
      </c>
      <c r="E43" s="13" t="s">
        <v>462</v>
      </c>
      <c r="F43" s="38" t="s">
        <v>79</v>
      </c>
      <c r="G43" s="39">
        <v>7.2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x14ac:dyDescent="0.2">
      <c r="A44" s="37" t="s">
        <v>55</v>
      </c>
      <c r="E44" s="41" t="s">
        <v>56</v>
      </c>
    </row>
    <row r="45" spans="1:16" x14ac:dyDescent="0.2">
      <c r="A45" s="37" t="s">
        <v>57</v>
      </c>
      <c r="E45" s="42" t="s">
        <v>463</v>
      </c>
    </row>
    <row r="46" spans="1:16" x14ac:dyDescent="0.2">
      <c r="A46" t="s">
        <v>59</v>
      </c>
      <c r="E46" s="41" t="s">
        <v>60</v>
      </c>
    </row>
    <row r="47" spans="1:16" x14ac:dyDescent="0.2">
      <c r="A47" t="s">
        <v>49</v>
      </c>
      <c r="B47" s="36" t="s">
        <v>91</v>
      </c>
      <c r="C47" s="36" t="s">
        <v>464</v>
      </c>
      <c r="D47" s="37" t="s">
        <v>91</v>
      </c>
      <c r="E47" s="13" t="s">
        <v>82</v>
      </c>
      <c r="F47" s="38" t="s">
        <v>79</v>
      </c>
      <c r="G47" s="39">
        <v>110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54</v>
      </c>
      <c r="O47">
        <f>(M47*21)/100</f>
        <v>0</v>
      </c>
      <c r="P47" t="s">
        <v>27</v>
      </c>
    </row>
    <row r="48" spans="1:16" x14ac:dyDescent="0.2">
      <c r="A48" s="37" t="s">
        <v>55</v>
      </c>
      <c r="E48" s="41" t="s">
        <v>56</v>
      </c>
    </row>
    <row r="49" spans="1:16" x14ac:dyDescent="0.2">
      <c r="A49" s="37" t="s">
        <v>57</v>
      </c>
      <c r="E49" s="42" t="s">
        <v>465</v>
      </c>
    </row>
    <row r="50" spans="1:16" x14ac:dyDescent="0.2">
      <c r="A50" t="s">
        <v>59</v>
      </c>
      <c r="E50" s="41" t="s">
        <v>60</v>
      </c>
    </row>
    <row r="51" spans="1:16" x14ac:dyDescent="0.2">
      <c r="A51" t="s">
        <v>49</v>
      </c>
      <c r="B51" s="36" t="s">
        <v>94</v>
      </c>
      <c r="C51" s="36" t="s">
        <v>77</v>
      </c>
      <c r="D51" s="37" t="s">
        <v>50</v>
      </c>
      <c r="E51" s="13" t="s">
        <v>78</v>
      </c>
      <c r="F51" s="38" t="s">
        <v>79</v>
      </c>
      <c r="G51" s="39">
        <v>60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56</v>
      </c>
    </row>
    <row r="53" spans="1:16" x14ac:dyDescent="0.2">
      <c r="A53" s="37" t="s">
        <v>57</v>
      </c>
      <c r="E53" s="42" t="s">
        <v>58</v>
      </c>
    </row>
    <row r="54" spans="1:16" x14ac:dyDescent="0.2">
      <c r="A54" t="s">
        <v>59</v>
      </c>
      <c r="E54" s="41" t="s">
        <v>60</v>
      </c>
    </row>
    <row r="55" spans="1:16" ht="25.5" x14ac:dyDescent="0.2">
      <c r="A55" t="s">
        <v>49</v>
      </c>
      <c r="B55" s="36" t="s">
        <v>98</v>
      </c>
      <c r="C55" s="36" t="s">
        <v>466</v>
      </c>
      <c r="D55" s="37" t="s">
        <v>50</v>
      </c>
      <c r="E55" s="13" t="s">
        <v>467</v>
      </c>
      <c r="F55" s="38" t="s">
        <v>79</v>
      </c>
      <c r="G55" s="39">
        <v>3.1680000000000001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56</v>
      </c>
    </row>
    <row r="57" spans="1:16" x14ac:dyDescent="0.2">
      <c r="A57" s="37" t="s">
        <v>57</v>
      </c>
      <c r="E57" s="42" t="s">
        <v>58</v>
      </c>
    </row>
    <row r="58" spans="1:16" x14ac:dyDescent="0.2">
      <c r="A58" t="s">
        <v>59</v>
      </c>
      <c r="E58" s="41" t="s">
        <v>60</v>
      </c>
    </row>
    <row r="59" spans="1:16" x14ac:dyDescent="0.2">
      <c r="A59" t="s">
        <v>49</v>
      </c>
      <c r="B59" s="36" t="s">
        <v>102</v>
      </c>
      <c r="C59" s="36" t="s">
        <v>464</v>
      </c>
      <c r="D59" s="37" t="s">
        <v>94</v>
      </c>
      <c r="E59" s="13" t="s">
        <v>82</v>
      </c>
      <c r="F59" s="38" t="s">
        <v>79</v>
      </c>
      <c r="G59" s="39">
        <v>8.7750000000000004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56</v>
      </c>
    </row>
    <row r="61" spans="1:16" x14ac:dyDescent="0.2">
      <c r="A61" s="37" t="s">
        <v>57</v>
      </c>
      <c r="E61" s="42" t="s">
        <v>468</v>
      </c>
    </row>
    <row r="62" spans="1:16" x14ac:dyDescent="0.2">
      <c r="A62" t="s">
        <v>59</v>
      </c>
      <c r="E62" s="41" t="s">
        <v>60</v>
      </c>
    </row>
    <row r="63" spans="1:16" ht="25.5" x14ac:dyDescent="0.2">
      <c r="A63" t="s">
        <v>49</v>
      </c>
      <c r="B63" s="36" t="s">
        <v>105</v>
      </c>
      <c r="C63" s="36" t="s">
        <v>466</v>
      </c>
      <c r="D63" s="37" t="s">
        <v>91</v>
      </c>
      <c r="E63" s="13" t="s">
        <v>469</v>
      </c>
      <c r="F63" s="38" t="s">
        <v>79</v>
      </c>
      <c r="G63" s="39">
        <v>7.2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54</v>
      </c>
      <c r="O63">
        <f>(M63*21)/100</f>
        <v>0</v>
      </c>
      <c r="P63" t="s">
        <v>27</v>
      </c>
    </row>
    <row r="64" spans="1:16" x14ac:dyDescent="0.2">
      <c r="A64" s="37" t="s">
        <v>55</v>
      </c>
      <c r="E64" s="41" t="s">
        <v>56</v>
      </c>
    </row>
    <row r="65" spans="1:16" x14ac:dyDescent="0.2">
      <c r="A65" s="37" t="s">
        <v>57</v>
      </c>
      <c r="E65" s="42" t="s">
        <v>470</v>
      </c>
    </row>
    <row r="66" spans="1:16" x14ac:dyDescent="0.2">
      <c r="A66" t="s">
        <v>59</v>
      </c>
      <c r="E66" s="41" t="s">
        <v>60</v>
      </c>
    </row>
    <row r="67" spans="1:16" x14ac:dyDescent="0.2">
      <c r="A67" t="s">
        <v>49</v>
      </c>
      <c r="B67" s="36" t="s">
        <v>108</v>
      </c>
      <c r="C67" s="36" t="s">
        <v>464</v>
      </c>
      <c r="D67" s="37" t="s">
        <v>50</v>
      </c>
      <c r="E67" s="13" t="s">
        <v>82</v>
      </c>
      <c r="F67" s="38" t="s">
        <v>79</v>
      </c>
      <c r="G67" s="39">
        <v>36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54</v>
      </c>
      <c r="O67">
        <f>(M67*21)/100</f>
        <v>0</v>
      </c>
      <c r="P67" t="s">
        <v>27</v>
      </c>
    </row>
    <row r="68" spans="1:16" x14ac:dyDescent="0.2">
      <c r="A68" s="37" t="s">
        <v>55</v>
      </c>
      <c r="E68" s="41" t="s">
        <v>56</v>
      </c>
    </row>
    <row r="69" spans="1:16" x14ac:dyDescent="0.2">
      <c r="A69" s="37" t="s">
        <v>57</v>
      </c>
      <c r="E69" s="42" t="s">
        <v>296</v>
      </c>
    </row>
    <row r="70" spans="1:16" x14ac:dyDescent="0.2">
      <c r="A70" t="s">
        <v>59</v>
      </c>
      <c r="E70" s="41" t="s">
        <v>60</v>
      </c>
    </row>
    <row r="71" spans="1:16" ht="25.5" x14ac:dyDescent="0.2">
      <c r="A71" t="s">
        <v>49</v>
      </c>
      <c r="B71" s="36" t="s">
        <v>180</v>
      </c>
      <c r="C71" s="36" t="s">
        <v>169</v>
      </c>
      <c r="D71" s="37" t="s">
        <v>50</v>
      </c>
      <c r="E71" s="13" t="s">
        <v>471</v>
      </c>
      <c r="F71" s="38" t="s">
        <v>79</v>
      </c>
      <c r="G71" s="39">
        <v>2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54</v>
      </c>
      <c r="O71">
        <f>(M71*21)/100</f>
        <v>0</v>
      </c>
      <c r="P71" t="s">
        <v>27</v>
      </c>
    </row>
    <row r="72" spans="1:16" x14ac:dyDescent="0.2">
      <c r="A72" s="37" t="s">
        <v>55</v>
      </c>
      <c r="E72" s="41" t="s">
        <v>56</v>
      </c>
    </row>
    <row r="73" spans="1:16" x14ac:dyDescent="0.2">
      <c r="A73" s="37" t="s">
        <v>57</v>
      </c>
      <c r="E73" s="42" t="s">
        <v>58</v>
      </c>
    </row>
    <row r="74" spans="1:16" x14ac:dyDescent="0.2">
      <c r="A74" t="s">
        <v>59</v>
      </c>
      <c r="E74" s="41" t="s">
        <v>60</v>
      </c>
    </row>
    <row r="75" spans="1:16" x14ac:dyDescent="0.2">
      <c r="A75" t="s">
        <v>46</v>
      </c>
      <c r="C75" s="33" t="s">
        <v>27</v>
      </c>
      <c r="E75" s="35" t="s">
        <v>472</v>
      </c>
      <c r="J75" s="34">
        <f>0</f>
        <v>0</v>
      </c>
      <c r="K75" s="34">
        <f>0</f>
        <v>0</v>
      </c>
      <c r="L75" s="34">
        <f>0+L76+L80+L84+L88+L92+L96+L100+L104</f>
        <v>0</v>
      </c>
      <c r="M75" s="34">
        <f>0+M76+M80+M84+M88+M92+M96+M100+M104</f>
        <v>0</v>
      </c>
    </row>
    <row r="76" spans="1:16" x14ac:dyDescent="0.2">
      <c r="A76" t="s">
        <v>49</v>
      </c>
      <c r="B76" s="36" t="s">
        <v>111</v>
      </c>
      <c r="C76" s="36" t="s">
        <v>473</v>
      </c>
      <c r="D76" s="37" t="s">
        <v>50</v>
      </c>
      <c r="E76" s="13" t="s">
        <v>474</v>
      </c>
      <c r="F76" s="38" t="s">
        <v>79</v>
      </c>
      <c r="G76" s="39">
        <v>1.8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54</v>
      </c>
      <c r="O76">
        <f>(M76*21)/100</f>
        <v>0</v>
      </c>
      <c r="P76" t="s">
        <v>27</v>
      </c>
    </row>
    <row r="77" spans="1:16" x14ac:dyDescent="0.2">
      <c r="A77" s="37" t="s">
        <v>55</v>
      </c>
      <c r="E77" s="41" t="s">
        <v>56</v>
      </c>
    </row>
    <row r="78" spans="1:16" x14ac:dyDescent="0.2">
      <c r="A78" s="37" t="s">
        <v>57</v>
      </c>
      <c r="E78" s="42" t="s">
        <v>58</v>
      </c>
    </row>
    <row r="79" spans="1:16" x14ac:dyDescent="0.2">
      <c r="A79" t="s">
        <v>59</v>
      </c>
      <c r="E79" s="41" t="s">
        <v>60</v>
      </c>
    </row>
    <row r="80" spans="1:16" x14ac:dyDescent="0.2">
      <c r="A80" t="s">
        <v>49</v>
      </c>
      <c r="B80" s="36" t="s">
        <v>115</v>
      </c>
      <c r="C80" s="36" t="s">
        <v>475</v>
      </c>
      <c r="D80" s="37" t="s">
        <v>50</v>
      </c>
      <c r="E80" s="13" t="s">
        <v>476</v>
      </c>
      <c r="F80" s="38" t="s">
        <v>86</v>
      </c>
      <c r="G80" s="39">
        <v>6.28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54</v>
      </c>
      <c r="O80">
        <f>(M80*21)/100</f>
        <v>0</v>
      </c>
      <c r="P80" t="s">
        <v>27</v>
      </c>
    </row>
    <row r="81" spans="1:16" x14ac:dyDescent="0.2">
      <c r="A81" s="37" t="s">
        <v>55</v>
      </c>
      <c r="E81" s="41" t="s">
        <v>56</v>
      </c>
    </row>
    <row r="82" spans="1:16" x14ac:dyDescent="0.2">
      <c r="A82" s="37" t="s">
        <v>57</v>
      </c>
      <c r="E82" s="42" t="s">
        <v>58</v>
      </c>
    </row>
    <row r="83" spans="1:16" x14ac:dyDescent="0.2">
      <c r="A83" t="s">
        <v>59</v>
      </c>
      <c r="E83" s="41" t="s">
        <v>60</v>
      </c>
    </row>
    <row r="84" spans="1:16" x14ac:dyDescent="0.2">
      <c r="A84" t="s">
        <v>49</v>
      </c>
      <c r="B84" s="36" t="s">
        <v>118</v>
      </c>
      <c r="C84" s="36" t="s">
        <v>477</v>
      </c>
      <c r="D84" s="37" t="s">
        <v>50</v>
      </c>
      <c r="E84" s="13" t="s">
        <v>478</v>
      </c>
      <c r="F84" s="38" t="s">
        <v>97</v>
      </c>
      <c r="G84" s="39">
        <v>20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54</v>
      </c>
      <c r="O84">
        <f>(M84*21)/100</f>
        <v>0</v>
      </c>
      <c r="P84" t="s">
        <v>27</v>
      </c>
    </row>
    <row r="85" spans="1:16" x14ac:dyDescent="0.2">
      <c r="A85" s="37" t="s">
        <v>55</v>
      </c>
      <c r="E85" s="41" t="s">
        <v>56</v>
      </c>
    </row>
    <row r="86" spans="1:16" x14ac:dyDescent="0.2">
      <c r="A86" s="37" t="s">
        <v>57</v>
      </c>
      <c r="E86" s="42" t="s">
        <v>58</v>
      </c>
    </row>
    <row r="87" spans="1:16" x14ac:dyDescent="0.2">
      <c r="A87" t="s">
        <v>59</v>
      </c>
      <c r="E87" s="41" t="s">
        <v>60</v>
      </c>
    </row>
    <row r="88" spans="1:16" ht="25.5" x14ac:dyDescent="0.2">
      <c r="A88" t="s">
        <v>49</v>
      </c>
      <c r="B88" s="36" t="s">
        <v>121</v>
      </c>
      <c r="C88" s="36" t="s">
        <v>479</v>
      </c>
      <c r="D88" s="37" t="s">
        <v>50</v>
      </c>
      <c r="E88" s="13" t="s">
        <v>480</v>
      </c>
      <c r="F88" s="38" t="s">
        <v>79</v>
      </c>
      <c r="G88" s="39">
        <v>0.245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54</v>
      </c>
      <c r="O88">
        <f>(M88*21)/100</f>
        <v>0</v>
      </c>
      <c r="P88" t="s">
        <v>27</v>
      </c>
    </row>
    <row r="89" spans="1:16" x14ac:dyDescent="0.2">
      <c r="A89" s="37" t="s">
        <v>55</v>
      </c>
      <c r="E89" s="41" t="s">
        <v>56</v>
      </c>
    </row>
    <row r="90" spans="1:16" x14ac:dyDescent="0.2">
      <c r="A90" s="37" t="s">
        <v>57</v>
      </c>
      <c r="E90" s="42" t="s">
        <v>58</v>
      </c>
    </row>
    <row r="91" spans="1:16" x14ac:dyDescent="0.2">
      <c r="A91" t="s">
        <v>59</v>
      </c>
      <c r="E91" s="41" t="s">
        <v>60</v>
      </c>
    </row>
    <row r="92" spans="1:16" ht="25.5" x14ac:dyDescent="0.2">
      <c r="A92" t="s">
        <v>49</v>
      </c>
      <c r="B92" s="36" t="s">
        <v>125</v>
      </c>
      <c r="C92" s="36" t="s">
        <v>479</v>
      </c>
      <c r="D92" s="37" t="s">
        <v>91</v>
      </c>
      <c r="E92" s="13" t="s">
        <v>481</v>
      </c>
      <c r="F92" s="38" t="s">
        <v>79</v>
      </c>
      <c r="G92" s="39">
        <v>2.4620000000000002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54</v>
      </c>
      <c r="O92">
        <f>(M92*21)/100</f>
        <v>0</v>
      </c>
      <c r="P92" t="s">
        <v>27</v>
      </c>
    </row>
    <row r="93" spans="1:16" x14ac:dyDescent="0.2">
      <c r="A93" s="37" t="s">
        <v>55</v>
      </c>
      <c r="E93" s="41" t="s">
        <v>56</v>
      </c>
    </row>
    <row r="94" spans="1:16" x14ac:dyDescent="0.2">
      <c r="A94" s="37" t="s">
        <v>57</v>
      </c>
      <c r="E94" s="42" t="s">
        <v>58</v>
      </c>
    </row>
    <row r="95" spans="1:16" x14ac:dyDescent="0.2">
      <c r="A95" t="s">
        <v>59</v>
      </c>
      <c r="E95" s="41" t="s">
        <v>60</v>
      </c>
    </row>
    <row r="96" spans="1:16" ht="25.5" x14ac:dyDescent="0.2">
      <c r="A96" t="s">
        <v>49</v>
      </c>
      <c r="B96" s="36" t="s">
        <v>128</v>
      </c>
      <c r="C96" s="36" t="s">
        <v>479</v>
      </c>
      <c r="D96" s="37" t="s">
        <v>94</v>
      </c>
      <c r="E96" s="13" t="s">
        <v>482</v>
      </c>
      <c r="F96" s="38" t="s">
        <v>79</v>
      </c>
      <c r="G96" s="39">
        <v>0.32400000000000001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54</v>
      </c>
      <c r="O96">
        <f>(M96*21)/100</f>
        <v>0</v>
      </c>
      <c r="P96" t="s">
        <v>27</v>
      </c>
    </row>
    <row r="97" spans="1:16" x14ac:dyDescent="0.2">
      <c r="A97" s="37" t="s">
        <v>55</v>
      </c>
      <c r="E97" s="41" t="s">
        <v>56</v>
      </c>
    </row>
    <row r="98" spans="1:16" x14ac:dyDescent="0.2">
      <c r="A98" s="37" t="s">
        <v>57</v>
      </c>
      <c r="E98" s="42" t="s">
        <v>58</v>
      </c>
    </row>
    <row r="99" spans="1:16" x14ac:dyDescent="0.2">
      <c r="A99" t="s">
        <v>59</v>
      </c>
      <c r="E99" s="41" t="s">
        <v>60</v>
      </c>
    </row>
    <row r="100" spans="1:16" x14ac:dyDescent="0.2">
      <c r="A100" t="s">
        <v>49</v>
      </c>
      <c r="B100" s="36" t="s">
        <v>131</v>
      </c>
      <c r="C100" s="36" t="s">
        <v>483</v>
      </c>
      <c r="D100" s="37" t="s">
        <v>50</v>
      </c>
      <c r="E100" s="13" t="s">
        <v>484</v>
      </c>
      <c r="F100" s="38" t="s">
        <v>79</v>
      </c>
      <c r="G100" s="39">
        <v>1.8280000000000001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54</v>
      </c>
      <c r="O100">
        <f>(M100*21)/100</f>
        <v>0</v>
      </c>
      <c r="P100" t="s">
        <v>27</v>
      </c>
    </row>
    <row r="101" spans="1:16" x14ac:dyDescent="0.2">
      <c r="A101" s="37" t="s">
        <v>55</v>
      </c>
      <c r="E101" s="41" t="s">
        <v>56</v>
      </c>
    </row>
    <row r="102" spans="1:16" x14ac:dyDescent="0.2">
      <c r="A102" s="37" t="s">
        <v>57</v>
      </c>
      <c r="E102" s="42" t="s">
        <v>58</v>
      </c>
    </row>
    <row r="103" spans="1:16" x14ac:dyDescent="0.2">
      <c r="A103" t="s">
        <v>59</v>
      </c>
      <c r="E103" s="41" t="s">
        <v>60</v>
      </c>
    </row>
    <row r="104" spans="1:16" x14ac:dyDescent="0.2">
      <c r="A104" t="s">
        <v>49</v>
      </c>
      <c r="B104" s="36" t="s">
        <v>236</v>
      </c>
      <c r="C104" s="36" t="s">
        <v>479</v>
      </c>
      <c r="D104" s="37" t="s">
        <v>98</v>
      </c>
      <c r="E104" s="13" t="s">
        <v>485</v>
      </c>
      <c r="F104" s="38" t="s">
        <v>79</v>
      </c>
      <c r="G104" s="39">
        <v>0.36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54</v>
      </c>
      <c r="O104">
        <f>(M104*21)/100</f>
        <v>0</v>
      </c>
      <c r="P104" t="s">
        <v>27</v>
      </c>
    </row>
    <row r="105" spans="1:16" x14ac:dyDescent="0.2">
      <c r="A105" s="37" t="s">
        <v>55</v>
      </c>
      <c r="E105" s="41" t="s">
        <v>56</v>
      </c>
    </row>
    <row r="106" spans="1:16" x14ac:dyDescent="0.2">
      <c r="A106" s="37" t="s">
        <v>57</v>
      </c>
      <c r="E106" s="42" t="s">
        <v>58</v>
      </c>
    </row>
    <row r="107" spans="1:16" x14ac:dyDescent="0.2">
      <c r="A107" t="s">
        <v>59</v>
      </c>
      <c r="E107" s="41" t="s">
        <v>60</v>
      </c>
    </row>
    <row r="108" spans="1:16" x14ac:dyDescent="0.2">
      <c r="A108" t="s">
        <v>46</v>
      </c>
      <c r="C108" s="33" t="s">
        <v>68</v>
      </c>
      <c r="E108" s="35" t="s">
        <v>87</v>
      </c>
      <c r="J108" s="34">
        <f>0</f>
        <v>0</v>
      </c>
      <c r="K108" s="34">
        <f>0</f>
        <v>0</v>
      </c>
      <c r="L108" s="34">
        <f>0+L109+L113+L117+L121+L125+L129+L133+L137+L141+L145</f>
        <v>0</v>
      </c>
      <c r="M108" s="34">
        <f>0+M109+M113+M117+M121+M125+M129+M133+M137+M141+M145</f>
        <v>0</v>
      </c>
    </row>
    <row r="109" spans="1:16" x14ac:dyDescent="0.2">
      <c r="A109" t="s">
        <v>49</v>
      </c>
      <c r="B109" s="36" t="s">
        <v>134</v>
      </c>
      <c r="C109" s="36" t="s">
        <v>326</v>
      </c>
      <c r="D109" s="37" t="s">
        <v>50</v>
      </c>
      <c r="E109" s="13" t="s">
        <v>345</v>
      </c>
      <c r="F109" s="38" t="s">
        <v>86</v>
      </c>
      <c r="G109" s="39">
        <v>74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54</v>
      </c>
      <c r="O109">
        <f>(M109*21)/100</f>
        <v>0</v>
      </c>
      <c r="P109" t="s">
        <v>27</v>
      </c>
    </row>
    <row r="110" spans="1:16" x14ac:dyDescent="0.2">
      <c r="A110" s="37" t="s">
        <v>55</v>
      </c>
      <c r="E110" s="41" t="s">
        <v>56</v>
      </c>
    </row>
    <row r="111" spans="1:16" x14ac:dyDescent="0.2">
      <c r="A111" s="37" t="s">
        <v>57</v>
      </c>
      <c r="E111" s="42" t="s">
        <v>259</v>
      </c>
    </row>
    <row r="112" spans="1:16" x14ac:dyDescent="0.2">
      <c r="A112" t="s">
        <v>59</v>
      </c>
      <c r="E112" s="41" t="s">
        <v>60</v>
      </c>
    </row>
    <row r="113" spans="1:16" x14ac:dyDescent="0.2">
      <c r="A113" t="s">
        <v>49</v>
      </c>
      <c r="B113" s="36" t="s">
        <v>137</v>
      </c>
      <c r="C113" s="36" t="s">
        <v>486</v>
      </c>
      <c r="D113" s="37" t="s">
        <v>50</v>
      </c>
      <c r="E113" s="13" t="s">
        <v>487</v>
      </c>
      <c r="F113" s="38" t="s">
        <v>86</v>
      </c>
      <c r="G113" s="39">
        <v>74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54</v>
      </c>
      <c r="O113">
        <f>(M113*21)/100</f>
        <v>0</v>
      </c>
      <c r="P113" t="s">
        <v>27</v>
      </c>
    </row>
    <row r="114" spans="1:16" x14ac:dyDescent="0.2">
      <c r="A114" s="37" t="s">
        <v>55</v>
      </c>
      <c r="E114" s="41" t="s">
        <v>56</v>
      </c>
    </row>
    <row r="115" spans="1:16" x14ac:dyDescent="0.2">
      <c r="A115" s="37" t="s">
        <v>57</v>
      </c>
      <c r="E115" s="42" t="s">
        <v>259</v>
      </c>
    </row>
    <row r="116" spans="1:16" x14ac:dyDescent="0.2">
      <c r="A116" t="s">
        <v>59</v>
      </c>
      <c r="E116" s="41" t="s">
        <v>60</v>
      </c>
    </row>
    <row r="117" spans="1:16" x14ac:dyDescent="0.2">
      <c r="A117" t="s">
        <v>49</v>
      </c>
      <c r="B117" s="36" t="s">
        <v>140</v>
      </c>
      <c r="C117" s="36" t="s">
        <v>488</v>
      </c>
      <c r="D117" s="37" t="s">
        <v>50</v>
      </c>
      <c r="E117" s="13" t="s">
        <v>489</v>
      </c>
      <c r="F117" s="38" t="s">
        <v>86</v>
      </c>
      <c r="G117" s="39">
        <v>74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54</v>
      </c>
      <c r="O117">
        <f>(M117*21)/100</f>
        <v>0</v>
      </c>
      <c r="P117" t="s">
        <v>27</v>
      </c>
    </row>
    <row r="118" spans="1:16" x14ac:dyDescent="0.2">
      <c r="A118" s="37" t="s">
        <v>55</v>
      </c>
      <c r="E118" s="41" t="s">
        <v>56</v>
      </c>
    </row>
    <row r="119" spans="1:16" x14ac:dyDescent="0.2">
      <c r="A119" s="37" t="s">
        <v>57</v>
      </c>
      <c r="E119" s="42" t="s">
        <v>259</v>
      </c>
    </row>
    <row r="120" spans="1:16" x14ac:dyDescent="0.2">
      <c r="A120" t="s">
        <v>59</v>
      </c>
      <c r="E120" s="41" t="s">
        <v>60</v>
      </c>
    </row>
    <row r="121" spans="1:16" x14ac:dyDescent="0.2">
      <c r="A121" t="s">
        <v>49</v>
      </c>
      <c r="B121" s="36" t="s">
        <v>144</v>
      </c>
      <c r="C121" s="36" t="s">
        <v>490</v>
      </c>
      <c r="D121" s="37" t="s">
        <v>50</v>
      </c>
      <c r="E121" s="13" t="s">
        <v>491</v>
      </c>
      <c r="F121" s="38" t="s">
        <v>86</v>
      </c>
      <c r="G121" s="39">
        <v>74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ROUND(ROUND(L121,2)*ROUND(G121,3),2)</f>
        <v>0</v>
      </c>
      <c r="N121" s="38" t="s">
        <v>54</v>
      </c>
      <c r="O121">
        <f>(M121*21)/100</f>
        <v>0</v>
      </c>
      <c r="P121" t="s">
        <v>27</v>
      </c>
    </row>
    <row r="122" spans="1:16" x14ac:dyDescent="0.2">
      <c r="A122" s="37" t="s">
        <v>55</v>
      </c>
      <c r="E122" s="41" t="s">
        <v>56</v>
      </c>
    </row>
    <row r="123" spans="1:16" x14ac:dyDescent="0.2">
      <c r="A123" s="37" t="s">
        <v>57</v>
      </c>
      <c r="E123" s="42" t="s">
        <v>259</v>
      </c>
    </row>
    <row r="124" spans="1:16" x14ac:dyDescent="0.2">
      <c r="A124" t="s">
        <v>59</v>
      </c>
      <c r="E124" s="41" t="s">
        <v>60</v>
      </c>
    </row>
    <row r="125" spans="1:16" x14ac:dyDescent="0.2">
      <c r="A125" t="s">
        <v>49</v>
      </c>
      <c r="B125" s="36" t="s">
        <v>147</v>
      </c>
      <c r="C125" s="36" t="s">
        <v>492</v>
      </c>
      <c r="D125" s="37" t="s">
        <v>50</v>
      </c>
      <c r="E125" s="13" t="s">
        <v>493</v>
      </c>
      <c r="F125" s="38" t="s">
        <v>86</v>
      </c>
      <c r="G125" s="39">
        <v>74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54</v>
      </c>
      <c r="O125">
        <f>(M125*21)/100</f>
        <v>0</v>
      </c>
      <c r="P125" t="s">
        <v>27</v>
      </c>
    </row>
    <row r="126" spans="1:16" x14ac:dyDescent="0.2">
      <c r="A126" s="37" t="s">
        <v>55</v>
      </c>
      <c r="E126" s="41" t="s">
        <v>56</v>
      </c>
    </row>
    <row r="127" spans="1:16" x14ac:dyDescent="0.2">
      <c r="A127" s="37" t="s">
        <v>57</v>
      </c>
      <c r="E127" s="42" t="s">
        <v>259</v>
      </c>
    </row>
    <row r="128" spans="1:16" x14ac:dyDescent="0.2">
      <c r="A128" t="s">
        <v>59</v>
      </c>
      <c r="E128" s="41" t="s">
        <v>60</v>
      </c>
    </row>
    <row r="129" spans="1:16" x14ac:dyDescent="0.2">
      <c r="A129" t="s">
        <v>49</v>
      </c>
      <c r="B129" s="36" t="s">
        <v>150</v>
      </c>
      <c r="C129" s="36" t="s">
        <v>494</v>
      </c>
      <c r="D129" s="37" t="s">
        <v>50</v>
      </c>
      <c r="E129" s="13" t="s">
        <v>495</v>
      </c>
      <c r="F129" s="38" t="s">
        <v>86</v>
      </c>
      <c r="G129" s="39">
        <v>74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54</v>
      </c>
      <c r="O129">
        <f>(M129*21)/100</f>
        <v>0</v>
      </c>
      <c r="P129" t="s">
        <v>27</v>
      </c>
    </row>
    <row r="130" spans="1:16" x14ac:dyDescent="0.2">
      <c r="A130" s="37" t="s">
        <v>55</v>
      </c>
      <c r="E130" s="41" t="s">
        <v>56</v>
      </c>
    </row>
    <row r="131" spans="1:16" x14ac:dyDescent="0.2">
      <c r="A131" s="37" t="s">
        <v>57</v>
      </c>
      <c r="E131" s="42" t="s">
        <v>259</v>
      </c>
    </row>
    <row r="132" spans="1:16" x14ac:dyDescent="0.2">
      <c r="A132" t="s">
        <v>59</v>
      </c>
      <c r="E132" s="41" t="s">
        <v>60</v>
      </c>
    </row>
    <row r="133" spans="1:16" x14ac:dyDescent="0.2">
      <c r="A133" t="s">
        <v>49</v>
      </c>
      <c r="B133" s="36" t="s">
        <v>154</v>
      </c>
      <c r="C133" s="36" t="s">
        <v>496</v>
      </c>
      <c r="D133" s="37" t="s">
        <v>50</v>
      </c>
      <c r="E133" s="13" t="s">
        <v>497</v>
      </c>
      <c r="F133" s="38" t="s">
        <v>79</v>
      </c>
      <c r="G133" s="39">
        <v>1.8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54</v>
      </c>
      <c r="O133">
        <f>(M133*21)/100</f>
        <v>0</v>
      </c>
      <c r="P133" t="s">
        <v>27</v>
      </c>
    </row>
    <row r="134" spans="1:16" x14ac:dyDescent="0.2">
      <c r="A134" s="37" t="s">
        <v>55</v>
      </c>
      <c r="E134" s="41" t="s">
        <v>56</v>
      </c>
    </row>
    <row r="135" spans="1:16" x14ac:dyDescent="0.2">
      <c r="A135" s="37" t="s">
        <v>57</v>
      </c>
      <c r="E135" s="42" t="s">
        <v>498</v>
      </c>
    </row>
    <row r="136" spans="1:16" x14ac:dyDescent="0.2">
      <c r="A136" t="s">
        <v>59</v>
      </c>
      <c r="E136" s="41" t="s">
        <v>60</v>
      </c>
    </row>
    <row r="137" spans="1:16" x14ac:dyDescent="0.2">
      <c r="A137" t="s">
        <v>49</v>
      </c>
      <c r="B137" s="36" t="s">
        <v>157</v>
      </c>
      <c r="C137" s="36" t="s">
        <v>499</v>
      </c>
      <c r="D137" s="37" t="s">
        <v>50</v>
      </c>
      <c r="E137" s="13" t="s">
        <v>500</v>
      </c>
      <c r="F137" s="38" t="s">
        <v>86</v>
      </c>
      <c r="G137" s="39">
        <v>45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54</v>
      </c>
      <c r="O137">
        <f>(M137*21)/100</f>
        <v>0</v>
      </c>
      <c r="P137" t="s">
        <v>27</v>
      </c>
    </row>
    <row r="138" spans="1:16" x14ac:dyDescent="0.2">
      <c r="A138" s="37" t="s">
        <v>55</v>
      </c>
      <c r="E138" s="41" t="s">
        <v>56</v>
      </c>
    </row>
    <row r="139" spans="1:16" x14ac:dyDescent="0.2">
      <c r="A139" s="37" t="s">
        <v>57</v>
      </c>
      <c r="E139" s="42" t="s">
        <v>304</v>
      </c>
    </row>
    <row r="140" spans="1:16" x14ac:dyDescent="0.2">
      <c r="A140" t="s">
        <v>59</v>
      </c>
      <c r="E140" s="41" t="s">
        <v>60</v>
      </c>
    </row>
    <row r="141" spans="1:16" x14ac:dyDescent="0.2">
      <c r="A141" t="s">
        <v>49</v>
      </c>
      <c r="B141" s="36" t="s">
        <v>292</v>
      </c>
      <c r="C141" s="36" t="s">
        <v>501</v>
      </c>
      <c r="D141" s="37" t="s">
        <v>50</v>
      </c>
      <c r="E141" s="13" t="s">
        <v>502</v>
      </c>
      <c r="F141" s="38" t="s">
        <v>79</v>
      </c>
      <c r="G141" s="39">
        <v>3.15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54</v>
      </c>
      <c r="O141">
        <f>(M141*21)/100</f>
        <v>0</v>
      </c>
      <c r="P141" t="s">
        <v>27</v>
      </c>
    </row>
    <row r="142" spans="1:16" x14ac:dyDescent="0.2">
      <c r="A142" s="37" t="s">
        <v>55</v>
      </c>
      <c r="E142" s="41" t="s">
        <v>56</v>
      </c>
    </row>
    <row r="143" spans="1:16" x14ac:dyDescent="0.2">
      <c r="A143" s="37" t="s">
        <v>57</v>
      </c>
      <c r="E143" s="42" t="s">
        <v>503</v>
      </c>
    </row>
    <row r="144" spans="1:16" x14ac:dyDescent="0.2">
      <c r="A144" t="s">
        <v>59</v>
      </c>
      <c r="E144" s="41" t="s">
        <v>60</v>
      </c>
    </row>
    <row r="145" spans="1:16" x14ac:dyDescent="0.2">
      <c r="A145" t="s">
        <v>49</v>
      </c>
      <c r="B145" s="36" t="s">
        <v>294</v>
      </c>
      <c r="C145" s="36" t="s">
        <v>504</v>
      </c>
      <c r="D145" s="37" t="s">
        <v>50</v>
      </c>
      <c r="E145" s="13" t="s">
        <v>505</v>
      </c>
      <c r="F145" s="38" t="s">
        <v>86</v>
      </c>
      <c r="G145" s="39">
        <v>45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54</v>
      </c>
      <c r="O145">
        <f>(M145*21)/100</f>
        <v>0</v>
      </c>
      <c r="P145" t="s">
        <v>27</v>
      </c>
    </row>
    <row r="146" spans="1:16" x14ac:dyDescent="0.2">
      <c r="A146" s="37" t="s">
        <v>55</v>
      </c>
      <c r="E146" s="41" t="s">
        <v>56</v>
      </c>
    </row>
    <row r="147" spans="1:16" x14ac:dyDescent="0.2">
      <c r="A147" s="37" t="s">
        <v>57</v>
      </c>
      <c r="E147" s="42" t="s">
        <v>304</v>
      </c>
    </row>
    <row r="148" spans="1:16" x14ac:dyDescent="0.2">
      <c r="A148" t="s">
        <v>59</v>
      </c>
      <c r="E148" s="41" t="s">
        <v>60</v>
      </c>
    </row>
    <row r="149" spans="1:16" x14ac:dyDescent="0.2">
      <c r="A149" t="s">
        <v>46</v>
      </c>
      <c r="C149" s="33" t="s">
        <v>80</v>
      </c>
      <c r="E149" s="35" t="s">
        <v>177</v>
      </c>
      <c r="J149" s="34">
        <f>0</f>
        <v>0</v>
      </c>
      <c r="K149" s="34">
        <f>0</f>
        <v>0</v>
      </c>
      <c r="L149" s="34">
        <f>0+L150</f>
        <v>0</v>
      </c>
      <c r="M149" s="34">
        <f>0+M150</f>
        <v>0</v>
      </c>
    </row>
    <row r="150" spans="1:16" x14ac:dyDescent="0.2">
      <c r="A150" t="s">
        <v>49</v>
      </c>
      <c r="B150" s="36" t="s">
        <v>296</v>
      </c>
      <c r="C150" s="36" t="s">
        <v>506</v>
      </c>
      <c r="D150" s="37" t="s">
        <v>50</v>
      </c>
      <c r="E150" s="13" t="s">
        <v>507</v>
      </c>
      <c r="F150" s="38" t="s">
        <v>101</v>
      </c>
      <c r="G150" s="39">
        <v>1</v>
      </c>
      <c r="H150" s="38">
        <v>0</v>
      </c>
      <c r="I150" s="38">
        <f>ROUND(G150*H150,6)</f>
        <v>0</v>
      </c>
      <c r="L150" s="40">
        <v>0</v>
      </c>
      <c r="M150" s="34">
        <f>ROUND(ROUND(L150,2)*ROUND(G150,3),2)</f>
        <v>0</v>
      </c>
      <c r="N150" s="38" t="s">
        <v>54</v>
      </c>
      <c r="O150">
        <f>(M150*21)/100</f>
        <v>0</v>
      </c>
      <c r="P150" t="s">
        <v>27</v>
      </c>
    </row>
    <row r="151" spans="1:16" x14ac:dyDescent="0.2">
      <c r="A151" s="37" t="s">
        <v>55</v>
      </c>
      <c r="E151" s="41" t="s">
        <v>56</v>
      </c>
    </row>
    <row r="152" spans="1:16" x14ac:dyDescent="0.2">
      <c r="A152" s="37" t="s">
        <v>57</v>
      </c>
      <c r="E152" s="42" t="s">
        <v>56</v>
      </c>
    </row>
    <row r="153" spans="1:16" x14ac:dyDescent="0.2">
      <c r="A153" t="s">
        <v>59</v>
      </c>
      <c r="E153" s="41" t="s">
        <v>60</v>
      </c>
    </row>
    <row r="154" spans="1:16" x14ac:dyDescent="0.2">
      <c r="A154" t="s">
        <v>46</v>
      </c>
      <c r="C154" s="33" t="s">
        <v>83</v>
      </c>
      <c r="E154" s="35" t="s">
        <v>124</v>
      </c>
      <c r="J154" s="34">
        <f>0</f>
        <v>0</v>
      </c>
      <c r="K154" s="34">
        <f>0</f>
        <v>0</v>
      </c>
      <c r="L154" s="34">
        <f>0+L155+L159+L163</f>
        <v>0</v>
      </c>
      <c r="M154" s="34">
        <f>0+M155+M159+M163</f>
        <v>0</v>
      </c>
    </row>
    <row r="155" spans="1:16" x14ac:dyDescent="0.2">
      <c r="A155" t="s">
        <v>49</v>
      </c>
      <c r="B155" s="36" t="s">
        <v>296</v>
      </c>
      <c r="C155" s="36" t="s">
        <v>508</v>
      </c>
      <c r="D155" s="37" t="s">
        <v>50</v>
      </c>
      <c r="E155" s="13" t="s">
        <v>509</v>
      </c>
      <c r="F155" s="38" t="s">
        <v>86</v>
      </c>
      <c r="G155" s="39">
        <v>19.7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54</v>
      </c>
      <c r="O155">
        <f>(M155*21)/100</f>
        <v>0</v>
      </c>
      <c r="P155" t="s">
        <v>27</v>
      </c>
    </row>
    <row r="156" spans="1:16" x14ac:dyDescent="0.2">
      <c r="A156" s="37" t="s">
        <v>55</v>
      </c>
      <c r="E156" s="41" t="s">
        <v>56</v>
      </c>
    </row>
    <row r="157" spans="1:16" x14ac:dyDescent="0.2">
      <c r="A157" s="37" t="s">
        <v>57</v>
      </c>
      <c r="E157" s="42" t="s">
        <v>451</v>
      </c>
    </row>
    <row r="158" spans="1:16" x14ac:dyDescent="0.2">
      <c r="A158" t="s">
        <v>59</v>
      </c>
      <c r="E158" s="41" t="s">
        <v>60</v>
      </c>
    </row>
    <row r="159" spans="1:16" ht="25.5" x14ac:dyDescent="0.2">
      <c r="A159" t="s">
        <v>49</v>
      </c>
      <c r="B159" s="36" t="s">
        <v>297</v>
      </c>
      <c r="C159" s="36" t="s">
        <v>510</v>
      </c>
      <c r="D159" s="37" t="s">
        <v>50</v>
      </c>
      <c r="E159" s="13" t="s">
        <v>511</v>
      </c>
      <c r="F159" s="38" t="s">
        <v>97</v>
      </c>
      <c r="G159" s="39">
        <v>7.14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54</v>
      </c>
      <c r="O159">
        <f>(M159*21)/100</f>
        <v>0</v>
      </c>
      <c r="P159" t="s">
        <v>27</v>
      </c>
    </row>
    <row r="160" spans="1:16" x14ac:dyDescent="0.2">
      <c r="A160" s="37" t="s">
        <v>55</v>
      </c>
      <c r="E160" s="41" t="s">
        <v>56</v>
      </c>
    </row>
    <row r="161" spans="1:16" x14ac:dyDescent="0.2">
      <c r="A161" s="37" t="s">
        <v>57</v>
      </c>
      <c r="E161" s="42" t="s">
        <v>512</v>
      </c>
    </row>
    <row r="162" spans="1:16" x14ac:dyDescent="0.2">
      <c r="A162" t="s">
        <v>59</v>
      </c>
      <c r="E162" s="41" t="s">
        <v>60</v>
      </c>
    </row>
    <row r="163" spans="1:16" x14ac:dyDescent="0.2">
      <c r="A163" t="s">
        <v>49</v>
      </c>
      <c r="B163" s="36" t="s">
        <v>301</v>
      </c>
      <c r="C163" s="36" t="s">
        <v>513</v>
      </c>
      <c r="D163" s="37" t="s">
        <v>50</v>
      </c>
      <c r="E163" s="13" t="s">
        <v>514</v>
      </c>
      <c r="F163" s="38" t="s">
        <v>86</v>
      </c>
      <c r="G163" s="39">
        <v>19.7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54</v>
      </c>
      <c r="O163">
        <f>(M163*21)/100</f>
        <v>0</v>
      </c>
      <c r="P163" t="s">
        <v>27</v>
      </c>
    </row>
    <row r="164" spans="1:16" x14ac:dyDescent="0.2">
      <c r="A164" s="37" t="s">
        <v>55</v>
      </c>
      <c r="E164" s="41" t="s">
        <v>56</v>
      </c>
    </row>
    <row r="165" spans="1:16" x14ac:dyDescent="0.2">
      <c r="A165" s="37" t="s">
        <v>57</v>
      </c>
      <c r="E165" s="42" t="s">
        <v>451</v>
      </c>
    </row>
    <row r="166" spans="1:16" x14ac:dyDescent="0.2">
      <c r="A166" t="s">
        <v>59</v>
      </c>
      <c r="E166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515</v>
      </c>
      <c r="M3" s="43">
        <f>Rekapitulace!C18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515</v>
      </c>
      <c r="D4" s="9"/>
      <c r="E4" s="3" t="s">
        <v>516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COUNTIFS(L8:L96,"=0",A8:A96,"P")+COUNTIFS(L8:L96,"",A8:A96,"P")+SUM(Q8:Q96)</f>
        <v>21</v>
      </c>
    </row>
    <row r="8" spans="1:20" x14ac:dyDescent="0.2">
      <c r="A8" t="s">
        <v>44</v>
      </c>
      <c r="C8" s="30" t="s">
        <v>519</v>
      </c>
      <c r="E8" s="32" t="s">
        <v>518</v>
      </c>
      <c r="J8" s="31">
        <f>0+J9+J14+J43+J56+J69+J74+J87</f>
        <v>0</v>
      </c>
      <c r="K8" s="31">
        <f>0+K9+K14+K43+K56+K69+K74+K87</f>
        <v>0</v>
      </c>
      <c r="L8" s="31">
        <f>0+L9+L14+L43+L56+L69+L74+L87</f>
        <v>0</v>
      </c>
      <c r="M8" s="31">
        <f>0+M9+M14+M43+M56+M69+M74+M87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x14ac:dyDescent="0.2">
      <c r="A10" t="s">
        <v>49</v>
      </c>
      <c r="B10" s="36" t="s">
        <v>50</v>
      </c>
      <c r="C10" s="36" t="s">
        <v>520</v>
      </c>
      <c r="D10" s="37" t="s">
        <v>50</v>
      </c>
      <c r="E10" s="13" t="s">
        <v>521</v>
      </c>
      <c r="F10" s="38" t="s">
        <v>204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56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46</v>
      </c>
      <c r="C14" s="33" t="s">
        <v>50</v>
      </c>
      <c r="E14" s="35" t="s">
        <v>75</v>
      </c>
      <c r="J14" s="34">
        <f>0</f>
        <v>0</v>
      </c>
      <c r="K14" s="34">
        <f>0</f>
        <v>0</v>
      </c>
      <c r="L14" s="34">
        <f>0+L15+L19+L23+L27+L31+L35+L39</f>
        <v>0</v>
      </c>
      <c r="M14" s="34">
        <f>0+M15+M19+M23+M27+M31+M35+M39</f>
        <v>0</v>
      </c>
    </row>
    <row r="15" spans="1:20" x14ac:dyDescent="0.2">
      <c r="A15" t="s">
        <v>49</v>
      </c>
      <c r="B15" s="36" t="s">
        <v>27</v>
      </c>
      <c r="C15" s="36" t="s">
        <v>522</v>
      </c>
      <c r="D15" s="37" t="s">
        <v>50</v>
      </c>
      <c r="E15" s="13" t="s">
        <v>523</v>
      </c>
      <c r="F15" s="38" t="s">
        <v>79</v>
      </c>
      <c r="G15" s="39">
        <v>126.2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54</v>
      </c>
      <c r="O15">
        <f>(M15*21)/100</f>
        <v>0</v>
      </c>
      <c r="P15" t="s">
        <v>27</v>
      </c>
    </row>
    <row r="16" spans="1:20" x14ac:dyDescent="0.2">
      <c r="A16" s="37" t="s">
        <v>55</v>
      </c>
      <c r="E16" s="41" t="s">
        <v>56</v>
      </c>
    </row>
    <row r="17" spans="1:16" x14ac:dyDescent="0.2">
      <c r="A17" s="37" t="s">
        <v>57</v>
      </c>
      <c r="E17" s="42" t="s">
        <v>58</v>
      </c>
    </row>
    <row r="18" spans="1:16" x14ac:dyDescent="0.2">
      <c r="A18" t="s">
        <v>59</v>
      </c>
      <c r="E18" s="41" t="s">
        <v>60</v>
      </c>
    </row>
    <row r="19" spans="1:16" x14ac:dyDescent="0.2">
      <c r="A19" t="s">
        <v>49</v>
      </c>
      <c r="B19" s="36" t="s">
        <v>68</v>
      </c>
      <c r="C19" s="36" t="s">
        <v>524</v>
      </c>
      <c r="D19" s="37" t="s">
        <v>50</v>
      </c>
      <c r="E19" s="13" t="s">
        <v>525</v>
      </c>
      <c r="F19" s="38" t="s">
        <v>143</v>
      </c>
      <c r="G19" s="39">
        <v>2524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54</v>
      </c>
      <c r="O19">
        <f>(M19*21)/100</f>
        <v>0</v>
      </c>
      <c r="P19" t="s">
        <v>27</v>
      </c>
    </row>
    <row r="20" spans="1:16" x14ac:dyDescent="0.2">
      <c r="A20" s="37" t="s">
        <v>55</v>
      </c>
      <c r="E20" s="41" t="s">
        <v>56</v>
      </c>
    </row>
    <row r="21" spans="1:16" x14ac:dyDescent="0.2">
      <c r="A21" s="37" t="s">
        <v>57</v>
      </c>
      <c r="E21" s="42" t="s">
        <v>526</v>
      </c>
    </row>
    <row r="22" spans="1:16" x14ac:dyDescent="0.2">
      <c r="A22" t="s">
        <v>59</v>
      </c>
      <c r="E22" s="41" t="s">
        <v>60</v>
      </c>
    </row>
    <row r="23" spans="1:16" x14ac:dyDescent="0.2">
      <c r="A23" t="s">
        <v>49</v>
      </c>
      <c r="B23" s="36" t="s">
        <v>71</v>
      </c>
      <c r="C23" s="36" t="s">
        <v>527</v>
      </c>
      <c r="D23" s="37" t="s">
        <v>50</v>
      </c>
      <c r="E23" s="13" t="s">
        <v>528</v>
      </c>
      <c r="F23" s="38" t="s">
        <v>79</v>
      </c>
      <c r="G23" s="39">
        <v>166.815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54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56</v>
      </c>
    </row>
    <row r="25" spans="1:16" x14ac:dyDescent="0.2">
      <c r="A25" s="37" t="s">
        <v>57</v>
      </c>
      <c r="E25" s="42" t="s">
        <v>58</v>
      </c>
    </row>
    <row r="26" spans="1:16" x14ac:dyDescent="0.2">
      <c r="A26" t="s">
        <v>59</v>
      </c>
      <c r="E26" s="41" t="s">
        <v>60</v>
      </c>
    </row>
    <row r="27" spans="1:16" x14ac:dyDescent="0.2">
      <c r="A27" t="s">
        <v>49</v>
      </c>
      <c r="B27" s="36" t="s">
        <v>76</v>
      </c>
      <c r="C27" s="36" t="s">
        <v>169</v>
      </c>
      <c r="D27" s="37" t="s">
        <v>50</v>
      </c>
      <c r="E27" s="13" t="s">
        <v>529</v>
      </c>
      <c r="F27" s="38" t="s">
        <v>79</v>
      </c>
      <c r="G27" s="39">
        <v>56.98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56</v>
      </c>
    </row>
    <row r="29" spans="1:16" x14ac:dyDescent="0.2">
      <c r="A29" s="37" t="s">
        <v>57</v>
      </c>
      <c r="E29" s="42" t="s">
        <v>58</v>
      </c>
    </row>
    <row r="30" spans="1:16" x14ac:dyDescent="0.2">
      <c r="A30" t="s">
        <v>59</v>
      </c>
      <c r="E30" s="41" t="s">
        <v>60</v>
      </c>
    </row>
    <row r="31" spans="1:16" x14ac:dyDescent="0.2">
      <c r="A31" t="s">
        <v>49</v>
      </c>
      <c r="B31" s="36" t="s">
        <v>80</v>
      </c>
      <c r="C31" s="36" t="s">
        <v>530</v>
      </c>
      <c r="D31" s="37" t="s">
        <v>50</v>
      </c>
      <c r="E31" s="13" t="s">
        <v>531</v>
      </c>
      <c r="F31" s="38" t="s">
        <v>79</v>
      </c>
      <c r="G31" s="39">
        <v>18.399999999999999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56</v>
      </c>
    </row>
    <row r="33" spans="1:16" x14ac:dyDescent="0.2">
      <c r="A33" s="37" t="s">
        <v>57</v>
      </c>
      <c r="E33" s="42" t="s">
        <v>58</v>
      </c>
    </row>
    <row r="34" spans="1:16" x14ac:dyDescent="0.2">
      <c r="A34" t="s">
        <v>59</v>
      </c>
      <c r="E34" s="41" t="s">
        <v>60</v>
      </c>
    </row>
    <row r="35" spans="1:16" x14ac:dyDescent="0.2">
      <c r="A35" t="s">
        <v>49</v>
      </c>
      <c r="B35" s="36" t="s">
        <v>83</v>
      </c>
      <c r="C35" s="36" t="s">
        <v>532</v>
      </c>
      <c r="D35" s="37" t="s">
        <v>50</v>
      </c>
      <c r="E35" s="13" t="s">
        <v>533</v>
      </c>
      <c r="F35" s="38" t="s">
        <v>86</v>
      </c>
      <c r="G35" s="39">
        <v>143.5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56</v>
      </c>
    </row>
    <row r="37" spans="1:16" x14ac:dyDescent="0.2">
      <c r="A37" s="37" t="s">
        <v>57</v>
      </c>
      <c r="E37" s="42" t="s">
        <v>58</v>
      </c>
    </row>
    <row r="38" spans="1:16" x14ac:dyDescent="0.2">
      <c r="A38" t="s">
        <v>59</v>
      </c>
      <c r="E38" s="41" t="s">
        <v>60</v>
      </c>
    </row>
    <row r="39" spans="1:16" x14ac:dyDescent="0.2">
      <c r="A39" t="s">
        <v>49</v>
      </c>
      <c r="B39" s="36" t="s">
        <v>88</v>
      </c>
      <c r="C39" s="36" t="s">
        <v>234</v>
      </c>
      <c r="D39" s="37" t="s">
        <v>50</v>
      </c>
      <c r="E39" s="13" t="s">
        <v>235</v>
      </c>
      <c r="F39" s="38" t="s">
        <v>86</v>
      </c>
      <c r="G39" s="39">
        <v>143.5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56</v>
      </c>
    </row>
    <row r="41" spans="1:16" x14ac:dyDescent="0.2">
      <c r="A41" s="37" t="s">
        <v>57</v>
      </c>
      <c r="E41" s="42" t="s">
        <v>58</v>
      </c>
    </row>
    <row r="42" spans="1:16" x14ac:dyDescent="0.2">
      <c r="A42" t="s">
        <v>59</v>
      </c>
      <c r="E42" s="41" t="s">
        <v>60</v>
      </c>
    </row>
    <row r="43" spans="1:16" x14ac:dyDescent="0.2">
      <c r="A43" t="s">
        <v>46</v>
      </c>
      <c r="C43" s="33" t="s">
        <v>27</v>
      </c>
      <c r="E43" s="35" t="s">
        <v>472</v>
      </c>
      <c r="J43" s="34">
        <f>0</f>
        <v>0</v>
      </c>
      <c r="K43" s="34">
        <f>0</f>
        <v>0</v>
      </c>
      <c r="L43" s="34">
        <f>0+L44+L48+L52</f>
        <v>0</v>
      </c>
      <c r="M43" s="34">
        <f>0+M44+M48+M52</f>
        <v>0</v>
      </c>
    </row>
    <row r="44" spans="1:16" x14ac:dyDescent="0.2">
      <c r="A44" t="s">
        <v>49</v>
      </c>
      <c r="B44" s="36" t="s">
        <v>91</v>
      </c>
      <c r="C44" s="36" t="s">
        <v>375</v>
      </c>
      <c r="D44" s="37" t="s">
        <v>50</v>
      </c>
      <c r="E44" s="13" t="s">
        <v>376</v>
      </c>
      <c r="F44" s="38" t="s">
        <v>79</v>
      </c>
      <c r="G44" s="39">
        <v>2.79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54</v>
      </c>
      <c r="O44">
        <f>(M44*21)/100</f>
        <v>0</v>
      </c>
      <c r="P44" t="s">
        <v>27</v>
      </c>
    </row>
    <row r="45" spans="1:16" x14ac:dyDescent="0.2">
      <c r="A45" s="37" t="s">
        <v>55</v>
      </c>
      <c r="E45" s="41" t="s">
        <v>56</v>
      </c>
    </row>
    <row r="46" spans="1:16" x14ac:dyDescent="0.2">
      <c r="A46" s="37" t="s">
        <v>57</v>
      </c>
      <c r="E46" s="42" t="s">
        <v>534</v>
      </c>
    </row>
    <row r="47" spans="1:16" x14ac:dyDescent="0.2">
      <c r="A47" t="s">
        <v>59</v>
      </c>
      <c r="E47" s="41" t="s">
        <v>60</v>
      </c>
    </row>
    <row r="48" spans="1:16" x14ac:dyDescent="0.2">
      <c r="A48" t="s">
        <v>49</v>
      </c>
      <c r="B48" s="36" t="s">
        <v>94</v>
      </c>
      <c r="C48" s="36" t="s">
        <v>535</v>
      </c>
      <c r="D48" s="37" t="s">
        <v>50</v>
      </c>
      <c r="E48" s="13" t="s">
        <v>536</v>
      </c>
      <c r="F48" s="38" t="s">
        <v>79</v>
      </c>
      <c r="G48" s="39">
        <v>4.9080000000000004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54</v>
      </c>
      <c r="O48">
        <f>(M48*21)/100</f>
        <v>0</v>
      </c>
      <c r="P48" t="s">
        <v>27</v>
      </c>
    </row>
    <row r="49" spans="1:16" x14ac:dyDescent="0.2">
      <c r="A49" s="37" t="s">
        <v>55</v>
      </c>
      <c r="E49" s="41" t="s">
        <v>56</v>
      </c>
    </row>
    <row r="50" spans="1:16" x14ac:dyDescent="0.2">
      <c r="A50" s="37" t="s">
        <v>57</v>
      </c>
      <c r="E50" s="42" t="s">
        <v>537</v>
      </c>
    </row>
    <row r="51" spans="1:16" x14ac:dyDescent="0.2">
      <c r="A51" t="s">
        <v>59</v>
      </c>
      <c r="E51" s="41" t="s">
        <v>60</v>
      </c>
    </row>
    <row r="52" spans="1:16" x14ac:dyDescent="0.2">
      <c r="A52" t="s">
        <v>49</v>
      </c>
      <c r="B52" s="36" t="s">
        <v>98</v>
      </c>
      <c r="C52" s="36" t="s">
        <v>538</v>
      </c>
      <c r="D52" s="37" t="s">
        <v>50</v>
      </c>
      <c r="E52" s="13" t="s">
        <v>539</v>
      </c>
      <c r="F52" s="38" t="s">
        <v>53</v>
      </c>
      <c r="G52" s="39">
        <v>0.30099999999999999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54</v>
      </c>
      <c r="O52">
        <f>(M52*21)/100</f>
        <v>0</v>
      </c>
      <c r="P52" t="s">
        <v>27</v>
      </c>
    </row>
    <row r="53" spans="1:16" x14ac:dyDescent="0.2">
      <c r="A53" s="37" t="s">
        <v>55</v>
      </c>
      <c r="E53" s="41" t="s">
        <v>56</v>
      </c>
    </row>
    <row r="54" spans="1:16" x14ac:dyDescent="0.2">
      <c r="A54" s="37" t="s">
        <v>57</v>
      </c>
      <c r="E54" s="42" t="s">
        <v>540</v>
      </c>
    </row>
    <row r="55" spans="1:16" x14ac:dyDescent="0.2">
      <c r="A55" t="s">
        <v>59</v>
      </c>
      <c r="E55" s="41" t="s">
        <v>60</v>
      </c>
    </row>
    <row r="56" spans="1:16" x14ac:dyDescent="0.2">
      <c r="A56" t="s">
        <v>46</v>
      </c>
      <c r="C56" s="33" t="s">
        <v>26</v>
      </c>
      <c r="E56" s="35" t="s">
        <v>541</v>
      </c>
      <c r="J56" s="34">
        <f>0</f>
        <v>0</v>
      </c>
      <c r="K56" s="34">
        <f>0</f>
        <v>0</v>
      </c>
      <c r="L56" s="34">
        <f>0+L57+L61+L65</f>
        <v>0</v>
      </c>
      <c r="M56" s="34">
        <f>0+M57+M61+M65</f>
        <v>0</v>
      </c>
    </row>
    <row r="57" spans="1:16" x14ac:dyDescent="0.2">
      <c r="A57" t="s">
        <v>49</v>
      </c>
      <c r="B57" s="36" t="s">
        <v>102</v>
      </c>
      <c r="C57" s="36" t="s">
        <v>542</v>
      </c>
      <c r="D57" s="37" t="s">
        <v>50</v>
      </c>
      <c r="E57" s="13" t="s">
        <v>543</v>
      </c>
      <c r="F57" s="38" t="s">
        <v>79</v>
      </c>
      <c r="G57" s="39">
        <v>4.3410000000000002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54</v>
      </c>
      <c r="O57">
        <f>(M57*21)/100</f>
        <v>0</v>
      </c>
      <c r="P57" t="s">
        <v>27</v>
      </c>
    </row>
    <row r="58" spans="1:16" x14ac:dyDescent="0.2">
      <c r="A58" s="37" t="s">
        <v>55</v>
      </c>
      <c r="E58" s="41" t="s">
        <v>56</v>
      </c>
    </row>
    <row r="59" spans="1:16" ht="25.5" x14ac:dyDescent="0.2">
      <c r="A59" s="37" t="s">
        <v>57</v>
      </c>
      <c r="E59" s="42" t="s">
        <v>544</v>
      </c>
    </row>
    <row r="60" spans="1:16" x14ac:dyDescent="0.2">
      <c r="A60" t="s">
        <v>59</v>
      </c>
      <c r="E60" s="41" t="s">
        <v>60</v>
      </c>
    </row>
    <row r="61" spans="1:16" x14ac:dyDescent="0.2">
      <c r="A61" t="s">
        <v>49</v>
      </c>
      <c r="B61" s="36" t="s">
        <v>105</v>
      </c>
      <c r="C61" s="36" t="s">
        <v>545</v>
      </c>
      <c r="D61" s="37" t="s">
        <v>50</v>
      </c>
      <c r="E61" s="13" t="s">
        <v>546</v>
      </c>
      <c r="F61" s="38" t="s">
        <v>53</v>
      </c>
      <c r="G61" s="39">
        <v>0.39300000000000002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54</v>
      </c>
      <c r="O61">
        <f>(M61*21)/100</f>
        <v>0</v>
      </c>
      <c r="P61" t="s">
        <v>27</v>
      </c>
    </row>
    <row r="62" spans="1:16" x14ac:dyDescent="0.2">
      <c r="A62" s="37" t="s">
        <v>55</v>
      </c>
      <c r="E62" s="41" t="s">
        <v>56</v>
      </c>
    </row>
    <row r="63" spans="1:16" x14ac:dyDescent="0.2">
      <c r="A63" s="37" t="s">
        <v>57</v>
      </c>
      <c r="E63" s="42" t="s">
        <v>540</v>
      </c>
    </row>
    <row r="64" spans="1:16" x14ac:dyDescent="0.2">
      <c r="A64" t="s">
        <v>59</v>
      </c>
      <c r="E64" s="41" t="s">
        <v>60</v>
      </c>
    </row>
    <row r="65" spans="1:16" x14ac:dyDescent="0.2">
      <c r="A65" t="s">
        <v>49</v>
      </c>
      <c r="B65" s="36" t="s">
        <v>108</v>
      </c>
      <c r="C65" s="36" t="s">
        <v>547</v>
      </c>
      <c r="D65" s="37" t="s">
        <v>50</v>
      </c>
      <c r="E65" s="13" t="s">
        <v>548</v>
      </c>
      <c r="F65" s="38" t="s">
        <v>53</v>
      </c>
      <c r="G65" s="39">
        <v>0.25800000000000001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54</v>
      </c>
      <c r="O65">
        <f>(M65*21)/100</f>
        <v>0</v>
      </c>
      <c r="P65" t="s">
        <v>27</v>
      </c>
    </row>
    <row r="66" spans="1:16" x14ac:dyDescent="0.2">
      <c r="A66" s="37" t="s">
        <v>55</v>
      </c>
      <c r="E66" s="41" t="s">
        <v>56</v>
      </c>
    </row>
    <row r="67" spans="1:16" x14ac:dyDescent="0.2">
      <c r="A67" s="37" t="s">
        <v>57</v>
      </c>
      <c r="E67" s="42" t="s">
        <v>540</v>
      </c>
    </row>
    <row r="68" spans="1:16" x14ac:dyDescent="0.2">
      <c r="A68" t="s">
        <v>59</v>
      </c>
      <c r="E68" s="41" t="s">
        <v>60</v>
      </c>
    </row>
    <row r="69" spans="1:16" x14ac:dyDescent="0.2">
      <c r="A69" t="s">
        <v>46</v>
      </c>
      <c r="C69" s="33" t="s">
        <v>76</v>
      </c>
      <c r="E69" s="35" t="s">
        <v>549</v>
      </c>
      <c r="J69" s="34">
        <f>0</f>
        <v>0</v>
      </c>
      <c r="K69" s="34">
        <f>0</f>
        <v>0</v>
      </c>
      <c r="L69" s="34">
        <f>0+L70</f>
        <v>0</v>
      </c>
      <c r="M69" s="34">
        <f>0+M70</f>
        <v>0</v>
      </c>
    </row>
    <row r="70" spans="1:16" ht="25.5" x14ac:dyDescent="0.2">
      <c r="A70" t="s">
        <v>49</v>
      </c>
      <c r="B70" s="36" t="s">
        <v>180</v>
      </c>
      <c r="C70" s="36" t="s">
        <v>550</v>
      </c>
      <c r="D70" s="37" t="s">
        <v>50</v>
      </c>
      <c r="E70" s="13" t="s">
        <v>551</v>
      </c>
      <c r="F70" s="38" t="s">
        <v>86</v>
      </c>
      <c r="G70" s="39">
        <v>68.569000000000003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54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56</v>
      </c>
    </row>
    <row r="72" spans="1:16" x14ac:dyDescent="0.2">
      <c r="A72" s="37" t="s">
        <v>57</v>
      </c>
      <c r="E72" s="42" t="s">
        <v>552</v>
      </c>
    </row>
    <row r="73" spans="1:16" x14ac:dyDescent="0.2">
      <c r="A73" t="s">
        <v>59</v>
      </c>
      <c r="E73" s="41" t="s">
        <v>60</v>
      </c>
    </row>
    <row r="74" spans="1:16" x14ac:dyDescent="0.2">
      <c r="A74" t="s">
        <v>46</v>
      </c>
      <c r="C74" s="33" t="s">
        <v>80</v>
      </c>
      <c r="E74" s="35" t="s">
        <v>177</v>
      </c>
      <c r="J74" s="34">
        <f>0</f>
        <v>0</v>
      </c>
      <c r="K74" s="34">
        <f>0</f>
        <v>0</v>
      </c>
      <c r="L74" s="34">
        <f>0+L75+L79+L83</f>
        <v>0</v>
      </c>
      <c r="M74" s="34">
        <f>0+M75+M79+M83</f>
        <v>0</v>
      </c>
    </row>
    <row r="75" spans="1:16" x14ac:dyDescent="0.2">
      <c r="A75" t="s">
        <v>49</v>
      </c>
      <c r="B75" s="36" t="s">
        <v>111</v>
      </c>
      <c r="C75" s="36" t="s">
        <v>553</v>
      </c>
      <c r="D75" s="37" t="s">
        <v>50</v>
      </c>
      <c r="E75" s="13" t="s">
        <v>554</v>
      </c>
      <c r="F75" s="38" t="s">
        <v>97</v>
      </c>
      <c r="G75" s="39">
        <v>14.22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54</v>
      </c>
      <c r="O75">
        <f>(M75*21)/100</f>
        <v>0</v>
      </c>
      <c r="P75" t="s">
        <v>27</v>
      </c>
    </row>
    <row r="76" spans="1:16" x14ac:dyDescent="0.2">
      <c r="A76" s="37" t="s">
        <v>55</v>
      </c>
      <c r="E76" s="41" t="s">
        <v>56</v>
      </c>
    </row>
    <row r="77" spans="1:16" x14ac:dyDescent="0.2">
      <c r="A77" s="37" t="s">
        <v>57</v>
      </c>
      <c r="E77" s="42" t="s">
        <v>555</v>
      </c>
    </row>
    <row r="78" spans="1:16" x14ac:dyDescent="0.2">
      <c r="A78" t="s">
        <v>59</v>
      </c>
      <c r="E78" s="41" t="s">
        <v>60</v>
      </c>
    </row>
    <row r="79" spans="1:16" x14ac:dyDescent="0.2">
      <c r="A79" t="s">
        <v>49</v>
      </c>
      <c r="B79" s="36" t="s">
        <v>115</v>
      </c>
      <c r="C79" s="36" t="s">
        <v>556</v>
      </c>
      <c r="D79" s="37" t="s">
        <v>50</v>
      </c>
      <c r="E79" s="13" t="s">
        <v>557</v>
      </c>
      <c r="F79" s="38" t="s">
        <v>101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54</v>
      </c>
      <c r="O79">
        <f>(M79*21)/100</f>
        <v>0</v>
      </c>
      <c r="P79" t="s">
        <v>27</v>
      </c>
    </row>
    <row r="80" spans="1:16" x14ac:dyDescent="0.2">
      <c r="A80" s="37" t="s">
        <v>55</v>
      </c>
      <c r="E80" s="41" t="s">
        <v>56</v>
      </c>
    </row>
    <row r="81" spans="1:16" x14ac:dyDescent="0.2">
      <c r="A81" s="37" t="s">
        <v>57</v>
      </c>
      <c r="E81" s="42" t="s">
        <v>56</v>
      </c>
    </row>
    <row r="82" spans="1:16" x14ac:dyDescent="0.2">
      <c r="A82" t="s">
        <v>59</v>
      </c>
      <c r="E82" s="41" t="s">
        <v>60</v>
      </c>
    </row>
    <row r="83" spans="1:16" x14ac:dyDescent="0.2">
      <c r="A83" t="s">
        <v>49</v>
      </c>
      <c r="B83" s="36" t="s">
        <v>118</v>
      </c>
      <c r="C83" s="36" t="s">
        <v>558</v>
      </c>
      <c r="D83" s="37" t="s">
        <v>50</v>
      </c>
      <c r="E83" s="13" t="s">
        <v>559</v>
      </c>
      <c r="F83" s="38" t="s">
        <v>101</v>
      </c>
      <c r="G83" s="39">
        <v>4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54</v>
      </c>
      <c r="O83">
        <f>(M83*21)/100</f>
        <v>0</v>
      </c>
      <c r="P83" t="s">
        <v>27</v>
      </c>
    </row>
    <row r="84" spans="1:16" x14ac:dyDescent="0.2">
      <c r="A84" s="37" t="s">
        <v>55</v>
      </c>
      <c r="E84" s="41" t="s">
        <v>56</v>
      </c>
    </row>
    <row r="85" spans="1:16" x14ac:dyDescent="0.2">
      <c r="A85" s="37" t="s">
        <v>57</v>
      </c>
      <c r="E85" s="42" t="s">
        <v>56</v>
      </c>
    </row>
    <row r="86" spans="1:16" x14ac:dyDescent="0.2">
      <c r="A86" t="s">
        <v>59</v>
      </c>
      <c r="E86" s="41" t="s">
        <v>60</v>
      </c>
    </row>
    <row r="87" spans="1:16" x14ac:dyDescent="0.2">
      <c r="A87" t="s">
        <v>46</v>
      </c>
      <c r="C87" s="33" t="s">
        <v>83</v>
      </c>
      <c r="E87" s="35" t="s">
        <v>124</v>
      </c>
      <c r="J87" s="34">
        <f>0</f>
        <v>0</v>
      </c>
      <c r="K87" s="34">
        <f>0</f>
        <v>0</v>
      </c>
      <c r="L87" s="34">
        <f>0+L88+L92+L96</f>
        <v>0</v>
      </c>
      <c r="M87" s="34">
        <f>0+M88+M92+M96</f>
        <v>0</v>
      </c>
    </row>
    <row r="88" spans="1:16" x14ac:dyDescent="0.2">
      <c r="A88" t="s">
        <v>49</v>
      </c>
      <c r="B88" s="36" t="s">
        <v>125</v>
      </c>
      <c r="C88" s="36" t="s">
        <v>560</v>
      </c>
      <c r="D88" s="37" t="s">
        <v>50</v>
      </c>
      <c r="E88" s="13" t="s">
        <v>561</v>
      </c>
      <c r="F88" s="38" t="s">
        <v>97</v>
      </c>
      <c r="G88" s="39">
        <v>5.2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54</v>
      </c>
      <c r="O88">
        <f>(M88*21)/100</f>
        <v>0</v>
      </c>
      <c r="P88" t="s">
        <v>27</v>
      </c>
    </row>
    <row r="89" spans="1:16" x14ac:dyDescent="0.2">
      <c r="A89" s="37" t="s">
        <v>55</v>
      </c>
      <c r="E89" s="41" t="s">
        <v>56</v>
      </c>
    </row>
    <row r="90" spans="1:16" x14ac:dyDescent="0.2">
      <c r="A90" s="37" t="s">
        <v>57</v>
      </c>
      <c r="E90" s="42" t="s">
        <v>562</v>
      </c>
    </row>
    <row r="91" spans="1:16" x14ac:dyDescent="0.2">
      <c r="A91" t="s">
        <v>59</v>
      </c>
      <c r="E91" s="41" t="s">
        <v>60</v>
      </c>
    </row>
    <row r="92" spans="1:16" x14ac:dyDescent="0.2">
      <c r="A92" t="s">
        <v>49</v>
      </c>
      <c r="B92" s="36" t="s">
        <v>128</v>
      </c>
      <c r="C92" s="36" t="s">
        <v>563</v>
      </c>
      <c r="D92" s="37" t="s">
        <v>50</v>
      </c>
      <c r="E92" s="13" t="s">
        <v>564</v>
      </c>
      <c r="F92" s="38" t="s">
        <v>79</v>
      </c>
      <c r="G92" s="39">
        <v>0.45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54</v>
      </c>
      <c r="O92">
        <f>(M92*21)/100</f>
        <v>0</v>
      </c>
      <c r="P92" t="s">
        <v>27</v>
      </c>
    </row>
    <row r="93" spans="1:16" x14ac:dyDescent="0.2">
      <c r="A93" s="37" t="s">
        <v>55</v>
      </c>
      <c r="E93" s="41" t="s">
        <v>56</v>
      </c>
    </row>
    <row r="94" spans="1:16" x14ac:dyDescent="0.2">
      <c r="A94" s="37" t="s">
        <v>57</v>
      </c>
      <c r="E94" s="42" t="s">
        <v>58</v>
      </c>
    </row>
    <row r="95" spans="1:16" x14ac:dyDescent="0.2">
      <c r="A95" t="s">
        <v>59</v>
      </c>
      <c r="E95" s="41" t="s">
        <v>60</v>
      </c>
    </row>
    <row r="96" spans="1:16" x14ac:dyDescent="0.2">
      <c r="A96" t="s">
        <v>49</v>
      </c>
      <c r="B96" s="36" t="s">
        <v>131</v>
      </c>
      <c r="C96" s="36" t="s">
        <v>565</v>
      </c>
      <c r="D96" s="37" t="s">
        <v>50</v>
      </c>
      <c r="E96" s="13" t="s">
        <v>566</v>
      </c>
      <c r="F96" s="38" t="s">
        <v>79</v>
      </c>
      <c r="G96" s="39">
        <v>4.4999999999999998E-2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54</v>
      </c>
      <c r="O96">
        <f>(M96*21)/100</f>
        <v>0</v>
      </c>
      <c r="P96" t="s">
        <v>27</v>
      </c>
    </row>
    <row r="97" spans="1:5" x14ac:dyDescent="0.2">
      <c r="A97" s="37" t="s">
        <v>55</v>
      </c>
      <c r="E97" s="41" t="s">
        <v>56</v>
      </c>
    </row>
    <row r="98" spans="1:5" x14ac:dyDescent="0.2">
      <c r="A98" s="37" t="s">
        <v>57</v>
      </c>
      <c r="E98" s="42" t="s">
        <v>58</v>
      </c>
    </row>
    <row r="99" spans="1:5" x14ac:dyDescent="0.2">
      <c r="A99" t="s">
        <v>59</v>
      </c>
      <c r="E99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567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567</v>
      </c>
      <c r="D4" s="9"/>
      <c r="E4" s="3" t="s">
        <v>568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COUNTIFS(L8:L44,"=0",A8:A44,"P")+COUNTIFS(L8:L44,"",A8:A44,"P")+SUM(Q8:Q44)</f>
        <v>9</v>
      </c>
    </row>
    <row r="8" spans="1:20" x14ac:dyDescent="0.2">
      <c r="A8" t="s">
        <v>44</v>
      </c>
      <c r="C8" s="30" t="s">
        <v>571</v>
      </c>
      <c r="E8" s="32" t="s">
        <v>570</v>
      </c>
      <c r="J8" s="31">
        <f>0+J9+J22+J31</f>
        <v>0</v>
      </c>
      <c r="K8" s="31">
        <f>0+K9+K22+K31</f>
        <v>0</v>
      </c>
      <c r="L8" s="31">
        <f>0+L9+L22+L31</f>
        <v>0</v>
      </c>
      <c r="M8" s="31">
        <f>0+M9+M22+M31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50</v>
      </c>
      <c r="C10" s="36" t="s">
        <v>572</v>
      </c>
      <c r="D10" s="37" t="s">
        <v>50</v>
      </c>
      <c r="E10" s="13" t="s">
        <v>198</v>
      </c>
      <c r="F10" s="38" t="s">
        <v>199</v>
      </c>
      <c r="G10" s="39">
        <v>3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573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574</v>
      </c>
      <c r="D14" s="37" t="s">
        <v>50</v>
      </c>
      <c r="E14" s="13" t="s">
        <v>201</v>
      </c>
      <c r="F14" s="38" t="s">
        <v>74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573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60</v>
      </c>
    </row>
    <row r="18" spans="1:16" x14ac:dyDescent="0.2">
      <c r="A18" t="s">
        <v>49</v>
      </c>
      <c r="B18" s="36" t="s">
        <v>26</v>
      </c>
      <c r="C18" s="36" t="s">
        <v>479</v>
      </c>
      <c r="D18" s="37" t="s">
        <v>50</v>
      </c>
      <c r="E18" s="13" t="s">
        <v>203</v>
      </c>
      <c r="F18" s="38" t="s">
        <v>204</v>
      </c>
      <c r="G18" s="39">
        <v>24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573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60</v>
      </c>
    </row>
    <row r="22" spans="1:16" x14ac:dyDescent="0.2">
      <c r="A22" t="s">
        <v>46</v>
      </c>
      <c r="C22" s="33" t="s">
        <v>27</v>
      </c>
      <c r="E22" s="35" t="s">
        <v>575</v>
      </c>
      <c r="J22" s="34">
        <f>0</f>
        <v>0</v>
      </c>
      <c r="K22" s="34">
        <f>0</f>
        <v>0</v>
      </c>
      <c r="L22" s="34">
        <f>0+L23+L27</f>
        <v>0</v>
      </c>
      <c r="M22" s="34">
        <f>0+M23+M27</f>
        <v>0</v>
      </c>
    </row>
    <row r="23" spans="1:16" x14ac:dyDescent="0.2">
      <c r="A23" t="s">
        <v>49</v>
      </c>
      <c r="B23" s="36" t="s">
        <v>65</v>
      </c>
      <c r="C23" s="36" t="s">
        <v>572</v>
      </c>
      <c r="D23" s="37" t="s">
        <v>50</v>
      </c>
      <c r="E23" s="13" t="s">
        <v>576</v>
      </c>
      <c r="F23" s="38" t="s">
        <v>97</v>
      </c>
      <c r="G23" s="39">
        <v>9.6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573</v>
      </c>
      <c r="O23">
        <f>(M23*21)/100</f>
        <v>0</v>
      </c>
      <c r="P23" t="s">
        <v>27</v>
      </c>
    </row>
    <row r="24" spans="1:16" x14ac:dyDescent="0.2">
      <c r="A24" s="37" t="s">
        <v>55</v>
      </c>
      <c r="E24" s="41" t="s">
        <v>56</v>
      </c>
    </row>
    <row r="25" spans="1:16" x14ac:dyDescent="0.2">
      <c r="A25" s="37" t="s">
        <v>57</v>
      </c>
      <c r="E25" s="42" t="s">
        <v>577</v>
      </c>
    </row>
    <row r="26" spans="1:16" x14ac:dyDescent="0.2">
      <c r="A26" t="s">
        <v>59</v>
      </c>
      <c r="E26" s="41" t="s">
        <v>60</v>
      </c>
    </row>
    <row r="27" spans="1:16" x14ac:dyDescent="0.2">
      <c r="A27" t="s">
        <v>49</v>
      </c>
      <c r="B27" s="36" t="s">
        <v>68</v>
      </c>
      <c r="C27" s="36" t="s">
        <v>479</v>
      </c>
      <c r="D27" s="37" t="s">
        <v>50</v>
      </c>
      <c r="E27" s="13" t="s">
        <v>578</v>
      </c>
      <c r="F27" s="38" t="s">
        <v>79</v>
      </c>
      <c r="G27" s="39">
        <v>6.1440000000000001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573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56</v>
      </c>
    </row>
    <row r="29" spans="1:16" x14ac:dyDescent="0.2">
      <c r="A29" s="37" t="s">
        <v>57</v>
      </c>
      <c r="E29" s="42" t="s">
        <v>579</v>
      </c>
    </row>
    <row r="30" spans="1:16" x14ac:dyDescent="0.2">
      <c r="A30" t="s">
        <v>59</v>
      </c>
      <c r="E30" s="41" t="s">
        <v>60</v>
      </c>
    </row>
    <row r="31" spans="1:16" x14ac:dyDescent="0.2">
      <c r="A31" t="s">
        <v>46</v>
      </c>
      <c r="C31" s="33" t="s">
        <v>83</v>
      </c>
      <c r="E31" s="35" t="s">
        <v>124</v>
      </c>
      <c r="J31" s="34">
        <f>0</f>
        <v>0</v>
      </c>
      <c r="K31" s="34">
        <f>0</f>
        <v>0</v>
      </c>
      <c r="L31" s="34">
        <f>0+L32+L36+L40+L44</f>
        <v>0</v>
      </c>
      <c r="M31" s="34">
        <f>0+M32+M36+M40+M44</f>
        <v>0</v>
      </c>
    </row>
    <row r="32" spans="1:16" ht="25.5" x14ac:dyDescent="0.2">
      <c r="A32" t="s">
        <v>49</v>
      </c>
      <c r="B32" s="36" t="s">
        <v>71</v>
      </c>
      <c r="C32" s="36" t="s">
        <v>580</v>
      </c>
      <c r="D32" s="37" t="s">
        <v>50</v>
      </c>
      <c r="E32" s="13" t="s">
        <v>581</v>
      </c>
      <c r="F32" s="38" t="s">
        <v>101</v>
      </c>
      <c r="G32" s="39">
        <v>3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573</v>
      </c>
      <c r="O32">
        <f>(M32*21)/100</f>
        <v>0</v>
      </c>
      <c r="P32" t="s">
        <v>27</v>
      </c>
    </row>
    <row r="33" spans="1:16" x14ac:dyDescent="0.2">
      <c r="A33" s="37" t="s">
        <v>55</v>
      </c>
      <c r="E33" s="41" t="s">
        <v>56</v>
      </c>
    </row>
    <row r="34" spans="1:16" x14ac:dyDescent="0.2">
      <c r="A34" s="37" t="s">
        <v>57</v>
      </c>
      <c r="E34" s="42" t="s">
        <v>56</v>
      </c>
    </row>
    <row r="35" spans="1:16" x14ac:dyDescent="0.2">
      <c r="A35" t="s">
        <v>59</v>
      </c>
      <c r="E35" s="41" t="s">
        <v>60</v>
      </c>
    </row>
    <row r="36" spans="1:16" x14ac:dyDescent="0.2">
      <c r="A36" t="s">
        <v>49</v>
      </c>
      <c r="B36" s="36" t="s">
        <v>76</v>
      </c>
      <c r="C36" s="36" t="s">
        <v>582</v>
      </c>
      <c r="D36" s="37" t="s">
        <v>50</v>
      </c>
      <c r="E36" s="13" t="s">
        <v>583</v>
      </c>
      <c r="F36" s="38" t="s">
        <v>101</v>
      </c>
      <c r="G36" s="39">
        <v>1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573</v>
      </c>
      <c r="O36">
        <f>(M36*21)/100</f>
        <v>0</v>
      </c>
      <c r="P36" t="s">
        <v>27</v>
      </c>
    </row>
    <row r="37" spans="1:16" x14ac:dyDescent="0.2">
      <c r="A37" s="37" t="s">
        <v>55</v>
      </c>
      <c r="E37" s="41" t="s">
        <v>56</v>
      </c>
    </row>
    <row r="38" spans="1:16" x14ac:dyDescent="0.2">
      <c r="A38" s="37" t="s">
        <v>57</v>
      </c>
      <c r="E38" s="42" t="s">
        <v>56</v>
      </c>
    </row>
    <row r="39" spans="1:16" x14ac:dyDescent="0.2">
      <c r="A39" t="s">
        <v>59</v>
      </c>
      <c r="E39" s="41" t="s">
        <v>60</v>
      </c>
    </row>
    <row r="40" spans="1:16" x14ac:dyDescent="0.2">
      <c r="A40" t="s">
        <v>49</v>
      </c>
      <c r="B40" s="36" t="s">
        <v>80</v>
      </c>
      <c r="C40" s="36" t="s">
        <v>584</v>
      </c>
      <c r="D40" s="37" t="s">
        <v>50</v>
      </c>
      <c r="E40" s="13" t="s">
        <v>585</v>
      </c>
      <c r="F40" s="38" t="s">
        <v>101</v>
      </c>
      <c r="G40" s="39">
        <v>8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573</v>
      </c>
      <c r="O40">
        <f>(M40*21)/100</f>
        <v>0</v>
      </c>
      <c r="P40" t="s">
        <v>27</v>
      </c>
    </row>
    <row r="41" spans="1:16" x14ac:dyDescent="0.2">
      <c r="A41" s="37" t="s">
        <v>55</v>
      </c>
      <c r="E41" s="41" t="s">
        <v>56</v>
      </c>
    </row>
    <row r="42" spans="1:16" x14ac:dyDescent="0.2">
      <c r="A42" s="37" t="s">
        <v>57</v>
      </c>
      <c r="E42" s="42" t="s">
        <v>94</v>
      </c>
    </row>
    <row r="43" spans="1:16" x14ac:dyDescent="0.2">
      <c r="A43" t="s">
        <v>59</v>
      </c>
      <c r="E43" s="41" t="s">
        <v>60</v>
      </c>
    </row>
    <row r="44" spans="1:16" x14ac:dyDescent="0.2">
      <c r="A44" t="s">
        <v>49</v>
      </c>
      <c r="B44" s="36" t="s">
        <v>83</v>
      </c>
      <c r="C44" s="36" t="s">
        <v>586</v>
      </c>
      <c r="D44" s="37" t="s">
        <v>50</v>
      </c>
      <c r="E44" s="13" t="s">
        <v>587</v>
      </c>
      <c r="F44" s="38" t="s">
        <v>101</v>
      </c>
      <c r="G44" s="39">
        <v>1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573</v>
      </c>
      <c r="O44">
        <f>(M44*21)/100</f>
        <v>0</v>
      </c>
      <c r="P44" t="s">
        <v>27</v>
      </c>
    </row>
    <row r="45" spans="1:16" x14ac:dyDescent="0.2">
      <c r="A45" s="37" t="s">
        <v>55</v>
      </c>
      <c r="E45" s="41" t="s">
        <v>588</v>
      </c>
    </row>
    <row r="46" spans="1:16" x14ac:dyDescent="0.2">
      <c r="A46" s="37" t="s">
        <v>57</v>
      </c>
      <c r="E46" s="42" t="s">
        <v>56</v>
      </c>
    </row>
    <row r="47" spans="1:16" x14ac:dyDescent="0.2">
      <c r="A47" t="s">
        <v>59</v>
      </c>
      <c r="E47" s="41" t="s">
        <v>588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589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589</v>
      </c>
      <c r="D4" s="9"/>
      <c r="E4" s="3" t="s">
        <v>590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COUNTIFS(L8:L205,"=0",A8:A205,"P")+COUNTIFS(L8:L205,"",A8:A205,"P")+SUM(Q8:Q205)</f>
        <v>49</v>
      </c>
    </row>
    <row r="8" spans="1:20" x14ac:dyDescent="0.2">
      <c r="A8" t="s">
        <v>44</v>
      </c>
      <c r="C8" s="30" t="s">
        <v>593</v>
      </c>
      <c r="E8" s="32" t="s">
        <v>592</v>
      </c>
      <c r="J8" s="31">
        <f>0+J9+J26+J55+J60</f>
        <v>0</v>
      </c>
      <c r="K8" s="31">
        <f>0+K9+K26+K55+K60</f>
        <v>0</v>
      </c>
      <c r="L8" s="31">
        <f>0+L9+L26+L55+L60</f>
        <v>0</v>
      </c>
      <c r="M8" s="31">
        <f>0+M9+M26+M55+M60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25.5" x14ac:dyDescent="0.2">
      <c r="A10" t="s">
        <v>49</v>
      </c>
      <c r="B10" s="36" t="s">
        <v>50</v>
      </c>
      <c r="C10" s="36" t="s">
        <v>61</v>
      </c>
      <c r="D10" s="37" t="s">
        <v>50</v>
      </c>
      <c r="E10" s="13" t="s">
        <v>62</v>
      </c>
      <c r="F10" s="38" t="s">
        <v>53</v>
      </c>
      <c r="G10" s="39">
        <v>13.86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197</v>
      </c>
      <c r="D14" s="37" t="s">
        <v>50</v>
      </c>
      <c r="E14" s="13" t="s">
        <v>198</v>
      </c>
      <c r="F14" s="38" t="s">
        <v>199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60</v>
      </c>
    </row>
    <row r="18" spans="1:16" x14ac:dyDescent="0.2">
      <c r="A18" t="s">
        <v>49</v>
      </c>
      <c r="B18" s="36" t="s">
        <v>26</v>
      </c>
      <c r="C18" s="36" t="s">
        <v>594</v>
      </c>
      <c r="D18" s="37" t="s">
        <v>50</v>
      </c>
      <c r="E18" s="13" t="s">
        <v>521</v>
      </c>
      <c r="F18" s="38" t="s">
        <v>204</v>
      </c>
      <c r="G18" s="39">
        <v>80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60</v>
      </c>
    </row>
    <row r="22" spans="1:16" x14ac:dyDescent="0.2">
      <c r="A22" t="s">
        <v>49</v>
      </c>
      <c r="B22" s="36" t="s">
        <v>65</v>
      </c>
      <c r="C22" s="36" t="s">
        <v>595</v>
      </c>
      <c r="D22" s="37" t="s">
        <v>50</v>
      </c>
      <c r="E22" s="13" t="s">
        <v>596</v>
      </c>
      <c r="F22" s="38" t="s">
        <v>597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60</v>
      </c>
    </row>
    <row r="26" spans="1:16" x14ac:dyDescent="0.2">
      <c r="A26" t="s">
        <v>46</v>
      </c>
      <c r="C26" s="33" t="s">
        <v>50</v>
      </c>
      <c r="E26" s="35" t="s">
        <v>75</v>
      </c>
      <c r="J26" s="34">
        <f>0</f>
        <v>0</v>
      </c>
      <c r="K26" s="34">
        <f>0</f>
        <v>0</v>
      </c>
      <c r="L26" s="34">
        <f>0+L27+L31+L35+L39+L43+L47+L51</f>
        <v>0</v>
      </c>
      <c r="M26" s="34">
        <f>0+M27+M31+M35+M39+M43+M47+M51</f>
        <v>0</v>
      </c>
    </row>
    <row r="27" spans="1:16" x14ac:dyDescent="0.2">
      <c r="A27" t="s">
        <v>49</v>
      </c>
      <c r="B27" s="36" t="s">
        <v>68</v>
      </c>
      <c r="C27" s="36" t="s">
        <v>598</v>
      </c>
      <c r="D27" s="37" t="s">
        <v>50</v>
      </c>
      <c r="E27" s="13" t="s">
        <v>599</v>
      </c>
      <c r="F27" s="38" t="s">
        <v>79</v>
      </c>
      <c r="G27" s="39">
        <v>16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54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56</v>
      </c>
    </row>
    <row r="29" spans="1:16" x14ac:dyDescent="0.2">
      <c r="A29" s="37" t="s">
        <v>57</v>
      </c>
      <c r="E29" s="42" t="s">
        <v>58</v>
      </c>
    </row>
    <row r="30" spans="1:16" x14ac:dyDescent="0.2">
      <c r="A30" t="s">
        <v>59</v>
      </c>
      <c r="E30" s="41" t="s">
        <v>60</v>
      </c>
    </row>
    <row r="31" spans="1:16" x14ac:dyDescent="0.2">
      <c r="A31" t="s">
        <v>49</v>
      </c>
      <c r="B31" s="36" t="s">
        <v>71</v>
      </c>
      <c r="C31" s="36" t="s">
        <v>600</v>
      </c>
      <c r="D31" s="37" t="s">
        <v>50</v>
      </c>
      <c r="E31" s="13" t="s">
        <v>601</v>
      </c>
      <c r="F31" s="38" t="s">
        <v>79</v>
      </c>
      <c r="G31" s="39">
        <v>4.2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54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56</v>
      </c>
    </row>
    <row r="33" spans="1:16" x14ac:dyDescent="0.2">
      <c r="A33" s="37" t="s">
        <v>57</v>
      </c>
      <c r="E33" s="42" t="s">
        <v>58</v>
      </c>
    </row>
    <row r="34" spans="1:16" x14ac:dyDescent="0.2">
      <c r="A34" t="s">
        <v>59</v>
      </c>
      <c r="E34" s="41" t="s">
        <v>60</v>
      </c>
    </row>
    <row r="35" spans="1:16" x14ac:dyDescent="0.2">
      <c r="A35" t="s">
        <v>49</v>
      </c>
      <c r="B35" s="36" t="s">
        <v>76</v>
      </c>
      <c r="C35" s="36" t="s">
        <v>602</v>
      </c>
      <c r="D35" s="37" t="s">
        <v>50</v>
      </c>
      <c r="E35" s="13" t="s">
        <v>603</v>
      </c>
      <c r="F35" s="38" t="s">
        <v>79</v>
      </c>
      <c r="G35" s="39">
        <v>28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54</v>
      </c>
      <c r="O35">
        <f>(M35*21)/100</f>
        <v>0</v>
      </c>
      <c r="P35" t="s">
        <v>27</v>
      </c>
    </row>
    <row r="36" spans="1:16" x14ac:dyDescent="0.2">
      <c r="A36" s="37" t="s">
        <v>55</v>
      </c>
      <c r="E36" s="41" t="s">
        <v>56</v>
      </c>
    </row>
    <row r="37" spans="1:16" x14ac:dyDescent="0.2">
      <c r="A37" s="37" t="s">
        <v>57</v>
      </c>
      <c r="E37" s="42" t="s">
        <v>58</v>
      </c>
    </row>
    <row r="38" spans="1:16" x14ac:dyDescent="0.2">
      <c r="A38" t="s">
        <v>59</v>
      </c>
      <c r="E38" s="41" t="s">
        <v>60</v>
      </c>
    </row>
    <row r="39" spans="1:16" x14ac:dyDescent="0.2">
      <c r="A39" t="s">
        <v>49</v>
      </c>
      <c r="B39" s="36" t="s">
        <v>80</v>
      </c>
      <c r="C39" s="36" t="s">
        <v>220</v>
      </c>
      <c r="D39" s="37" t="s">
        <v>50</v>
      </c>
      <c r="E39" s="13" t="s">
        <v>221</v>
      </c>
      <c r="F39" s="38" t="s">
        <v>79</v>
      </c>
      <c r="G39" s="39">
        <v>3.5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54</v>
      </c>
      <c r="O39">
        <f>(M39*21)/100</f>
        <v>0</v>
      </c>
      <c r="P39" t="s">
        <v>27</v>
      </c>
    </row>
    <row r="40" spans="1:16" x14ac:dyDescent="0.2">
      <c r="A40" s="37" t="s">
        <v>55</v>
      </c>
      <c r="E40" s="41" t="s">
        <v>56</v>
      </c>
    </row>
    <row r="41" spans="1:16" x14ac:dyDescent="0.2">
      <c r="A41" s="37" t="s">
        <v>57</v>
      </c>
      <c r="E41" s="42" t="s">
        <v>58</v>
      </c>
    </row>
    <row r="42" spans="1:16" x14ac:dyDescent="0.2">
      <c r="A42" t="s">
        <v>59</v>
      </c>
      <c r="E42" s="41" t="s">
        <v>60</v>
      </c>
    </row>
    <row r="43" spans="1:16" x14ac:dyDescent="0.2">
      <c r="A43" t="s">
        <v>49</v>
      </c>
      <c r="B43" s="36" t="s">
        <v>83</v>
      </c>
      <c r="C43" s="36" t="s">
        <v>222</v>
      </c>
      <c r="D43" s="37" t="s">
        <v>50</v>
      </c>
      <c r="E43" s="13" t="s">
        <v>223</v>
      </c>
      <c r="F43" s="38" t="s">
        <v>79</v>
      </c>
      <c r="G43" s="39">
        <v>40.5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54</v>
      </c>
      <c r="O43">
        <f>(M43*21)/100</f>
        <v>0</v>
      </c>
      <c r="P43" t="s">
        <v>27</v>
      </c>
    </row>
    <row r="44" spans="1:16" x14ac:dyDescent="0.2">
      <c r="A44" s="37" t="s">
        <v>55</v>
      </c>
      <c r="E44" s="41" t="s">
        <v>56</v>
      </c>
    </row>
    <row r="45" spans="1:16" x14ac:dyDescent="0.2">
      <c r="A45" s="37" t="s">
        <v>57</v>
      </c>
      <c r="E45" s="42" t="s">
        <v>58</v>
      </c>
    </row>
    <row r="46" spans="1:16" x14ac:dyDescent="0.2">
      <c r="A46" t="s">
        <v>59</v>
      </c>
      <c r="E46" s="41" t="s">
        <v>60</v>
      </c>
    </row>
    <row r="47" spans="1:16" x14ac:dyDescent="0.2">
      <c r="A47" t="s">
        <v>49</v>
      </c>
      <c r="B47" s="36" t="s">
        <v>88</v>
      </c>
      <c r="C47" s="36" t="s">
        <v>604</v>
      </c>
      <c r="D47" s="37" t="s">
        <v>50</v>
      </c>
      <c r="E47" s="13" t="s">
        <v>605</v>
      </c>
      <c r="F47" s="38" t="s">
        <v>97</v>
      </c>
      <c r="G47" s="39">
        <v>11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54</v>
      </c>
      <c r="O47">
        <f>(M47*21)/100</f>
        <v>0</v>
      </c>
      <c r="P47" t="s">
        <v>27</v>
      </c>
    </row>
    <row r="48" spans="1:16" x14ac:dyDescent="0.2">
      <c r="A48" s="37" t="s">
        <v>55</v>
      </c>
      <c r="E48" s="41" t="s">
        <v>56</v>
      </c>
    </row>
    <row r="49" spans="1:16" x14ac:dyDescent="0.2">
      <c r="A49" s="37" t="s">
        <v>57</v>
      </c>
      <c r="E49" s="42" t="s">
        <v>58</v>
      </c>
    </row>
    <row r="50" spans="1:16" x14ac:dyDescent="0.2">
      <c r="A50" t="s">
        <v>59</v>
      </c>
      <c r="E50" s="41" t="s">
        <v>60</v>
      </c>
    </row>
    <row r="51" spans="1:16" x14ac:dyDescent="0.2">
      <c r="A51" t="s">
        <v>49</v>
      </c>
      <c r="B51" s="36" t="s">
        <v>91</v>
      </c>
      <c r="C51" s="36" t="s">
        <v>606</v>
      </c>
      <c r="D51" s="37" t="s">
        <v>50</v>
      </c>
      <c r="E51" s="13" t="s">
        <v>607</v>
      </c>
      <c r="F51" s="38" t="s">
        <v>86</v>
      </c>
      <c r="G51" s="39">
        <v>43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54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56</v>
      </c>
    </row>
    <row r="53" spans="1:16" x14ac:dyDescent="0.2">
      <c r="A53" s="37" t="s">
        <v>57</v>
      </c>
      <c r="E53" s="42" t="s">
        <v>58</v>
      </c>
    </row>
    <row r="54" spans="1:16" x14ac:dyDescent="0.2">
      <c r="A54" t="s">
        <v>59</v>
      </c>
      <c r="E54" s="41" t="s">
        <v>60</v>
      </c>
    </row>
    <row r="55" spans="1:16" x14ac:dyDescent="0.2">
      <c r="A55" t="s">
        <v>46</v>
      </c>
      <c r="C55" s="33" t="s">
        <v>27</v>
      </c>
      <c r="E55" s="35" t="s">
        <v>472</v>
      </c>
      <c r="J55" s="34">
        <f>0</f>
        <v>0</v>
      </c>
      <c r="K55" s="34">
        <f>0</f>
        <v>0</v>
      </c>
      <c r="L55" s="34">
        <f>0+L56</f>
        <v>0</v>
      </c>
      <c r="M55" s="34">
        <f>0+M56</f>
        <v>0</v>
      </c>
    </row>
    <row r="56" spans="1:16" x14ac:dyDescent="0.2">
      <c r="A56" t="s">
        <v>49</v>
      </c>
      <c r="B56" s="36" t="s">
        <v>94</v>
      </c>
      <c r="C56" s="36" t="s">
        <v>375</v>
      </c>
      <c r="D56" s="37" t="s">
        <v>50</v>
      </c>
      <c r="E56" s="13" t="s">
        <v>376</v>
      </c>
      <c r="F56" s="38" t="s">
        <v>79</v>
      </c>
      <c r="G56" s="39">
        <v>3.2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54</v>
      </c>
      <c r="O56">
        <f>(M56*21)/100</f>
        <v>0</v>
      </c>
      <c r="P56" t="s">
        <v>27</v>
      </c>
    </row>
    <row r="57" spans="1:16" x14ac:dyDescent="0.2">
      <c r="A57" s="37" t="s">
        <v>55</v>
      </c>
      <c r="E57" s="41" t="s">
        <v>56</v>
      </c>
    </row>
    <row r="58" spans="1:16" x14ac:dyDescent="0.2">
      <c r="A58" s="37" t="s">
        <v>57</v>
      </c>
      <c r="E58" s="42" t="s">
        <v>58</v>
      </c>
    </row>
    <row r="59" spans="1:16" x14ac:dyDescent="0.2">
      <c r="A59" t="s">
        <v>59</v>
      </c>
      <c r="E59" s="41" t="s">
        <v>60</v>
      </c>
    </row>
    <row r="60" spans="1:16" x14ac:dyDescent="0.2">
      <c r="A60" t="s">
        <v>46</v>
      </c>
      <c r="C60" s="33" t="s">
        <v>76</v>
      </c>
      <c r="E60" s="35" t="s">
        <v>549</v>
      </c>
      <c r="J60" s="34">
        <f>0</f>
        <v>0</v>
      </c>
      <c r="K60" s="34">
        <f>0</f>
        <v>0</v>
      </c>
      <c r="L60" s="34">
        <f>0+L61+L65+L69+L73+L77+L81+L85+L89+L93+L97+L101+L105+L109+L113+L117+L121+L125+L129+L133+L137+L141+L145+L149+L153+L157+L161+L165+L169+L173+L177+L181+L185+L189+L193+L197+L201+L205</f>
        <v>0</v>
      </c>
      <c r="M60" s="34">
        <f>0+M61+M65+M69+M73+M77+M81+M85+M89+M93+M97+M101+M105+M109+M113+M117+M121+M125+M129+M133+M137+M141+M145+M149+M153+M157+M161+M165+M169+M173+M177+M181+M185+M189+M193+M197+M201+M205</f>
        <v>0</v>
      </c>
    </row>
    <row r="61" spans="1:16" x14ac:dyDescent="0.2">
      <c r="A61" t="s">
        <v>49</v>
      </c>
      <c r="B61" s="36" t="s">
        <v>98</v>
      </c>
      <c r="C61" s="36" t="s">
        <v>608</v>
      </c>
      <c r="D61" s="37" t="s">
        <v>50</v>
      </c>
      <c r="E61" s="13" t="s">
        <v>609</v>
      </c>
      <c r="F61" s="38" t="s">
        <v>610</v>
      </c>
      <c r="G61" s="39">
        <v>0.3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209</v>
      </c>
      <c r="O61">
        <f>(M61*21)/100</f>
        <v>0</v>
      </c>
      <c r="P61" t="s">
        <v>27</v>
      </c>
    </row>
    <row r="62" spans="1:16" x14ac:dyDescent="0.2">
      <c r="A62" s="37" t="s">
        <v>55</v>
      </c>
      <c r="E62" s="41" t="s">
        <v>56</v>
      </c>
    </row>
    <row r="63" spans="1:16" x14ac:dyDescent="0.2">
      <c r="A63" s="37" t="s">
        <v>57</v>
      </c>
      <c r="E63" s="42" t="s">
        <v>58</v>
      </c>
    </row>
    <row r="64" spans="1:16" x14ac:dyDescent="0.2">
      <c r="A64" t="s">
        <v>59</v>
      </c>
      <c r="E64" s="41" t="s">
        <v>60</v>
      </c>
    </row>
    <row r="65" spans="1:16" x14ac:dyDescent="0.2">
      <c r="A65" t="s">
        <v>49</v>
      </c>
      <c r="B65" s="36" t="s">
        <v>102</v>
      </c>
      <c r="C65" s="36" t="s">
        <v>611</v>
      </c>
      <c r="D65" s="37" t="s">
        <v>50</v>
      </c>
      <c r="E65" s="13" t="s">
        <v>612</v>
      </c>
      <c r="F65" s="38" t="s">
        <v>97</v>
      </c>
      <c r="G65" s="39">
        <v>250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209</v>
      </c>
      <c r="O65">
        <f>(M65*21)/100</f>
        <v>0</v>
      </c>
      <c r="P65" t="s">
        <v>27</v>
      </c>
    </row>
    <row r="66" spans="1:16" x14ac:dyDescent="0.2">
      <c r="A66" s="37" t="s">
        <v>55</v>
      </c>
      <c r="E66" s="41" t="s">
        <v>56</v>
      </c>
    </row>
    <row r="67" spans="1:16" x14ac:dyDescent="0.2">
      <c r="A67" s="37" t="s">
        <v>57</v>
      </c>
      <c r="E67" s="42" t="s">
        <v>58</v>
      </c>
    </row>
    <row r="68" spans="1:16" x14ac:dyDescent="0.2">
      <c r="A68" t="s">
        <v>59</v>
      </c>
      <c r="E68" s="41" t="s">
        <v>60</v>
      </c>
    </row>
    <row r="69" spans="1:16" x14ac:dyDescent="0.2">
      <c r="A69" t="s">
        <v>49</v>
      </c>
      <c r="B69" s="36" t="s">
        <v>105</v>
      </c>
      <c r="C69" s="36" t="s">
        <v>613</v>
      </c>
      <c r="D69" s="37" t="s">
        <v>50</v>
      </c>
      <c r="E69" s="13" t="s">
        <v>614</v>
      </c>
      <c r="F69" s="38" t="s">
        <v>97</v>
      </c>
      <c r="G69" s="39">
        <v>250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54</v>
      </c>
      <c r="O69">
        <f>(M69*21)/100</f>
        <v>0</v>
      </c>
      <c r="P69" t="s">
        <v>27</v>
      </c>
    </row>
    <row r="70" spans="1:16" x14ac:dyDescent="0.2">
      <c r="A70" s="37" t="s">
        <v>55</v>
      </c>
      <c r="E70" s="41" t="s">
        <v>56</v>
      </c>
    </row>
    <row r="71" spans="1:16" x14ac:dyDescent="0.2">
      <c r="A71" s="37" t="s">
        <v>57</v>
      </c>
      <c r="E71" s="42" t="s">
        <v>58</v>
      </c>
    </row>
    <row r="72" spans="1:16" x14ac:dyDescent="0.2">
      <c r="A72" t="s">
        <v>59</v>
      </c>
      <c r="E72" s="41" t="s">
        <v>60</v>
      </c>
    </row>
    <row r="73" spans="1:16" x14ac:dyDescent="0.2">
      <c r="A73" t="s">
        <v>49</v>
      </c>
      <c r="B73" s="36" t="s">
        <v>108</v>
      </c>
      <c r="C73" s="36" t="s">
        <v>615</v>
      </c>
      <c r="D73" s="37" t="s">
        <v>50</v>
      </c>
      <c r="E73" s="13" t="s">
        <v>616</v>
      </c>
      <c r="F73" s="38" t="s">
        <v>97</v>
      </c>
      <c r="G73" s="39">
        <v>6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54</v>
      </c>
      <c r="O73">
        <f>(M73*21)/100</f>
        <v>0</v>
      </c>
      <c r="P73" t="s">
        <v>27</v>
      </c>
    </row>
    <row r="74" spans="1:16" x14ac:dyDescent="0.2">
      <c r="A74" s="37" t="s">
        <v>55</v>
      </c>
      <c r="E74" s="41" t="s">
        <v>56</v>
      </c>
    </row>
    <row r="75" spans="1:16" x14ac:dyDescent="0.2">
      <c r="A75" s="37" t="s">
        <v>57</v>
      </c>
      <c r="E75" s="42" t="s">
        <v>58</v>
      </c>
    </row>
    <row r="76" spans="1:16" x14ac:dyDescent="0.2">
      <c r="A76" t="s">
        <v>59</v>
      </c>
      <c r="E76" s="41" t="s">
        <v>60</v>
      </c>
    </row>
    <row r="77" spans="1:16" x14ac:dyDescent="0.2">
      <c r="A77" t="s">
        <v>49</v>
      </c>
      <c r="B77" s="36" t="s">
        <v>180</v>
      </c>
      <c r="C77" s="36" t="s">
        <v>617</v>
      </c>
      <c r="D77" s="37" t="s">
        <v>50</v>
      </c>
      <c r="E77" s="13" t="s">
        <v>618</v>
      </c>
      <c r="F77" s="38" t="s">
        <v>101</v>
      </c>
      <c r="G77" s="39">
        <v>1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54</v>
      </c>
      <c r="O77">
        <f>(M77*21)/100</f>
        <v>0</v>
      </c>
      <c r="P77" t="s">
        <v>27</v>
      </c>
    </row>
    <row r="78" spans="1:16" x14ac:dyDescent="0.2">
      <c r="A78" s="37" t="s">
        <v>55</v>
      </c>
      <c r="E78" s="41" t="s">
        <v>56</v>
      </c>
    </row>
    <row r="79" spans="1:16" x14ac:dyDescent="0.2">
      <c r="A79" s="37" t="s">
        <v>57</v>
      </c>
      <c r="E79" s="42" t="s">
        <v>58</v>
      </c>
    </row>
    <row r="80" spans="1:16" x14ac:dyDescent="0.2">
      <c r="A80" t="s">
        <v>59</v>
      </c>
      <c r="E80" s="41" t="s">
        <v>60</v>
      </c>
    </row>
    <row r="81" spans="1:16" x14ac:dyDescent="0.2">
      <c r="A81" t="s">
        <v>49</v>
      </c>
      <c r="B81" s="36" t="s">
        <v>111</v>
      </c>
      <c r="C81" s="36" t="s">
        <v>619</v>
      </c>
      <c r="D81" s="37" t="s">
        <v>50</v>
      </c>
      <c r="E81" s="13" t="s">
        <v>620</v>
      </c>
      <c r="F81" s="38" t="s">
        <v>101</v>
      </c>
      <c r="G81" s="39">
        <v>5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54</v>
      </c>
      <c r="O81">
        <f>(M81*21)/100</f>
        <v>0</v>
      </c>
      <c r="P81" t="s">
        <v>27</v>
      </c>
    </row>
    <row r="82" spans="1:16" x14ac:dyDescent="0.2">
      <c r="A82" s="37" t="s">
        <v>55</v>
      </c>
      <c r="E82" s="41" t="s">
        <v>56</v>
      </c>
    </row>
    <row r="83" spans="1:16" x14ac:dyDescent="0.2">
      <c r="A83" s="37" t="s">
        <v>57</v>
      </c>
      <c r="E83" s="42" t="s">
        <v>58</v>
      </c>
    </row>
    <row r="84" spans="1:16" x14ac:dyDescent="0.2">
      <c r="A84" t="s">
        <v>59</v>
      </c>
      <c r="E84" s="41" t="s">
        <v>60</v>
      </c>
    </row>
    <row r="85" spans="1:16" ht="25.5" x14ac:dyDescent="0.2">
      <c r="A85" t="s">
        <v>49</v>
      </c>
      <c r="B85" s="36" t="s">
        <v>115</v>
      </c>
      <c r="C85" s="36" t="s">
        <v>621</v>
      </c>
      <c r="D85" s="37" t="s">
        <v>50</v>
      </c>
      <c r="E85" s="13" t="s">
        <v>622</v>
      </c>
      <c r="F85" s="38" t="s">
        <v>101</v>
      </c>
      <c r="G85" s="39">
        <v>1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54</v>
      </c>
      <c r="O85">
        <f>(M85*21)/100</f>
        <v>0</v>
      </c>
      <c r="P85" t="s">
        <v>27</v>
      </c>
    </row>
    <row r="86" spans="1:16" x14ac:dyDescent="0.2">
      <c r="A86" s="37" t="s">
        <v>55</v>
      </c>
      <c r="E86" s="41" t="s">
        <v>56</v>
      </c>
    </row>
    <row r="87" spans="1:16" x14ac:dyDescent="0.2">
      <c r="A87" s="37" t="s">
        <v>57</v>
      </c>
      <c r="E87" s="42" t="s">
        <v>58</v>
      </c>
    </row>
    <row r="88" spans="1:16" x14ac:dyDescent="0.2">
      <c r="A88" t="s">
        <v>59</v>
      </c>
      <c r="E88" s="41" t="s">
        <v>60</v>
      </c>
    </row>
    <row r="89" spans="1:16" ht="25.5" x14ac:dyDescent="0.2">
      <c r="A89" t="s">
        <v>49</v>
      </c>
      <c r="B89" s="36" t="s">
        <v>118</v>
      </c>
      <c r="C89" s="36" t="s">
        <v>623</v>
      </c>
      <c r="D89" s="37" t="s">
        <v>50</v>
      </c>
      <c r="E89" s="13" t="s">
        <v>624</v>
      </c>
      <c r="F89" s="38" t="s">
        <v>101</v>
      </c>
      <c r="G89" s="39">
        <v>1</v>
      </c>
      <c r="H89" s="38">
        <v>0</v>
      </c>
      <c r="I89" s="38">
        <f>ROUND(G89*H89,6)</f>
        <v>0</v>
      </c>
      <c r="L89" s="40">
        <v>0</v>
      </c>
      <c r="M89" s="34">
        <f>ROUND(ROUND(L89,2)*ROUND(G89,3),2)</f>
        <v>0</v>
      </c>
      <c r="N89" s="38" t="s">
        <v>54</v>
      </c>
      <c r="O89">
        <f>(M89*21)/100</f>
        <v>0</v>
      </c>
      <c r="P89" t="s">
        <v>27</v>
      </c>
    </row>
    <row r="90" spans="1:16" x14ac:dyDescent="0.2">
      <c r="A90" s="37" t="s">
        <v>55</v>
      </c>
      <c r="E90" s="41" t="s">
        <v>56</v>
      </c>
    </row>
    <row r="91" spans="1:16" x14ac:dyDescent="0.2">
      <c r="A91" s="37" t="s">
        <v>57</v>
      </c>
      <c r="E91" s="42" t="s">
        <v>58</v>
      </c>
    </row>
    <row r="92" spans="1:16" x14ac:dyDescent="0.2">
      <c r="A92" t="s">
        <v>59</v>
      </c>
      <c r="E92" s="41" t="s">
        <v>60</v>
      </c>
    </row>
    <row r="93" spans="1:16" ht="25.5" x14ac:dyDescent="0.2">
      <c r="A93" t="s">
        <v>49</v>
      </c>
      <c r="B93" s="36" t="s">
        <v>121</v>
      </c>
      <c r="C93" s="36" t="s">
        <v>625</v>
      </c>
      <c r="D93" s="37" t="s">
        <v>50</v>
      </c>
      <c r="E93" s="13" t="s">
        <v>626</v>
      </c>
      <c r="F93" s="38" t="s">
        <v>101</v>
      </c>
      <c r="G93" s="39">
        <v>1</v>
      </c>
      <c r="H93" s="38">
        <v>0</v>
      </c>
      <c r="I93" s="38">
        <f>ROUND(G93*H93,6)</f>
        <v>0</v>
      </c>
      <c r="L93" s="40">
        <v>0</v>
      </c>
      <c r="M93" s="34">
        <f>ROUND(ROUND(L93,2)*ROUND(G93,3),2)</f>
        <v>0</v>
      </c>
      <c r="N93" s="38" t="s">
        <v>54</v>
      </c>
      <c r="O93">
        <f>(M93*21)/100</f>
        <v>0</v>
      </c>
      <c r="P93" t="s">
        <v>27</v>
      </c>
    </row>
    <row r="94" spans="1:16" x14ac:dyDescent="0.2">
      <c r="A94" s="37" t="s">
        <v>55</v>
      </c>
      <c r="E94" s="41" t="s">
        <v>56</v>
      </c>
    </row>
    <row r="95" spans="1:16" x14ac:dyDescent="0.2">
      <c r="A95" s="37" t="s">
        <v>57</v>
      </c>
      <c r="E95" s="42" t="s">
        <v>58</v>
      </c>
    </row>
    <row r="96" spans="1:16" x14ac:dyDescent="0.2">
      <c r="A96" t="s">
        <v>59</v>
      </c>
      <c r="E96" s="41" t="s">
        <v>60</v>
      </c>
    </row>
    <row r="97" spans="1:16" ht="25.5" x14ac:dyDescent="0.2">
      <c r="A97" t="s">
        <v>49</v>
      </c>
      <c r="B97" s="36" t="s">
        <v>125</v>
      </c>
      <c r="C97" s="36" t="s">
        <v>627</v>
      </c>
      <c r="D97" s="37" t="s">
        <v>50</v>
      </c>
      <c r="E97" s="13" t="s">
        <v>628</v>
      </c>
      <c r="F97" s="38" t="s">
        <v>101</v>
      </c>
      <c r="G97" s="39">
        <v>1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54</v>
      </c>
      <c r="O97">
        <f>(M97*21)/100</f>
        <v>0</v>
      </c>
      <c r="P97" t="s">
        <v>27</v>
      </c>
    </row>
    <row r="98" spans="1:16" x14ac:dyDescent="0.2">
      <c r="A98" s="37" t="s">
        <v>55</v>
      </c>
      <c r="E98" s="41" t="s">
        <v>56</v>
      </c>
    </row>
    <row r="99" spans="1:16" x14ac:dyDescent="0.2">
      <c r="A99" s="37" t="s">
        <v>57</v>
      </c>
      <c r="E99" s="42" t="s">
        <v>58</v>
      </c>
    </row>
    <row r="100" spans="1:16" x14ac:dyDescent="0.2">
      <c r="A100" t="s">
        <v>59</v>
      </c>
      <c r="E100" s="41" t="s">
        <v>60</v>
      </c>
    </row>
    <row r="101" spans="1:16" ht="25.5" x14ac:dyDescent="0.2">
      <c r="A101" t="s">
        <v>49</v>
      </c>
      <c r="B101" s="36" t="s">
        <v>128</v>
      </c>
      <c r="C101" s="36" t="s">
        <v>629</v>
      </c>
      <c r="D101" s="37" t="s">
        <v>50</v>
      </c>
      <c r="E101" s="13" t="s">
        <v>630</v>
      </c>
      <c r="F101" s="38" t="s">
        <v>101</v>
      </c>
      <c r="G101" s="39">
        <v>1</v>
      </c>
      <c r="H101" s="38">
        <v>0</v>
      </c>
      <c r="I101" s="38">
        <f>ROUND(G101*H101,6)</f>
        <v>0</v>
      </c>
      <c r="L101" s="40">
        <v>0</v>
      </c>
      <c r="M101" s="34">
        <f>ROUND(ROUND(L101,2)*ROUND(G101,3),2)</f>
        <v>0</v>
      </c>
      <c r="N101" s="38" t="s">
        <v>54</v>
      </c>
      <c r="O101">
        <f>(M101*21)/100</f>
        <v>0</v>
      </c>
      <c r="P101" t="s">
        <v>27</v>
      </c>
    </row>
    <row r="102" spans="1:16" x14ac:dyDescent="0.2">
      <c r="A102" s="37" t="s">
        <v>55</v>
      </c>
      <c r="E102" s="41" t="s">
        <v>56</v>
      </c>
    </row>
    <row r="103" spans="1:16" x14ac:dyDescent="0.2">
      <c r="A103" s="37" t="s">
        <v>57</v>
      </c>
      <c r="E103" s="42" t="s">
        <v>58</v>
      </c>
    </row>
    <row r="104" spans="1:16" x14ac:dyDescent="0.2">
      <c r="A104" t="s">
        <v>59</v>
      </c>
      <c r="E104" s="41" t="s">
        <v>60</v>
      </c>
    </row>
    <row r="105" spans="1:16" x14ac:dyDescent="0.2">
      <c r="A105" t="s">
        <v>49</v>
      </c>
      <c r="B105" s="36" t="s">
        <v>131</v>
      </c>
      <c r="C105" s="36" t="s">
        <v>631</v>
      </c>
      <c r="D105" s="37" t="s">
        <v>50</v>
      </c>
      <c r="E105" s="13" t="s">
        <v>632</v>
      </c>
      <c r="F105" s="38" t="s">
        <v>101</v>
      </c>
      <c r="G105" s="39">
        <v>3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54</v>
      </c>
      <c r="O105">
        <f>(M105*21)/100</f>
        <v>0</v>
      </c>
      <c r="P105" t="s">
        <v>27</v>
      </c>
    </row>
    <row r="106" spans="1:16" x14ac:dyDescent="0.2">
      <c r="A106" s="37" t="s">
        <v>55</v>
      </c>
      <c r="E106" s="41" t="s">
        <v>56</v>
      </c>
    </row>
    <row r="107" spans="1:16" x14ac:dyDescent="0.2">
      <c r="A107" s="37" t="s">
        <v>57</v>
      </c>
      <c r="E107" s="42" t="s">
        <v>58</v>
      </c>
    </row>
    <row r="108" spans="1:16" x14ac:dyDescent="0.2">
      <c r="A108" t="s">
        <v>59</v>
      </c>
      <c r="E108" s="41" t="s">
        <v>60</v>
      </c>
    </row>
    <row r="109" spans="1:16" x14ac:dyDescent="0.2">
      <c r="A109" t="s">
        <v>49</v>
      </c>
      <c r="B109" s="36" t="s">
        <v>236</v>
      </c>
      <c r="C109" s="36" t="s">
        <v>633</v>
      </c>
      <c r="D109" s="37" t="s">
        <v>50</v>
      </c>
      <c r="E109" s="13" t="s">
        <v>634</v>
      </c>
      <c r="F109" s="38" t="s">
        <v>101</v>
      </c>
      <c r="G109" s="39">
        <v>2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54</v>
      </c>
      <c r="O109">
        <f>(M109*21)/100</f>
        <v>0</v>
      </c>
      <c r="P109" t="s">
        <v>27</v>
      </c>
    </row>
    <row r="110" spans="1:16" x14ac:dyDescent="0.2">
      <c r="A110" s="37" t="s">
        <v>55</v>
      </c>
      <c r="E110" s="41" t="s">
        <v>56</v>
      </c>
    </row>
    <row r="111" spans="1:16" x14ac:dyDescent="0.2">
      <c r="A111" s="37" t="s">
        <v>57</v>
      </c>
      <c r="E111" s="42" t="s">
        <v>58</v>
      </c>
    </row>
    <row r="112" spans="1:16" x14ac:dyDescent="0.2">
      <c r="A112" t="s">
        <v>59</v>
      </c>
      <c r="E112" s="41" t="s">
        <v>60</v>
      </c>
    </row>
    <row r="113" spans="1:16" x14ac:dyDescent="0.2">
      <c r="A113" t="s">
        <v>49</v>
      </c>
      <c r="B113" s="36" t="s">
        <v>134</v>
      </c>
      <c r="C113" s="36" t="s">
        <v>635</v>
      </c>
      <c r="D113" s="37" t="s">
        <v>50</v>
      </c>
      <c r="E113" s="13" t="s">
        <v>636</v>
      </c>
      <c r="F113" s="38" t="s">
        <v>101</v>
      </c>
      <c r="G113" s="39">
        <v>1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209</v>
      </c>
      <c r="O113">
        <f>(M113*21)/100</f>
        <v>0</v>
      </c>
      <c r="P113" t="s">
        <v>27</v>
      </c>
    </row>
    <row r="114" spans="1:16" x14ac:dyDescent="0.2">
      <c r="A114" s="37" t="s">
        <v>55</v>
      </c>
      <c r="E114" s="41" t="s">
        <v>56</v>
      </c>
    </row>
    <row r="115" spans="1:16" x14ac:dyDescent="0.2">
      <c r="A115" s="37" t="s">
        <v>57</v>
      </c>
      <c r="E115" s="42" t="s">
        <v>58</v>
      </c>
    </row>
    <row r="116" spans="1:16" x14ac:dyDescent="0.2">
      <c r="A116" t="s">
        <v>59</v>
      </c>
      <c r="E116" s="41" t="s">
        <v>60</v>
      </c>
    </row>
    <row r="117" spans="1:16" ht="25.5" x14ac:dyDescent="0.2">
      <c r="A117" t="s">
        <v>49</v>
      </c>
      <c r="B117" s="36" t="s">
        <v>137</v>
      </c>
      <c r="C117" s="36" t="s">
        <v>637</v>
      </c>
      <c r="D117" s="37" t="s">
        <v>50</v>
      </c>
      <c r="E117" s="13" t="s">
        <v>638</v>
      </c>
      <c r="F117" s="38" t="s">
        <v>101</v>
      </c>
      <c r="G117" s="39">
        <v>2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209</v>
      </c>
      <c r="O117">
        <f>(M117*21)/100</f>
        <v>0</v>
      </c>
      <c r="P117" t="s">
        <v>27</v>
      </c>
    </row>
    <row r="118" spans="1:16" x14ac:dyDescent="0.2">
      <c r="A118" s="37" t="s">
        <v>55</v>
      </c>
      <c r="E118" s="41" t="s">
        <v>56</v>
      </c>
    </row>
    <row r="119" spans="1:16" x14ac:dyDescent="0.2">
      <c r="A119" s="37" t="s">
        <v>57</v>
      </c>
      <c r="E119" s="42" t="s">
        <v>58</v>
      </c>
    </row>
    <row r="120" spans="1:16" x14ac:dyDescent="0.2">
      <c r="A120" t="s">
        <v>59</v>
      </c>
      <c r="E120" s="41" t="s">
        <v>60</v>
      </c>
    </row>
    <row r="121" spans="1:16" x14ac:dyDescent="0.2">
      <c r="A121" t="s">
        <v>49</v>
      </c>
      <c r="B121" s="36" t="s">
        <v>140</v>
      </c>
      <c r="C121" s="36" t="s">
        <v>639</v>
      </c>
      <c r="D121" s="37" t="s">
        <v>50</v>
      </c>
      <c r="E121" s="13" t="s">
        <v>640</v>
      </c>
      <c r="F121" s="38" t="s">
        <v>97</v>
      </c>
      <c r="G121" s="39">
        <v>150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ROUND(ROUND(L121,2)*ROUND(G121,3),2)</f>
        <v>0</v>
      </c>
      <c r="N121" s="38" t="s">
        <v>54</v>
      </c>
      <c r="O121">
        <f>(M121*21)/100</f>
        <v>0</v>
      </c>
      <c r="P121" t="s">
        <v>27</v>
      </c>
    </row>
    <row r="122" spans="1:16" x14ac:dyDescent="0.2">
      <c r="A122" s="37" t="s">
        <v>55</v>
      </c>
      <c r="E122" s="41" t="s">
        <v>56</v>
      </c>
    </row>
    <row r="123" spans="1:16" x14ac:dyDescent="0.2">
      <c r="A123" s="37" t="s">
        <v>57</v>
      </c>
      <c r="E123" s="42" t="s">
        <v>58</v>
      </c>
    </row>
    <row r="124" spans="1:16" x14ac:dyDescent="0.2">
      <c r="A124" t="s">
        <v>59</v>
      </c>
      <c r="E124" s="41" t="s">
        <v>60</v>
      </c>
    </row>
    <row r="125" spans="1:16" ht="25.5" x14ac:dyDescent="0.2">
      <c r="A125" t="s">
        <v>49</v>
      </c>
      <c r="B125" s="36" t="s">
        <v>144</v>
      </c>
      <c r="C125" s="36" t="s">
        <v>641</v>
      </c>
      <c r="D125" s="37" t="s">
        <v>50</v>
      </c>
      <c r="E125" s="13" t="s">
        <v>642</v>
      </c>
      <c r="F125" s="38" t="s">
        <v>97</v>
      </c>
      <c r="G125" s="39">
        <v>100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54</v>
      </c>
      <c r="O125">
        <f>(M125*21)/100</f>
        <v>0</v>
      </c>
      <c r="P125" t="s">
        <v>27</v>
      </c>
    </row>
    <row r="126" spans="1:16" x14ac:dyDescent="0.2">
      <c r="A126" s="37" t="s">
        <v>55</v>
      </c>
      <c r="E126" s="41" t="s">
        <v>56</v>
      </c>
    </row>
    <row r="127" spans="1:16" x14ac:dyDescent="0.2">
      <c r="A127" s="37" t="s">
        <v>57</v>
      </c>
      <c r="E127" s="42" t="s">
        <v>58</v>
      </c>
    </row>
    <row r="128" spans="1:16" x14ac:dyDescent="0.2">
      <c r="A128" t="s">
        <v>59</v>
      </c>
      <c r="E128" s="41" t="s">
        <v>60</v>
      </c>
    </row>
    <row r="129" spans="1:16" ht="25.5" x14ac:dyDescent="0.2">
      <c r="A129" t="s">
        <v>49</v>
      </c>
      <c r="B129" s="36" t="s">
        <v>147</v>
      </c>
      <c r="C129" s="36" t="s">
        <v>643</v>
      </c>
      <c r="D129" s="37" t="s">
        <v>50</v>
      </c>
      <c r="E129" s="13" t="s">
        <v>644</v>
      </c>
      <c r="F129" s="38" t="s">
        <v>101</v>
      </c>
      <c r="G129" s="39">
        <v>12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54</v>
      </c>
      <c r="O129">
        <f>(M129*21)/100</f>
        <v>0</v>
      </c>
      <c r="P129" t="s">
        <v>27</v>
      </c>
    </row>
    <row r="130" spans="1:16" x14ac:dyDescent="0.2">
      <c r="A130" s="37" t="s">
        <v>55</v>
      </c>
      <c r="E130" s="41" t="s">
        <v>56</v>
      </c>
    </row>
    <row r="131" spans="1:16" x14ac:dyDescent="0.2">
      <c r="A131" s="37" t="s">
        <v>57</v>
      </c>
      <c r="E131" s="42" t="s">
        <v>58</v>
      </c>
    </row>
    <row r="132" spans="1:16" x14ac:dyDescent="0.2">
      <c r="A132" t="s">
        <v>59</v>
      </c>
      <c r="E132" s="41" t="s">
        <v>60</v>
      </c>
    </row>
    <row r="133" spans="1:16" ht="25.5" x14ac:dyDescent="0.2">
      <c r="A133" t="s">
        <v>49</v>
      </c>
      <c r="B133" s="36" t="s">
        <v>150</v>
      </c>
      <c r="C133" s="36" t="s">
        <v>645</v>
      </c>
      <c r="D133" s="37" t="s">
        <v>50</v>
      </c>
      <c r="E133" s="13" t="s">
        <v>646</v>
      </c>
      <c r="F133" s="38" t="s">
        <v>101</v>
      </c>
      <c r="G133" s="39">
        <v>2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54</v>
      </c>
      <c r="O133">
        <f>(M133*21)/100</f>
        <v>0</v>
      </c>
      <c r="P133" t="s">
        <v>27</v>
      </c>
    </row>
    <row r="134" spans="1:16" x14ac:dyDescent="0.2">
      <c r="A134" s="37" t="s">
        <v>55</v>
      </c>
      <c r="E134" s="41" t="s">
        <v>56</v>
      </c>
    </row>
    <row r="135" spans="1:16" x14ac:dyDescent="0.2">
      <c r="A135" s="37" t="s">
        <v>57</v>
      </c>
      <c r="E135" s="42" t="s">
        <v>58</v>
      </c>
    </row>
    <row r="136" spans="1:16" x14ac:dyDescent="0.2">
      <c r="A136" t="s">
        <v>59</v>
      </c>
      <c r="E136" s="41" t="s">
        <v>60</v>
      </c>
    </row>
    <row r="137" spans="1:16" x14ac:dyDescent="0.2">
      <c r="A137" t="s">
        <v>49</v>
      </c>
      <c r="B137" s="36" t="s">
        <v>154</v>
      </c>
      <c r="C137" s="36" t="s">
        <v>647</v>
      </c>
      <c r="D137" s="37" t="s">
        <v>50</v>
      </c>
      <c r="E137" s="13" t="s">
        <v>648</v>
      </c>
      <c r="F137" s="38" t="s">
        <v>101</v>
      </c>
      <c r="G137" s="39">
        <v>3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209</v>
      </c>
      <c r="O137">
        <f>(M137*21)/100</f>
        <v>0</v>
      </c>
      <c r="P137" t="s">
        <v>27</v>
      </c>
    </row>
    <row r="138" spans="1:16" x14ac:dyDescent="0.2">
      <c r="A138" s="37" t="s">
        <v>55</v>
      </c>
      <c r="E138" s="41" t="s">
        <v>56</v>
      </c>
    </row>
    <row r="139" spans="1:16" x14ac:dyDescent="0.2">
      <c r="A139" s="37" t="s">
        <v>57</v>
      </c>
      <c r="E139" s="42" t="s">
        <v>58</v>
      </c>
    </row>
    <row r="140" spans="1:16" x14ac:dyDescent="0.2">
      <c r="A140" t="s">
        <v>59</v>
      </c>
      <c r="E140" s="41" t="s">
        <v>60</v>
      </c>
    </row>
    <row r="141" spans="1:16" ht="25.5" x14ac:dyDescent="0.2">
      <c r="A141" t="s">
        <v>49</v>
      </c>
      <c r="B141" s="36" t="s">
        <v>157</v>
      </c>
      <c r="C141" s="36" t="s">
        <v>649</v>
      </c>
      <c r="D141" s="37" t="s">
        <v>50</v>
      </c>
      <c r="E141" s="13" t="s">
        <v>650</v>
      </c>
      <c r="F141" s="38" t="s">
        <v>97</v>
      </c>
      <c r="G141" s="39">
        <v>250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54</v>
      </c>
      <c r="O141">
        <f>(M141*21)/100</f>
        <v>0</v>
      </c>
      <c r="P141" t="s">
        <v>27</v>
      </c>
    </row>
    <row r="142" spans="1:16" x14ac:dyDescent="0.2">
      <c r="A142" s="37" t="s">
        <v>55</v>
      </c>
      <c r="E142" s="41" t="s">
        <v>56</v>
      </c>
    </row>
    <row r="143" spans="1:16" x14ac:dyDescent="0.2">
      <c r="A143" s="37" t="s">
        <v>57</v>
      </c>
      <c r="E143" s="42" t="s">
        <v>58</v>
      </c>
    </row>
    <row r="144" spans="1:16" x14ac:dyDescent="0.2">
      <c r="A144" t="s">
        <v>59</v>
      </c>
      <c r="E144" s="41" t="s">
        <v>60</v>
      </c>
    </row>
    <row r="145" spans="1:16" x14ac:dyDescent="0.2">
      <c r="A145" t="s">
        <v>49</v>
      </c>
      <c r="B145" s="36" t="s">
        <v>292</v>
      </c>
      <c r="C145" s="36" t="s">
        <v>651</v>
      </c>
      <c r="D145" s="37" t="s">
        <v>50</v>
      </c>
      <c r="E145" s="13" t="s">
        <v>652</v>
      </c>
      <c r="F145" s="38" t="s">
        <v>97</v>
      </c>
      <c r="G145" s="39">
        <v>10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54</v>
      </c>
      <c r="O145">
        <f>(M145*21)/100</f>
        <v>0</v>
      </c>
      <c r="P145" t="s">
        <v>27</v>
      </c>
    </row>
    <row r="146" spans="1:16" x14ac:dyDescent="0.2">
      <c r="A146" s="37" t="s">
        <v>55</v>
      </c>
      <c r="E146" s="41" t="s">
        <v>56</v>
      </c>
    </row>
    <row r="147" spans="1:16" x14ac:dyDescent="0.2">
      <c r="A147" s="37" t="s">
        <v>57</v>
      </c>
      <c r="E147" s="42" t="s">
        <v>58</v>
      </c>
    </row>
    <row r="148" spans="1:16" x14ac:dyDescent="0.2">
      <c r="A148" t="s">
        <v>59</v>
      </c>
      <c r="E148" s="41" t="s">
        <v>60</v>
      </c>
    </row>
    <row r="149" spans="1:16" x14ac:dyDescent="0.2">
      <c r="A149" t="s">
        <v>49</v>
      </c>
      <c r="B149" s="36" t="s">
        <v>294</v>
      </c>
      <c r="C149" s="36" t="s">
        <v>653</v>
      </c>
      <c r="D149" s="37" t="s">
        <v>50</v>
      </c>
      <c r="E149" s="13" t="s">
        <v>654</v>
      </c>
      <c r="F149" s="38" t="s">
        <v>101</v>
      </c>
      <c r="G149" s="39">
        <v>4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54</v>
      </c>
      <c r="O149">
        <f>(M149*21)/100</f>
        <v>0</v>
      </c>
      <c r="P149" t="s">
        <v>27</v>
      </c>
    </row>
    <row r="150" spans="1:16" x14ac:dyDescent="0.2">
      <c r="A150" s="37" t="s">
        <v>55</v>
      </c>
      <c r="E150" s="41" t="s">
        <v>56</v>
      </c>
    </row>
    <row r="151" spans="1:16" x14ac:dyDescent="0.2">
      <c r="A151" s="37" t="s">
        <v>57</v>
      </c>
      <c r="E151" s="42" t="s">
        <v>58</v>
      </c>
    </row>
    <row r="152" spans="1:16" x14ac:dyDescent="0.2">
      <c r="A152" t="s">
        <v>59</v>
      </c>
      <c r="E152" s="41" t="s">
        <v>60</v>
      </c>
    </row>
    <row r="153" spans="1:16" x14ac:dyDescent="0.2">
      <c r="A153" t="s">
        <v>49</v>
      </c>
      <c r="B153" s="36" t="s">
        <v>296</v>
      </c>
      <c r="C153" s="36" t="s">
        <v>655</v>
      </c>
      <c r="D153" s="37" t="s">
        <v>50</v>
      </c>
      <c r="E153" s="13" t="s">
        <v>656</v>
      </c>
      <c r="F153" s="38" t="s">
        <v>101</v>
      </c>
      <c r="G153" s="39">
        <v>1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209</v>
      </c>
      <c r="O153">
        <f>(M153*21)/100</f>
        <v>0</v>
      </c>
      <c r="P153" t="s">
        <v>27</v>
      </c>
    </row>
    <row r="154" spans="1:16" x14ac:dyDescent="0.2">
      <c r="A154" s="37" t="s">
        <v>55</v>
      </c>
      <c r="E154" s="41" t="s">
        <v>56</v>
      </c>
    </row>
    <row r="155" spans="1:16" x14ac:dyDescent="0.2">
      <c r="A155" s="37" t="s">
        <v>57</v>
      </c>
      <c r="E155" s="42" t="s">
        <v>58</v>
      </c>
    </row>
    <row r="156" spans="1:16" x14ac:dyDescent="0.2">
      <c r="A156" t="s">
        <v>59</v>
      </c>
      <c r="E156" s="41" t="s">
        <v>60</v>
      </c>
    </row>
    <row r="157" spans="1:16" ht="25.5" x14ac:dyDescent="0.2">
      <c r="A157" t="s">
        <v>49</v>
      </c>
      <c r="B157" s="36" t="s">
        <v>297</v>
      </c>
      <c r="C157" s="36" t="s">
        <v>657</v>
      </c>
      <c r="D157" s="37" t="s">
        <v>50</v>
      </c>
      <c r="E157" s="13" t="s">
        <v>658</v>
      </c>
      <c r="F157" s="38" t="s">
        <v>101</v>
      </c>
      <c r="G157" s="39">
        <v>4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54</v>
      </c>
      <c r="O157">
        <f>(M157*21)/100</f>
        <v>0</v>
      </c>
      <c r="P157" t="s">
        <v>27</v>
      </c>
    </row>
    <row r="158" spans="1:16" x14ac:dyDescent="0.2">
      <c r="A158" s="37" t="s">
        <v>55</v>
      </c>
      <c r="E158" s="41" t="s">
        <v>56</v>
      </c>
    </row>
    <row r="159" spans="1:16" x14ac:dyDescent="0.2">
      <c r="A159" s="37" t="s">
        <v>57</v>
      </c>
      <c r="E159" s="42" t="s">
        <v>58</v>
      </c>
    </row>
    <row r="160" spans="1:16" x14ac:dyDescent="0.2">
      <c r="A160" t="s">
        <v>59</v>
      </c>
      <c r="E160" s="41" t="s">
        <v>60</v>
      </c>
    </row>
    <row r="161" spans="1:16" ht="25.5" x14ac:dyDescent="0.2">
      <c r="A161" t="s">
        <v>49</v>
      </c>
      <c r="B161" s="36" t="s">
        <v>301</v>
      </c>
      <c r="C161" s="36" t="s">
        <v>659</v>
      </c>
      <c r="D161" s="37" t="s">
        <v>50</v>
      </c>
      <c r="E161" s="13" t="s">
        <v>660</v>
      </c>
      <c r="F161" s="38" t="s">
        <v>101</v>
      </c>
      <c r="G161" s="39">
        <v>4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54</v>
      </c>
      <c r="O161">
        <f>(M161*21)/100</f>
        <v>0</v>
      </c>
      <c r="P161" t="s">
        <v>27</v>
      </c>
    </row>
    <row r="162" spans="1:16" x14ac:dyDescent="0.2">
      <c r="A162" s="37" t="s">
        <v>55</v>
      </c>
      <c r="E162" s="41" t="s">
        <v>56</v>
      </c>
    </row>
    <row r="163" spans="1:16" x14ac:dyDescent="0.2">
      <c r="A163" s="37" t="s">
        <v>57</v>
      </c>
      <c r="E163" s="42" t="s">
        <v>58</v>
      </c>
    </row>
    <row r="164" spans="1:16" x14ac:dyDescent="0.2">
      <c r="A164" t="s">
        <v>59</v>
      </c>
      <c r="E164" s="41" t="s">
        <v>60</v>
      </c>
    </row>
    <row r="165" spans="1:16" ht="25.5" x14ac:dyDescent="0.2">
      <c r="A165" t="s">
        <v>49</v>
      </c>
      <c r="B165" s="36" t="s">
        <v>306</v>
      </c>
      <c r="C165" s="36" t="s">
        <v>661</v>
      </c>
      <c r="D165" s="37" t="s">
        <v>50</v>
      </c>
      <c r="E165" s="13" t="s">
        <v>662</v>
      </c>
      <c r="F165" s="38" t="s">
        <v>101</v>
      </c>
      <c r="G165" s="39">
        <v>1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54</v>
      </c>
      <c r="O165">
        <f>(M165*21)/100</f>
        <v>0</v>
      </c>
      <c r="P165" t="s">
        <v>27</v>
      </c>
    </row>
    <row r="166" spans="1:16" x14ac:dyDescent="0.2">
      <c r="A166" s="37" t="s">
        <v>55</v>
      </c>
      <c r="E166" s="41" t="s">
        <v>56</v>
      </c>
    </row>
    <row r="167" spans="1:16" x14ac:dyDescent="0.2">
      <c r="A167" s="37" t="s">
        <v>57</v>
      </c>
      <c r="E167" s="42" t="s">
        <v>58</v>
      </c>
    </row>
    <row r="168" spans="1:16" x14ac:dyDescent="0.2">
      <c r="A168" t="s">
        <v>59</v>
      </c>
      <c r="E168" s="41" t="s">
        <v>60</v>
      </c>
    </row>
    <row r="169" spans="1:16" ht="25.5" x14ac:dyDescent="0.2">
      <c r="A169" t="s">
        <v>49</v>
      </c>
      <c r="B169" s="36" t="s">
        <v>308</v>
      </c>
      <c r="C169" s="36" t="s">
        <v>663</v>
      </c>
      <c r="D169" s="37" t="s">
        <v>50</v>
      </c>
      <c r="E169" s="13" t="s">
        <v>664</v>
      </c>
      <c r="F169" s="38" t="s">
        <v>101</v>
      </c>
      <c r="G169" s="39">
        <v>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54</v>
      </c>
      <c r="O169">
        <f>(M169*21)/100</f>
        <v>0</v>
      </c>
      <c r="P169" t="s">
        <v>27</v>
      </c>
    </row>
    <row r="170" spans="1:16" x14ac:dyDescent="0.2">
      <c r="A170" s="37" t="s">
        <v>55</v>
      </c>
      <c r="E170" s="41" t="s">
        <v>56</v>
      </c>
    </row>
    <row r="171" spans="1:16" x14ac:dyDescent="0.2">
      <c r="A171" s="37" t="s">
        <v>57</v>
      </c>
      <c r="E171" s="42" t="s">
        <v>58</v>
      </c>
    </row>
    <row r="172" spans="1:16" x14ac:dyDescent="0.2">
      <c r="A172" t="s">
        <v>59</v>
      </c>
      <c r="E172" s="41" t="s">
        <v>60</v>
      </c>
    </row>
    <row r="173" spans="1:16" x14ac:dyDescent="0.2">
      <c r="A173" t="s">
        <v>49</v>
      </c>
      <c r="B173" s="36" t="s">
        <v>309</v>
      </c>
      <c r="C173" s="36" t="s">
        <v>665</v>
      </c>
      <c r="D173" s="37" t="s">
        <v>50</v>
      </c>
      <c r="E173" s="13" t="s">
        <v>666</v>
      </c>
      <c r="F173" s="38" t="s">
        <v>97</v>
      </c>
      <c r="G173" s="39">
        <v>90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54</v>
      </c>
      <c r="O173">
        <f>(M173*21)/100</f>
        <v>0</v>
      </c>
      <c r="P173" t="s">
        <v>27</v>
      </c>
    </row>
    <row r="174" spans="1:16" x14ac:dyDescent="0.2">
      <c r="A174" s="37" t="s">
        <v>55</v>
      </c>
      <c r="E174" s="41" t="s">
        <v>56</v>
      </c>
    </row>
    <row r="175" spans="1:16" x14ac:dyDescent="0.2">
      <c r="A175" s="37" t="s">
        <v>57</v>
      </c>
      <c r="E175" s="42" t="s">
        <v>58</v>
      </c>
    </row>
    <row r="176" spans="1:16" x14ac:dyDescent="0.2">
      <c r="A176" t="s">
        <v>59</v>
      </c>
      <c r="E176" s="41" t="s">
        <v>60</v>
      </c>
    </row>
    <row r="177" spans="1:16" x14ac:dyDescent="0.2">
      <c r="A177" t="s">
        <v>49</v>
      </c>
      <c r="B177" s="36" t="s">
        <v>310</v>
      </c>
      <c r="C177" s="36" t="s">
        <v>667</v>
      </c>
      <c r="D177" s="37" t="s">
        <v>50</v>
      </c>
      <c r="E177" s="13" t="s">
        <v>668</v>
      </c>
      <c r="F177" s="38" t="s">
        <v>101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54</v>
      </c>
      <c r="O177">
        <f>(M177*21)/100</f>
        <v>0</v>
      </c>
      <c r="P177" t="s">
        <v>27</v>
      </c>
    </row>
    <row r="178" spans="1:16" x14ac:dyDescent="0.2">
      <c r="A178" s="37" t="s">
        <v>55</v>
      </c>
      <c r="E178" s="41" t="s">
        <v>56</v>
      </c>
    </row>
    <row r="179" spans="1:16" x14ac:dyDescent="0.2">
      <c r="A179" s="37" t="s">
        <v>57</v>
      </c>
      <c r="E179" s="42" t="s">
        <v>58</v>
      </c>
    </row>
    <row r="180" spans="1:16" x14ac:dyDescent="0.2">
      <c r="A180" t="s">
        <v>59</v>
      </c>
      <c r="E180" s="41" t="s">
        <v>60</v>
      </c>
    </row>
    <row r="181" spans="1:16" x14ac:dyDescent="0.2">
      <c r="A181" t="s">
        <v>49</v>
      </c>
      <c r="B181" s="36" t="s">
        <v>311</v>
      </c>
      <c r="C181" s="36" t="s">
        <v>669</v>
      </c>
      <c r="D181" s="37" t="s">
        <v>50</v>
      </c>
      <c r="E181" s="13" t="s">
        <v>670</v>
      </c>
      <c r="F181" s="38" t="s">
        <v>101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209</v>
      </c>
      <c r="O181">
        <f>(M181*21)/100</f>
        <v>0</v>
      </c>
      <c r="P181" t="s">
        <v>27</v>
      </c>
    </row>
    <row r="182" spans="1:16" x14ac:dyDescent="0.2">
      <c r="A182" s="37" t="s">
        <v>55</v>
      </c>
      <c r="E182" s="41" t="s">
        <v>56</v>
      </c>
    </row>
    <row r="183" spans="1:16" x14ac:dyDescent="0.2">
      <c r="A183" s="37" t="s">
        <v>57</v>
      </c>
      <c r="E183" s="42" t="s">
        <v>58</v>
      </c>
    </row>
    <row r="184" spans="1:16" x14ac:dyDescent="0.2">
      <c r="A184" t="s">
        <v>59</v>
      </c>
      <c r="E184" s="41" t="s">
        <v>60</v>
      </c>
    </row>
    <row r="185" spans="1:16" x14ac:dyDescent="0.2">
      <c r="A185" t="s">
        <v>49</v>
      </c>
      <c r="B185" s="36" t="s">
        <v>314</v>
      </c>
      <c r="C185" s="36" t="s">
        <v>671</v>
      </c>
      <c r="D185" s="37" t="s">
        <v>50</v>
      </c>
      <c r="E185" s="13" t="s">
        <v>672</v>
      </c>
      <c r="F185" s="38" t="s">
        <v>101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209</v>
      </c>
      <c r="O185">
        <f>(M185*21)/100</f>
        <v>0</v>
      </c>
      <c r="P185" t="s">
        <v>27</v>
      </c>
    </row>
    <row r="186" spans="1:16" x14ac:dyDescent="0.2">
      <c r="A186" s="37" t="s">
        <v>55</v>
      </c>
      <c r="E186" s="41" t="s">
        <v>56</v>
      </c>
    </row>
    <row r="187" spans="1:16" x14ac:dyDescent="0.2">
      <c r="A187" s="37" t="s">
        <v>57</v>
      </c>
      <c r="E187" s="42" t="s">
        <v>58</v>
      </c>
    </row>
    <row r="188" spans="1:16" x14ac:dyDescent="0.2">
      <c r="A188" t="s">
        <v>59</v>
      </c>
      <c r="E188" s="41" t="s">
        <v>60</v>
      </c>
    </row>
    <row r="189" spans="1:16" ht="25.5" x14ac:dyDescent="0.2">
      <c r="A189" t="s">
        <v>49</v>
      </c>
      <c r="B189" s="36" t="s">
        <v>304</v>
      </c>
      <c r="C189" s="36" t="s">
        <v>673</v>
      </c>
      <c r="D189" s="37" t="s">
        <v>50</v>
      </c>
      <c r="E189" s="13" t="s">
        <v>674</v>
      </c>
      <c r="F189" s="38" t="s">
        <v>101</v>
      </c>
      <c r="G189" s="39">
        <v>1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54</v>
      </c>
      <c r="O189">
        <f>(M189*21)/100</f>
        <v>0</v>
      </c>
      <c r="P189" t="s">
        <v>27</v>
      </c>
    </row>
    <row r="190" spans="1:16" x14ac:dyDescent="0.2">
      <c r="A190" s="37" t="s">
        <v>55</v>
      </c>
      <c r="E190" s="41" t="s">
        <v>56</v>
      </c>
    </row>
    <row r="191" spans="1:16" x14ac:dyDescent="0.2">
      <c r="A191" s="37" t="s">
        <v>57</v>
      </c>
      <c r="E191" s="42" t="s">
        <v>58</v>
      </c>
    </row>
    <row r="192" spans="1:16" x14ac:dyDescent="0.2">
      <c r="A192" t="s">
        <v>59</v>
      </c>
      <c r="E192" s="41" t="s">
        <v>60</v>
      </c>
    </row>
    <row r="193" spans="1:16" x14ac:dyDescent="0.2">
      <c r="A193" t="s">
        <v>49</v>
      </c>
      <c r="B193" s="36" t="s">
        <v>317</v>
      </c>
      <c r="C193" s="36" t="s">
        <v>675</v>
      </c>
      <c r="D193" s="37" t="s">
        <v>50</v>
      </c>
      <c r="E193" s="13" t="s">
        <v>676</v>
      </c>
      <c r="F193" s="38" t="s">
        <v>101</v>
      </c>
      <c r="G193" s="39">
        <v>1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209</v>
      </c>
      <c r="O193">
        <f>(M193*21)/100</f>
        <v>0</v>
      </c>
      <c r="P193" t="s">
        <v>27</v>
      </c>
    </row>
    <row r="194" spans="1:16" x14ac:dyDescent="0.2">
      <c r="A194" s="37" t="s">
        <v>55</v>
      </c>
      <c r="E194" s="41" t="s">
        <v>56</v>
      </c>
    </row>
    <row r="195" spans="1:16" x14ac:dyDescent="0.2">
      <c r="A195" s="37" t="s">
        <v>57</v>
      </c>
      <c r="E195" s="42" t="s">
        <v>58</v>
      </c>
    </row>
    <row r="196" spans="1:16" x14ac:dyDescent="0.2">
      <c r="A196" t="s">
        <v>59</v>
      </c>
      <c r="E196" s="41" t="s">
        <v>60</v>
      </c>
    </row>
    <row r="197" spans="1:16" x14ac:dyDescent="0.2">
      <c r="A197" t="s">
        <v>49</v>
      </c>
      <c r="B197" s="36" t="s">
        <v>318</v>
      </c>
      <c r="C197" s="36" t="s">
        <v>677</v>
      </c>
      <c r="D197" s="37" t="s">
        <v>50</v>
      </c>
      <c r="E197" s="13" t="s">
        <v>678</v>
      </c>
      <c r="F197" s="38" t="s">
        <v>204</v>
      </c>
      <c r="G197" s="39">
        <v>40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54</v>
      </c>
      <c r="O197">
        <f>(M197*21)/100</f>
        <v>0</v>
      </c>
      <c r="P197" t="s">
        <v>27</v>
      </c>
    </row>
    <row r="198" spans="1:16" x14ac:dyDescent="0.2">
      <c r="A198" s="37" t="s">
        <v>55</v>
      </c>
      <c r="E198" s="41" t="s">
        <v>56</v>
      </c>
    </row>
    <row r="199" spans="1:16" x14ac:dyDescent="0.2">
      <c r="A199" s="37" t="s">
        <v>57</v>
      </c>
      <c r="E199" s="42" t="s">
        <v>58</v>
      </c>
    </row>
    <row r="200" spans="1:16" x14ac:dyDescent="0.2">
      <c r="A200" t="s">
        <v>59</v>
      </c>
      <c r="E200" s="41" t="s">
        <v>60</v>
      </c>
    </row>
    <row r="201" spans="1:16" x14ac:dyDescent="0.2">
      <c r="A201" t="s">
        <v>49</v>
      </c>
      <c r="B201" s="36" t="s">
        <v>319</v>
      </c>
      <c r="C201" s="36" t="s">
        <v>679</v>
      </c>
      <c r="D201" s="37" t="s">
        <v>50</v>
      </c>
      <c r="E201" s="13" t="s">
        <v>680</v>
      </c>
      <c r="F201" s="38" t="s">
        <v>101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54</v>
      </c>
      <c r="O201">
        <f>(M201*21)/100</f>
        <v>0</v>
      </c>
      <c r="P201" t="s">
        <v>27</v>
      </c>
    </row>
    <row r="202" spans="1:16" x14ac:dyDescent="0.2">
      <c r="A202" s="37" t="s">
        <v>55</v>
      </c>
      <c r="E202" s="41" t="s">
        <v>56</v>
      </c>
    </row>
    <row r="203" spans="1:16" x14ac:dyDescent="0.2">
      <c r="A203" s="37" t="s">
        <v>57</v>
      </c>
      <c r="E203" s="42" t="s">
        <v>58</v>
      </c>
    </row>
    <row r="204" spans="1:16" x14ac:dyDescent="0.2">
      <c r="A204" t="s">
        <v>59</v>
      </c>
      <c r="E204" s="41" t="s">
        <v>60</v>
      </c>
    </row>
    <row r="205" spans="1:16" x14ac:dyDescent="0.2">
      <c r="A205" t="s">
        <v>49</v>
      </c>
      <c r="B205" s="36" t="s">
        <v>320</v>
      </c>
      <c r="C205" s="36" t="s">
        <v>681</v>
      </c>
      <c r="D205" s="37" t="s">
        <v>50</v>
      </c>
      <c r="E205" s="13" t="s">
        <v>682</v>
      </c>
      <c r="F205" s="38" t="s">
        <v>204</v>
      </c>
      <c r="G205" s="39">
        <v>48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54</v>
      </c>
      <c r="O205">
        <f>(M205*21)/100</f>
        <v>0</v>
      </c>
      <c r="P205" t="s">
        <v>27</v>
      </c>
    </row>
    <row r="206" spans="1:16" x14ac:dyDescent="0.2">
      <c r="A206" s="37" t="s">
        <v>55</v>
      </c>
      <c r="E206" s="41" t="s">
        <v>56</v>
      </c>
    </row>
    <row r="207" spans="1:16" x14ac:dyDescent="0.2">
      <c r="A207" s="37" t="s">
        <v>57</v>
      </c>
      <c r="E207" s="42" t="s">
        <v>58</v>
      </c>
    </row>
    <row r="208" spans="1:16" x14ac:dyDescent="0.2">
      <c r="A208" t="s">
        <v>59</v>
      </c>
      <c r="E208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SO 101.1</vt:lpstr>
      <vt:lpstr>SO 101.2</vt:lpstr>
      <vt:lpstr>SO 102</vt:lpstr>
      <vt:lpstr>SO 104</vt:lpstr>
      <vt:lpstr>SO 106</vt:lpstr>
      <vt:lpstr>SO 105</vt:lpstr>
      <vt:lpstr>SO 103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Pluhařová Lenka</cp:lastModifiedBy>
  <dcterms:created xsi:type="dcterms:W3CDTF">2021-02-24T13:45:50Z</dcterms:created>
  <dcterms:modified xsi:type="dcterms:W3CDTF">2021-02-24T13:45:50Z</dcterms:modified>
  <cp:category/>
  <cp:contentStatus/>
</cp:coreProperties>
</file>