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JankoM" reservationPassword="0"/>
  <workbookPr/>
  <bookViews>
    <workbookView xWindow="240" yWindow="120" windowWidth="14940" windowHeight="9225" activeTab="0"/>
  </bookViews>
  <sheets>
    <sheet name="Rekapitulace" sheetId="1" r:id="rId1"/>
    <sheet name="SO 98-98" sheetId="2" r:id="rId2"/>
    <sheet name="SO 01" sheetId="3" r:id="rId3"/>
  </sheets>
  <definedNames/>
  <calcPr/>
  <webPublishing/>
</workbook>
</file>

<file path=xl/sharedStrings.xml><?xml version="1.0" encoding="utf-8"?>
<sst xmlns="http://schemas.openxmlformats.org/spreadsheetml/2006/main" count="759" uniqueCount="298">
  <si>
    <t>Aspe</t>
  </si>
  <si>
    <t>Rekapitulace ceny</t>
  </si>
  <si>
    <t>S631800354</t>
  </si>
  <si>
    <t>Rekonstrukce mostu v km 78,015 trati Praha - Chomutov</t>
  </si>
  <si>
    <t>ZŘ</t>
  </si>
  <si>
    <t>20201203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</si>
  <si>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</si>
  <si>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</si>
  <si>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</si>
  <si>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</si>
  <si>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</si>
  <si>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</si>
  <si>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</si>
  <si>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Počet neoceněných položek</t>
  </si>
  <si>
    <t>D.4</t>
  </si>
  <si>
    <t>Ostatní technologická zařízení</t>
  </si>
  <si>
    <t xml:space="preserve">  SO 98-98</t>
  </si>
  <si>
    <t>Všeobecný objekt</t>
  </si>
  <si>
    <t>SŽDC05</t>
  </si>
  <si>
    <t>S</t>
  </si>
  <si>
    <t>O</t>
  </si>
  <si>
    <t>Soupis prací objektu</t>
  </si>
  <si>
    <t xml:space="preserve">Stavba: </t>
  </si>
  <si>
    <t>0,00</t>
  </si>
  <si>
    <t>15,00</t>
  </si>
  <si>
    <t>21,00</t>
  </si>
  <si>
    <t>3</t>
  </si>
  <si>
    <t>2</t>
  </si>
  <si>
    <t>Objekt: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</si>
  <si>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</si>
  <si>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</si>
  <si>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</si>
  <si>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</si>
  <si>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</si>
  <si>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</si>
  <si>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</si>
  <si>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hmotnost</t>
  </si>
  <si>
    <t>Celková hmotnost</t>
  </si>
  <si>
    <t>Jednotková cena</t>
  </si>
  <si>
    <t>Dodávka</t>
  </si>
  <si>
    <t>Jednotková</t>
  </si>
  <si>
    <t>Celkem</t>
  </si>
  <si>
    <t>Cenové soustavy</t>
  </si>
  <si>
    <t>Počet položek s nulovou cenou</t>
  </si>
  <si>
    <t>O1</t>
  </si>
  <si>
    <t>SO 98-98</t>
  </si>
  <si>
    <t>SD</t>
  </si>
  <si>
    <t>1</t>
  </si>
  <si>
    <t>Dokumentace stavby</t>
  </si>
  <si>
    <t>P</t>
  </si>
  <si>
    <t>VSEOB001</t>
  </si>
  <si>
    <t/>
  </si>
  <si>
    <t>Geodetická dokumentace skutečného provedení stavby</t>
  </si>
  <si>
    <t>KPL</t>
  </si>
  <si>
    <t>R-položka</t>
  </si>
  <si>
    <t>PP</t>
  </si>
  <si>
    <t>Vypracování geodetické části dokumentace skutečného provedení</t>
  </si>
  <si>
    <t>VV</t>
  </si>
  <si>
    <t>v předepsaném rozsahu a počtu dle VTP a ZTP</t>
  </si>
  <si>
    <t>TS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</si>
  <si>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</t>
  </si>
  <si>
    <t>VSEOB002</t>
  </si>
  <si>
    <t>Dokumentace skutečného provedení v listinné formě</t>
  </si>
  <si>
    <t>Vypracování technické části dokumentace skutečného provedení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</si>
  <si>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počtu, která mimo jiné zahrnuje , zapracování všech změn během výstavby, výsledné měřící protokoly, aktuální údaje a dokumenty k zařízení (vlastní SW, knihy kabelových plánů s měřícími protokoly a protokoly o jejich uložení, předpisy pro obsluhu, doklady ověřovacího provozu apod.), závěrečnou zprávu o nakládání s odpady apod</t>
  </si>
  <si>
    <t>VSEOB003</t>
  </si>
  <si>
    <t>Dokumentace skutečného provedení v elektronické formě</t>
  </si>
  <si>
    <t>Vypracování kompletní dokumentace skutečného provedení v elektronické formě.</t>
  </si>
  <si>
    <t>Položka zahrnuje veškeré činnosti nezbytné k vypracování kompletní elketroniké dokumentace skutečného provedení dle SOD na zhotovení stavby a v rozsahu vyhlášky č. 499/2006 Sb. v platném znění a dle požadavků VTP a ZTP.</t>
  </si>
  <si>
    <t>Ostatní</t>
  </si>
  <si>
    <t>4</t>
  </si>
  <si>
    <t>VSEOB005</t>
  </si>
  <si>
    <t>Osvědčení o shodě notifikovanou osobou</t>
  </si>
  <si>
    <t>Zajištění vydání osvědčení o shodě notifikovanou osobou</t>
  </si>
  <si>
    <t>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    
Položka zahrnuje  všechny nezbytné práce, náklady a zařízení  včetně  všech doprav a pomocného materiálu nutných  pro uskutečnění dané činnosti.</t>
  </si>
  <si>
    <t>5</t>
  </si>
  <si>
    <t>VSEOB006</t>
  </si>
  <si>
    <t>Osvědčení o bezpečnosti před uvedením do provozu</t>
  </si>
  <si>
    <t>Zajištění vydání osvědčení o bezpečnosti před uvedením do provozu.</t>
  </si>
  <si>
    <t>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    
Položka zahrnuje  všechny nezbytné práce, náklady a zařízení  včetně  všech doprav a pomocného materiálu nutných  pro uskutečnění dané činnosti.</t>
  </si>
  <si>
    <t>E.1.4</t>
  </si>
  <si>
    <t>Mosty, propustky, zdi</t>
  </si>
  <si>
    <t xml:space="preserve">  SO 01</t>
  </si>
  <si>
    <t>Most v km 78,015</t>
  </si>
  <si>
    <t>SO 01</t>
  </si>
  <si>
    <t>0</t>
  </si>
  <si>
    <t>Všeobecné konstrukce a práce</t>
  </si>
  <si>
    <t>015111</t>
  </si>
  <si>
    <t>POPLATKY ZA LIKVIDACŮ ODPADŮ NEKONTAMINOVANÝCH - 17 05 04 VYTĚŽENÉ ZEMINY A HORNINY - I. TŘÍDA TĚŽITELNOSTI</t>
  </si>
  <si>
    <t>T</t>
  </si>
  <si>
    <t>2019_OTSKP</t>
  </si>
  <si>
    <t>z odkopu   
260,171*2,0=520,342 [A]</t>
  </si>
  <si>
    <t>1. Položka obsahuje:    
 – veškeré poplatky provozovateli skládky, recyklační linky nebo jiného zařízení na zpracování nebo likvidaci odpadů související s převzetím, uložením, zpracováním nebo likvidací odpadu    
2. Položka neobsahuje:    
 – náklady spojené s dopravou odpadu z místa stavby na místo převzetí provozovatelem skládky, recyklační linky nebo jiného zařízení na zpracování nebo likvidaci odpadů    
3. Způsob měření:    
Tunou se rozumí hmotnost odpadu vytříděného v souladu se zákonem č. 185/2001 Sb., o nakládání s odpady, v platném znění.</t>
  </si>
  <si>
    <t>015330</t>
  </si>
  <si>
    <t>POPLATKY ZA LIKVIDACŮ ODPADŮ NEKONTAMINOVANÝCH - 17 05 04 KAMENNÁ SUŤ</t>
  </si>
  <si>
    <t>rozebraná dlažba v otvoru z přílohy E1.3.1  
36,720*2,5=91,800 [A]  
z bourání   
9,081*2,5=22,703 [B]  
Celkem: A+B=114,503 [C]</t>
  </si>
  <si>
    <t>027121R</t>
  </si>
  <si>
    <t>PROVIZORNÍ PŘÍSTUPOVÉ CESTY - ZŘÍZENÍ</t>
  </si>
  <si>
    <t>M2</t>
  </si>
  <si>
    <t>Úprava přístupu k objektu mostu z obce Deštnice, náklady na pronájem a užívání cesty a ostatních ploch ZE SILNIČNÍCH PANELŮ VČETNĚ ZAŘÍZENÍ STAVENIŠTĚ - ZŘÍZENÍ, PROVOZ,</t>
  </si>
  <si>
    <t>přístupová cesta k objektu   
200*3,0=600,000 [A]  
Manipulační plocha pro flok   
15*15=225,000 [B]  
Celkem: A+B=825,000 [C]</t>
  </si>
  <si>
    <t>zahrnuje veškeré náklady spojené s objednatelem požadovanými zařízeními</t>
  </si>
  <si>
    <t>027123R</t>
  </si>
  <si>
    <t>PROVIZORNÍ PŘÍSTUPOVÉ CESTY - ZRUŠENÍ</t>
  </si>
  <si>
    <t>02943</t>
  </si>
  <si>
    <t>OSTATNÍ POŽADAVKY - VYPRACOVÁNÍ RDS</t>
  </si>
  <si>
    <t>Položka RDS -Veškerá dokumentace zhotovitele potřebná pro realizaci stavby dle ZTP, kap.4.4, pro výrobu a montáž FLOK v rozsahu dle TKP 19, D.2.1.4, příloha č.4 flexibilní ocelová konstrukce, včetně statického výpočtu a stanovení zatížitelnosti.</t>
  </si>
  <si>
    <t>zahrnuje veškeré náklady spojené s objednatelem požadovanými pracemi</t>
  </si>
  <si>
    <t>Zemní práce</t>
  </si>
  <si>
    <t>6</t>
  </si>
  <si>
    <t>11120</t>
  </si>
  <si>
    <t>ODSTRANĚNÍ KŘOVIN</t>
  </si>
  <si>
    <t>Mýcení keřů okolo čel a křídel</t>
  </si>
  <si>
    <t>Výměra určena z výkresu   
vpravo: 16,45*20,78=341,831 [A]  
vlevo : 16,45*20,36=334,922 [B]  
Celkem: A+B=676,753 [C]</t>
  </si>
  <si>
    <t>odstranění křovin a stromů do průměru 100 mm   
doprava dřevin bez ohledu na vzdálenost   
spálení na hromadách nebo štěpkování</t>
  </si>
  <si>
    <t>7</t>
  </si>
  <si>
    <t>114157</t>
  </si>
  <si>
    <t>ODSTR DLAŽ VOD KOR Z LOMKAM NA MC VČET PODKL, ODVOZ DO 16KM</t>
  </si>
  <si>
    <t>M3</t>
  </si>
  <si>
    <t>v otvoru   
4,8*25,5*0,3=36,720 [A]</t>
  </si>
  <si>
    <t>Odstranění konstrukcí vodních koryt se měří v [m3] vybouraných hmot ve stavu před vybouráním. 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</si>
  <si>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8</t>
  </si>
  <si>
    <t>11525</t>
  </si>
  <si>
    <t>PŘEVEDENÍ VODY POTRUBÍM DN 600 NEBO ŽLABY R.O. DO 2,0M</t>
  </si>
  <si>
    <t>M</t>
  </si>
  <si>
    <t>občasná vodoteč</t>
  </si>
  <si>
    <t>pro převedení vody nejprve k O01 po té k O02  
37,440*2=74,880 [A]</t>
  </si>
  <si>
    <t>Položka převedení vody na povrchu zahrnuje zřízení, udržování a odstranění příslušného zařízení. Převedení vody se uvádí buď průměrem potrubí (DN) nebo délkou rozvinutého obvodu žlabu (r.o.).</t>
  </si>
  <si>
    <t>9</t>
  </si>
  <si>
    <t>121101</t>
  </si>
  <si>
    <t>SEJMUTÍ ORNICE NEBO LESNÍ PŮDY S ODVOZEM DO 1KM</t>
  </si>
  <si>
    <t>Odkop zeminy za kříldy pro dlažby   
vpravo  
1,5*9,325*0,15*2=4,196 [A]  
vlevo  
1,5*8,7*0,15*2=3,915 [B]  
mezi křídly   
vpravo  
69,0*0,15=10,350 [C]  
vlevo  
65,4*0,15=9,810 [D]  
Celkem: A+B+C+D=28,271 [E]  
ponecháno na místě do 1km ke zpětnému použití, přebytečný materiál bude odvezen na místo určené investorem</t>
  </si>
  <si>
    <t>položka zahrnuje sejmutí ornice bez ohledu na tloušťku vrstvy a její vodorovnou dopravu    
nezahrnuje uložení na trvalou skládku</t>
  </si>
  <si>
    <t>10</t>
  </si>
  <si>
    <t>122737</t>
  </si>
  <si>
    <t>ODKOPÁVKY A PROKOPÁVKY OBECNÉ TŘ. I, ODVOZ DO 16KM</t>
  </si>
  <si>
    <t>Skládka např AZS 98 -Žatec</t>
  </si>
  <si>
    <t>Odkop zeminy za kříldy pro dlažby   
vpravo  
1,5*9,325*0,25*2=6,994 [A]  
vlevo  
1,5*8,7*0,25*2=6,525 [B]  
odkopávka v otvoru  
7,21*25,370=182,918 [C]  
mezi křídly   
vpravo   
69*0,25=17,250 [D]  
vlevo  
65,4*0,25=16,350 [E]  
prahy dlažby    
0,8*0,5*(6,860+3,425)=4,114 [F]  
0,8*0,5*12,215=4,886 [G]  
odkop pro vybudování dlažby a nových říms průčelí   
0,9*11,805=10,625 [I]  
0,93*11,300=10,509 [J]  
Celkem: A+B+C+D+E+F+G+I+J=260,171 [K]</t>
  </si>
  <si>
    <t>položka zahrnuje:    
- vodorovná a svislá doprava, přemístění, přeložení, manipulace s výkopkem    
- kompletní provedení vykopávky nezapažené i zapažené    
- ošetření výkopiště po celou dobu práce v něm vč. klimatických opatření    
- ztížení vykopávek v blízkosti podzemního vedení, konstrukcí a objektů vč. jejich dočasného zajištění    
- ztížení pod vodou, v okolí výbušnin, ve stísněných prostorech a pod.    
- příplatek za lepivost    
- těžení po vrstvách, pásech a po jiných nutných částech (figurách)    
- čerpání vody vč. čerpacích jímek, potrubí a pohotovostní čerpací soupravy (viz ustanovení k pol. 1151,2)    
- potřebné snížení hladiny podzemní vody    
- těžení a rozpojování jednotlivých balvanů    
- vytahování a nošení výkopku    
- svahování a přesvah. svahů do konečného tvaru, výměna hornin v podloží a v pláni znehodnocené klimatickými vlivy    
- ruční vykopávky, odstranění kořenů a napadávek    
- pažení, vzepření a rozepření vč. přepažování (vyjma štětových stěn)    
- úpravu, ochranu a očištění dna, základové spáry, stěn a svahů    
- zhutnění podloží, případně i svahů vč. svahování    
- zřízení stupňů v podloží a lavic na svazích, není-li pro tyto práce zřízena samostatná položka    
- udržování výkopiště a jeho ochrana proti vodě    
- odvedení nebo obvedení vody v okolí výkopiště a ve výkopišti    
- třídění výkopku    
- veškeré pomocné konstrukce umožňující provedení vykopávky (příjezdy, sjezdy, nájezdy, lešení, podpěr. konstr., přemostění, zpevněné plochy, zakrytí a pod.)    
- nezahrnuje uložení zeminy (na skládku, do násypu) ani poplatky za skládku, vykazují se v položce č.0141**</t>
  </si>
  <si>
    <t>11</t>
  </si>
  <si>
    <t>18110</t>
  </si>
  <si>
    <t>ÚPRAVA PLÁNĚ SE ZHUTNĚNÍM V HORNINĚ TŘ. I</t>
  </si>
  <si>
    <t>úprava a zhutnění základové spáry na Edef2=30 MPa</t>
  </si>
  <si>
    <t>Množství odměřeno z příloh E.1.3.1.  
4,060*25,370=103,002 [A]</t>
  </si>
  <si>
    <t>položka zahrnuje úpravu pláně včetně vyrovnání výškových rozdílů. Míru zhutnění určuje projekt.</t>
  </si>
  <si>
    <t>12</t>
  </si>
  <si>
    <t>18222</t>
  </si>
  <si>
    <t>ROZPROSTŘENÍ ORNICE VE SVAHU V TL DO 0,15M</t>
  </si>
  <si>
    <t>zpětné rozprostření sejmutá ornice na svahy   
28,271/0,15=188,473 [A]</t>
  </si>
  <si>
    <t>položka zahrnuje:    
nutné přemístění ornice z dočasných skládek vzdálených do 50m    
rozprostření ornice v předepsané tloušťce ve svahu přes 1:5</t>
  </si>
  <si>
    <t>13</t>
  </si>
  <si>
    <t>18241</t>
  </si>
  <si>
    <t>ZALOŽENÍ TRÁVNÍKU RUČNÍM VÝSEVEM</t>
  </si>
  <si>
    <t>na sejmutou ornice na svahy   
28,271/0,15=188,473 [A]</t>
  </si>
  <si>
    <t>Zahrnuje dodání předepsané travní směsi, její výsev na ornici, zalévání, první pokosení, to vše bez ohledu na sklon terénu</t>
  </si>
  <si>
    <t>14</t>
  </si>
  <si>
    <t>18247</t>
  </si>
  <si>
    <t>OŠETŘOVÁNÍ TRÁVNÍKU</t>
  </si>
  <si>
    <t>ornice na svahy   
28,271/0,15=188,473 [A]</t>
  </si>
  <si>
    <t>Zahrnuje pokosení se shrabáním, naložení shrabků na dopravní prostředek, s odvozem a se složením, to vše bez ohledu na sklon terénu    
zahrnuje nutné zalití a hnojení</t>
  </si>
  <si>
    <t>Základy</t>
  </si>
  <si>
    <t>15</t>
  </si>
  <si>
    <t>261413R</t>
  </si>
  <si>
    <t>VRTY PRO KOTVENÍ A INJEKTÁŽ TŘ IV NA POVRCHU D DO 25MM</t>
  </si>
  <si>
    <t>Včetně cementové zalivky</t>
  </si>
  <si>
    <t>kotvení předstěn křídel  
400*0,4=160,000 [A]</t>
  </si>
  <si>
    <t>položka zahrnuje:    
přemístění, montáž a demontáž vrtných souprav    
svislou dopravu zeminy z vrtu    
vodorovnou dopravu zeminy bez uložení na skládku    
případně nutné pažení dočasné (včetně odpažení) i trvalé</t>
  </si>
  <si>
    <t>16</t>
  </si>
  <si>
    <t>261414R</t>
  </si>
  <si>
    <t>VRTY PRO KOTVENÍ A INJEKTÁŽ TŘ IV NA POVRCHU D DO 35MM</t>
  </si>
  <si>
    <t>vrty pro kotvení říms do stávajícího zdiva   
římsy čel   
84*0,35=29,400 [A]  
kotvení předstěn křídel</t>
  </si>
  <si>
    <t>17</t>
  </si>
  <si>
    <t>261415</t>
  </si>
  <si>
    <t>VRTY PRO KOTVENÍ A INJEKTÁŽ NA POVRCHU TŘ. IV D DO 50MM</t>
  </si>
  <si>
    <t>vrty pro injektáž čel    
69,4=69,400 [A]</t>
  </si>
  <si>
    <t>18</t>
  </si>
  <si>
    <t>272314</t>
  </si>
  <si>
    <t>ZÁKLADY Z PROSTÉHO BETONU DO C25/30</t>
  </si>
  <si>
    <t>prahy dlažby   
zprava   
0,5*0,8*(6,860+3,425)=4,114 [A]  
zleva   
0,5*0,8*12,215=4,886 [B]  
Celkem: A+B=9,000 [C]</t>
  </si>
  <si>
    <t>- dodání  čerstvého  betonu  (betonové  směsi)  požadované  kvality,  jeho  uložení  do požadovaného tvaru při jakékoliv hustotě výztuže, konzistenci čerstvého betonu a způsobu hutnění, ošetření a ochranu betonu,    
- zhotovení nepropustného, mrazuvzdorného betonu a betonu požadované trvanlivosti a vlastností,    
- užití potřebných přísad a technologií výroby betonu,    
- zřízení pracovních a dilatačních spar, včetně potřebných úprav, výplně, vložek, opracování, očištění a ošetření,    
- bednění  požadovaných  konstr. (i ztracené) s úpravou  dle požadované  kvality povrchu betonu, včetně odbedňovacích a odskružovacích prostředků,    
- podpěrné  konstr. (skruže) a lešení všech druhů pro bednění, uložení čerstvého betonu, výztuže a doplňkových konstr., vč. požadovaných otvorů, ochranných a bezpečnostních opatření a základů těchto konstrukcí a lešení,    
- vytvoření kotevních čel, kapes, nálitků, a sedel,    
- zřízení  všech  požadovaných  otvorů, kapes, výklenků, prostupů, dutin, drážek a pod., vč. ztížení práce a úprav  kolem nich,    
- úpravy pro osazení výztuže, doplňkových konstrukcí a vybavení,    
- úpravy povrchu pro položení požadované izolace, povlaků a nátěrů, případně vyspravení,    
- ztížení práce u kabelových a injektážních trubek a ostatních zařízení osazovaných do betonu,    
- konstrukce betonových kloubů, upevnění kotevních prvků a doplňkových konstrukcí,    
- nátěry zabraňující soudržnost betonu a bednění,    
- výplň, těsnění  a tmelení spar a spojů,    
- opatření  povrchů  betonu  izolací  proti zemní vlhkosti v částech, kde přijdou do styku se zeminou nebo kamenivem,    
- případné zřízení spojovací vrstvy u základů,    
- úpravy pro osazení zařízení ochrany konstrukce proti vlivu bludných proudů,</t>
  </si>
  <si>
    <t>19</t>
  </si>
  <si>
    <t>272325</t>
  </si>
  <si>
    <t>ZÁKLADY ZE ŽELEZOBETONU DO C30/37</t>
  </si>
  <si>
    <t>C30/37 XD3,XF4</t>
  </si>
  <si>
    <t>Základová konstrukce pro NK   
100,0=100,000 [A]  
základy pro předstěny křídel  
0,5*0,5*(8,275+8,240+7,580+7,710)=7,951 [B]  
Celkem: A+B=107,951 [C]</t>
  </si>
  <si>
    <t>20</t>
  </si>
  <si>
    <t>272365</t>
  </si>
  <si>
    <t>VÝZTUŽ ZÁKLADŮ Z OCELI 10505, B500B</t>
  </si>
  <si>
    <t>4885,214/1000=4,885 [A]</t>
  </si>
  <si>
    <t>Položka zahrnuje veškerý materiál, výrobky a polotovary, včetně mimostaveništní a vnitrostaveništní dopravy (rovněž přesuny), včetně naložení a složení, případně s uložením    
- dodání betonářské výztuže v požadované kvalitě, stříhání, řezání, ohýbání a spojování do všech požadovaných tvarů (vč. armakošů) a uložení s požadovaným zajištěním polohy a krytí výztuže betonem,    
- veškeré svary nebo jiné spoje výztuže,    
- pomocné konstrukce a práce pro osazení a upevnění výztuže,    
- zednické výpomoci pro montáž betonářské výztuže,    
- úpravy výztuže pro osazení doplňkových konstrukcí,    
- ochranu výztuže do doby jejího zabetonování,    
- úpravy výztuže pro zřízení železobetonových kloubů, kotevních prvků, závěsných ok a doplňkových konstrukcí,    
- veškerá opatření pro zajištění soudržnosti výztuže a betonu,    
- vodivé propojení výztuže, které je součástí ochrany konstrukce proti vlivům bludných proudů, vyvedení do měřících skříní nebo míst pro měření bludných proudů (vlastní měřící skříně se uvádějí položkami SD 74),    
- povrchovou antikorozní úpravu výztuže,    
- separaci výztuže,    
- osazení měřících zařízení a úpravy pro ně,    
- osazení měřících skříní nebo míst pro měření bludných proudů.</t>
  </si>
  <si>
    <t>21</t>
  </si>
  <si>
    <t>281451</t>
  </si>
  <si>
    <t>INJEKTOVÁNÍ NÍZKOTLAKÉ Z CEMENTOVÉ MALTY NA POVRCHU</t>
  </si>
  <si>
    <t>Doinjektování vrchlíku po zaplnění popílkovou suspenzí. Injektováno bude přes ponechané trubky umístěné před vyplněním dutiny v rámci položky 45169</t>
  </si>
  <si>
    <t>Výměra určena z výkresu 3.1  a připočtena rezerva 10% pro kaverny 10% na doinjektování   
1,9*24,670*1,100*0,1=5,156 [A]</t>
  </si>
  <si>
    <t>Položka injektážních prací obsahuje kompletní práce, mimo zřízení vrtů (vykazují se položkami 261, 262), které jsou nutné pro předepsanou funkci injektáže (statickou, těsnící a pod.).     
Položka obsahuje vodní tlakové zkoušky před a po injektáži.    
Položka zahrnuje veškerý materiál, výrobky a polotovary, včetně mimostaveništní a vnitrostaveništní dopravy (rovněž přesuny), včetně naložení a složení, případně s uložením.</t>
  </si>
  <si>
    <t>22</t>
  </si>
  <si>
    <t>281611</t>
  </si>
  <si>
    <t>INJEKTOVÁNÍ NÍZKOTLAKÉ Z CEMENTOVÝCH POJIV NA POVRCHU</t>
  </si>
  <si>
    <t>mezerovitost 15%  
154*0,15=23,100 [A]</t>
  </si>
  <si>
    <t>Položka injektážních prací obsahuje kompletní práce, mimo zřízení vrtů (vykazují se položkami 261, 262), které jsou nutné pro předepsanou funkci injektáže (statickou, těsnící a pod.).Položka obsahuje vodní tlakové zkoušky před a po injektáži.     
Položka zahrnuje veškerý materiál, výrobky a polotovary, včetně mimostaveništní a vnitrostaveništní dopravy (rovněž přesuny), včetně naložení a složení, případně s uložením.</t>
  </si>
  <si>
    <t>Svislé konstrukce</t>
  </si>
  <si>
    <t>23</t>
  </si>
  <si>
    <t>31111R</t>
  </si>
  <si>
    <t>ZDI A STĚNY PODPĚR A VOLNÉ Z DÍLCŮ BETON</t>
  </si>
  <si>
    <t>zdi ze štípaných tvarovek včetně výplně</t>
  </si>
  <si>
    <t>křídla včetně prořezu 10%  
K1  
11,4*1,1=12,540 [A]  
K2  
10,6*1,1=11,660 [B]  
K3  
12,0*1,1=13,200 [C]  
K4  
12,6*1,1=13,860 [D]  
Celkem: A+B+C+D=51,260 [E]</t>
  </si>
  <si>
    <t>- dodání dílce požadovaného  tvaru a vlastností, jeho skladování, doprava a osazení do definitivní polohy, včetně komplexní technologie výroby a montáže dílců, ošetření a ochrana dílců,    
- u dílců železobetonových a předpjatých veškerá výztuž, případně i tuhé kovové prvky a závěsná oka,    
- úpravy a zařízení pro uložení a transport dílce,    
- veškeré požadované úpravy dílců, včetně doplňkových konstrukcí a vybavení,    
- sestavení dílce na stavbě včetně montážních zařízení, plošin a prahů a pod.,    
- výplň, těsnění a tmelení spár a spojů,    
- očištění a ošetření úložných ploch,    
- zednické výpomoce pro montáž dílců,    
- označení dílce výrobním štítkem nebo jiným způsobem,    
- úpravy dílce pro dodržení požadované přesnosti jeho osazení, včetně případných měření,    
- veškerá zařízení pro zajištění stability v každém okamžiku,    
- další práce dané případně specifikací k příslušnému prefabrik. dílci (úprava pohledových ploch, příp. rubových ploch, osazení měřících zařízení, zkoušení a měření dílců a pod.)</t>
  </si>
  <si>
    <t>24</t>
  </si>
  <si>
    <t>311212</t>
  </si>
  <si>
    <t>ZDI A STĚNY PODPĚR A VOLNÉ Z KAMENE A LOM VÝROBKŮ NA MC</t>
  </si>
  <si>
    <t>přezdění zdiva čela vlevo   
0,55*7,520=4,136 [A]</t>
  </si>
  <si>
    <t>Položka zahrnuje veškerý materiál, výrobky a polotovary, včetně mimostaveništní a vnitrostaveništní dopravy (rovněž přesuny), včetně naložení a složení, případně s uložením.</t>
  </si>
  <si>
    <t>25</t>
  </si>
  <si>
    <t>31123</t>
  </si>
  <si>
    <t>ZDI A STĚNY PODPĚR A VOLNÉ Z CIHEL PÁLENÝCH</t>
  </si>
  <si>
    <t>pro výplň cementopopílkovou suspenzí   
zprava  
2,2*0,15=0,330 [A]  
zleva   
2,56*0,15=0,384 [B]  
Celkem: A+B=0,714 [C]</t>
  </si>
  <si>
    <t>26</t>
  </si>
  <si>
    <t>311365</t>
  </si>
  <si>
    <t>VÝZTUŽ ZDÍ A STĚN PODP A VOL Z OCELI 10505, B500B</t>
  </si>
  <si>
    <t>výztuž předstěn   
1939,94/1000=1,940 [A]</t>
  </si>
  <si>
    <t>27</t>
  </si>
  <si>
    <t>317325</t>
  </si>
  <si>
    <t>ŘÍMSY ZE ŽELEZOBETONU DO C30/37</t>
  </si>
  <si>
    <t>římsy čel   
vlevo  
3,2=3,200 [A]  
vpravo   
3,3=3,300 [B]  
římsy křídel   
římsa na K1  
1,2=1,200 [C]  
římsa na K2  
1,2=1,200 [D]  
římsa na K3  
1,1=1,100 [E]  
římsa na K4  
1,1=1,100 [F]  
Celkem: A+B+C+D+E+F=11,100 [G]</t>
  </si>
  <si>
    <t>položka zahrnuje:    
- dodání  čerstvého  betonu  (betonové  směsi)  požadované  kvality,  jeho  uložení  do požadovaného tvaru při jakékoliv hustotě výztuže, konzistenci čerstvého betonu a způsobu hutnění, ošetření a ochranu betonu,    
- zhotovení nepropustného, mrazuvzdorného betonu a betonu požadované trvanlivosti a vlastností,    
- užití potřebných přísad a technologií výroby betonu,    
- zřízení pracovních a dilatačních spar, včetně potřebných úprav, výplně, vložek, opracování, očištění a ošetření,    
- bednění  požadovaných  konstr. (i ztracené) s úpravou  dle požadované  kvality povrchu betonu, včetně odbedňovacích a odskružovacích prostředků,    
- podpěrné  konstr. (skruže) a lešení všech druhů pro bednění, uložení čerstvého betonu, výztuže a doplňkových konstr., vč. požadovaných otvorů, ochranných a bezpečnostních opatření a základů těchto konstrukcí a lešení,    
- vytvoření kotevních čel, kapes, nálitků, a sedel,    
- zřízení  všech  požadovaných  otvorů, kapes, výklenků, prostupů, dutin, drážek a pod., vč. ztížení práce a úprav  kolem nich,    
- úpravy pro osazení výztuže, doplňkových konstrukcí a vybavení,    
- úpravy povrchu pro položení požadované izolace, povlaků a nátěrů, případně vyspravení,    
- ztížení práce u kabelových a injektážních trubek a ostatních zařízení osazovaných do betonu,    
- konstrukce betonových kloubů, upevnění kotevních prvků a doplňkových konstrukcí,    
- nátěry zabraňující soudržnost betonu a bednění,    
- výplň, těsnění  a tmelení spar a spojů,    
- opatření  povrchů  betonu  izolací  proti zemní vlhkosti v částech, kde přijdou do styku se zeminou nebo kamenivem,    
- případné zřízení spojovací vrstvy u základů,    
- úpravy pro osazení zařízení ochrany konstrukce proti vlivu bludných proudů</t>
  </si>
  <si>
    <t>28</t>
  </si>
  <si>
    <t>317365</t>
  </si>
  <si>
    <t>VÝZTUŽ ŘÍMS Z OCELI 10505, B500B</t>
  </si>
  <si>
    <t>řimsy čel  
724,446/1000=0,724 [A]  
křídlo K1  
195,37/1000=0,195 [B]  
křídlo K2  
197,95/1000=0,198 [C]  
křídlo K3  
181,77/1000=0,182 [D]  
křídlo K4  
181,74/1000=0,182 [E]  
Celkem: A+B+C+D+E=1,481 [F]</t>
  </si>
  <si>
    <t>položka zahrnuje:     
- dodání betonářské výztuže v požadované kvalitě, stříhání, řezání, ohýbání a spojování do všech požadovaných tvarů (vč. armakošů) a uložení s požadovaným zajištěním polohy a krytí výztuže betonem,    
- veškeré svary nebo jiné spoje výztuže,    
- pomocné konstrukce a práce pro osazení a upevnění výztuže,    
- zednické výpomoci pro montáž betonářské výztuže,    
- úpravy výztuže pro osazení doplňkových konstrukcí,    
- ochranu výztuže do doby jejího zabetonování,    
- úpravy výztuže pro zřízení železobetonových kloubů, kotevních prvků, závěsných ok a doplňkových konstrukcí,    
- veškerá opatření pro zajištění soudržnosti výztuže a betonu,    
- vodivé propojení výztuže, které je součástí ochrany konstrukce proti vlivům bludných proudů, vyvedení do měřících skříní nebo míst pro měření bludných proudů (vlastní měřící skříně se uvádějí položkami SD 74)    
- povrchovou antikorozní úpravu výztuže,    
- separaci výztuže,    
- osazení měřících zařízení a úpravy pro ně,    
- osazení měřících skříní nebo míst pro měření bludných proudů.</t>
  </si>
  <si>
    <t>29</t>
  </si>
  <si>
    <t>348173</t>
  </si>
  <si>
    <t>ZÁBRADLÍ Z DÍLCŮ KOVOVÝCH ŽÁROVĚ ZINK PONOREM S NÁTĚREM</t>
  </si>
  <si>
    <t>KG</t>
  </si>
  <si>
    <t>Skladba ONS dle D.2.1.4 přílohy č.9 Zábradlí</t>
  </si>
  <si>
    <t>Dle přílohy D.2.1.4.9  
436,57+831,41=1 267,980 [A]</t>
  </si>
  <si>
    <t>- dílenská dokumentace, včetně technologického předpisu spojování,    
- dodání  materiálu  v požadované kvalitě a výroba konstrukce (včetně  pomůcek,  přípravků a prostředků pro výrobu) bez ohledu na náročnost a její hmotnost,    
- dodání spojovacího materiálu,    
- zřízení  montážních  a  dilatačních  spojů,  spar, včetně potřebných úprav, vložek, opracování, očištění a ošetření,    
- podpěr. konstr. a lešení všech druhů pro montáž konstrukcí i doplňkových, včetně požadovaných otvorů, ochranných a bezpečnostních opatření a základů pro tyto konstrukce a lešení,    
- montáž konstrukce na staveništi, včetně montážních prostředků a pomůcek a zednických výpomocí,                                  
- výplň, těsnění a tmelení spar a spojů,    
- všechny druhy ocelového kotvení,    
- dílenskou přejímku a montážní prohlídku, včetně požadovaných dokladů,    
- zřízení kotevních otvorů nebo jam, nejsou-li částí jiné konstrukce,    
- osazení kotvení nebo přímo částí konstrukce do podpůrné konstrukce nebo do zeminy,    
- výplň kotevních otvorů  (příp.  podlití  patních  desek) maltou,  betonem  nebo  jinou speciální hmotou, vyplnění jam zeminou,    
- veškeré druhy protikorozní ochrany a nátěry konstrukcí,    
- zvláštní spojovací prostředky, rozebíratelnost konstrukce,    
- ochranná opatření před účinky bludných proudů    
- ochranu před přepětím.</t>
  </si>
  <si>
    <t>Vodorovné konstrukce</t>
  </si>
  <si>
    <t>30</t>
  </si>
  <si>
    <t>429173R</t>
  </si>
  <si>
    <t>MOSTNÍ KONSTRUKCE PŘESÝPANÉ Z VLNITÝCH PLECHŮ, OBVOD 8M-10M</t>
  </si>
  <si>
    <t>Včetně montáže konstrukce opatřené předespaným PKO dle projektu, D.2.1.4, příloha č.4 flexibilní ocelová konstrukce, hydroizolace spolu se sjedocujícím nátěrem. Zahrnuje i montážní pomůcky a distanční prvky. V ceně je zahrnuta zavážecí dráha a zajištění polohy konstrukce</t>
  </si>
  <si>
    <t>Nosná konstrukce světlosti 4,290m, obvod 8,55 m   
24,970=24,970 [A]</t>
  </si>
  <si>
    <t>Položka zahrnuje dodání, montáž, osazení konstrukce z vlnitého plechu bez ohledu na tvar a na typ vlny, předepsanou protikorozní ochranu, spojovací materiál, mimostaveništní a vnitrostaveništní dopravu    
nezahrnuje zemní práce, podkladní konstrukce a izolaci</t>
  </si>
  <si>
    <t>31</t>
  </si>
  <si>
    <t>451312</t>
  </si>
  <si>
    <t>PODKLADNÍ A VÝPLŇOVÉ VRSTVY Z PROSTÉHO BETONU C12/15</t>
  </si>
  <si>
    <t>pod desku   
15,5=15,500 [A]</t>
  </si>
  <si>
    <t>- dodání  čerstvého  betonu  (betonové  směsi)  požadované  kvality,  jeho  uložení  do požadovaného tvaru při jakékoliv hustotě výztuže, konzistenci čerstvého betonu a způsobu hutnění, ošetření a ochranu betonu,    
- zhotovení nepropustného, mrazuvzdorného betonu a betonu požadované trvanlivosti a vlastností,    
- užití potřebných přísad a technologií výroby betonu,    
- zřízení pracovních a dilatačních spar, včetně potřebných úprav, výplně, vložek, opracování, očištění a ošetření,    
- bednění  požadovaných  konstr. (i ztracené) s úpravou  dle požadované  kvality povrchu betonu, včetně odbedňovacích a odskružovacích prostředků,    
- podpěrné  konstr. (skruže) a lešení všech druhů pro bednění, uložení čerstvého betonu, výztuže a doplňkových konstr., vč. požadovaných otvorů, ochranných a bezpečnostních opatření a základů těchto konstrukcí a lešení,    
- vytvoření kotevních čel, kapes, nálitků, a sedel,    
- zřízení  všech  požadovaných  otvorů, kapes, výklenků, prostupů, dutin, drážek a pod., vč. ztížení práce a úprav  kolem nich,    
- úpravy pro osazení výztuže, doplňkových konstrukcí a vybavení,    
- úpravy povrchu pro položení požadované izolace, povlaků a nátěrů, případně vyspravení,    
- ztížení práce u kabelových a injektážních trubek a ostatních zařízení osazovaných do betonu,    
- konstrukce betonových kloubů, upevnění kotevních prvků a doplňkových konstrukcí,    
- nátěry zabraňující soudržnost betonu a bednění,    
- výplň, těsnění  a tmelení spar a spojů,    
- opatření  povrchů  betonu  izolací  proti zemní vlhkosti v částech, kde přijdou do styku se zeminou nebo kamenivem,    
- případné zřízení spojovací vrstvy u základů,    
- úpravy pro osazení zařízení ochrany konstrukce proti vlivu bludných proudů</t>
  </si>
  <si>
    <t>32</t>
  </si>
  <si>
    <t>451324</t>
  </si>
  <si>
    <t>PODKL A VÝPLŇ VRSTVY ZE ŽELEZOBET DO C25/30</t>
  </si>
  <si>
    <t>Podkladní beton pod dlažbu na vtoku a výtoku a beton pod dlažbu v mostním otvoru. C25/30nXF3</t>
  </si>
  <si>
    <t>lože dlažby   
za římsou   
zprava   
2,0*11,610*0,1=2,322 [A]  
zleva   
2,0*11,300*0,1=2,260 [B]  
mezi křídly   
zprava   
69*0,1=6,900 [C]  
zleva   
64,4*0,1=6,440 [D]  
v otvoru   
2,15*25,070=53,901 [E]  
za křídly   
zprava   
1,5*9,330*0,1*2=2,799 [F]  
zleva   
1,5*8,5*0,1*2=2,550 [G]  
Celkem: A+B+C+D+E+F+G=77,172 [H]</t>
  </si>
  <si>
    <t>33</t>
  </si>
  <si>
    <t>451366</t>
  </si>
  <si>
    <t>VÝZTUŽ PODKL VRSTEV Z KARI-SÍTÍ</t>
  </si>
  <si>
    <t>Výztuž podkladního betonu pod dlažbou. KARI síť průměr 4mm oko 100x100 mm   
hmotnost 1,98 kg/m2</t>
  </si>
  <si>
    <t>345,275*4,44*1,33/1000=2,039 [A]</t>
  </si>
  <si>
    <t>položka zahrnuje:    
- dodání betonářské výztuže v požadované kvalitě, stříhání, řezání, ohýbání a spojování do všech požadovaných tvarů (vč. armakošů) a uložení s požadovaným zajištěním polohy a krytí výztuže betonem    
- veškeré svary nebo jiné spoje výztuže    
- pomocné konstrukce a práce pro osazení a upevnění výztuže    
- zednické výpomoci pro montáž betonářské výztuže    
- úpravy výztuže pro osazení doplňkových konstrukcí    
- ochranu výztuže do doby jejího zabetonování    
- veškerá opatření pro zajištění soudržnosti výztuže a betonu    
- vodivé propojení výztuže, které je součástí ochrany konstrukce proti vlivům bludných proudů, vyvedení do měřících skříní nebo míst pro měření bludných proudů    
- povrchovou antikorozní úpravu výztuže    
- separaci výztuže</t>
  </si>
  <si>
    <t>34</t>
  </si>
  <si>
    <t>45169</t>
  </si>
  <si>
    <t>R</t>
  </si>
  <si>
    <t>PODKL A VÝPLŇ VRSTVY ZE STABILIZOVANÉHO POPÍLKU</t>
  </si>
  <si>
    <t>Výplň popílkobetonem mezi stávající a novou konstrukcí včetně osazení trubek pro doinjektování vrchlíku</t>
  </si>
  <si>
    <t>Výměra určena z výkresu 3.1  a připočtena rezerva 10% pro kaverny 10% na doinjektování   
1,9*24,670*1,100*0,9=46,404 [A]</t>
  </si>
  <si>
    <t>Položka zahrnuje dodávku stabilizovaného popílku a jeho uložení se zhutněním, včetně mimostaveništní a vnitrostaveništní dopravy (rovněž přesuny)</t>
  </si>
  <si>
    <t>35</t>
  </si>
  <si>
    <t>45734R</t>
  </si>
  <si>
    <t>VYROVNÁVACÍ A SPÁD BETON ZVLÁŠNÍ (SANAČNÍ MALTA)</t>
  </si>
  <si>
    <t>u profil   
0,06*0,075*24,970*2=0,225 [A]</t>
  </si>
  <si>
    <t>položka zahrnuje:    
- dodání zvláštního betonu (plastbetonu) předepsané kvality a jeho rozprostření v předepsané tloušťce a v předepsaném tvaru</t>
  </si>
  <si>
    <t>36</t>
  </si>
  <si>
    <t>465512</t>
  </si>
  <si>
    <t>DLAŽBY Z LOMOVÉHO KAMENE NA MC</t>
  </si>
  <si>
    <t>Dlažba kolem vyústění mostu v otvoru a podél křídel</t>
  </si>
  <si>
    <t>za římsou   
zprava   
2,0*11,610*0,2=4,644 [A]  
zleva   
2,0*11,300*0,2=4,520 [B]  
mezi křídly   
zprava   
69*0,2=13,800 [C]  
zleva   
64,4*0,2=12,880 [D]  
v otvoru   
4,49*25,070*0,2=22,513 [E]  
za křídly   
zprava   
1,5*9,330*0,2*2=5,598 [F]  
zleva   
1,5*8,5*0,2*2=5,100 [G]  
Celkem: A+B+C+D+E+F+G=69,055 [H]</t>
  </si>
  <si>
    <t>položka zahrnuje:   
- nutné zemní práce (svahování, úpravu pláně a pod.)   
- zřízení spojovací vrstvy    
- zřízení lože dlažby z cementové malty předepsané kvality a předepsané tloušťky   
- dodávku a položení dlažby z lomového kamene do předepsaného tvaru   
- spárování, těsnění, tmelení a vyplnění spar MC případně s vyklínováním    
- úprava povrchu pro odvedení srážkové vody   
- nezahrnuje podklad pod dlažbu, vykazuje se samostatně položkami SD 45</t>
  </si>
  <si>
    <t>Úpravy povrchů, podlahy, výplně otvorů</t>
  </si>
  <si>
    <t>37</t>
  </si>
  <si>
    <t>62745</t>
  </si>
  <si>
    <t>SPÁROVÁNÍ STARÉHO ZDIVA CEMENTOVOU MALTOU</t>
  </si>
  <si>
    <t>průčelí zleva   
13,9=13,900 [A]  
průčelí zprava  
16,2=16,200 [B]  
Celkem: A+B=30,100 [C]</t>
  </si>
  <si>
    <t>položka zahrnuje:    
dodávku veškerého materiálu potřebného pro předepsanou úpravu v předepsané kvalitě    
vyčištění spar (vyškrábání), vypláchnutí spar vodou, očištění povrchu    
spárování    
odklizení suti a přebytečného materiálu    
potřebná lešení</t>
  </si>
  <si>
    <t>Ostatní konstrukce a práce</t>
  </si>
  <si>
    <t>38</t>
  </si>
  <si>
    <t>938441</t>
  </si>
  <si>
    <t>OČIŠTĚNÍ ZDIVA OTRYSKÁNÍM TLAKOVOU VODOU DO 200 BARŮ</t>
  </si>
  <si>
    <t>položka zahrnuje očištění předepsaným způsobem včetně odklizení vzniklého odpadu</t>
  </si>
  <si>
    <t>39</t>
  </si>
  <si>
    <t>938452</t>
  </si>
  <si>
    <t>OČIŠTĚNÍ ZDIVA OTRYSKÁNÍM NA SUCHO KŘEMIČ PÍSKEM</t>
  </si>
  <si>
    <t>40</t>
  </si>
  <si>
    <t>966137</t>
  </si>
  <si>
    <t>BOURÁNÍ KONSTRUKCÍ Z KAMENE NA MC S ODVOZEM DO 16KM</t>
  </si>
  <si>
    <t>pručelí včetně římsy   
zprava  
0,25*7,140=1,785 [A]  
zleva včetně přezdívané části   
0,8*9,120=7,296 [B]  
Celkem: A+B=9,081 [C]</t>
  </si>
  <si>
    <t>položka zahrnuje:    
- rozbourání konstrukce bez ohledu na použitou technologii    
- veškeré pomocné konstrukce (lešení a pod.)  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  
- veškeré další práce plynoucí z technologického předpisu a z platných předpisů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</si>
</sst>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0"/>
      <name val="Arial"/>
      <family val="0"/>
    </font>
    <font>
      <b/>
      <sz val="16"/>
      <color rgb="FFFFFFFF"/>
      <name val="Arial"/>
      <family val="0"/>
    </font>
    <font>
      <b/>
      <sz val="16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6">
    <fill>
      <patternFill/>
    </fill>
    <fill>
      <patternFill patternType="gray125"/>
    </fill>
    <fill>
      <patternFill patternType="solid">
        <fgColor rgb="FFFF5200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ADD8E6"/>
        <bgColor indexed="64"/>
      </patternFill>
    </fill>
  </fills>
  <borders count="5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 applyAlignment="1">
      <alignment horizontal="center" vertical="center"/>
    </xf>
    <xf numFmtId="0" fontId="0" fillId="2" borderId="0" xfId="0" applyFill="1"/>
    <xf numFmtId="0" fontId="2" fillId="2" borderId="0" xfId="0" applyFont="1" applyFill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right" vertical="center"/>
    </xf>
    <xf numFmtId="0" fontId="1" fillId="0" borderId="0" xfId="0" applyFont="1" applyAlignment="1">
      <alignment horizontal="right"/>
    </xf>
    <xf numFmtId="0" fontId="0" fillId="3" borderId="1" xfId="0" applyFill="1" applyBorder="1" applyAlignment="1">
      <alignment horizontal="center"/>
    </xf>
    <xf numFmtId="177" fontId="0" fillId="0" borderId="0" xfId="0" applyNumberFormat="1"/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right" vertical="top"/>
    </xf>
    <xf numFmtId="177" fontId="0" fillId="0" borderId="1" xfId="0" applyNumberFormat="1" applyBorder="1" applyAlignment="1">
      <alignment horizontal="right" vertical="top"/>
    </xf>
    <xf numFmtId="0" fontId="0" fillId="0" borderId="0" xfId="0" applyAlignment="1">
      <alignment vertical="center"/>
    </xf>
    <xf numFmtId="0" fontId="0" fillId="4" borderId="0" xfId="0" applyFill="1"/>
    <xf numFmtId="0" fontId="0" fillId="0" borderId="1" xfId="0" applyBorder="1" applyAlignment="1">
      <alignment horizontal="center" vertical="center"/>
    </xf>
    <xf numFmtId="0" fontId="0" fillId="2" borderId="2" xfId="0" applyFill="1" applyBorder="1"/>
    <xf numFmtId="0" fontId="0" fillId="0" borderId="3" xfId="0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0" fontId="0" fillId="4" borderId="2" xfId="0" applyFill="1" applyBorder="1"/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0" fontId="4" fillId="0" borderId="0" xfId="0" applyFont="1" applyAlignment="1">
      <alignment horizontal="right" vertical="center"/>
    </xf>
    <xf numFmtId="0" fontId="1" fillId="0" borderId="4" xfId="0" applyFont="1" applyBorder="1" applyAlignment="1">
      <alignment horizontal="right" vertical="top"/>
    </xf>
    <xf numFmtId="177" fontId="0" fillId="0" borderId="4" xfId="0" applyNumberFormat="1" applyBorder="1" applyAlignment="1">
      <alignment horizontal="center" vertical="top"/>
    </xf>
    <xf numFmtId="0" fontId="1" fillId="0" borderId="4" xfId="0" applyFont="1" applyBorder="1" applyAlignment="1">
      <alignment wrapText="1"/>
    </xf>
    <xf numFmtId="0" fontId="1" fillId="0" borderId="0" xfId="0" applyFont="1" applyAlignment="1">
      <alignment horizontal="right" vertical="top"/>
    </xf>
    <xf numFmtId="177" fontId="0" fillId="0" borderId="0" xfId="0" applyNumberFormat="1" applyAlignment="1">
      <alignment horizontal="center" vertical="top"/>
    </xf>
    <xf numFmtId="0" fontId="1" fillId="0" borderId="0" xfId="0" applyFont="1" applyAlignment="1">
      <alignment wrapText="1"/>
    </xf>
    <xf numFmtId="0" fontId="0" fillId="0" borderId="0" xfId="0" applyAlignment="1">
      <alignment horizontal="right" vertical="top"/>
    </xf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178" fontId="0" fillId="0" borderId="0" xfId="0" applyNumberFormat="1" applyAlignment="1">
      <alignment horizontal="center" vertical="top"/>
    </xf>
    <xf numFmtId="177" fontId="0" fillId="5" borderId="0" xfId="0" applyNumberFormat="1" applyFill="1" applyAlignment="1" applyProtection="1">
      <alignment horizontal="center" vertical="top"/>
      <protection locked="0"/>
    </xf>
    <xf numFmtId="0" fontId="0" fillId="0" borderId="0" xfId="0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177" fontId="0" fillId="0" borderId="1" xfId="0" applyNumberFormat="1" applyBorder="1" applyAlignment="1">
      <alignment horizontal="center" vertic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sharedStrings" Target="sharedStrings.xml" /><Relationship Id="rId6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704850</xdr:colOff>
      <xdr:row>3</xdr:row>
      <xdr:rowOff>180975</xdr:rowOff>
    </xdr:from>
    <xdr:to>
      <xdr:col>5</xdr:col>
      <xdr:colOff>866775</xdr:colOff>
      <xdr:row>3</xdr:row>
      <xdr:rowOff>323850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010900" y="1323975"/>
          <a:ext cx="161925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0</xdr:col>
      <xdr:colOff>1657350</xdr:colOff>
      <xdr:row>3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657350" cy="114300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3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  <col min="6" max="6" width="30.7142857142857" customWidth="1"/>
  </cols>
  <sheetData>
    <row r="1" spans="1:6" ht="57" customHeight="1">
      <c r="B1" s="3" t="s">
        <v>1</v>
      </c>
      <c s="2"/>
      <c s="2"/>
      <c s="2"/>
      <c s="2"/>
    </row>
    <row r="2" spans="2:6" ht="20" customHeight="1">
      <c r="B2" s="2"/>
      <c s="2"/>
      <c s="2"/>
      <c s="2"/>
      <c s="2"/>
    </row>
    <row r="3" spans="2:6" ht="12.75" customHeight="1">
      <c r="B3" s="2"/>
      <c s="2"/>
      <c s="2"/>
      <c s="2"/>
      <c s="2"/>
    </row>
    <row r="4" spans="1:6" ht="40" customHeight="1">
      <c r="A4" s="4" t="s">
        <v>2</v>
      </c>
      <c s="5" t="s">
        <v>3</v>
      </c>
      <c r="F4" s="1" t="s">
        <v>0</v>
      </c>
    </row>
    <row r="5" spans="1:2" ht="30" customHeight="1">
      <c r="A5" s="7" t="s">
        <v>4</v>
      </c>
      <c s="6" t="s">
        <v>5</v>
      </c>
    </row>
    <row r="6" spans="2:3" ht="12.75" customHeight="1">
      <c r="B6" s="8" t="s">
        <v>6</v>
      </c>
      <c s="10">
        <f>0+C10+C12</f>
      </c>
    </row>
    <row r="7" spans="2:3" ht="12.75" customHeight="1">
      <c r="B7" s="8" t="s">
        <v>7</v>
      </c>
      <c s="10">
        <f>0+E10+E12</f>
      </c>
    </row>
    <row r="9" spans="1:6" ht="12.75" customHeight="1">
      <c r="A9" s="9" t="s">
        <v>8</v>
      </c>
      <c s="9" t="s">
        <v>9</v>
      </c>
      <c s="9" t="s">
        <v>10</v>
      </c>
      <c s="9" t="s">
        <v>11</v>
      </c>
      <c s="9" t="s">
        <v>12</v>
      </c>
      <c s="9" t="s">
        <v>13</v>
      </c>
    </row>
    <row r="10" spans="1:6" ht="12.75">
      <c r="A10" s="11" t="s">
        <v>14</v>
      </c>
      <c s="12" t="s">
        <v>15</v>
      </c>
      <c s="14">
        <f>0+C11</f>
      </c>
      <c s="14">
        <f>C10*0.21</f>
      </c>
      <c s="14">
        <f>0+E11</f>
      </c>
      <c s="13">
        <f>0+F11</f>
      </c>
    </row>
    <row r="11" spans="1:6" ht="12.75">
      <c r="A11" s="11" t="s">
        <v>16</v>
      </c>
      <c s="12" t="s">
        <v>17</v>
      </c>
      <c s="14">
        <f>'SO 98-98'!K8+'SO 98-98'!M8</f>
      </c>
      <c s="14">
        <f>C11*0.21</f>
      </c>
      <c s="14">
        <f>C11+D11</f>
      </c>
      <c s="13">
        <f>'SO 98-98'!T7</f>
      </c>
    </row>
    <row r="12" spans="1:6" ht="12.75">
      <c r="A12" s="11" t="s">
        <v>80</v>
      </c>
      <c s="12" t="s">
        <v>81</v>
      </c>
      <c s="14">
        <f>0+C13</f>
      </c>
      <c s="14">
        <f>C12*0.21</f>
      </c>
      <c s="14">
        <f>0+E13</f>
      </c>
      <c s="13">
        <f>0+F13</f>
      </c>
    </row>
    <row r="13" spans="1:6" ht="12.75">
      <c r="A13" s="11" t="s">
        <v>82</v>
      </c>
      <c s="12" t="s">
        <v>83</v>
      </c>
      <c s="14">
        <f>'SO 01'!K8+'SO 01'!M8</f>
      </c>
      <c s="14">
        <f>C13*0.21</f>
      </c>
      <c s="14">
        <f>C13+D13</f>
      </c>
      <c s="13">
        <f>'SO 01'!T7</f>
      </c>
    </row>
  </sheetData>
  <sheetProtection password="923D" sheet="1" objects="1" scenarios="1"/>
  <mergeCells count="4">
    <mergeCell ref="A1:A3"/>
    <mergeCell ref="B1:B3"/>
    <mergeCell ref="B4:E4"/>
    <mergeCell ref="B5:E5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3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14</v>
      </c>
      <c r="E4" s="26" t="s">
        <v>15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COUNTIFS(L8:L27,"=0",A8:A27,"P")+COUNTIFS(L8:L27,"",A8:A27,"P")+SUM(Q8:Q27)</f>
      </c>
    </row>
    <row r="8" spans="1:13" ht="12.75">
      <c r="A8" t="s">
        <v>44</v>
      </c>
      <c r="C8" s="28" t="s">
        <v>45</v>
      </c>
      <c r="E8" s="30" t="s">
        <v>17</v>
      </c>
      <c r="J8" s="29">
        <f>0+J9+J22</f>
      </c>
      <c s="29">
        <f>0+K9+K22</f>
      </c>
      <c s="29">
        <f>0+L9+L22</f>
      </c>
      <c s="29">
        <f>0+M9+M22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0+L10+L14+L18</f>
      </c>
      <c s="32">
        <f>0+M10+M14+M18</f>
      </c>
    </row>
    <row r="10" spans="1:16" ht="12.75">
      <c r="A10" t="s">
        <v>49</v>
      </c>
      <c s="34" t="s">
        <v>47</v>
      </c>
      <c s="34" t="s">
        <v>50</v>
      </c>
      <c s="35" t="s">
        <v>51</v>
      </c>
      <c s="6" t="s">
        <v>52</v>
      </c>
      <c s="36" t="s">
        <v>53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56</v>
      </c>
    </row>
    <row r="12" spans="1:5" ht="12.75">
      <c r="A12" s="35" t="s">
        <v>57</v>
      </c>
      <c r="E12" s="40" t="s">
        <v>58</v>
      </c>
    </row>
    <row r="13" spans="1:5" ht="89.25">
      <c r="A13" t="s">
        <v>59</v>
      </c>
      <c r="E13" s="39" t="s">
        <v>60</v>
      </c>
    </row>
    <row r="14" spans="1:16" ht="12.75">
      <c r="A14" t="s">
        <v>49</v>
      </c>
      <c s="34" t="s">
        <v>27</v>
      </c>
      <c s="34" t="s">
        <v>61</v>
      </c>
      <c s="35" t="s">
        <v>51</v>
      </c>
      <c s="6" t="s">
        <v>62</v>
      </c>
      <c s="36" t="s">
        <v>53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63</v>
      </c>
    </row>
    <row r="16" spans="1:5" ht="12.75">
      <c r="A16" s="35" t="s">
        <v>57</v>
      </c>
      <c r="E16" s="40" t="s">
        <v>58</v>
      </c>
    </row>
    <row r="17" spans="1:5" ht="102">
      <c r="A17" t="s">
        <v>59</v>
      </c>
      <c r="E17" s="39" t="s">
        <v>64</v>
      </c>
    </row>
    <row r="18" spans="1:16" ht="12.75">
      <c r="A18" t="s">
        <v>49</v>
      </c>
      <c s="34" t="s">
        <v>26</v>
      </c>
      <c s="34" t="s">
        <v>65</v>
      </c>
      <c s="35" t="s">
        <v>51</v>
      </c>
      <c s="6" t="s">
        <v>66</v>
      </c>
      <c s="36" t="s">
        <v>53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27</v>
      </c>
    </row>
    <row r="19" spans="1:5" ht="12.75">
      <c r="A19" s="35" t="s">
        <v>55</v>
      </c>
      <c r="E19" s="39" t="s">
        <v>67</v>
      </c>
    </row>
    <row r="20" spans="1:5" ht="12.75">
      <c r="A20" s="35" t="s">
        <v>57</v>
      </c>
      <c r="E20" s="40" t="s">
        <v>58</v>
      </c>
    </row>
    <row r="21" spans="1:5" ht="38.25">
      <c r="A21" t="s">
        <v>59</v>
      </c>
      <c r="E21" s="39" t="s">
        <v>68</v>
      </c>
    </row>
    <row r="22" spans="1:13" ht="12.75">
      <c r="A22" t="s">
        <v>46</v>
      </c>
      <c r="C22" s="31" t="s">
        <v>27</v>
      </c>
      <c r="E22" s="33" t="s">
        <v>69</v>
      </c>
      <c r="J22" s="32">
        <f>0</f>
      </c>
      <c s="32">
        <f>0</f>
      </c>
      <c s="32">
        <f>0+L23+L27</f>
      </c>
      <c s="32">
        <f>0+M23+M27</f>
      </c>
    </row>
    <row r="23" spans="1:16" ht="12.75">
      <c r="A23" t="s">
        <v>49</v>
      </c>
      <c s="34" t="s">
        <v>70</v>
      </c>
      <c s="34" t="s">
        <v>71</v>
      </c>
      <c s="35" t="s">
        <v>51</v>
      </c>
      <c s="6" t="s">
        <v>72</v>
      </c>
      <c s="36" t="s">
        <v>53</v>
      </c>
      <c s="37">
        <v>1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54</v>
      </c>
      <c>
        <f>(M23*21)/100</f>
      </c>
      <c t="s">
        <v>27</v>
      </c>
    </row>
    <row r="24" spans="1:5" ht="12.75">
      <c r="A24" s="35" t="s">
        <v>55</v>
      </c>
      <c r="E24" s="39" t="s">
        <v>73</v>
      </c>
    </row>
    <row r="25" spans="1:5" ht="12.75">
      <c r="A25" s="35" t="s">
        <v>57</v>
      </c>
      <c r="E25" s="40" t="s">
        <v>58</v>
      </c>
    </row>
    <row r="26" spans="1:5" ht="89.25">
      <c r="A26" t="s">
        <v>59</v>
      </c>
      <c r="E26" s="39" t="s">
        <v>74</v>
      </c>
    </row>
    <row r="27" spans="1:16" ht="12.75">
      <c r="A27" t="s">
        <v>49</v>
      </c>
      <c s="34" t="s">
        <v>75</v>
      </c>
      <c s="34" t="s">
        <v>76</v>
      </c>
      <c s="35" t="s">
        <v>51</v>
      </c>
      <c s="6" t="s">
        <v>77</v>
      </c>
      <c s="36" t="s">
        <v>53</v>
      </c>
      <c s="37">
        <v>1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54</v>
      </c>
      <c>
        <f>(M27*21)/100</f>
      </c>
      <c t="s">
        <v>27</v>
      </c>
    </row>
    <row r="28" spans="1:5" ht="12.75">
      <c r="A28" s="35" t="s">
        <v>55</v>
      </c>
      <c r="E28" s="39" t="s">
        <v>78</v>
      </c>
    </row>
    <row r="29" spans="1:5" ht="12.75">
      <c r="A29" s="35" t="s">
        <v>57</v>
      </c>
      <c r="E29" s="40" t="s">
        <v>58</v>
      </c>
    </row>
    <row r="30" spans="1:5" ht="76.5">
      <c r="A30" t="s">
        <v>59</v>
      </c>
      <c r="E30" s="39" t="s">
        <v>79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T17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80</v>
      </c>
      <c s="41">
        <f>Rekapitulace!C12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80</v>
      </c>
      <c r="E4" s="26" t="s">
        <v>81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COUNTIFS(L8:L172,"=0",A8:A172,"P")+COUNTIFS(L8:L172,"",A8:A172,"P")+SUM(Q8:Q172)</f>
      </c>
    </row>
    <row r="8" spans="1:13" ht="12.75">
      <c r="A8" t="s">
        <v>44</v>
      </c>
      <c r="C8" s="28" t="s">
        <v>84</v>
      </c>
      <c r="E8" s="30" t="s">
        <v>83</v>
      </c>
      <c r="J8" s="29">
        <f>0+J9+J30+J67+J100+J129+J158+J163</f>
      </c>
      <c s="29">
        <f>0+K9+K30+K67+K100+K129+K158+K163</f>
      </c>
      <c s="29">
        <f>0+L9+L30+L67+L100+L129+L158+L163</f>
      </c>
      <c s="29">
        <f>0+M9+M30+M67+M100+M129+M158+M163</f>
      </c>
    </row>
    <row r="9" spans="1:13" ht="12.75">
      <c r="A9" t="s">
        <v>46</v>
      </c>
      <c r="C9" s="31" t="s">
        <v>85</v>
      </c>
      <c r="E9" s="33" t="s">
        <v>86</v>
      </c>
      <c r="J9" s="32">
        <f>0</f>
      </c>
      <c s="32">
        <f>0</f>
      </c>
      <c s="32">
        <f>0+L10+L14+L18+L22+L26</f>
      </c>
      <c s="32">
        <f>0+M10+M14+M18+M22+M26</f>
      </c>
    </row>
    <row r="10" spans="1:16" ht="25.5">
      <c r="A10" t="s">
        <v>49</v>
      </c>
      <c s="34" t="s">
        <v>47</v>
      </c>
      <c s="34" t="s">
        <v>87</v>
      </c>
      <c s="35" t="s">
        <v>51</v>
      </c>
      <c s="6" t="s">
        <v>88</v>
      </c>
      <c s="36" t="s">
        <v>89</v>
      </c>
      <c s="37">
        <v>520.342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90</v>
      </c>
      <c>
        <f>(M10*21)/100</f>
      </c>
      <c t="s">
        <v>27</v>
      </c>
    </row>
    <row r="11" spans="1:5" ht="12.75">
      <c r="A11" s="35" t="s">
        <v>55</v>
      </c>
      <c r="E11" s="39" t="s">
        <v>51</v>
      </c>
    </row>
    <row r="12" spans="1:5" ht="25.5">
      <c r="A12" s="35" t="s">
        <v>57</v>
      </c>
      <c r="E12" s="40" t="s">
        <v>91</v>
      </c>
    </row>
    <row r="13" spans="1:5" ht="140.25">
      <c r="A13" t="s">
        <v>59</v>
      </c>
      <c r="E13" s="39" t="s">
        <v>92</v>
      </c>
    </row>
    <row r="14" spans="1:16" ht="25.5">
      <c r="A14" t="s">
        <v>49</v>
      </c>
      <c s="34" t="s">
        <v>27</v>
      </c>
      <c s="34" t="s">
        <v>93</v>
      </c>
      <c s="35" t="s">
        <v>51</v>
      </c>
      <c s="6" t="s">
        <v>94</v>
      </c>
      <c s="36" t="s">
        <v>89</v>
      </c>
      <c s="37">
        <v>114.503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90</v>
      </c>
      <c>
        <f>(M14*21)/100</f>
      </c>
      <c t="s">
        <v>27</v>
      </c>
    </row>
    <row r="15" spans="1:5" ht="12.75">
      <c r="A15" s="35" t="s">
        <v>55</v>
      </c>
      <c r="E15" s="39" t="s">
        <v>51</v>
      </c>
    </row>
    <row r="16" spans="1:5" ht="63.75">
      <c r="A16" s="35" t="s">
        <v>57</v>
      </c>
      <c r="E16" s="40" t="s">
        <v>95</v>
      </c>
    </row>
    <row r="17" spans="1:5" ht="140.25">
      <c r="A17" t="s">
        <v>59</v>
      </c>
      <c r="E17" s="39" t="s">
        <v>92</v>
      </c>
    </row>
    <row r="18" spans="1:16" ht="12.75">
      <c r="A18" t="s">
        <v>49</v>
      </c>
      <c s="34" t="s">
        <v>26</v>
      </c>
      <c s="34" t="s">
        <v>96</v>
      </c>
      <c s="35" t="s">
        <v>51</v>
      </c>
      <c s="6" t="s">
        <v>97</v>
      </c>
      <c s="36" t="s">
        <v>98</v>
      </c>
      <c s="37">
        <v>825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90</v>
      </c>
      <c>
        <f>(M18*21)/100</f>
      </c>
      <c t="s">
        <v>27</v>
      </c>
    </row>
    <row r="19" spans="1:5" ht="38.25">
      <c r="A19" s="35" t="s">
        <v>55</v>
      </c>
      <c r="E19" s="39" t="s">
        <v>99</v>
      </c>
    </row>
    <row r="20" spans="1:5" ht="63.75">
      <c r="A20" s="35" t="s">
        <v>57</v>
      </c>
      <c r="E20" s="40" t="s">
        <v>100</v>
      </c>
    </row>
    <row r="21" spans="1:5" ht="12.75">
      <c r="A21" t="s">
        <v>59</v>
      </c>
      <c r="E21" s="39" t="s">
        <v>101</v>
      </c>
    </row>
    <row r="22" spans="1:16" ht="12.75">
      <c r="A22" t="s">
        <v>49</v>
      </c>
      <c s="34" t="s">
        <v>70</v>
      </c>
      <c s="34" t="s">
        <v>102</v>
      </c>
      <c s="35" t="s">
        <v>51</v>
      </c>
      <c s="6" t="s">
        <v>103</v>
      </c>
      <c s="36" t="s">
        <v>98</v>
      </c>
      <c s="37">
        <v>825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90</v>
      </c>
      <c>
        <f>(M22*21)/100</f>
      </c>
      <c t="s">
        <v>27</v>
      </c>
    </row>
    <row r="23" spans="1:5" ht="38.25">
      <c r="A23" s="35" t="s">
        <v>55</v>
      </c>
      <c r="E23" s="39" t="s">
        <v>99</v>
      </c>
    </row>
    <row r="24" spans="1:5" ht="63.75">
      <c r="A24" s="35" t="s">
        <v>57</v>
      </c>
      <c r="E24" s="40" t="s">
        <v>100</v>
      </c>
    </row>
    <row r="25" spans="1:5" ht="12.75">
      <c r="A25" t="s">
        <v>59</v>
      </c>
      <c r="E25" s="39" t="s">
        <v>101</v>
      </c>
    </row>
    <row r="26" spans="1:16" ht="12.75">
      <c r="A26" t="s">
        <v>49</v>
      </c>
      <c s="34" t="s">
        <v>75</v>
      </c>
      <c s="34" t="s">
        <v>104</v>
      </c>
      <c s="35" t="s">
        <v>51</v>
      </c>
      <c s="6" t="s">
        <v>105</v>
      </c>
      <c s="36" t="s">
        <v>53</v>
      </c>
      <c s="37">
        <v>1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90</v>
      </c>
      <c>
        <f>(M26*21)/100</f>
      </c>
      <c t="s">
        <v>27</v>
      </c>
    </row>
    <row r="27" spans="1:5" ht="38.25">
      <c r="A27" s="35" t="s">
        <v>55</v>
      </c>
      <c r="E27" s="39" t="s">
        <v>106</v>
      </c>
    </row>
    <row r="28" spans="1:5" ht="12.75">
      <c r="A28" s="35" t="s">
        <v>57</v>
      </c>
      <c r="E28" s="40" t="s">
        <v>51</v>
      </c>
    </row>
    <row r="29" spans="1:5" ht="12.75">
      <c r="A29" t="s">
        <v>59</v>
      </c>
      <c r="E29" s="39" t="s">
        <v>107</v>
      </c>
    </row>
    <row r="30" spans="1:13" ht="12.75">
      <c r="A30" t="s">
        <v>46</v>
      </c>
      <c r="C30" s="31" t="s">
        <v>47</v>
      </c>
      <c r="E30" s="33" t="s">
        <v>108</v>
      </c>
      <c r="J30" s="32">
        <f>0</f>
      </c>
      <c s="32">
        <f>0</f>
      </c>
      <c s="32">
        <f>0+L31+L35+L39+L43+L47+L51+L55+L59+L63</f>
      </c>
      <c s="32">
        <f>0+M31+M35+M39+M43+M47+M51+M55+M59+M63</f>
      </c>
    </row>
    <row r="31" spans="1:16" ht="12.75">
      <c r="A31" t="s">
        <v>49</v>
      </c>
      <c s="34" t="s">
        <v>109</v>
      </c>
      <c s="34" t="s">
        <v>110</v>
      </c>
      <c s="35" t="s">
        <v>51</v>
      </c>
      <c s="6" t="s">
        <v>111</v>
      </c>
      <c s="36" t="s">
        <v>98</v>
      </c>
      <c s="37">
        <v>676.753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90</v>
      </c>
      <c>
        <f>(M31*21)/100</f>
      </c>
      <c t="s">
        <v>27</v>
      </c>
    </row>
    <row r="32" spans="1:5" ht="12.75">
      <c r="A32" s="35" t="s">
        <v>55</v>
      </c>
      <c r="E32" s="39" t="s">
        <v>112</v>
      </c>
    </row>
    <row r="33" spans="1:5" ht="51">
      <c r="A33" s="35" t="s">
        <v>57</v>
      </c>
      <c r="E33" s="40" t="s">
        <v>113</v>
      </c>
    </row>
    <row r="34" spans="1:5" ht="38.25">
      <c r="A34" t="s">
        <v>59</v>
      </c>
      <c r="E34" s="39" t="s">
        <v>114</v>
      </c>
    </row>
    <row r="35" spans="1:16" ht="12.75">
      <c r="A35" t="s">
        <v>49</v>
      </c>
      <c s="34" t="s">
        <v>115</v>
      </c>
      <c s="34" t="s">
        <v>116</v>
      </c>
      <c s="35" t="s">
        <v>51</v>
      </c>
      <c s="6" t="s">
        <v>117</v>
      </c>
      <c s="36" t="s">
        <v>118</v>
      </c>
      <c s="37">
        <v>36.72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90</v>
      </c>
      <c>
        <f>(M35*21)/100</f>
      </c>
      <c t="s">
        <v>27</v>
      </c>
    </row>
    <row r="36" spans="1:5" ht="12.75">
      <c r="A36" s="35" t="s">
        <v>55</v>
      </c>
      <c r="E36" s="39" t="s">
        <v>51</v>
      </c>
    </row>
    <row r="37" spans="1:5" ht="25.5">
      <c r="A37" s="35" t="s">
        <v>57</v>
      </c>
      <c r="E37" s="40" t="s">
        <v>119</v>
      </c>
    </row>
    <row r="38" spans="1:5" ht="76.5">
      <c r="A38" t="s">
        <v>59</v>
      </c>
      <c r="E38" s="39" t="s">
        <v>120</v>
      </c>
    </row>
    <row r="39" spans="1:16" ht="12.75">
      <c r="A39" t="s">
        <v>49</v>
      </c>
      <c s="34" t="s">
        <v>121</v>
      </c>
      <c s="34" t="s">
        <v>122</v>
      </c>
      <c s="35" t="s">
        <v>51</v>
      </c>
      <c s="6" t="s">
        <v>123</v>
      </c>
      <c s="36" t="s">
        <v>124</v>
      </c>
      <c s="37">
        <v>74.88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90</v>
      </c>
      <c>
        <f>(M39*21)/100</f>
      </c>
      <c t="s">
        <v>27</v>
      </c>
    </row>
    <row r="40" spans="1:5" ht="12.75">
      <c r="A40" s="35" t="s">
        <v>55</v>
      </c>
      <c r="E40" s="39" t="s">
        <v>125</v>
      </c>
    </row>
    <row r="41" spans="1:5" ht="25.5">
      <c r="A41" s="35" t="s">
        <v>57</v>
      </c>
      <c r="E41" s="40" t="s">
        <v>126</v>
      </c>
    </row>
    <row r="42" spans="1:5" ht="38.25">
      <c r="A42" t="s">
        <v>59</v>
      </c>
      <c r="E42" s="39" t="s">
        <v>127</v>
      </c>
    </row>
    <row r="43" spans="1:16" ht="12.75">
      <c r="A43" t="s">
        <v>49</v>
      </c>
      <c s="34" t="s">
        <v>128</v>
      </c>
      <c s="34" t="s">
        <v>129</v>
      </c>
      <c s="35" t="s">
        <v>51</v>
      </c>
      <c s="6" t="s">
        <v>130</v>
      </c>
      <c s="36" t="s">
        <v>118</v>
      </c>
      <c s="37">
        <v>28.271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90</v>
      </c>
      <c>
        <f>(M43*21)/100</f>
      </c>
      <c t="s">
        <v>27</v>
      </c>
    </row>
    <row r="44" spans="1:5" ht="12.75">
      <c r="A44" s="35" t="s">
        <v>55</v>
      </c>
      <c r="E44" s="39" t="s">
        <v>51</v>
      </c>
    </row>
    <row r="45" spans="1:5" ht="165.75">
      <c r="A45" s="35" t="s">
        <v>57</v>
      </c>
      <c r="E45" s="40" t="s">
        <v>131</v>
      </c>
    </row>
    <row r="46" spans="1:5" ht="38.25">
      <c r="A46" t="s">
        <v>59</v>
      </c>
      <c r="E46" s="39" t="s">
        <v>132</v>
      </c>
    </row>
    <row r="47" spans="1:16" ht="12.75">
      <c r="A47" t="s">
        <v>49</v>
      </c>
      <c s="34" t="s">
        <v>133</v>
      </c>
      <c s="34" t="s">
        <v>134</v>
      </c>
      <c s="35" t="s">
        <v>51</v>
      </c>
      <c s="6" t="s">
        <v>135</v>
      </c>
      <c s="36" t="s">
        <v>118</v>
      </c>
      <c s="37">
        <v>260.171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90</v>
      </c>
      <c>
        <f>(M47*21)/100</f>
      </c>
      <c t="s">
        <v>27</v>
      </c>
    </row>
    <row r="48" spans="1:5" ht="12.75">
      <c r="A48" s="35" t="s">
        <v>55</v>
      </c>
      <c r="E48" s="39" t="s">
        <v>136</v>
      </c>
    </row>
    <row r="49" spans="1:5" ht="242.25">
      <c r="A49" s="35" t="s">
        <v>57</v>
      </c>
      <c r="E49" s="40" t="s">
        <v>137</v>
      </c>
    </row>
    <row r="50" spans="1:5" ht="369.75">
      <c r="A50" t="s">
        <v>59</v>
      </c>
      <c r="E50" s="39" t="s">
        <v>138</v>
      </c>
    </row>
    <row r="51" spans="1:16" ht="12.75">
      <c r="A51" t="s">
        <v>49</v>
      </c>
      <c s="34" t="s">
        <v>139</v>
      </c>
      <c s="34" t="s">
        <v>140</v>
      </c>
      <c s="35" t="s">
        <v>51</v>
      </c>
      <c s="6" t="s">
        <v>141</v>
      </c>
      <c s="36" t="s">
        <v>98</v>
      </c>
      <c s="37">
        <v>103.002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90</v>
      </c>
      <c>
        <f>(M51*21)/100</f>
      </c>
      <c t="s">
        <v>27</v>
      </c>
    </row>
    <row r="52" spans="1:5" ht="12.75">
      <c r="A52" s="35" t="s">
        <v>55</v>
      </c>
      <c r="E52" s="39" t="s">
        <v>142</v>
      </c>
    </row>
    <row r="53" spans="1:5" ht="25.5">
      <c r="A53" s="35" t="s">
        <v>57</v>
      </c>
      <c r="E53" s="40" t="s">
        <v>143</v>
      </c>
    </row>
    <row r="54" spans="1:5" ht="25.5">
      <c r="A54" t="s">
        <v>59</v>
      </c>
      <c r="E54" s="39" t="s">
        <v>144</v>
      </c>
    </row>
    <row r="55" spans="1:16" ht="12.75">
      <c r="A55" t="s">
        <v>49</v>
      </c>
      <c s="34" t="s">
        <v>145</v>
      </c>
      <c s="34" t="s">
        <v>146</v>
      </c>
      <c s="35" t="s">
        <v>51</v>
      </c>
      <c s="6" t="s">
        <v>147</v>
      </c>
      <c s="36" t="s">
        <v>98</v>
      </c>
      <c s="37">
        <v>188.473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90</v>
      </c>
      <c>
        <f>(M55*21)/100</f>
      </c>
      <c t="s">
        <v>27</v>
      </c>
    </row>
    <row r="56" spans="1:5" ht="12.75">
      <c r="A56" s="35" t="s">
        <v>55</v>
      </c>
      <c r="E56" s="39" t="s">
        <v>51</v>
      </c>
    </row>
    <row r="57" spans="1:5" ht="25.5">
      <c r="A57" s="35" t="s">
        <v>57</v>
      </c>
      <c r="E57" s="40" t="s">
        <v>148</v>
      </c>
    </row>
    <row r="58" spans="1:5" ht="38.25">
      <c r="A58" t="s">
        <v>59</v>
      </c>
      <c r="E58" s="39" t="s">
        <v>149</v>
      </c>
    </row>
    <row r="59" spans="1:16" ht="12.75">
      <c r="A59" t="s">
        <v>49</v>
      </c>
      <c s="34" t="s">
        <v>150</v>
      </c>
      <c s="34" t="s">
        <v>151</v>
      </c>
      <c s="35" t="s">
        <v>51</v>
      </c>
      <c s="6" t="s">
        <v>152</v>
      </c>
      <c s="36" t="s">
        <v>98</v>
      </c>
      <c s="37">
        <v>188.473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90</v>
      </c>
      <c>
        <f>(M59*21)/100</f>
      </c>
      <c t="s">
        <v>27</v>
      </c>
    </row>
    <row r="60" spans="1:5" ht="12.75">
      <c r="A60" s="35" t="s">
        <v>55</v>
      </c>
      <c r="E60" s="39" t="s">
        <v>51</v>
      </c>
    </row>
    <row r="61" spans="1:5" ht="25.5">
      <c r="A61" s="35" t="s">
        <v>57</v>
      </c>
      <c r="E61" s="40" t="s">
        <v>153</v>
      </c>
    </row>
    <row r="62" spans="1:5" ht="25.5">
      <c r="A62" t="s">
        <v>59</v>
      </c>
      <c r="E62" s="39" t="s">
        <v>154</v>
      </c>
    </row>
    <row r="63" spans="1:16" ht="12.75">
      <c r="A63" t="s">
        <v>49</v>
      </c>
      <c s="34" t="s">
        <v>155</v>
      </c>
      <c s="34" t="s">
        <v>156</v>
      </c>
      <c s="35" t="s">
        <v>51</v>
      </c>
      <c s="6" t="s">
        <v>157</v>
      </c>
      <c s="36" t="s">
        <v>98</v>
      </c>
      <c s="37">
        <v>188.473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90</v>
      </c>
      <c>
        <f>(M63*21)/100</f>
      </c>
      <c t="s">
        <v>27</v>
      </c>
    </row>
    <row r="64" spans="1:5" ht="12.75">
      <c r="A64" s="35" t="s">
        <v>55</v>
      </c>
      <c r="E64" s="39" t="s">
        <v>51</v>
      </c>
    </row>
    <row r="65" spans="1:5" ht="25.5">
      <c r="A65" s="35" t="s">
        <v>57</v>
      </c>
      <c r="E65" s="40" t="s">
        <v>158</v>
      </c>
    </row>
    <row r="66" spans="1:5" ht="38.25">
      <c r="A66" t="s">
        <v>59</v>
      </c>
      <c r="E66" s="39" t="s">
        <v>159</v>
      </c>
    </row>
    <row r="67" spans="1:13" ht="12.75">
      <c r="A67" t="s">
        <v>46</v>
      </c>
      <c r="C67" s="31" t="s">
        <v>27</v>
      </c>
      <c r="E67" s="33" t="s">
        <v>160</v>
      </c>
      <c r="J67" s="32">
        <f>0</f>
      </c>
      <c s="32">
        <f>0</f>
      </c>
      <c s="32">
        <f>0+L68+L72+L76+L80+L84+L88+L92+L96</f>
      </c>
      <c s="32">
        <f>0+M68+M72+M76+M80+M84+M88+M92+M96</f>
      </c>
    </row>
    <row r="68" spans="1:16" ht="12.75">
      <c r="A68" t="s">
        <v>49</v>
      </c>
      <c s="34" t="s">
        <v>161</v>
      </c>
      <c s="34" t="s">
        <v>162</v>
      </c>
      <c s="35" t="s">
        <v>51</v>
      </c>
      <c s="6" t="s">
        <v>163</v>
      </c>
      <c s="36" t="s">
        <v>124</v>
      </c>
      <c s="37">
        <v>160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90</v>
      </c>
      <c>
        <f>(M68*21)/100</f>
      </c>
      <c t="s">
        <v>27</v>
      </c>
    </row>
    <row r="69" spans="1:5" ht="12.75">
      <c r="A69" s="35" t="s">
        <v>55</v>
      </c>
      <c r="E69" s="39" t="s">
        <v>164</v>
      </c>
    </row>
    <row r="70" spans="1:5" ht="25.5">
      <c r="A70" s="35" t="s">
        <v>57</v>
      </c>
      <c r="E70" s="40" t="s">
        <v>165</v>
      </c>
    </row>
    <row r="71" spans="1:5" ht="63.75">
      <c r="A71" t="s">
        <v>59</v>
      </c>
      <c r="E71" s="39" t="s">
        <v>166</v>
      </c>
    </row>
    <row r="72" spans="1:16" ht="12.75">
      <c r="A72" t="s">
        <v>49</v>
      </c>
      <c s="34" t="s">
        <v>167</v>
      </c>
      <c s="34" t="s">
        <v>168</v>
      </c>
      <c s="35" t="s">
        <v>51</v>
      </c>
      <c s="6" t="s">
        <v>169</v>
      </c>
      <c s="36" t="s">
        <v>124</v>
      </c>
      <c s="37">
        <v>29.4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90</v>
      </c>
      <c>
        <f>(M72*21)/100</f>
      </c>
      <c t="s">
        <v>27</v>
      </c>
    </row>
    <row r="73" spans="1:5" ht="12.75">
      <c r="A73" s="35" t="s">
        <v>55</v>
      </c>
      <c r="E73" s="39" t="s">
        <v>164</v>
      </c>
    </row>
    <row r="74" spans="1:5" ht="51">
      <c r="A74" s="35" t="s">
        <v>57</v>
      </c>
      <c r="E74" s="40" t="s">
        <v>170</v>
      </c>
    </row>
    <row r="75" spans="1:5" ht="63.75">
      <c r="A75" t="s">
        <v>59</v>
      </c>
      <c r="E75" s="39" t="s">
        <v>166</v>
      </c>
    </row>
    <row r="76" spans="1:16" ht="12.75">
      <c r="A76" t="s">
        <v>49</v>
      </c>
      <c s="34" t="s">
        <v>171</v>
      </c>
      <c s="34" t="s">
        <v>172</v>
      </c>
      <c s="35" t="s">
        <v>51</v>
      </c>
      <c s="6" t="s">
        <v>173</v>
      </c>
      <c s="36" t="s">
        <v>124</v>
      </c>
      <c s="37">
        <v>69.4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90</v>
      </c>
      <c>
        <f>(M76*21)/100</f>
      </c>
      <c t="s">
        <v>27</v>
      </c>
    </row>
    <row r="77" spans="1:5" ht="12.75">
      <c r="A77" s="35" t="s">
        <v>55</v>
      </c>
      <c r="E77" s="39" t="s">
        <v>51</v>
      </c>
    </row>
    <row r="78" spans="1:5" ht="25.5">
      <c r="A78" s="35" t="s">
        <v>57</v>
      </c>
      <c r="E78" s="40" t="s">
        <v>174</v>
      </c>
    </row>
    <row r="79" spans="1:5" ht="63.75">
      <c r="A79" t="s">
        <v>59</v>
      </c>
      <c r="E79" s="39" t="s">
        <v>166</v>
      </c>
    </row>
    <row r="80" spans="1:16" ht="12.75">
      <c r="A80" t="s">
        <v>49</v>
      </c>
      <c s="34" t="s">
        <v>175</v>
      </c>
      <c s="34" t="s">
        <v>176</v>
      </c>
      <c s="35" t="s">
        <v>51</v>
      </c>
      <c s="6" t="s">
        <v>177</v>
      </c>
      <c s="36" t="s">
        <v>118</v>
      </c>
      <c s="37">
        <v>9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90</v>
      </c>
      <c>
        <f>(M80*21)/100</f>
      </c>
      <c t="s">
        <v>27</v>
      </c>
    </row>
    <row r="81" spans="1:5" ht="12.75">
      <c r="A81" s="35" t="s">
        <v>55</v>
      </c>
      <c r="E81" s="39" t="s">
        <v>51</v>
      </c>
    </row>
    <row r="82" spans="1:5" ht="76.5">
      <c r="A82" s="35" t="s">
        <v>57</v>
      </c>
      <c r="E82" s="40" t="s">
        <v>178</v>
      </c>
    </row>
    <row r="83" spans="1:5" ht="369.75">
      <c r="A83" t="s">
        <v>59</v>
      </c>
      <c r="E83" s="39" t="s">
        <v>179</v>
      </c>
    </row>
    <row r="84" spans="1:16" ht="12.75">
      <c r="A84" t="s">
        <v>49</v>
      </c>
      <c s="34" t="s">
        <v>180</v>
      </c>
      <c s="34" t="s">
        <v>181</v>
      </c>
      <c s="35" t="s">
        <v>51</v>
      </c>
      <c s="6" t="s">
        <v>182</v>
      </c>
      <c s="36" t="s">
        <v>118</v>
      </c>
      <c s="37">
        <v>107.951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90</v>
      </c>
      <c>
        <f>(M84*21)/100</f>
      </c>
      <c t="s">
        <v>27</v>
      </c>
    </row>
    <row r="85" spans="1:5" ht="12.75">
      <c r="A85" s="35" t="s">
        <v>55</v>
      </c>
      <c r="E85" s="39" t="s">
        <v>183</v>
      </c>
    </row>
    <row r="86" spans="1:5" ht="63.75">
      <c r="A86" s="35" t="s">
        <v>57</v>
      </c>
      <c r="E86" s="40" t="s">
        <v>184</v>
      </c>
    </row>
    <row r="87" spans="1:5" ht="369.75">
      <c r="A87" t="s">
        <v>59</v>
      </c>
      <c r="E87" s="39" t="s">
        <v>179</v>
      </c>
    </row>
    <row r="88" spans="1:16" ht="12.75">
      <c r="A88" t="s">
        <v>49</v>
      </c>
      <c s="34" t="s">
        <v>185</v>
      </c>
      <c s="34" t="s">
        <v>186</v>
      </c>
      <c s="35" t="s">
        <v>51</v>
      </c>
      <c s="6" t="s">
        <v>187</v>
      </c>
      <c s="36" t="s">
        <v>89</v>
      </c>
      <c s="37">
        <v>4.885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90</v>
      </c>
      <c>
        <f>(M88*21)/100</f>
      </c>
      <c t="s">
        <v>27</v>
      </c>
    </row>
    <row r="89" spans="1:5" ht="12.75">
      <c r="A89" s="35" t="s">
        <v>55</v>
      </c>
      <c r="E89" s="39" t="s">
        <v>51</v>
      </c>
    </row>
    <row r="90" spans="1:5" ht="12.75">
      <c r="A90" s="35" t="s">
        <v>57</v>
      </c>
      <c r="E90" s="40" t="s">
        <v>188</v>
      </c>
    </row>
    <row r="91" spans="1:5" ht="267.75">
      <c r="A91" t="s">
        <v>59</v>
      </c>
      <c r="E91" s="39" t="s">
        <v>189</v>
      </c>
    </row>
    <row r="92" spans="1:16" ht="12.75">
      <c r="A92" t="s">
        <v>49</v>
      </c>
      <c s="34" t="s">
        <v>190</v>
      </c>
      <c s="34" t="s">
        <v>191</v>
      </c>
      <c s="35" t="s">
        <v>51</v>
      </c>
      <c s="6" t="s">
        <v>192</v>
      </c>
      <c s="36" t="s">
        <v>118</v>
      </c>
      <c s="37">
        <v>5.156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90</v>
      </c>
      <c>
        <f>(M92*21)/100</f>
      </c>
      <c t="s">
        <v>27</v>
      </c>
    </row>
    <row r="93" spans="1:5" ht="25.5">
      <c r="A93" s="35" t="s">
        <v>55</v>
      </c>
      <c r="E93" s="39" t="s">
        <v>193</v>
      </c>
    </row>
    <row r="94" spans="1:5" ht="38.25">
      <c r="A94" s="35" t="s">
        <v>57</v>
      </c>
      <c r="E94" s="40" t="s">
        <v>194</v>
      </c>
    </row>
    <row r="95" spans="1:5" ht="89.25">
      <c r="A95" t="s">
        <v>59</v>
      </c>
      <c r="E95" s="39" t="s">
        <v>195</v>
      </c>
    </row>
    <row r="96" spans="1:16" ht="12.75">
      <c r="A96" t="s">
        <v>49</v>
      </c>
      <c s="34" t="s">
        <v>196</v>
      </c>
      <c s="34" t="s">
        <v>197</v>
      </c>
      <c s="35" t="s">
        <v>51</v>
      </c>
      <c s="6" t="s">
        <v>198</v>
      </c>
      <c s="36" t="s">
        <v>118</v>
      </c>
      <c s="37">
        <v>23.1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90</v>
      </c>
      <c>
        <f>(M96*21)/100</f>
      </c>
      <c t="s">
        <v>27</v>
      </c>
    </row>
    <row r="97" spans="1:5" ht="12.75">
      <c r="A97" s="35" t="s">
        <v>55</v>
      </c>
      <c r="E97" s="39" t="s">
        <v>51</v>
      </c>
    </row>
    <row r="98" spans="1:5" ht="25.5">
      <c r="A98" s="35" t="s">
        <v>57</v>
      </c>
      <c r="E98" s="40" t="s">
        <v>199</v>
      </c>
    </row>
    <row r="99" spans="1:5" ht="76.5">
      <c r="A99" t="s">
        <v>59</v>
      </c>
      <c r="E99" s="39" t="s">
        <v>200</v>
      </c>
    </row>
    <row r="100" spans="1:13" ht="12.75">
      <c r="A100" t="s">
        <v>46</v>
      </c>
      <c r="C100" s="31" t="s">
        <v>26</v>
      </c>
      <c r="E100" s="33" t="s">
        <v>201</v>
      </c>
      <c r="J100" s="32">
        <f>0</f>
      </c>
      <c s="32">
        <f>0</f>
      </c>
      <c s="32">
        <f>0+L101+L105+L109+L113+L117+L121+L125</f>
      </c>
      <c s="32">
        <f>0+M101+M105+M109+M113+M117+M121+M125</f>
      </c>
    </row>
    <row r="101" spans="1:16" ht="12.75">
      <c r="A101" t="s">
        <v>49</v>
      </c>
      <c s="34" t="s">
        <v>202</v>
      </c>
      <c s="34" t="s">
        <v>203</v>
      </c>
      <c s="35" t="s">
        <v>51</v>
      </c>
      <c s="6" t="s">
        <v>204</v>
      </c>
      <c s="36" t="s">
        <v>118</v>
      </c>
      <c s="37">
        <v>51.26</v>
      </c>
      <c s="36">
        <v>0</v>
      </c>
      <c s="36">
        <f>ROUND(G101*H101,6)</f>
      </c>
      <c r="L101" s="38">
        <v>0</v>
      </c>
      <c s="32">
        <f>ROUND(ROUND(L101,2)*ROUND(G101,3),2)</f>
      </c>
      <c s="36" t="s">
        <v>90</v>
      </c>
      <c>
        <f>(M101*21)/100</f>
      </c>
      <c t="s">
        <v>27</v>
      </c>
    </row>
    <row r="102" spans="1:5" ht="12.75">
      <c r="A102" s="35" t="s">
        <v>55</v>
      </c>
      <c r="E102" s="39" t="s">
        <v>205</v>
      </c>
    </row>
    <row r="103" spans="1:5" ht="127.5">
      <c r="A103" s="35" t="s">
        <v>57</v>
      </c>
      <c r="E103" s="40" t="s">
        <v>206</v>
      </c>
    </row>
    <row r="104" spans="1:5" ht="229.5">
      <c r="A104" t="s">
        <v>59</v>
      </c>
      <c r="E104" s="39" t="s">
        <v>207</v>
      </c>
    </row>
    <row r="105" spans="1:16" ht="12.75">
      <c r="A105" t="s">
        <v>49</v>
      </c>
      <c s="34" t="s">
        <v>208</v>
      </c>
      <c s="34" t="s">
        <v>209</v>
      </c>
      <c s="35" t="s">
        <v>51</v>
      </c>
      <c s="6" t="s">
        <v>210</v>
      </c>
      <c s="36" t="s">
        <v>118</v>
      </c>
      <c s="37">
        <v>4.136</v>
      </c>
      <c s="36">
        <v>0</v>
      </c>
      <c s="36">
        <f>ROUND(G105*H105,6)</f>
      </c>
      <c r="L105" s="38">
        <v>0</v>
      </c>
      <c s="32">
        <f>ROUND(ROUND(L105,2)*ROUND(G105,3),2)</f>
      </c>
      <c s="36" t="s">
        <v>90</v>
      </c>
      <c>
        <f>(M105*21)/100</f>
      </c>
      <c t="s">
        <v>27</v>
      </c>
    </row>
    <row r="106" spans="1:5" ht="12.75">
      <c r="A106" s="35" t="s">
        <v>55</v>
      </c>
      <c r="E106" s="39" t="s">
        <v>51</v>
      </c>
    </row>
    <row r="107" spans="1:5" ht="25.5">
      <c r="A107" s="35" t="s">
        <v>57</v>
      </c>
      <c r="E107" s="40" t="s">
        <v>211</v>
      </c>
    </row>
    <row r="108" spans="1:5" ht="38.25">
      <c r="A108" t="s">
        <v>59</v>
      </c>
      <c r="E108" s="39" t="s">
        <v>212</v>
      </c>
    </row>
    <row r="109" spans="1:16" ht="12.75">
      <c r="A109" t="s">
        <v>49</v>
      </c>
      <c s="34" t="s">
        <v>213</v>
      </c>
      <c s="34" t="s">
        <v>214</v>
      </c>
      <c s="35" t="s">
        <v>51</v>
      </c>
      <c s="6" t="s">
        <v>215</v>
      </c>
      <c s="36" t="s">
        <v>118</v>
      </c>
      <c s="37">
        <v>0.714</v>
      </c>
      <c s="36">
        <v>0</v>
      </c>
      <c s="36">
        <f>ROUND(G109*H109,6)</f>
      </c>
      <c r="L109" s="38">
        <v>0</v>
      </c>
      <c s="32">
        <f>ROUND(ROUND(L109,2)*ROUND(G109,3),2)</f>
      </c>
      <c s="36" t="s">
        <v>90</v>
      </c>
      <c>
        <f>(M109*21)/100</f>
      </c>
      <c t="s">
        <v>27</v>
      </c>
    </row>
    <row r="110" spans="1:5" ht="12.75">
      <c r="A110" s="35" t="s">
        <v>55</v>
      </c>
      <c r="E110" s="39" t="s">
        <v>51</v>
      </c>
    </row>
    <row r="111" spans="1:5" ht="76.5">
      <c r="A111" s="35" t="s">
        <v>57</v>
      </c>
      <c r="E111" s="40" t="s">
        <v>216</v>
      </c>
    </row>
    <row r="112" spans="1:5" ht="38.25">
      <c r="A112" t="s">
        <v>59</v>
      </c>
      <c r="E112" s="39" t="s">
        <v>212</v>
      </c>
    </row>
    <row r="113" spans="1:16" ht="12.75">
      <c r="A113" t="s">
        <v>49</v>
      </c>
      <c s="34" t="s">
        <v>217</v>
      </c>
      <c s="34" t="s">
        <v>218</v>
      </c>
      <c s="35" t="s">
        <v>51</v>
      </c>
      <c s="6" t="s">
        <v>219</v>
      </c>
      <c s="36" t="s">
        <v>89</v>
      </c>
      <c s="37">
        <v>1.94</v>
      </c>
      <c s="36">
        <v>0</v>
      </c>
      <c s="36">
        <f>ROUND(G113*H113,6)</f>
      </c>
      <c r="L113" s="38">
        <v>0</v>
      </c>
      <c s="32">
        <f>ROUND(ROUND(L113,2)*ROUND(G113,3),2)</f>
      </c>
      <c s="36" t="s">
        <v>90</v>
      </c>
      <c>
        <f>(M113*21)/100</f>
      </c>
      <c t="s">
        <v>27</v>
      </c>
    </row>
    <row r="114" spans="1:5" ht="12.75">
      <c r="A114" s="35" t="s">
        <v>55</v>
      </c>
      <c r="E114" s="39" t="s">
        <v>51</v>
      </c>
    </row>
    <row r="115" spans="1:5" ht="25.5">
      <c r="A115" s="35" t="s">
        <v>57</v>
      </c>
      <c r="E115" s="40" t="s">
        <v>220</v>
      </c>
    </row>
    <row r="116" spans="1:5" ht="267.75">
      <c r="A116" t="s">
        <v>59</v>
      </c>
      <c r="E116" s="39" t="s">
        <v>189</v>
      </c>
    </row>
    <row r="117" spans="1:16" ht="12.75">
      <c r="A117" t="s">
        <v>49</v>
      </c>
      <c s="34" t="s">
        <v>221</v>
      </c>
      <c s="34" t="s">
        <v>222</v>
      </c>
      <c s="35" t="s">
        <v>51</v>
      </c>
      <c s="6" t="s">
        <v>223</v>
      </c>
      <c s="36" t="s">
        <v>118</v>
      </c>
      <c s="37">
        <v>11.1</v>
      </c>
      <c s="36">
        <v>0</v>
      </c>
      <c s="36">
        <f>ROUND(G117*H117,6)</f>
      </c>
      <c r="L117" s="38">
        <v>0</v>
      </c>
      <c s="32">
        <f>ROUND(ROUND(L117,2)*ROUND(G117,3),2)</f>
      </c>
      <c s="36" t="s">
        <v>90</v>
      </c>
      <c>
        <f>(M117*21)/100</f>
      </c>
      <c t="s">
        <v>27</v>
      </c>
    </row>
    <row r="118" spans="1:5" ht="12.75">
      <c r="A118" s="35" t="s">
        <v>55</v>
      </c>
      <c r="E118" s="39" t="s">
        <v>51</v>
      </c>
    </row>
    <row r="119" spans="1:5" ht="191.25">
      <c r="A119" s="35" t="s">
        <v>57</v>
      </c>
      <c r="E119" s="40" t="s">
        <v>224</v>
      </c>
    </row>
    <row r="120" spans="1:5" ht="382.5">
      <c r="A120" t="s">
        <v>59</v>
      </c>
      <c r="E120" s="39" t="s">
        <v>225</v>
      </c>
    </row>
    <row r="121" spans="1:16" ht="12.75">
      <c r="A121" t="s">
        <v>49</v>
      </c>
      <c s="34" t="s">
        <v>226</v>
      </c>
      <c s="34" t="s">
        <v>227</v>
      </c>
      <c s="35" t="s">
        <v>51</v>
      </c>
      <c s="6" t="s">
        <v>228</v>
      </c>
      <c s="36" t="s">
        <v>89</v>
      </c>
      <c s="37">
        <v>1.481</v>
      </c>
      <c s="36">
        <v>0</v>
      </c>
      <c s="36">
        <f>ROUND(G121*H121,6)</f>
      </c>
      <c r="L121" s="38">
        <v>0</v>
      </c>
      <c s="32">
        <f>ROUND(ROUND(L121,2)*ROUND(G121,3),2)</f>
      </c>
      <c s="36" t="s">
        <v>90</v>
      </c>
      <c>
        <f>(M121*21)/100</f>
      </c>
      <c t="s">
        <v>27</v>
      </c>
    </row>
    <row r="122" spans="1:5" ht="12.75">
      <c r="A122" s="35" t="s">
        <v>55</v>
      </c>
      <c r="E122" s="39" t="s">
        <v>51</v>
      </c>
    </row>
    <row r="123" spans="1:5" ht="140.25">
      <c r="A123" s="35" t="s">
        <v>57</v>
      </c>
      <c r="E123" s="40" t="s">
        <v>229</v>
      </c>
    </row>
    <row r="124" spans="1:5" ht="242.25">
      <c r="A124" t="s">
        <v>59</v>
      </c>
      <c r="E124" s="39" t="s">
        <v>230</v>
      </c>
    </row>
    <row r="125" spans="1:16" ht="12.75">
      <c r="A125" t="s">
        <v>49</v>
      </c>
      <c s="34" t="s">
        <v>231</v>
      </c>
      <c s="34" t="s">
        <v>232</v>
      </c>
      <c s="35" t="s">
        <v>51</v>
      </c>
      <c s="6" t="s">
        <v>233</v>
      </c>
      <c s="36" t="s">
        <v>234</v>
      </c>
      <c s="37">
        <v>1267.98</v>
      </c>
      <c s="36">
        <v>0</v>
      </c>
      <c s="36">
        <f>ROUND(G125*H125,6)</f>
      </c>
      <c r="L125" s="38">
        <v>0</v>
      </c>
      <c s="32">
        <f>ROUND(ROUND(L125,2)*ROUND(G125,3),2)</f>
      </c>
      <c s="36" t="s">
        <v>90</v>
      </c>
      <c>
        <f>(M125*21)/100</f>
      </c>
      <c t="s">
        <v>27</v>
      </c>
    </row>
    <row r="126" spans="1:5" ht="12.75">
      <c r="A126" s="35" t="s">
        <v>55</v>
      </c>
      <c r="E126" s="39" t="s">
        <v>235</v>
      </c>
    </row>
    <row r="127" spans="1:5" ht="25.5">
      <c r="A127" s="35" t="s">
        <v>57</v>
      </c>
      <c r="E127" s="40" t="s">
        <v>236</v>
      </c>
    </row>
    <row r="128" spans="1:5" ht="293.25">
      <c r="A128" t="s">
        <v>59</v>
      </c>
      <c r="E128" s="39" t="s">
        <v>237</v>
      </c>
    </row>
    <row r="129" spans="1:13" ht="12.75">
      <c r="A129" t="s">
        <v>46</v>
      </c>
      <c r="C129" s="31" t="s">
        <v>70</v>
      </c>
      <c r="E129" s="33" t="s">
        <v>238</v>
      </c>
      <c r="J129" s="32">
        <f>0</f>
      </c>
      <c s="32">
        <f>0</f>
      </c>
      <c s="32">
        <f>0+L130+L134+L138+L142+L146+L150+L154</f>
      </c>
      <c s="32">
        <f>0+M130+M134+M138+M142+M146+M150+M154</f>
      </c>
    </row>
    <row r="130" spans="1:16" ht="12.75">
      <c r="A130" t="s">
        <v>49</v>
      </c>
      <c s="34" t="s">
        <v>239</v>
      </c>
      <c s="34" t="s">
        <v>240</v>
      </c>
      <c s="35" t="s">
        <v>51</v>
      </c>
      <c s="6" t="s">
        <v>241</v>
      </c>
      <c s="36" t="s">
        <v>124</v>
      </c>
      <c s="37">
        <v>24.97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90</v>
      </c>
      <c>
        <f>(M130*21)/100</f>
      </c>
      <c t="s">
        <v>27</v>
      </c>
    </row>
    <row r="131" spans="1:5" ht="51">
      <c r="A131" s="35" t="s">
        <v>55</v>
      </c>
      <c r="E131" s="39" t="s">
        <v>242</v>
      </c>
    </row>
    <row r="132" spans="1:5" ht="25.5">
      <c r="A132" s="35" t="s">
        <v>57</v>
      </c>
      <c r="E132" s="40" t="s">
        <v>243</v>
      </c>
    </row>
    <row r="133" spans="1:5" ht="51">
      <c r="A133" t="s">
        <v>59</v>
      </c>
      <c r="E133" s="39" t="s">
        <v>244</v>
      </c>
    </row>
    <row r="134" spans="1:16" ht="12.75">
      <c r="A134" t="s">
        <v>49</v>
      </c>
      <c s="34" t="s">
        <v>245</v>
      </c>
      <c s="34" t="s">
        <v>246</v>
      </c>
      <c s="35" t="s">
        <v>51</v>
      </c>
      <c s="6" t="s">
        <v>247</v>
      </c>
      <c s="36" t="s">
        <v>118</v>
      </c>
      <c s="37">
        <v>15.5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90</v>
      </c>
      <c>
        <f>(M134*21)/100</f>
      </c>
      <c t="s">
        <v>27</v>
      </c>
    </row>
    <row r="135" spans="1:5" ht="12.75">
      <c r="A135" s="35" t="s">
        <v>55</v>
      </c>
      <c r="E135" s="39" t="s">
        <v>51</v>
      </c>
    </row>
    <row r="136" spans="1:5" ht="25.5">
      <c r="A136" s="35" t="s">
        <v>57</v>
      </c>
      <c r="E136" s="40" t="s">
        <v>248</v>
      </c>
    </row>
    <row r="137" spans="1:5" ht="369.75">
      <c r="A137" t="s">
        <v>59</v>
      </c>
      <c r="E137" s="39" t="s">
        <v>249</v>
      </c>
    </row>
    <row r="138" spans="1:16" ht="12.75">
      <c r="A138" t="s">
        <v>49</v>
      </c>
      <c s="34" t="s">
        <v>250</v>
      </c>
      <c s="34" t="s">
        <v>251</v>
      </c>
      <c s="35" t="s">
        <v>51</v>
      </c>
      <c s="6" t="s">
        <v>252</v>
      </c>
      <c s="36" t="s">
        <v>118</v>
      </c>
      <c s="37">
        <v>77.172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90</v>
      </c>
      <c>
        <f>(M138*21)/100</f>
      </c>
      <c t="s">
        <v>27</v>
      </c>
    </row>
    <row r="139" spans="1:5" ht="25.5">
      <c r="A139" s="35" t="s">
        <v>55</v>
      </c>
      <c r="E139" s="39" t="s">
        <v>253</v>
      </c>
    </row>
    <row r="140" spans="1:5" ht="242.25">
      <c r="A140" s="35" t="s">
        <v>57</v>
      </c>
      <c r="E140" s="40" t="s">
        <v>254</v>
      </c>
    </row>
    <row r="141" spans="1:5" ht="369.75">
      <c r="A141" t="s">
        <v>59</v>
      </c>
      <c r="E141" s="39" t="s">
        <v>249</v>
      </c>
    </row>
    <row r="142" spans="1:16" ht="12.75">
      <c r="A142" t="s">
        <v>49</v>
      </c>
      <c s="34" t="s">
        <v>255</v>
      </c>
      <c s="34" t="s">
        <v>256</v>
      </c>
      <c s="35" t="s">
        <v>51</v>
      </c>
      <c s="6" t="s">
        <v>257</v>
      </c>
      <c s="36" t="s">
        <v>89</v>
      </c>
      <c s="37">
        <v>2.039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90</v>
      </c>
      <c>
        <f>(M142*21)/100</f>
      </c>
      <c t="s">
        <v>27</v>
      </c>
    </row>
    <row r="143" spans="1:5" ht="25.5">
      <c r="A143" s="35" t="s">
        <v>55</v>
      </c>
      <c r="E143" s="39" t="s">
        <v>258</v>
      </c>
    </row>
    <row r="144" spans="1:5" ht="12.75">
      <c r="A144" s="35" t="s">
        <v>57</v>
      </c>
      <c r="E144" s="40" t="s">
        <v>259</v>
      </c>
    </row>
    <row r="145" spans="1:5" ht="191.25">
      <c r="A145" t="s">
        <v>59</v>
      </c>
      <c r="E145" s="39" t="s">
        <v>260</v>
      </c>
    </row>
    <row r="146" spans="1:16" ht="12.75">
      <c r="A146" t="s">
        <v>49</v>
      </c>
      <c s="34" t="s">
        <v>261</v>
      </c>
      <c s="34" t="s">
        <v>262</v>
      </c>
      <c s="35" t="s">
        <v>263</v>
      </c>
      <c s="6" t="s">
        <v>264</v>
      </c>
      <c s="36" t="s">
        <v>118</v>
      </c>
      <c s="37">
        <v>46.404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90</v>
      </c>
      <c>
        <f>(M146*21)/100</f>
      </c>
      <c t="s">
        <v>27</v>
      </c>
    </row>
    <row r="147" spans="1:5" ht="25.5">
      <c r="A147" s="35" t="s">
        <v>55</v>
      </c>
      <c r="E147" s="39" t="s">
        <v>265</v>
      </c>
    </row>
    <row r="148" spans="1:5" ht="38.25">
      <c r="A148" s="35" t="s">
        <v>57</v>
      </c>
      <c r="E148" s="40" t="s">
        <v>266</v>
      </c>
    </row>
    <row r="149" spans="1:5" ht="25.5">
      <c r="A149" t="s">
        <v>59</v>
      </c>
      <c r="E149" s="39" t="s">
        <v>267</v>
      </c>
    </row>
    <row r="150" spans="1:16" ht="12.75">
      <c r="A150" t="s">
        <v>49</v>
      </c>
      <c s="34" t="s">
        <v>268</v>
      </c>
      <c s="34" t="s">
        <v>269</v>
      </c>
      <c s="35" t="s">
        <v>51</v>
      </c>
      <c s="6" t="s">
        <v>270</v>
      </c>
      <c s="36" t="s">
        <v>118</v>
      </c>
      <c s="37">
        <v>0.225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90</v>
      </c>
      <c>
        <f>(M150*21)/100</f>
      </c>
      <c t="s">
        <v>27</v>
      </c>
    </row>
    <row r="151" spans="1:5" ht="12.75">
      <c r="A151" s="35" t="s">
        <v>55</v>
      </c>
      <c r="E151" s="39" t="s">
        <v>51</v>
      </c>
    </row>
    <row r="152" spans="1:5" ht="25.5">
      <c r="A152" s="35" t="s">
        <v>57</v>
      </c>
      <c r="E152" s="40" t="s">
        <v>271</v>
      </c>
    </row>
    <row r="153" spans="1:5" ht="38.25">
      <c r="A153" t="s">
        <v>59</v>
      </c>
      <c r="E153" s="39" t="s">
        <v>272</v>
      </c>
    </row>
    <row r="154" spans="1:16" ht="12.75">
      <c r="A154" t="s">
        <v>49</v>
      </c>
      <c s="34" t="s">
        <v>273</v>
      </c>
      <c s="34" t="s">
        <v>274</v>
      </c>
      <c s="35" t="s">
        <v>51</v>
      </c>
      <c s="6" t="s">
        <v>275</v>
      </c>
      <c s="36" t="s">
        <v>118</v>
      </c>
      <c s="37">
        <v>69.055</v>
      </c>
      <c s="36">
        <v>0</v>
      </c>
      <c s="36">
        <f>ROUND(G154*H154,6)</f>
      </c>
      <c r="L154" s="38">
        <v>0</v>
      </c>
      <c s="32">
        <f>ROUND(ROUND(L154,2)*ROUND(G154,3),2)</f>
      </c>
      <c s="36" t="s">
        <v>90</v>
      </c>
      <c>
        <f>(M154*21)/100</f>
      </c>
      <c t="s">
        <v>27</v>
      </c>
    </row>
    <row r="155" spans="1:5" ht="12.75">
      <c r="A155" s="35" t="s">
        <v>55</v>
      </c>
      <c r="E155" s="39" t="s">
        <v>276</v>
      </c>
    </row>
    <row r="156" spans="1:5" ht="229.5">
      <c r="A156" s="35" t="s">
        <v>57</v>
      </c>
      <c r="E156" s="40" t="s">
        <v>277</v>
      </c>
    </row>
    <row r="157" spans="1:5" ht="102">
      <c r="A157" t="s">
        <v>59</v>
      </c>
      <c r="E157" s="39" t="s">
        <v>278</v>
      </c>
    </row>
    <row r="158" spans="1:13" ht="12.75">
      <c r="A158" t="s">
        <v>46</v>
      </c>
      <c r="C158" s="31" t="s">
        <v>109</v>
      </c>
      <c r="E158" s="33" t="s">
        <v>279</v>
      </c>
      <c r="J158" s="32">
        <f>0</f>
      </c>
      <c s="32">
        <f>0</f>
      </c>
      <c s="32">
        <f>0+L159</f>
      </c>
      <c s="32">
        <f>0+M159</f>
      </c>
    </row>
    <row r="159" spans="1:16" ht="12.75">
      <c r="A159" t="s">
        <v>49</v>
      </c>
      <c s="34" t="s">
        <v>280</v>
      </c>
      <c s="34" t="s">
        <v>281</v>
      </c>
      <c s="35" t="s">
        <v>51</v>
      </c>
      <c s="6" t="s">
        <v>282</v>
      </c>
      <c s="36" t="s">
        <v>98</v>
      </c>
      <c s="37">
        <v>30.1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90</v>
      </c>
      <c>
        <f>(M159*21)/100</f>
      </c>
      <c t="s">
        <v>27</v>
      </c>
    </row>
    <row r="160" spans="1:5" ht="12.75">
      <c r="A160" s="35" t="s">
        <v>55</v>
      </c>
      <c r="E160" s="39" t="s">
        <v>51</v>
      </c>
    </row>
    <row r="161" spans="1:5" ht="63.75">
      <c r="A161" s="35" t="s">
        <v>57</v>
      </c>
      <c r="E161" s="40" t="s">
        <v>283</v>
      </c>
    </row>
    <row r="162" spans="1:5" ht="89.25">
      <c r="A162" t="s">
        <v>59</v>
      </c>
      <c r="E162" s="39" t="s">
        <v>284</v>
      </c>
    </row>
    <row r="163" spans="1:13" ht="12.75">
      <c r="A163" t="s">
        <v>46</v>
      </c>
      <c r="C163" s="31" t="s">
        <v>128</v>
      </c>
      <c r="E163" s="33" t="s">
        <v>285</v>
      </c>
      <c r="J163" s="32">
        <f>0</f>
      </c>
      <c s="32">
        <f>0</f>
      </c>
      <c s="32">
        <f>0+L164+L168+L172</f>
      </c>
      <c s="32">
        <f>0+M164+M168+M172</f>
      </c>
    </row>
    <row r="164" spans="1:16" ht="12.75">
      <c r="A164" t="s">
        <v>49</v>
      </c>
      <c s="34" t="s">
        <v>286</v>
      </c>
      <c s="34" t="s">
        <v>287</v>
      </c>
      <c s="35" t="s">
        <v>51</v>
      </c>
      <c s="6" t="s">
        <v>288</v>
      </c>
      <c s="36" t="s">
        <v>98</v>
      </c>
      <c s="37">
        <v>30.1</v>
      </c>
      <c s="36">
        <v>0</v>
      </c>
      <c s="36">
        <f>ROUND(G164*H164,6)</f>
      </c>
      <c r="L164" s="38">
        <v>0</v>
      </c>
      <c s="32">
        <f>ROUND(ROUND(L164,2)*ROUND(G164,3),2)</f>
      </c>
      <c s="36" t="s">
        <v>90</v>
      </c>
      <c>
        <f>(M164*21)/100</f>
      </c>
      <c t="s">
        <v>27</v>
      </c>
    </row>
    <row r="165" spans="1:5" ht="12.75">
      <c r="A165" s="35" t="s">
        <v>55</v>
      </c>
      <c r="E165" s="39" t="s">
        <v>51</v>
      </c>
    </row>
    <row r="166" spans="1:5" ht="63.75">
      <c r="A166" s="35" t="s">
        <v>57</v>
      </c>
      <c r="E166" s="40" t="s">
        <v>283</v>
      </c>
    </row>
    <row r="167" spans="1:5" ht="25.5">
      <c r="A167" t="s">
        <v>59</v>
      </c>
      <c r="E167" s="39" t="s">
        <v>289</v>
      </c>
    </row>
    <row r="168" spans="1:16" ht="12.75">
      <c r="A168" t="s">
        <v>49</v>
      </c>
      <c s="34" t="s">
        <v>290</v>
      </c>
      <c s="34" t="s">
        <v>291</v>
      </c>
      <c s="35" t="s">
        <v>51</v>
      </c>
      <c s="6" t="s">
        <v>292</v>
      </c>
      <c s="36" t="s">
        <v>98</v>
      </c>
      <c s="37">
        <v>30.1</v>
      </c>
      <c s="36">
        <v>0</v>
      </c>
      <c s="36">
        <f>ROUND(G168*H168,6)</f>
      </c>
      <c r="L168" s="38">
        <v>0</v>
      </c>
      <c s="32">
        <f>ROUND(ROUND(L168,2)*ROUND(G168,3),2)</f>
      </c>
      <c s="36" t="s">
        <v>90</v>
      </c>
      <c>
        <f>(M168*21)/100</f>
      </c>
      <c t="s">
        <v>27</v>
      </c>
    </row>
    <row r="169" spans="1:5" ht="12.75">
      <c r="A169" s="35" t="s">
        <v>55</v>
      </c>
      <c r="E169" s="39" t="s">
        <v>51</v>
      </c>
    </row>
    <row r="170" spans="1:5" ht="63.75">
      <c r="A170" s="35" t="s">
        <v>57</v>
      </c>
      <c r="E170" s="40" t="s">
        <v>283</v>
      </c>
    </row>
    <row r="171" spans="1:5" ht="25.5">
      <c r="A171" t="s">
        <v>59</v>
      </c>
      <c r="E171" s="39" t="s">
        <v>289</v>
      </c>
    </row>
    <row r="172" spans="1:16" ht="12.75">
      <c r="A172" t="s">
        <v>49</v>
      </c>
      <c s="34" t="s">
        <v>293</v>
      </c>
      <c s="34" t="s">
        <v>294</v>
      </c>
      <c s="35" t="s">
        <v>51</v>
      </c>
      <c s="6" t="s">
        <v>295</v>
      </c>
      <c s="36" t="s">
        <v>118</v>
      </c>
      <c s="37">
        <v>9.081</v>
      </c>
      <c s="36">
        <v>0</v>
      </c>
      <c s="36">
        <f>ROUND(G172*H172,6)</f>
      </c>
      <c r="L172" s="38">
        <v>0</v>
      </c>
      <c s="32">
        <f>ROUND(ROUND(L172,2)*ROUND(G172,3),2)</f>
      </c>
      <c s="36" t="s">
        <v>90</v>
      </c>
      <c>
        <f>(M172*21)/100</f>
      </c>
      <c t="s">
        <v>27</v>
      </c>
    </row>
    <row r="173" spans="1:5" ht="12.75">
      <c r="A173" s="35" t="s">
        <v>55</v>
      </c>
      <c r="E173" s="39" t="s">
        <v>51</v>
      </c>
    </row>
    <row r="174" spans="1:5" ht="76.5">
      <c r="A174" s="35" t="s">
        <v>57</v>
      </c>
      <c r="E174" s="40" t="s">
        <v>296</v>
      </c>
    </row>
    <row r="175" spans="1:5" ht="114.75">
      <c r="A175" t="s">
        <v>59</v>
      </c>
      <c r="E175" s="39" t="s">
        <v>297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