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T ZLN\ST ZLN (-63321008-) Oprava přejezdů u OŘ 2021\ZD pro uchazeče\"/>
    </mc:Choice>
  </mc:AlternateContent>
  <bookViews>
    <workbookView xWindow="0" yWindow="0" windowWidth="16245" windowHeight="11610"/>
  </bookViews>
  <sheets>
    <sheet name="Rekapitulace stavby" sheetId="1" r:id="rId1"/>
    <sheet name="SO01 - Oprava přejezdu P8..." sheetId="2" r:id="rId2"/>
    <sheet name="SO02 -  Oprava přejezdu P..." sheetId="3" r:id="rId3"/>
    <sheet name="SO03 -  Oprava přejezdu P..." sheetId="4" r:id="rId4"/>
    <sheet name="VRN - VRN" sheetId="5" r:id="rId5"/>
  </sheets>
  <definedNames>
    <definedName name="_xlnm._FilterDatabase" localSheetId="1" hidden="1">'SO01 - Oprava přejezdu P8...'!$C$124:$K$276</definedName>
    <definedName name="_xlnm._FilterDatabase" localSheetId="2" hidden="1">'SO02 -  Oprava přejezdu P...'!$C$125:$K$354</definedName>
    <definedName name="_xlnm._FilterDatabase" localSheetId="3" hidden="1">'SO03 -  Oprava přejezdu P...'!$C$120:$K$214</definedName>
    <definedName name="_xlnm._FilterDatabase" localSheetId="4" hidden="1">'VRN - VRN'!$C$116:$K$169</definedName>
    <definedName name="_xlnm.Print_Titles" localSheetId="0">'Rekapitulace stavby'!$92:$92</definedName>
    <definedName name="_xlnm.Print_Titles" localSheetId="1">'SO01 - Oprava přejezdu P8...'!$124:$124</definedName>
    <definedName name="_xlnm.Print_Titles" localSheetId="2">'SO02 -  Oprava přejezdu P...'!$125:$125</definedName>
    <definedName name="_xlnm.Print_Titles" localSheetId="3">'SO03 -  Oprava přejezdu P...'!$120:$120</definedName>
    <definedName name="_xlnm.Print_Titles" localSheetId="4">'VRN - VRN'!$116:$116</definedName>
    <definedName name="_xlnm.Print_Area" localSheetId="0">'Rekapitulace stavby'!$D$4:$AO$76,'Rekapitulace stavby'!$C$82:$AQ$99</definedName>
    <definedName name="_xlnm.Print_Area" localSheetId="1">'SO01 - Oprava přejezdu P8...'!$C$4:$J$76,'SO01 - Oprava přejezdu P8...'!$C$82:$J$106,'SO01 - Oprava přejezdu P8...'!$C$112:$J$276</definedName>
    <definedName name="_xlnm.Print_Area" localSheetId="2">'SO02 -  Oprava přejezdu P...'!$C$4:$J$76,'SO02 -  Oprava přejezdu P...'!$C$82:$J$107,'SO02 -  Oprava přejezdu P...'!$C$113:$J$354</definedName>
    <definedName name="_xlnm.Print_Area" localSheetId="3">'SO03 -  Oprava přejezdu P...'!$C$4:$J$76,'SO03 -  Oprava přejezdu P...'!$C$82:$J$102,'SO03 -  Oprava přejezdu P...'!$C$108:$J$214</definedName>
    <definedName name="_xlnm.Print_Area" localSheetId="4">'VRN - VRN'!$C$4:$J$76,'VRN - VRN'!$C$82:$J$98,'VRN - VRN'!$C$104:$J$169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61" i="5"/>
  <c r="BH161" i="5"/>
  <c r="BG161" i="5"/>
  <c r="BF161" i="5"/>
  <c r="T161" i="5"/>
  <c r="R161" i="5"/>
  <c r="P161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19" i="5"/>
  <c r="BH119" i="5"/>
  <c r="BG119" i="5"/>
  <c r="BF119" i="5"/>
  <c r="T119" i="5"/>
  <c r="R119" i="5"/>
  <c r="P119" i="5"/>
  <c r="F111" i="5"/>
  <c r="E109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114" i="5" s="1"/>
  <c r="J17" i="5"/>
  <c r="J15" i="5"/>
  <c r="E15" i="5"/>
  <c r="F91" i="5" s="1"/>
  <c r="J14" i="5"/>
  <c r="J12" i="5"/>
  <c r="J111" i="5" s="1"/>
  <c r="E7" i="5"/>
  <c r="E107" i="5" s="1"/>
  <c r="J37" i="4"/>
  <c r="J36" i="4"/>
  <c r="AY97" i="1" s="1"/>
  <c r="J35" i="4"/>
  <c r="AX97" i="1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T195" i="4" s="1"/>
  <c r="R196" i="4"/>
  <c r="R195" i="4"/>
  <c r="P196" i="4"/>
  <c r="P195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P178" i="4" s="1"/>
  <c r="BI179" i="4"/>
  <c r="BH179" i="4"/>
  <c r="BG179" i="4"/>
  <c r="BF179" i="4"/>
  <c r="T179" i="4"/>
  <c r="R179" i="4"/>
  <c r="R178" i="4"/>
  <c r="P179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0" i="4"/>
  <c r="BH140" i="4"/>
  <c r="BG140" i="4"/>
  <c r="BF140" i="4"/>
  <c r="T140" i="4"/>
  <c r="R140" i="4"/>
  <c r="P140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F115" i="4"/>
  <c r="E113" i="4"/>
  <c r="F89" i="4"/>
  <c r="E87" i="4"/>
  <c r="J24" i="4"/>
  <c r="E24" i="4"/>
  <c r="J118" i="4" s="1"/>
  <c r="J23" i="4"/>
  <c r="J21" i="4"/>
  <c r="E21" i="4"/>
  <c r="J117" i="4" s="1"/>
  <c r="J20" i="4"/>
  <c r="J18" i="4"/>
  <c r="E18" i="4"/>
  <c r="F92" i="4" s="1"/>
  <c r="J17" i="4"/>
  <c r="J15" i="4"/>
  <c r="E15" i="4"/>
  <c r="F117" i="4" s="1"/>
  <c r="J14" i="4"/>
  <c r="J12" i="4"/>
  <c r="J115" i="4" s="1"/>
  <c r="E7" i="4"/>
  <c r="E111" i="4" s="1"/>
  <c r="J37" i="3"/>
  <c r="J36" i="3"/>
  <c r="AY96" i="1" s="1"/>
  <c r="J35" i="3"/>
  <c r="AX96" i="1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4" i="3"/>
  <c r="BH344" i="3"/>
  <c r="BG344" i="3"/>
  <c r="BF344" i="3"/>
  <c r="T344" i="3"/>
  <c r="R344" i="3"/>
  <c r="P344" i="3"/>
  <c r="BI340" i="3"/>
  <c r="BH340" i="3"/>
  <c r="BG340" i="3"/>
  <c r="BF340" i="3"/>
  <c r="T340" i="3"/>
  <c r="R340" i="3"/>
  <c r="P340" i="3"/>
  <c r="BI332" i="3"/>
  <c r="BH332" i="3"/>
  <c r="BG332" i="3"/>
  <c r="BF332" i="3"/>
  <c r="T332" i="3"/>
  <c r="R332" i="3"/>
  <c r="P332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199" i="3"/>
  <c r="BH199" i="3"/>
  <c r="BG199" i="3"/>
  <c r="BF199" i="3"/>
  <c r="T199" i="3"/>
  <c r="R199" i="3"/>
  <c r="P199" i="3"/>
  <c r="BI192" i="3"/>
  <c r="BH192" i="3"/>
  <c r="BG192" i="3"/>
  <c r="BF192" i="3"/>
  <c r="T192" i="3"/>
  <c r="R192" i="3"/>
  <c r="P192" i="3"/>
  <c r="BI185" i="3"/>
  <c r="BH185" i="3"/>
  <c r="BG185" i="3"/>
  <c r="BF185" i="3"/>
  <c r="T185" i="3"/>
  <c r="R185" i="3"/>
  <c r="P185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123" i="3" s="1"/>
  <c r="J23" i="3"/>
  <c r="J21" i="3"/>
  <c r="E21" i="3"/>
  <c r="J122" i="3" s="1"/>
  <c r="J20" i="3"/>
  <c r="J18" i="3"/>
  <c r="E18" i="3"/>
  <c r="F92" i="3" s="1"/>
  <c r="J17" i="3"/>
  <c r="J15" i="3"/>
  <c r="E15" i="3"/>
  <c r="F91" i="3" s="1"/>
  <c r="J14" i="3"/>
  <c r="J12" i="3"/>
  <c r="J120" i="3" s="1"/>
  <c r="E7" i="3"/>
  <c r="E116" i="3"/>
  <c r="J37" i="2"/>
  <c r="J36" i="2"/>
  <c r="AY95" i="1" s="1"/>
  <c r="J35" i="2"/>
  <c r="AX95" i="1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2" i="2"/>
  <c r="BH242" i="2"/>
  <c r="BG242" i="2"/>
  <c r="BF242" i="2"/>
  <c r="T242" i="2"/>
  <c r="R242" i="2"/>
  <c r="P242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F119" i="2"/>
  <c r="E117" i="2"/>
  <c r="F89" i="2"/>
  <c r="E87" i="2"/>
  <c r="J24" i="2"/>
  <c r="E24" i="2"/>
  <c r="J122" i="2" s="1"/>
  <c r="J23" i="2"/>
  <c r="J21" i="2"/>
  <c r="E21" i="2"/>
  <c r="J121" i="2" s="1"/>
  <c r="J20" i="2"/>
  <c r="J18" i="2"/>
  <c r="E18" i="2"/>
  <c r="F122" i="2" s="1"/>
  <c r="J17" i="2"/>
  <c r="J15" i="2"/>
  <c r="E15" i="2"/>
  <c r="F91" i="2" s="1"/>
  <c r="J14" i="2"/>
  <c r="J12" i="2"/>
  <c r="J119" i="2"/>
  <c r="E7" i="2"/>
  <c r="E85" i="2"/>
  <c r="L90" i="1"/>
  <c r="AM90" i="1"/>
  <c r="AM89" i="1"/>
  <c r="L89" i="1"/>
  <c r="AM87" i="1"/>
  <c r="L87" i="1"/>
  <c r="L85" i="1"/>
  <c r="L84" i="1"/>
  <c r="BK140" i="5"/>
  <c r="J119" i="5"/>
  <c r="J204" i="4"/>
  <c r="J179" i="4"/>
  <c r="BK175" i="4"/>
  <c r="J149" i="4"/>
  <c r="J347" i="3"/>
  <c r="BK344" i="3"/>
  <c r="BK313" i="3"/>
  <c r="BK287" i="3"/>
  <c r="J258" i="3"/>
  <c r="J252" i="3"/>
  <c r="J243" i="3"/>
  <c r="J241" i="3"/>
  <c r="BK230" i="3"/>
  <c r="BK208" i="3"/>
  <c r="J199" i="3"/>
  <c r="J192" i="3"/>
  <c r="J165" i="3"/>
  <c r="J157" i="3"/>
  <c r="BK151" i="3"/>
  <c r="J140" i="3"/>
  <c r="BK134" i="3"/>
  <c r="BK257" i="2"/>
  <c r="BK254" i="2"/>
  <c r="J231" i="2"/>
  <c r="BK227" i="2"/>
  <c r="J210" i="2"/>
  <c r="BK207" i="2"/>
  <c r="BK177" i="2"/>
  <c r="J175" i="2"/>
  <c r="J169" i="2"/>
  <c r="BK166" i="2"/>
  <c r="J161" i="2"/>
  <c r="J153" i="2"/>
  <c r="J151" i="2"/>
  <c r="J149" i="2"/>
  <c r="BK144" i="2"/>
  <c r="BK140" i="2"/>
  <c r="J130" i="2"/>
  <c r="J128" i="2"/>
  <c r="BK152" i="5"/>
  <c r="J152" i="5"/>
  <c r="BK149" i="5"/>
  <c r="J149" i="5"/>
  <c r="J132" i="5"/>
  <c r="BK130" i="5"/>
  <c r="J130" i="5"/>
  <c r="BK128" i="5"/>
  <c r="BK126" i="5"/>
  <c r="BK119" i="5"/>
  <c r="J212" i="4"/>
  <c r="J190" i="4"/>
  <c r="J184" i="4"/>
  <c r="J175" i="4"/>
  <c r="BK152" i="4"/>
  <c r="BK140" i="4"/>
  <c r="BK340" i="3"/>
  <c r="BK309" i="3"/>
  <c r="J305" i="3"/>
  <c r="BK293" i="3"/>
  <c r="J270" i="3"/>
  <c r="BK252" i="3"/>
  <c r="J247" i="3"/>
  <c r="J245" i="3"/>
  <c r="BK237" i="3"/>
  <c r="BK216" i="3"/>
  <c r="J212" i="3"/>
  <c r="J206" i="3"/>
  <c r="BK176" i="3"/>
  <c r="BK172" i="3"/>
  <c r="BK157" i="3"/>
  <c r="J155" i="3"/>
  <c r="J148" i="3"/>
  <c r="BK140" i="3"/>
  <c r="BK129" i="3"/>
  <c r="BK272" i="2"/>
  <c r="J272" i="2"/>
  <c r="J268" i="2"/>
  <c r="BK234" i="2"/>
  <c r="BK213" i="2"/>
  <c r="BK205" i="2"/>
  <c r="BK202" i="2"/>
  <c r="J200" i="2"/>
  <c r="BK193" i="2"/>
  <c r="J188" i="2"/>
  <c r="J180" i="2"/>
  <c r="BK175" i="2"/>
  <c r="J166" i="2"/>
  <c r="BK158" i="2"/>
  <c r="BK149" i="2"/>
  <c r="J137" i="2"/>
  <c r="BK135" i="2"/>
  <c r="BK132" i="2"/>
  <c r="J137" i="5"/>
  <c r="BK208" i="4"/>
  <c r="BK200" i="4"/>
  <c r="J182" i="4"/>
  <c r="J172" i="4"/>
  <c r="J161" i="4"/>
  <c r="J332" i="3"/>
  <c r="J318" i="3"/>
  <c r="J293" i="3"/>
  <c r="BK278" i="3"/>
  <c r="J276" i="3"/>
  <c r="BK274" i="3"/>
  <c r="BK258" i="3"/>
  <c r="BK219" i="3"/>
  <c r="BK212" i="3"/>
  <c r="BK199" i="3"/>
  <c r="J178" i="3"/>
  <c r="J172" i="3"/>
  <c r="BK144" i="3"/>
  <c r="J129" i="3"/>
  <c r="J261" i="2"/>
  <c r="J242" i="2"/>
  <c r="BK216" i="2"/>
  <c r="BK173" i="2"/>
  <c r="BK147" i="2"/>
  <c r="BK161" i="5"/>
  <c r="BK137" i="5"/>
  <c r="J135" i="5"/>
  <c r="J196" i="4"/>
  <c r="BK190" i="4"/>
  <c r="J187" i="4"/>
  <c r="BK184" i="4"/>
  <c r="BK182" i="4"/>
  <c r="J164" i="4"/>
  <c r="BK158" i="4"/>
  <c r="BK146" i="4"/>
  <c r="J349" i="3"/>
  <c r="BK347" i="3"/>
  <c r="BK307" i="3"/>
  <c r="J287" i="3"/>
  <c r="BK284" i="3"/>
  <c r="J272" i="3"/>
  <c r="BK262" i="3"/>
  <c r="BK245" i="3"/>
  <c r="J239" i="3"/>
  <c r="BK235" i="3"/>
  <c r="J230" i="3"/>
  <c r="BK223" i="3"/>
  <c r="BK210" i="3"/>
  <c r="J176" i="3"/>
  <c r="J160" i="3"/>
  <c r="J151" i="3"/>
  <c r="BK148" i="3"/>
  <c r="J144" i="3"/>
  <c r="J259" i="2"/>
  <c r="BK242" i="2"/>
  <c r="J227" i="2"/>
  <c r="BK223" i="2"/>
  <c r="J202" i="2"/>
  <c r="BK190" i="2"/>
  <c r="J177" i="2"/>
  <c r="BK171" i="2"/>
  <c r="J156" i="2"/>
  <c r="J147" i="2"/>
  <c r="J132" i="2"/>
  <c r="J128" i="5"/>
  <c r="J126" i="5"/>
  <c r="J193" i="4"/>
  <c r="BK187" i="4"/>
  <c r="BK179" i="4"/>
  <c r="BK172" i="4"/>
  <c r="J146" i="4"/>
  <c r="J140" i="4"/>
  <c r="J134" i="4"/>
  <c r="BK127" i="4"/>
  <c r="J344" i="3"/>
  <c r="J316" i="3"/>
  <c r="J309" i="3"/>
  <c r="BK291" i="3"/>
  <c r="J289" i="3"/>
  <c r="J278" i="3"/>
  <c r="BK272" i="3"/>
  <c r="J262" i="3"/>
  <c r="BK260" i="3"/>
  <c r="J256" i="3"/>
  <c r="BK247" i="3"/>
  <c r="BK226" i="3"/>
  <c r="J223" i="3"/>
  <c r="BK206" i="3"/>
  <c r="BK192" i="3"/>
  <c r="J185" i="3"/>
  <c r="J174" i="3"/>
  <c r="BK160" i="3"/>
  <c r="BK155" i="3"/>
  <c r="J132" i="3"/>
  <c r="BK268" i="2"/>
  <c r="BK259" i="2"/>
  <c r="BK248" i="2"/>
  <c r="J234" i="2"/>
  <c r="BK229" i="2"/>
  <c r="J225" i="2"/>
  <c r="J223" i="2"/>
  <c r="J218" i="2"/>
  <c r="J207" i="2"/>
  <c r="BK188" i="2"/>
  <c r="BK183" i="2"/>
  <c r="J173" i="2"/>
  <c r="BK163" i="2"/>
  <c r="BK153" i="2"/>
  <c r="BK128" i="2"/>
  <c r="J140" i="5"/>
  <c r="BK212" i="4"/>
  <c r="BK210" i="4"/>
  <c r="BK196" i="4"/>
  <c r="BK193" i="4"/>
  <c r="BK167" i="4"/>
  <c r="J152" i="4"/>
  <c r="BK149" i="4"/>
  <c r="BK134" i="4"/>
  <c r="J127" i="4"/>
  <c r="BK124" i="4"/>
  <c r="BK349" i="3"/>
  <c r="BK332" i="3"/>
  <c r="J313" i="3"/>
  <c r="BK311" i="3"/>
  <c r="BK289" i="3"/>
  <c r="J284" i="3"/>
  <c r="J281" i="3"/>
  <c r="BK270" i="3"/>
  <c r="BK250" i="3"/>
  <c r="BK243" i="3"/>
  <c r="J237" i="3"/>
  <c r="J208" i="3"/>
  <c r="BK185" i="3"/>
  <c r="BK174" i="3"/>
  <c r="J162" i="3"/>
  <c r="BK138" i="3"/>
  <c r="J248" i="2"/>
  <c r="J229" i="2"/>
  <c r="BK225" i="2"/>
  <c r="BK220" i="2"/>
  <c r="J205" i="2"/>
  <c r="J183" i="2"/>
  <c r="BK169" i="2"/>
  <c r="BK156" i="2"/>
  <c r="BK151" i="2"/>
  <c r="BK137" i="2"/>
  <c r="BK130" i="2"/>
  <c r="J161" i="5"/>
  <c r="BK135" i="5"/>
  <c r="BK132" i="5"/>
  <c r="J210" i="4"/>
  <c r="J200" i="4"/>
  <c r="J167" i="4"/>
  <c r="BK164" i="4"/>
  <c r="J158" i="4"/>
  <c r="J154" i="4"/>
  <c r="BK130" i="4"/>
  <c r="J124" i="4"/>
  <c r="BK353" i="3"/>
  <c r="J353" i="3"/>
  <c r="BK351" i="3"/>
  <c r="J351" i="3"/>
  <c r="J340" i="3"/>
  <c r="BK320" i="3"/>
  <c r="BK316" i="3"/>
  <c r="BK281" i="3"/>
  <c r="BK256" i="3"/>
  <c r="BK239" i="3"/>
  <c r="J235" i="3"/>
  <c r="BK228" i="3"/>
  <c r="J226" i="3"/>
  <c r="J219" i="3"/>
  <c r="BK178" i="3"/>
  <c r="J257" i="2"/>
  <c r="J254" i="2"/>
  <c r="BK200" i="2"/>
  <c r="J193" i="2"/>
  <c r="J171" i="2"/>
  <c r="BK161" i="2"/>
  <c r="J135" i="2"/>
  <c r="AS94" i="1"/>
  <c r="J208" i="4"/>
  <c r="BK204" i="4"/>
  <c r="BK161" i="4"/>
  <c r="BK154" i="4"/>
  <c r="J130" i="4"/>
  <c r="J320" i="3"/>
  <c r="BK318" i="3"/>
  <c r="J311" i="3"/>
  <c r="J307" i="3"/>
  <c r="BK305" i="3"/>
  <c r="J291" i="3"/>
  <c r="BK276" i="3"/>
  <c r="J274" i="3"/>
  <c r="J260" i="3"/>
  <c r="J250" i="3"/>
  <c r="BK241" i="3"/>
  <c r="J228" i="3"/>
  <c r="J216" i="3"/>
  <c r="J210" i="3"/>
  <c r="BK165" i="3"/>
  <c r="BK162" i="3"/>
  <c r="J138" i="3"/>
  <c r="J134" i="3"/>
  <c r="BK132" i="3"/>
  <c r="BK261" i="2"/>
  <c r="BK231" i="2"/>
  <c r="J220" i="2"/>
  <c r="BK218" i="2"/>
  <c r="J216" i="2"/>
  <c r="J213" i="2"/>
  <c r="BK210" i="2"/>
  <c r="J190" i="2"/>
  <c r="BK180" i="2"/>
  <c r="J163" i="2"/>
  <c r="J158" i="2"/>
  <c r="J144" i="2"/>
  <c r="J140" i="2"/>
  <c r="T178" i="4" l="1"/>
  <c r="P160" i="2"/>
  <c r="BK187" i="2"/>
  <c r="BK222" i="2"/>
  <c r="J222" i="2"/>
  <c r="J104" i="2" s="1"/>
  <c r="P222" i="2"/>
  <c r="P192" i="2" s="1"/>
  <c r="T164" i="3"/>
  <c r="R269" i="3"/>
  <c r="P304" i="3"/>
  <c r="BK123" i="4"/>
  <c r="J123" i="4" s="1"/>
  <c r="J98" i="4" s="1"/>
  <c r="T123" i="4"/>
  <c r="T122" i="4"/>
  <c r="T121" i="4"/>
  <c r="T199" i="4"/>
  <c r="R127" i="2"/>
  <c r="P187" i="2"/>
  <c r="P215" i="2"/>
  <c r="R215" i="2"/>
  <c r="R192" i="2"/>
  <c r="T222" i="2"/>
  <c r="T192" i="2" s="1"/>
  <c r="P128" i="3"/>
  <c r="P215" i="3"/>
  <c r="T269" i="3"/>
  <c r="R304" i="3"/>
  <c r="R249" i="3" s="1"/>
  <c r="BK118" i="5"/>
  <c r="J118" i="5"/>
  <c r="J97" i="5" s="1"/>
  <c r="P127" i="2"/>
  <c r="P126" i="2" s="1"/>
  <c r="R187" i="2"/>
  <c r="R233" i="2"/>
  <c r="T128" i="3"/>
  <c r="BK215" i="3"/>
  <c r="J215" i="3"/>
  <c r="J100" i="3" s="1"/>
  <c r="T234" i="3"/>
  <c r="R315" i="3"/>
  <c r="P123" i="4"/>
  <c r="P122" i="4"/>
  <c r="R199" i="4"/>
  <c r="T118" i="5"/>
  <c r="T117" i="5" s="1"/>
  <c r="R160" i="2"/>
  <c r="T215" i="2"/>
  <c r="R222" i="2"/>
  <c r="R128" i="3"/>
  <c r="T215" i="3"/>
  <c r="P269" i="3"/>
  <c r="P249" i="3"/>
  <c r="T304" i="3"/>
  <c r="T249" i="3" s="1"/>
  <c r="BK160" i="2"/>
  <c r="J160" i="2"/>
  <c r="J99" i="2" s="1"/>
  <c r="T187" i="2"/>
  <c r="BK233" i="2"/>
  <c r="J233" i="2"/>
  <c r="J105" i="2"/>
  <c r="BK128" i="3"/>
  <c r="R215" i="3"/>
  <c r="BK269" i="3"/>
  <c r="J269" i="3" s="1"/>
  <c r="J104" i="3" s="1"/>
  <c r="BK304" i="3"/>
  <c r="J304" i="3"/>
  <c r="J105" i="3"/>
  <c r="BK127" i="2"/>
  <c r="BK126" i="2" s="1"/>
  <c r="J126" i="2" s="1"/>
  <c r="J97" i="2" s="1"/>
  <c r="T160" i="2"/>
  <c r="BK215" i="2"/>
  <c r="J215" i="2"/>
  <c r="J103" i="2"/>
  <c r="T233" i="2"/>
  <c r="BK164" i="3"/>
  <c r="J164" i="3" s="1"/>
  <c r="J99" i="3" s="1"/>
  <c r="BK234" i="3"/>
  <c r="J234" i="3" s="1"/>
  <c r="J102" i="3" s="1"/>
  <c r="P315" i="3"/>
  <c r="R118" i="5"/>
  <c r="R117" i="5" s="1"/>
  <c r="R164" i="3"/>
  <c r="P234" i="3"/>
  <c r="BK315" i="3"/>
  <c r="J315" i="3" s="1"/>
  <c r="J106" i="3" s="1"/>
  <c r="R123" i="4"/>
  <c r="R122" i="4" s="1"/>
  <c r="R121" i="4" s="1"/>
  <c r="BK199" i="4"/>
  <c r="J199" i="4" s="1"/>
  <c r="J101" i="4" s="1"/>
  <c r="P199" i="4"/>
  <c r="P118" i="5"/>
  <c r="P117" i="5"/>
  <c r="AU98" i="1" s="1"/>
  <c r="T127" i="2"/>
  <c r="T126" i="2"/>
  <c r="P233" i="2"/>
  <c r="P164" i="3"/>
  <c r="R234" i="3"/>
  <c r="T315" i="3"/>
  <c r="J91" i="2"/>
  <c r="BE128" i="2"/>
  <c r="BE130" i="2"/>
  <c r="BE137" i="2"/>
  <c r="BE171" i="2"/>
  <c r="BE202" i="2"/>
  <c r="J89" i="3"/>
  <c r="F123" i="3"/>
  <c r="BE178" i="3"/>
  <c r="BE230" i="3"/>
  <c r="BE237" i="3"/>
  <c r="BE245" i="3"/>
  <c r="BE256" i="3"/>
  <c r="BE270" i="3"/>
  <c r="BE289" i="3"/>
  <c r="BE316" i="3"/>
  <c r="BE332" i="3"/>
  <c r="BE340" i="3"/>
  <c r="BE344" i="3"/>
  <c r="BE347" i="3"/>
  <c r="J92" i="4"/>
  <c r="F118" i="4"/>
  <c r="BE196" i="4"/>
  <c r="BE119" i="5"/>
  <c r="BE140" i="5"/>
  <c r="F92" i="2"/>
  <c r="BE144" i="2"/>
  <c r="BE151" i="2"/>
  <c r="BE158" i="2"/>
  <c r="BE169" i="2"/>
  <c r="BE207" i="2"/>
  <c r="BE225" i="2"/>
  <c r="BE242" i="2"/>
  <c r="BE261" i="2"/>
  <c r="BE134" i="3"/>
  <c r="BE138" i="3"/>
  <c r="BE140" i="3"/>
  <c r="BE148" i="3"/>
  <c r="BE151" i="3"/>
  <c r="BE162" i="3"/>
  <c r="BE172" i="3"/>
  <c r="BE208" i="3"/>
  <c r="BE210" i="3"/>
  <c r="BE223" i="3"/>
  <c r="BE274" i="3"/>
  <c r="BE293" i="3"/>
  <c r="BE307" i="3"/>
  <c r="BE309" i="3"/>
  <c r="BE311" i="3"/>
  <c r="BE313" i="3"/>
  <c r="BE349" i="3"/>
  <c r="BE351" i="3"/>
  <c r="BE353" i="3"/>
  <c r="E85" i="4"/>
  <c r="BE161" i="4"/>
  <c r="F121" i="2"/>
  <c r="BE132" i="2"/>
  <c r="BE135" i="2"/>
  <c r="BE149" i="2"/>
  <c r="BE166" i="2"/>
  <c r="BE213" i="2"/>
  <c r="BE257" i="2"/>
  <c r="BE259" i="2"/>
  <c r="F122" i="3"/>
  <c r="BE129" i="3"/>
  <c r="BE132" i="3"/>
  <c r="BE144" i="3"/>
  <c r="BE165" i="3"/>
  <c r="BE199" i="3"/>
  <c r="BE228" i="3"/>
  <c r="BE258" i="3"/>
  <c r="BE260" i="3"/>
  <c r="BE272" i="3"/>
  <c r="BE276" i="3"/>
  <c r="BE305" i="3"/>
  <c r="BE318" i="3"/>
  <c r="J89" i="4"/>
  <c r="BE140" i="4"/>
  <c r="BE190" i="4"/>
  <c r="BK178" i="4"/>
  <c r="J178" i="4" s="1"/>
  <c r="J99" i="4" s="1"/>
  <c r="BK195" i="4"/>
  <c r="J195" i="4" s="1"/>
  <c r="J100" i="4" s="1"/>
  <c r="E85" i="5"/>
  <c r="F92" i="5"/>
  <c r="J92" i="2"/>
  <c r="BE177" i="2"/>
  <c r="BE193" i="2"/>
  <c r="BE254" i="2"/>
  <c r="BE157" i="3"/>
  <c r="BE281" i="3"/>
  <c r="BE152" i="4"/>
  <c r="BE154" i="4"/>
  <c r="BE158" i="4"/>
  <c r="BE164" i="4"/>
  <c r="BE175" i="4"/>
  <c r="J89" i="5"/>
  <c r="J92" i="5"/>
  <c r="F113" i="5"/>
  <c r="BE161" i="5"/>
  <c r="J89" i="2"/>
  <c r="BE140" i="2"/>
  <c r="BE173" i="2"/>
  <c r="BE210" i="2"/>
  <c r="J92" i="3"/>
  <c r="BE155" i="3"/>
  <c r="BE174" i="3"/>
  <c r="BE185" i="3"/>
  <c r="BE192" i="3"/>
  <c r="BE206" i="3"/>
  <c r="BE216" i="3"/>
  <c r="BE243" i="3"/>
  <c r="BE134" i="4"/>
  <c r="BE204" i="4"/>
  <c r="BE132" i="5"/>
  <c r="BE137" i="5"/>
  <c r="BE156" i="2"/>
  <c r="BE175" i="2"/>
  <c r="BE180" i="2"/>
  <c r="BE190" i="2"/>
  <c r="BE205" i="2"/>
  <c r="BE223" i="2"/>
  <c r="BE227" i="2"/>
  <c r="BE229" i="2"/>
  <c r="BE268" i="2"/>
  <c r="BE160" i="3"/>
  <c r="BE239" i="3"/>
  <c r="BE250" i="3"/>
  <c r="BE252" i="3"/>
  <c r="J91" i="4"/>
  <c r="BE130" i="4"/>
  <c r="BE184" i="4"/>
  <c r="BE135" i="5"/>
  <c r="E115" i="2"/>
  <c r="BE153" i="2"/>
  <c r="BE161" i="2"/>
  <c r="BE183" i="2"/>
  <c r="BE231" i="2"/>
  <c r="BE248" i="2"/>
  <c r="BE272" i="2"/>
  <c r="E85" i="3"/>
  <c r="BE241" i="3"/>
  <c r="BE278" i="3"/>
  <c r="BE287" i="3"/>
  <c r="BE291" i="3"/>
  <c r="F91" i="4"/>
  <c r="BE124" i="4"/>
  <c r="BE146" i="4"/>
  <c r="BE167" i="4"/>
  <c r="BE179" i="4"/>
  <c r="BE182" i="4"/>
  <c r="BE200" i="4"/>
  <c r="BE208" i="4"/>
  <c r="BE210" i="4"/>
  <c r="J91" i="5"/>
  <c r="BE126" i="5"/>
  <c r="BE128" i="5"/>
  <c r="BE130" i="5"/>
  <c r="BE149" i="5"/>
  <c r="BE152" i="5"/>
  <c r="BE147" i="2"/>
  <c r="BE163" i="2"/>
  <c r="BE188" i="2"/>
  <c r="BE200" i="2"/>
  <c r="BE216" i="2"/>
  <c r="BE218" i="2"/>
  <c r="BE220" i="2"/>
  <c r="BE234" i="2"/>
  <c r="BK192" i="2"/>
  <c r="J192" i="2"/>
  <c r="J102" i="2" s="1"/>
  <c r="J91" i="3"/>
  <c r="BE176" i="3"/>
  <c r="BE212" i="3"/>
  <c r="BE219" i="3"/>
  <c r="BE226" i="3"/>
  <c r="BE235" i="3"/>
  <c r="BE247" i="3"/>
  <c r="BE262" i="3"/>
  <c r="BE284" i="3"/>
  <c r="BE320" i="3"/>
  <c r="BK249" i="3"/>
  <c r="J249" i="3"/>
  <c r="J103" i="3" s="1"/>
  <c r="BE127" i="4"/>
  <c r="BE149" i="4"/>
  <c r="BE172" i="4"/>
  <c r="BE187" i="4"/>
  <c r="BE193" i="4"/>
  <c r="BE212" i="4"/>
  <c r="F35" i="3"/>
  <c r="BB96" i="1" s="1"/>
  <c r="J34" i="3"/>
  <c r="AW96" i="1" s="1"/>
  <c r="F34" i="3"/>
  <c r="BA96" i="1" s="1"/>
  <c r="F37" i="4"/>
  <c r="BD97" i="1" s="1"/>
  <c r="F36" i="2"/>
  <c r="BC95" i="1" s="1"/>
  <c r="J34" i="4"/>
  <c r="AW97" i="1" s="1"/>
  <c r="F35" i="4"/>
  <c r="BB97" i="1" s="1"/>
  <c r="F34" i="2"/>
  <c r="BA95" i="1" s="1"/>
  <c r="F37" i="5"/>
  <c r="BD98" i="1" s="1"/>
  <c r="F36" i="5"/>
  <c r="BC98" i="1" s="1"/>
  <c r="F36" i="4"/>
  <c r="BC97" i="1" s="1"/>
  <c r="J34" i="2"/>
  <c r="AW95" i="1" s="1"/>
  <c r="F37" i="3"/>
  <c r="BD96" i="1" s="1"/>
  <c r="F34" i="5"/>
  <c r="BA98" i="1" s="1"/>
  <c r="F37" i="2"/>
  <c r="BD95" i="1" s="1"/>
  <c r="F36" i="3"/>
  <c r="BC96" i="1"/>
  <c r="F35" i="2"/>
  <c r="BB95" i="1" s="1"/>
  <c r="F35" i="5"/>
  <c r="BB98" i="1" s="1"/>
  <c r="J34" i="5"/>
  <c r="AW98" i="1" s="1"/>
  <c r="F34" i="4"/>
  <c r="BA97" i="1"/>
  <c r="BK127" i="3" l="1"/>
  <c r="T127" i="3"/>
  <c r="R186" i="2"/>
  <c r="BK186" i="2"/>
  <c r="BK125" i="2" s="1"/>
  <c r="J125" i="2" s="1"/>
  <c r="J30" i="2" s="1"/>
  <c r="AG95" i="1" s="1"/>
  <c r="J186" i="2"/>
  <c r="J100" i="2"/>
  <c r="P127" i="3"/>
  <c r="P186" i="2"/>
  <c r="P125" i="2" s="1"/>
  <c r="AU95" i="1" s="1"/>
  <c r="R127" i="3"/>
  <c r="P121" i="4"/>
  <c r="AU97" i="1"/>
  <c r="T233" i="3"/>
  <c r="R126" i="2"/>
  <c r="R125" i="2"/>
  <c r="R233" i="3"/>
  <c r="T186" i="2"/>
  <c r="T125" i="2" s="1"/>
  <c r="P233" i="3"/>
  <c r="J127" i="2"/>
  <c r="J98" i="2"/>
  <c r="BK233" i="3"/>
  <c r="J233" i="3" s="1"/>
  <c r="J101" i="3" s="1"/>
  <c r="J187" i="2"/>
  <c r="J101" i="2"/>
  <c r="BK122" i="4"/>
  <c r="J122" i="4"/>
  <c r="J97" i="4"/>
  <c r="BK117" i="5"/>
  <c r="J117" i="5"/>
  <c r="J96" i="5"/>
  <c r="J128" i="3"/>
  <c r="J98" i="3"/>
  <c r="J33" i="2"/>
  <c r="AV95" i="1" s="1"/>
  <c r="AT95" i="1" s="1"/>
  <c r="BB94" i="1"/>
  <c r="AX94" i="1" s="1"/>
  <c r="BC94" i="1"/>
  <c r="AY94" i="1" s="1"/>
  <c r="J33" i="5"/>
  <c r="AV98" i="1"/>
  <c r="AT98" i="1" s="1"/>
  <c r="BA94" i="1"/>
  <c r="AW94" i="1" s="1"/>
  <c r="AK30" i="1" s="1"/>
  <c r="F33" i="4"/>
  <c r="AZ97" i="1" s="1"/>
  <c r="J33" i="4"/>
  <c r="AV97" i="1"/>
  <c r="AT97" i="1" s="1"/>
  <c r="BD94" i="1"/>
  <c r="W33" i="1"/>
  <c r="F33" i="2"/>
  <c r="AZ95" i="1" s="1"/>
  <c r="J33" i="3"/>
  <c r="AV96" i="1" s="1"/>
  <c r="AT96" i="1" s="1"/>
  <c r="F33" i="5"/>
  <c r="AZ98" i="1" s="1"/>
  <c r="F33" i="3"/>
  <c r="AZ96" i="1" s="1"/>
  <c r="P126" i="3" l="1"/>
  <c r="AU96" i="1" s="1"/>
  <c r="AU94" i="1" s="1"/>
  <c r="T126" i="3"/>
  <c r="R126" i="3"/>
  <c r="BK126" i="3"/>
  <c r="J126" i="3"/>
  <c r="J30" i="3" s="1"/>
  <c r="AG96" i="1" s="1"/>
  <c r="AN96" i="1" s="1"/>
  <c r="J39" i="2"/>
  <c r="J127" i="3"/>
  <c r="J97" i="3" s="1"/>
  <c r="J96" i="2"/>
  <c r="BK121" i="4"/>
  <c r="J121" i="4"/>
  <c r="J96" i="4"/>
  <c r="AN95" i="1"/>
  <c r="W32" i="1"/>
  <c r="J30" i="5"/>
  <c r="AG98" i="1" s="1"/>
  <c r="AN98" i="1" s="1"/>
  <c r="W30" i="1"/>
  <c r="W31" i="1"/>
  <c r="AZ94" i="1"/>
  <c r="AV94" i="1" s="1"/>
  <c r="AK29" i="1" s="1"/>
  <c r="J96" i="3" l="1"/>
  <c r="J39" i="5"/>
  <c r="J39" i="3"/>
  <c r="J30" i="4"/>
  <c r="AG97" i="1" s="1"/>
  <c r="AN97" i="1" s="1"/>
  <c r="W29" i="1"/>
  <c r="AT94" i="1"/>
  <c r="J39" i="4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<sst xmlns="http://schemas.openxmlformats.org/spreadsheetml/2006/main" count="5160" uniqueCount="869">
  <si>
    <t>Export Komplet</t>
  </si>
  <si>
    <t/>
  </si>
  <si>
    <t>2.0</t>
  </si>
  <si>
    <t>ZAMOK</t>
  </si>
  <si>
    <t>False</t>
  </si>
  <si>
    <t>{9cc27dce-be0d-4c66-b84d-975f9bbf8043}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</si>
  <si>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</si>
  <si>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</si>
  <si>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</si>
  <si>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</si>
  <si>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</si>
  <si>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</si>
  <si>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</si>
  <si>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</si>
  <si>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</si>
  <si>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</si>
  <si>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</si>
  <si>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u OŘ 2021</t>
  </si>
  <si>
    <t>KSO:</t>
  </si>
  <si>
    <t>CC-CZ:</t>
  </si>
  <si>
    <t>Místo:</t>
  </si>
  <si>
    <t>ST Zlín</t>
  </si>
  <si>
    <t>Datum:</t>
  </si>
  <si>
    <t>Zadavatel:</t>
  </si>
  <si>
    <t>IČ:</t>
  </si>
  <si>
    <t>709 94 234</t>
  </si>
  <si>
    <t>Správa železnic, státní organizace</t>
  </si>
  <si>
    <t>DIČ:</t>
  </si>
  <si>
    <t>CZ 709 94 234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</si>
  <si>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</si>
  <si>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</si>
  <si>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</si>
  <si>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</si>
  <si>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</si>
  <si>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</si>
  <si>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</si>
  <si>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</si>
  <si>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</si>
  <si>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</si>
  <si>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</si>
  <si>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</si>
  <si>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</si>
  <si>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</si>
  <si>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</si>
  <si>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</si>
  <si>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</si>
  <si>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</si>
  <si>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</si>
  <si>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</si>
  <si>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</si>
  <si>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</si>
  <si>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</si>
  <si>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</si>
  <si>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</si>
  <si>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</si>
  <si>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</si>
  <si>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</si>
  <si>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</si>
  <si>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</si>
  <si>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</si>
  <si>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</si>
  <si>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</si>
  <si>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</si>
  <si>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</si>
  <si>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</si>
  <si>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</si>
  <si>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</si>
  <si>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</si>
  <si>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</si>
  <si>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</si>
  <si>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</si>
  <si>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</si>
  <si>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</si>
  <si>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</si>
  <si>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</si>
  <si>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</si>
  <si>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</si>
  <si>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</si>
  <si>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</si>
  <si>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</si>
  <si>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</si>
  <si>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</si>
  <si>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Oprava přejezdu P8160 v km 132,661 Nedakonice</t>
  </si>
  <si>
    <t>STA</t>
  </si>
  <si>
    <t>1</t>
  </si>
  <si>
    <t>{e15161c0-9dde-4e0b-922a-4639ba06e84a}</t>
  </si>
  <si>
    <t>2</t>
  </si>
  <si>
    <t>SO02</t>
  </si>
  <si>
    <t xml:space="preserve"> Oprava přejezdu P7993 v km 133,449 Pitín</t>
  </si>
  <si>
    <t>{72a3e19d-efff-45c8-a991-6d2512334c12}</t>
  </si>
  <si>
    <t>SO03</t>
  </si>
  <si>
    <t xml:space="preserve"> Oprava přejezdu P8058 v km 37,308 v žst. Jablůnka</t>
  </si>
  <si>
    <t>{7d7b2600-2b02-4b44-8ed6-262cbc32be31}</t>
  </si>
  <si>
    <t>VRN</t>
  </si>
  <si>
    <t>{7d80de06-c8b3-4255-b2e8-c22e12eb3382}</t>
  </si>
  <si>
    <t>KRYCÍ LIST SOUPISU PRACÍ</t>
  </si>
  <si>
    <t>Objekt:</t>
  </si>
  <si>
    <t>SO01 - Oprava přejezdu P8160 v km 132,661 Nedakonice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</si>
  <si>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</si>
  <si>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</si>
  <si>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</si>
  <si>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</si>
  <si>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</si>
  <si>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</si>
  <si>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</si>
  <si>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Ž - Prahová vpusť</t>
  </si>
  <si>
    <t>M - M</t>
  </si>
  <si>
    <t xml:space="preserve">    M-ST - Materiál – dodávka SPRÁVY ŽELEZNIC</t>
  </si>
  <si>
    <t xml:space="preserve">    M-Z - Material - Zhotovitel</t>
  </si>
  <si>
    <t xml:space="preserve">      Od - Odvodnění</t>
  </si>
  <si>
    <t xml:space="preserve">      v - výstroj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</si>
  <si>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</si>
  <si>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</si>
  <si>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</si>
  <si>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</si>
  <si>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</si>
  <si>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</si>
  <si>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</si>
  <si>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</si>
  <si>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</si>
  <si>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</si>
  <si>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</si>
  <si>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</si>
  <si>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</si>
  <si>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</si>
  <si>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</si>
  <si>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</si>
  <si>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</si>
  <si>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</si>
  <si>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</si>
  <si>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</si>
  <si>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5913025030</t>
  </si>
  <si>
    <t>Demontáž dílů přejezdu celopryžového v koleji náběhový klín</t>
  </si>
  <si>
    <t>kus</t>
  </si>
  <si>
    <t>4</t>
  </si>
  <si>
    <t>547005825</t>
  </si>
  <si>
    <t>PP</t>
  </si>
  <si>
    <t>Demontáž dílů přejezdu celopryžového v koleji náběhový klín. Poznámka: 1. V cenách jsou započteny náklady na demontáž a naložení dílů na dopravní prostředek.</t>
  </si>
  <si>
    <t>5913035210</t>
  </si>
  <si>
    <t>Demontáž celopryžové přejezdové konstrukce silně zatížené v koleji část vnější a vnitřní bez závěrných zídek</t>
  </si>
  <si>
    <t>m</t>
  </si>
  <si>
    <t>-1557608687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</si>
  <si>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</si>
  <si>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3</t>
  </si>
  <si>
    <t>5907050110</t>
  </si>
  <si>
    <t>Dělení kolejnic kyslíkem soustavy UIC60 nebo R65</t>
  </si>
  <si>
    <t>20045339</t>
  </si>
  <si>
    <t>Dělení kolejnic kyslíkem soustavy UIC60 nebo R65. Poznámka: 1. V cenách jsou započteny náklady na manipulaci, podložení, označení a provedení řezu kolejnice.</t>
  </si>
  <si>
    <t>P</t>
  </si>
  <si>
    <t>Poznámka k položce:_x000D_
Řez=kus</t>
  </si>
  <si>
    <t>5905035020</t>
  </si>
  <si>
    <t>Výměna KL malou těžící mechanizací mimo lavičku lože zapuštěné</t>
  </si>
  <si>
    <t>m3</t>
  </si>
  <si>
    <t>-1475229190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</si>
  <si>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</si>
  <si>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5907015720</t>
  </si>
  <si>
    <t>Ojedinělá výměna kolejnic současně s výměnou spon, bočních izolátorů a pryžové podložky tv. UIC60 rozdělení "u"</t>
  </si>
  <si>
    <t>966559462</t>
  </si>
  <si>
    <t>Ojedinělá výměna kolejnic současně s výměnou spon, bočních izolátorů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</si>
  <si>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</si>
  <si>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6</t>
  </si>
  <si>
    <t>5907010020</t>
  </si>
  <si>
    <t>Výměna LISŮ tv. UIC60 rozdělení "u"</t>
  </si>
  <si>
    <t>-744252951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</si>
  <si>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</si>
  <si>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VV</t>
  </si>
  <si>
    <t>3,7*2</t>
  </si>
  <si>
    <t>7</t>
  </si>
  <si>
    <t>5908045030</t>
  </si>
  <si>
    <t>Výměna podkladnice čtyři vrtule pražce betonové</t>
  </si>
  <si>
    <t>-1255894505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</si>
  <si>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</si>
  <si>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</si>
  <si>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8</t>
  </si>
  <si>
    <t>5905105030</t>
  </si>
  <si>
    <t>Doplnění KL kamenivem souvisle strojně v koleji</t>
  </si>
  <si>
    <t>1799430883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</si>
  <si>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</si>
  <si>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9</t>
  </si>
  <si>
    <t>5909010030</t>
  </si>
  <si>
    <t>Ojedinělé ruční podbití pražců příčných betonových</t>
  </si>
  <si>
    <t>1348847489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</si>
  <si>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</si>
  <si>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10</t>
  </si>
  <si>
    <t>5910020110</t>
  </si>
  <si>
    <t>Svařování kolejnic termitem plný předehřev standardní spára svar jednotlivý tv. UIC60</t>
  </si>
  <si>
    <t>svar</t>
  </si>
  <si>
    <t>-1955933601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</si>
  <si>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</si>
  <si>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</t>
  </si>
  <si>
    <t>5910040230</t>
  </si>
  <si>
    <t>Umožnění volné dilatace kolejnice bez demontáže nebo montáže upevňovadel s osazením a odstraněním kluzných podložek rozdělení pražců "u"</t>
  </si>
  <si>
    <t>-1735287624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</si>
  <si>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</si>
  <si>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</t>
  </si>
  <si>
    <t>5913040210</t>
  </si>
  <si>
    <t>Montáž celopryžové přejezdové konstrukce silně zatížené v koleji část vnější a vnitřní bez závěrných zídek</t>
  </si>
  <si>
    <t>-1337456674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</si>
  <si>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</si>
  <si>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13</t>
  </si>
  <si>
    <t>5913030030</t>
  </si>
  <si>
    <t>Montáž dílů přejezdu celopryžového v koleji náběhový klín</t>
  </si>
  <si>
    <t>-457428054</t>
  </si>
  <si>
    <t>Montáž dílů přejezdu celopryžového v koleji náběhový klín. Poznámka: 1. V cenách jsou započteny náklady na montáž dílů. 2. V cenách nejsou obsaženy náklady na dodávku materiálu.</t>
  </si>
  <si>
    <t>Ž</t>
  </si>
  <si>
    <t>Prahová vpusť</t>
  </si>
  <si>
    <t>14</t>
  </si>
  <si>
    <t>5913235010</t>
  </si>
  <si>
    <t>Dělení AB komunikace řezáním hloubky do 10 cm</t>
  </si>
  <si>
    <t>1405033733</t>
  </si>
  <si>
    <t>Dělení AB komunikace řezáním hloubky do 10 cm. Poznámka: 1. V cenách jsou započteny náklady na provedení úkolu.</t>
  </si>
  <si>
    <t>5913240020</t>
  </si>
  <si>
    <t>Odstranění AB komunikace odtěžením nebo frézováním hloubky do 20 cm</t>
  </si>
  <si>
    <t>m2</t>
  </si>
  <si>
    <t>-1847004612</t>
  </si>
  <si>
    <t>Odstranění AB komunikace odtěžením nebo frézováním hloubky do 20 cm. Poznámka: 1. V cenách jsou započteny náklady na odtěžení nebo frézování a naložení výzisku na dopravní prostředek.</t>
  </si>
  <si>
    <t>(0,6+1,0)*12</t>
  </si>
  <si>
    <t>16</t>
  </si>
  <si>
    <t>5913240010</t>
  </si>
  <si>
    <t>Odstranění AB komunikace odtěžením nebo frézováním hloubky do 10 cm</t>
  </si>
  <si>
    <t>-517116165</t>
  </si>
  <si>
    <t>Odstranění AB komunikace odtěžením nebo frézováním hloubky do 10 cm. Poznámka: 1. V cenách jsou započteny náklady na odtěžení nebo frézování a naložení výzisku na dopravní prostředek.</t>
  </si>
  <si>
    <t>(1+1)*12</t>
  </si>
  <si>
    <t>17</t>
  </si>
  <si>
    <t>5914030560</t>
  </si>
  <si>
    <t>Demontáž dílů otevřeného odvodnění prahové vpusti z monolitického betonu</t>
  </si>
  <si>
    <t>-1808932428</t>
  </si>
  <si>
    <t>Demontáž dílů otevřeného odvodnění prahové vpusti z monolitického betonu. Poznámka: 1. V cenách jsou započteny náklady na demontáž dílů, zához, urovnání a úpravu terénu nebo naložení výzisku na dopravní prostředek. 2. V cenách nejsou obsaženy náklady na dopravu a skládkovné.</t>
  </si>
  <si>
    <t>18</t>
  </si>
  <si>
    <t>5915030020</t>
  </si>
  <si>
    <t>Bourání drobných staveb železničního spodku montážních jam</t>
  </si>
  <si>
    <t>-1523923824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</si>
  <si>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</si>
  <si>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19</t>
  </si>
  <si>
    <t>5915010020</t>
  </si>
  <si>
    <t>Těžení zeminy nebo horniny železničního spodku v hornině třídy těžitelnosti I skupiny 2</t>
  </si>
  <si>
    <t>-1450499444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</si>
  <si>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</si>
  <si>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20</t>
  </si>
  <si>
    <t>5914035550</t>
  </si>
  <si>
    <t>Zřízení otevřených odvodňovacích zařízení prahové vpusti prefabrikované díly</t>
  </si>
  <si>
    <t>1500563869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</si>
  <si>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</si>
  <si>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5913255020</t>
  </si>
  <si>
    <t>Zřízení konstrukce vozovky asfaltobetonové s ložní a obrusnou vrstvou tloušťky do 10 cm</t>
  </si>
  <si>
    <t>1191924869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</si>
  <si>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</si>
  <si>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22</t>
  </si>
  <si>
    <t>5913255040</t>
  </si>
  <si>
    <t>Zřízení konstrukce vozovky asfaltobetonové s podkladní, ložní a obrusnou vrstvou tloušťky do 20 cm</t>
  </si>
  <si>
    <t>825901568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</si>
  <si>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</si>
  <si>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(0,9+1,3)*12</t>
  </si>
  <si>
    <t>23</t>
  </si>
  <si>
    <t>5913245010</t>
  </si>
  <si>
    <t>Oprava komunikace vyplněním trhlin zálivkovou hmotou</t>
  </si>
  <si>
    <t>729996838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</si>
  <si>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</si>
  <si>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4*12</t>
  </si>
  <si>
    <t>M</t>
  </si>
  <si>
    <t>M-ST</t>
  </si>
  <si>
    <t>Materiál – dodávka SPRÁVY ŽELEZNIC</t>
  </si>
  <si>
    <t>24</t>
  </si>
  <si>
    <t>5957101000</t>
  </si>
  <si>
    <t>Kolejnice třídy R260 tv. 60 E2 délky 25,000 m vč. dopravy – dodávka SPRÁVY ŽELEZNIC</t>
  </si>
  <si>
    <t>-1932196258</t>
  </si>
  <si>
    <t>Kolejnice třídy R260 tv. 60 E2 délky 25,000 m</t>
  </si>
  <si>
    <t>25</t>
  </si>
  <si>
    <t>5958140020</t>
  </si>
  <si>
    <t>Podkladnice žebrová tv. U60 (R4pl) vč. dopravy – dodávka SPRÁVY ŽELEZNIC</t>
  </si>
  <si>
    <t>67294058</t>
  </si>
  <si>
    <t>Podkladnice žebrová tv. U60 (R4pl)</t>
  </si>
  <si>
    <t>M-Z</t>
  </si>
  <si>
    <t>Material - Zhotovitel</t>
  </si>
  <si>
    <t>26</t>
  </si>
  <si>
    <t>5964161025</t>
  </si>
  <si>
    <t>Beton lehce zhutnitelný C 25/30;XC2 vyhovuje i XC1 F5 2 410 2 916</t>
  </si>
  <si>
    <t>-2127892906</t>
  </si>
  <si>
    <t>uložení obrubníků</t>
  </si>
  <si>
    <t>0,340</t>
  </si>
  <si>
    <t>uložení prahové vpusti</t>
  </si>
  <si>
    <t>(0,40*0,40+0,2*0,2+0,2+0,2+0,2*0,4)*12</t>
  </si>
  <si>
    <t>Součet</t>
  </si>
  <si>
    <t>27</t>
  </si>
  <si>
    <t>5955101000</t>
  </si>
  <si>
    <t>Kamenivo drcené štěrk frakce 31,5/63 třídy BI</t>
  </si>
  <si>
    <t>t</t>
  </si>
  <si>
    <t>2112008775</t>
  </si>
  <si>
    <t>28</t>
  </si>
  <si>
    <t>5963146020</t>
  </si>
  <si>
    <t>Asfaltový beton ACP 16S 50/70 středněznný-podkladní vrstva</t>
  </si>
  <si>
    <t>-116639742</t>
  </si>
  <si>
    <t>(24+26,4)*0,05*2,14</t>
  </si>
  <si>
    <t>29</t>
  </si>
  <si>
    <t>5964159000</t>
  </si>
  <si>
    <t>Obrubník krajový</t>
  </si>
  <si>
    <t>669926226</t>
  </si>
  <si>
    <t>30</t>
  </si>
  <si>
    <t>5963146010</t>
  </si>
  <si>
    <t>Asfaltový beton ACL 16S 50/70 hrubozrnný-ložní vrstva</t>
  </si>
  <si>
    <t>436216380</t>
  </si>
  <si>
    <t>31</t>
  </si>
  <si>
    <t>5963146000</t>
  </si>
  <si>
    <t>Asfaltový beton ACO 11S 50/70 střednězrnný-obrusná vrstva</t>
  </si>
  <si>
    <t>722817297</t>
  </si>
  <si>
    <t>26,4*0,1*2,14</t>
  </si>
  <si>
    <t>32</t>
  </si>
  <si>
    <t>5963152000</t>
  </si>
  <si>
    <t>Asfaltová zálivka pro trhliny a spáry</t>
  </si>
  <si>
    <t>kg</t>
  </si>
  <si>
    <t>1776290193</t>
  </si>
  <si>
    <t>Od</t>
  </si>
  <si>
    <t>Odvodnění</t>
  </si>
  <si>
    <t>33</t>
  </si>
  <si>
    <t>5964129000</t>
  </si>
  <si>
    <t>Odvodňovací ECO žlaby- monolitické z polymerbetonu - včetně dopravy</t>
  </si>
  <si>
    <t>-1070573942</t>
  </si>
  <si>
    <t>Odvodňovací ECO žlaby betonové - délka  metry</t>
  </si>
  <si>
    <t>34</t>
  </si>
  <si>
    <t>5964129000-1</t>
  </si>
  <si>
    <t>Odvodňovací ECO žlaby- monolitické z polymerbetonu - revizní díl - včetně dopravy</t>
  </si>
  <si>
    <t>-336360121</t>
  </si>
  <si>
    <t>Odvodňovací ECO žlaby betonové</t>
  </si>
  <si>
    <t>35</t>
  </si>
  <si>
    <t>5964129000-2</t>
  </si>
  <si>
    <t>Odvodňovací ECO žlaby- monolitické z polymerbetonu - čelní stěna na vtoku - včetně dopravy</t>
  </si>
  <si>
    <t>1501893563</t>
  </si>
  <si>
    <t>výstroj</t>
  </si>
  <si>
    <t>36</t>
  </si>
  <si>
    <t>5958158020</t>
  </si>
  <si>
    <t>Podložka pryžová pod patu kolejnice R65 183/151/6</t>
  </si>
  <si>
    <t>-1729479937</t>
  </si>
  <si>
    <t>37</t>
  </si>
  <si>
    <t>5958131070</t>
  </si>
  <si>
    <t>Součásti upevňovací s antikorozní úpravou kroužek pružný dvojitý Fe 6</t>
  </si>
  <si>
    <t>1502409153</t>
  </si>
  <si>
    <t>38</t>
  </si>
  <si>
    <t>5958158070</t>
  </si>
  <si>
    <t>Podložka polyetylenová pod podkladnici 380/160/2 (S4, R4)</t>
  </si>
  <si>
    <t>-1694168583</t>
  </si>
  <si>
    <t>39</t>
  </si>
  <si>
    <t>5958131050</t>
  </si>
  <si>
    <t>Součásti upevňovací s antikorozní úpravou vrtule R1(145)</t>
  </si>
  <si>
    <t>-1202107933</t>
  </si>
  <si>
    <t>40</t>
  </si>
  <si>
    <t>5958125005</t>
  </si>
  <si>
    <t>Komplety s antikorozní úpravou Skl 24 (svěrka Skl24, šroub RS0, matice M22, podložka Uls6)</t>
  </si>
  <si>
    <t>-2094578214</t>
  </si>
  <si>
    <t>OST</t>
  </si>
  <si>
    <t>Ostatní</t>
  </si>
  <si>
    <t>41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</si>
  <si>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</si>
  <si>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</si>
  <si>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512</t>
  </si>
  <si>
    <t>-1782121733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</si>
  <si>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</si>
  <si>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</si>
  <si>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beton</t>
  </si>
  <si>
    <t>8,5*2,3</t>
  </si>
  <si>
    <t>asfaltový beton</t>
  </si>
  <si>
    <t>5,393+5,393+5,650</t>
  </si>
  <si>
    <t>42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</si>
  <si>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</si>
  <si>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</si>
  <si>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2126445187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</si>
  <si>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</si>
  <si>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12,192</t>
  </si>
  <si>
    <t>43</t>
  </si>
  <si>
    <t>9902200100</t>
  </si>
  <si>
    <t>Doprava obousměrná mechanizací o nosnosti přes 3,5 t objemnějšího kusového materiálu (prefabrikátů, stožárů, výhybek, rozvaděčů, vybouraných hmot atd.) do 10 km</t>
  </si>
  <si>
    <t>-220684117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</si>
  <si>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</si>
  <si>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beton prefa</t>
  </si>
  <si>
    <t>44</t>
  </si>
  <si>
    <t>9902300700</t>
  </si>
  <si>
    <t>Doprava jednosměrná (např. nakupovaného materiálu) mechanizací o nosnosti přes 3,5 t sypanin (kameniva, písku, suti, dlažebních kostek, atd.) do 100 km</t>
  </si>
  <si>
    <t>-569080095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</si>
  <si>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</si>
  <si>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45</t>
  </si>
  <si>
    <t>9903100100</t>
  </si>
  <si>
    <t>Přeprava mechanizace na místo prováděných prací o hmotnosti do 12 t přes 50 do 100 km</t>
  </si>
  <si>
    <t>1679521072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</si>
  <si>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</si>
  <si>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46</t>
  </si>
  <si>
    <t>9903200100</t>
  </si>
  <si>
    <t>Přeprava mechanizace na místo prováděných prací o hmotnosti přes 12 t přes 50 do 100 km</t>
  </si>
  <si>
    <t>-1167949773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</si>
  <si>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</si>
  <si>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47</t>
  </si>
  <si>
    <t>9909000100</t>
  </si>
  <si>
    <t>Poplatek za uložení suti nebo hmot na oficiální skládku</t>
  </si>
  <si>
    <t>155597223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</si>
  <si>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</si>
  <si>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 xml:space="preserve">znečištěné kolejové lože </t>
  </si>
  <si>
    <t>10*2</t>
  </si>
  <si>
    <t>zemina  z výkopu</t>
  </si>
  <si>
    <t>2*1,5</t>
  </si>
  <si>
    <t>48</t>
  </si>
  <si>
    <t>9909000500</t>
  </si>
  <si>
    <t>Poplatek uložení odpadu betonových prefabrikátů</t>
  </si>
  <si>
    <t>-1989826312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</si>
  <si>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</si>
  <si>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0,5*12*2,5</t>
  </si>
  <si>
    <t>49</t>
  </si>
  <si>
    <t>9909000600</t>
  </si>
  <si>
    <t>Poplatek za recyklaci odpadu (asfaltové směsi, kusový beton)</t>
  </si>
  <si>
    <t>-1350543569</t>
  </si>
  <si>
    <t>Poplatek za recyklaci odpadu (asfaltové směsi, kusový beton)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</si>
  <si>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0,2*1,2*12*2,2</t>
  </si>
  <si>
    <t>(19,2*0,1)+(24*0,2)*2,14</t>
  </si>
  <si>
    <t>SO02 -  Oprava přejezdu P7993 v km 133,449 Pitín</t>
  </si>
  <si>
    <t xml:space="preserve">    Př - Přejezdová konstrukce</t>
  </si>
  <si>
    <t xml:space="preserve">    sv - Svařování, BK, ASP</t>
  </si>
  <si>
    <t>M - Práce a dodávky M</t>
  </si>
  <si>
    <t xml:space="preserve">      p - přejezd</t>
  </si>
  <si>
    <t xml:space="preserve">      o - odvodnění</t>
  </si>
  <si>
    <t>5908056010</t>
  </si>
  <si>
    <t>Příplatek za kompletaci na úložišti ŽS4</t>
  </si>
  <si>
    <t>-912339627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</si>
  <si>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</si>
  <si>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</si>
  <si>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5906140070</t>
  </si>
  <si>
    <t>Demontáž kolejového roštu koleje v ose koleje pražce dřevěné tv. S49 rozdělení "c"</t>
  </si>
  <si>
    <t>km</t>
  </si>
  <si>
    <t>177137141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</si>
  <si>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</si>
  <si>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5905035110</t>
  </si>
  <si>
    <t>Výměna KL malou těžící mechanizací včetně lavičky lože otevřené</t>
  </si>
  <si>
    <t>1789010105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</si>
  <si>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</si>
  <si>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přejezd + tr. úsek</t>
  </si>
  <si>
    <t>1,886*25</t>
  </si>
  <si>
    <t>5913275210</t>
  </si>
  <si>
    <t>Výměna dílů komunikace obrubníku uložení v betonu</t>
  </si>
  <si>
    <t>902110097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</si>
  <si>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</si>
  <si>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Těžení zeminy nebo horniny železničního spodku II. třídy</t>
  </si>
  <si>
    <t>-371192805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</si>
  <si>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</si>
  <si>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 xml:space="preserve">těžení zemin na úrověň zemní pláně </t>
  </si>
  <si>
    <t>4,5*25 *0,30</t>
  </si>
  <si>
    <t>5914075220</t>
  </si>
  <si>
    <t>Zřízení konstrukční vrstvy pražcového podloží včetně výztužného prvku tl. 0,30 m</t>
  </si>
  <si>
    <t>-1892556572</t>
  </si>
  <si>
    <t>Zřízení konstrukční vrstvy pražcového podloží včetně výztužného prvku tl. 0,30 m. Poznámka: 1. V cenách jsou započteny náklady na naložení výzisku na dopravní prostředek. 2. V cenách nejsou obsaženy náklady na dodávku materiálu a odtěžení zeminy.</t>
  </si>
  <si>
    <t>Poznámka k položce:_x000D_
VL Ž4 typ 3</t>
  </si>
  <si>
    <t>25*4,5</t>
  </si>
  <si>
    <t>-429430809</t>
  </si>
  <si>
    <t>140</t>
  </si>
  <si>
    <t>5915005020</t>
  </si>
  <si>
    <t>Hloubení rýh nebo jam na železničním spodku II. třídy - trativody a vsakovací žebro</t>
  </si>
  <si>
    <t>263589693</t>
  </si>
  <si>
    <t>Hloubení rýh nebo jam na železničním spodku II. třídy. Poznámka: 1. V cenách jsou započteny náklady na hloubení a uložení výzisku na terén nebo naložení na dopravní prostředek a uložení na úložišti.</t>
  </si>
  <si>
    <t>trativod 30 m</t>
  </si>
  <si>
    <t xml:space="preserve">30*0,5*0,4 </t>
  </si>
  <si>
    <t>5906130400</t>
  </si>
  <si>
    <t>Montáž kolejového roštu v ose koleje pražce betonové vystrojené tv. S49 rozdělení "u"</t>
  </si>
  <si>
    <t>-92130457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</si>
  <si>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</si>
  <si>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5907015040</t>
  </si>
  <si>
    <t>Ojedinělá výměna kolejnic stávající upevnění tv. S49 rozdělení "d"</t>
  </si>
  <si>
    <t>-1271003131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</si>
  <si>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</si>
  <si>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5914055010</t>
  </si>
  <si>
    <t>Zřízení krytých odvodňovacích zařízení potrubí trativodu</t>
  </si>
  <si>
    <t>-1572438323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</si>
  <si>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</si>
  <si>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</si>
  <si>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</si>
  <si>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1896163342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</si>
  <si>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</si>
  <si>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Př</t>
  </si>
  <si>
    <t>Přejezdová konstrukce</t>
  </si>
  <si>
    <t>1751147277</t>
  </si>
  <si>
    <t>přejezd</t>
  </si>
  <si>
    <t>přechod</t>
  </si>
  <si>
    <t>5913035220</t>
  </si>
  <si>
    <t>Demontáž celopryžové přejezdové konstrukce silně zatížené v koleji část vnitřní</t>
  </si>
  <si>
    <t>-1846557133</t>
  </si>
  <si>
    <t>Demontáž celopryžové přejezdové konstrukce silně zatížené v koleji část vnitřní. Poznámka: 1. V cenách jsou započteny náklady na demontáž konstrukce, naložení na dopravní prostředek.</t>
  </si>
  <si>
    <t>5913035010</t>
  </si>
  <si>
    <t>Demontáž celopryžové přejezdové konstrukce málo zatížené v koleji část vnější a vnitřní bez závěrných zídek</t>
  </si>
  <si>
    <t>1560711796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</si>
  <si>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</si>
  <si>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5913235020</t>
  </si>
  <si>
    <t>Dělení AB komunikace řezáním hloubky do 20 cm</t>
  </si>
  <si>
    <t>-1872784108</t>
  </si>
  <si>
    <t>Dělení AB komunikace řezáním hloubky do 20 cm. Poznámka: 1. V cenách jsou započteny náklady na provedení úkolu.</t>
  </si>
  <si>
    <t>633544800</t>
  </si>
  <si>
    <t>směr Slavičín</t>
  </si>
  <si>
    <t>12*1,5</t>
  </si>
  <si>
    <t xml:space="preserve">směr Bojkovice </t>
  </si>
  <si>
    <t>11*1,5</t>
  </si>
  <si>
    <t>-872541706</t>
  </si>
  <si>
    <t>12*2,9</t>
  </si>
  <si>
    <t>směr Bojkovice</t>
  </si>
  <si>
    <t>11*2,5</t>
  </si>
  <si>
    <t>Zřízení konstrukce vozovky asfaltobetonové s podkladní, ložní a obrusnou vrstvou tlouštky do 20 cm</t>
  </si>
  <si>
    <t>103888373</t>
  </si>
  <si>
    <t>Zřízení konstrukce vozovky asfaltobetonové s podkladní, ložní a obrusnou vrstvou tlouštky do 20 cm. Poznámka: 1. V cenách jsou započteny náklady na zřízení vozovky s živičným na podkladu ze stmelených vrstev a na manipulaci. 2. V cenách nejsou obsaženy náklady na dodávku materiálu.</t>
  </si>
  <si>
    <t>12*0,5</t>
  </si>
  <si>
    <t>Směr Bojkovice</t>
  </si>
  <si>
    <t>11*0,5</t>
  </si>
  <si>
    <t>Zřízení konstrukce vozovky asfaltobetonové s ložní a obrusnou vrstvou tlouštky do 10 cm</t>
  </si>
  <si>
    <t>1109074231</t>
  </si>
  <si>
    <t>Zřízení konstrukce vozovky asfaltobetonové s ložní a obrusnou vrstvou tlouštky do 10 cm. Poznámka: 1. V cenách jsou započteny náklady na zřízení vozovky s živičným na podkladu ze stmelených vrstev a na manipulaci. 2. V cenách nejsou obsaženy náklady na dodávku materiálu.</t>
  </si>
  <si>
    <t>-1174846279</t>
  </si>
  <si>
    <t>5913040010</t>
  </si>
  <si>
    <t>Montáž celopryžové přejezdové konstrukce málo zatížené v koleji část vnější a vnitřní bez závěrných zídek</t>
  </si>
  <si>
    <t>-2021801423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</si>
  <si>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</si>
  <si>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</si>
  <si>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</si>
  <si>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1362317791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</si>
  <si>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</si>
  <si>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872789572</t>
  </si>
  <si>
    <t>2+2</t>
  </si>
  <si>
    <t>sv</t>
  </si>
  <si>
    <t>Svařování, BK, ASP</t>
  </si>
  <si>
    <t>5907050120</t>
  </si>
  <si>
    <t>Dělení kolejnic kyslíkem tv. S49</t>
  </si>
  <si>
    <t>-129655405</t>
  </si>
  <si>
    <t>Dělení kolejnic kyslíkem tv. S49. Poznámka: 1. V cenách jsou započteny náklady na manipulaci podložení, označení a provedení řezu kolejnice.</t>
  </si>
  <si>
    <t>947471743</t>
  </si>
  <si>
    <t>270</t>
  </si>
  <si>
    <t>5910045030</t>
  </si>
  <si>
    <t>Zajištění polohy kolejnice bočními válečkovými opěrkami rozdělení pražců "u"</t>
  </si>
  <si>
    <t>274126744</t>
  </si>
  <si>
    <t>Zajištění polohy kolejnice bočními válečkovými opěrkami rozdělení pražců "u". Poznámka: 1. V cenách jsou započteny náklady na montáž a demontáž bočních opěrek v oblouku o malém poloměru.</t>
  </si>
  <si>
    <t>5910035010</t>
  </si>
  <si>
    <t>Dosažení dovolené upínací teploty v BK prodloužením kolejnicového pásu v koleji tv. UIC60</t>
  </si>
  <si>
    <t>-1444810150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</si>
  <si>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</si>
  <si>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5910020130</t>
  </si>
  <si>
    <t>Svařování kolejnic termitem plný předehřev standardní spára svar jednotlivý tv. S49</t>
  </si>
  <si>
    <t>-1083488564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</si>
  <si>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</si>
  <si>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5909032020</t>
  </si>
  <si>
    <t>Přesná úprava GPK koleje směrové a výškové uspořádání pražce betonové, I. a II. úprava GPK</t>
  </si>
  <si>
    <t>1596307659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</si>
  <si>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</si>
  <si>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</si>
  <si>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Práce a dodávky M</t>
  </si>
  <si>
    <t>5956140020</t>
  </si>
  <si>
    <t xml:space="preserve">Pražec betonový příčný nevystrojený tv. SB 8 P </t>
  </si>
  <si>
    <t>1884449099</t>
  </si>
  <si>
    <t>Pražec betonový příčný nevystrojený tv. SB 8 P</t>
  </si>
  <si>
    <t>5958140005</t>
  </si>
  <si>
    <t>Podkladnice žebrová tv. S4pl</t>
  </si>
  <si>
    <t>1744845521</t>
  </si>
  <si>
    <t>5958128010</t>
  </si>
  <si>
    <t>Komplety ŽS 4 (šroub RS 1, matice M 24, podložka Fe6, svěrka ŽS4)</t>
  </si>
  <si>
    <t>618257684</t>
  </si>
  <si>
    <t>5958134075</t>
  </si>
  <si>
    <t>Součásti upevňovací vrtule R1(145)</t>
  </si>
  <si>
    <t>135065588</t>
  </si>
  <si>
    <t>5958134040</t>
  </si>
  <si>
    <t>Součásti upevňovací kroužek pružný dvojitý Fe 6</t>
  </si>
  <si>
    <t>712240926</t>
  </si>
  <si>
    <t>5958158005</t>
  </si>
  <si>
    <t>Podložka pryžová pod patu kolejnice S49  183/126/6</t>
  </si>
  <si>
    <t>-1708113198</t>
  </si>
  <si>
    <t>1733296750</t>
  </si>
  <si>
    <t>128</t>
  </si>
  <si>
    <t>1781177256</t>
  </si>
  <si>
    <t>5955101020</t>
  </si>
  <si>
    <t>Kamenivo drcené štěrkodrť frakce 0/32</t>
  </si>
  <si>
    <t>-2008119135</t>
  </si>
  <si>
    <t>konstrukční vrstva ve skolonu, min. tl. 0,2 m dl. 15 m</t>
  </si>
  <si>
    <t>0,3*4,5*25*2</t>
  </si>
  <si>
    <t>5958125010</t>
  </si>
  <si>
    <t>Komplety s antikorozní úpravou ŽS 4 (svěrka ŽS4, šroub RS 1, matice M24, podložka Fe6)</t>
  </si>
  <si>
    <t>-1173452937</t>
  </si>
  <si>
    <t>-2070779112</t>
  </si>
  <si>
    <t>1363044072</t>
  </si>
  <si>
    <t>5964133005</t>
  </si>
  <si>
    <t>Geotextilie separační</t>
  </si>
  <si>
    <t>1414952287</t>
  </si>
  <si>
    <t>pod KL</t>
  </si>
  <si>
    <t>25*4</t>
  </si>
  <si>
    <t>trativod</t>
  </si>
  <si>
    <t>30*2</t>
  </si>
  <si>
    <t>p</t>
  </si>
  <si>
    <t>5963101003</t>
  </si>
  <si>
    <t>Přejezd celopryžový pro zatížené komunikace se závěrnou zídkou a základovým blokem</t>
  </si>
  <si>
    <t>660554194</t>
  </si>
  <si>
    <t>Přejezd celopryžový pro zatížené komunikace se závěrnou zídkou tv. T</t>
  </si>
  <si>
    <t>5963101055</t>
  </si>
  <si>
    <t>Přejezd celopryžový -  náběhový klín pero</t>
  </si>
  <si>
    <t>26098356</t>
  </si>
  <si>
    <t>Přejezd celopryžový Strail náběhový klín pero</t>
  </si>
  <si>
    <t>5963101060</t>
  </si>
  <si>
    <t>Přejezd celopryžový -  náběhový klín drážka</t>
  </si>
  <si>
    <t>1209459877</t>
  </si>
  <si>
    <t>Přejezd celopryžový Strail náběhový klín drážka</t>
  </si>
  <si>
    <t>5963101135</t>
  </si>
  <si>
    <t>Přejezd celopryžový - pojistka proti posuvu</t>
  </si>
  <si>
    <t>773129642</t>
  </si>
  <si>
    <t>Přejezd celopryžový Strail pojistka proti posuvu</t>
  </si>
  <si>
    <t>-438787632</t>
  </si>
  <si>
    <t>(62,3+11,5)*0,05*2,14</t>
  </si>
  <si>
    <t>5963146025</t>
  </si>
  <si>
    <t>Asfaltový beton ACP 22S 50/70 hrubozrnný podkladní vrstva</t>
  </si>
  <si>
    <t>705227574</t>
  </si>
  <si>
    <t>50</t>
  </si>
  <si>
    <t>-1549239628</t>
  </si>
  <si>
    <t>(11,5)*0,1*2,14</t>
  </si>
  <si>
    <t>51</t>
  </si>
  <si>
    <t>-724402191</t>
  </si>
  <si>
    <t>52</t>
  </si>
  <si>
    <t>5963157005</t>
  </si>
  <si>
    <t>Nátěr hmota nátěrová syntetická základní</t>
  </si>
  <si>
    <t>litr</t>
  </si>
  <si>
    <t>-2101282915</t>
  </si>
  <si>
    <t>53</t>
  </si>
  <si>
    <t>-276375381</t>
  </si>
  <si>
    <t>54</t>
  </si>
  <si>
    <t>5964161000</t>
  </si>
  <si>
    <t>Beton lehce zhutnitelný C 12/15;X0 F5 2 080 2 517</t>
  </si>
  <si>
    <t>1690182613</t>
  </si>
  <si>
    <t>vrstva betonu pod úložné bloky</t>
  </si>
  <si>
    <t>délka x výška x šířka x 2 pásy</t>
  </si>
  <si>
    <t>15*0,15*0,35 *2</t>
  </si>
  <si>
    <t>podklad pod závěrnou zídku</t>
  </si>
  <si>
    <t>15*0,05*0,35*2</t>
  </si>
  <si>
    <t>oprava obrubníků</t>
  </si>
  <si>
    <t>0,10</t>
  </si>
  <si>
    <t>o</t>
  </si>
  <si>
    <t>odvodnění</t>
  </si>
  <si>
    <t>55</t>
  </si>
  <si>
    <t>5964103005</t>
  </si>
  <si>
    <t>Drenážní plastové díly trubka celoperforovaná DN 150 mm</t>
  </si>
  <si>
    <t>1068272497</t>
  </si>
  <si>
    <t>56</t>
  </si>
  <si>
    <t>5964104150</t>
  </si>
  <si>
    <t>Kanalizační díly plastové Krycí víko šachty plastové pochůzné</t>
  </si>
  <si>
    <t>1958634130</t>
  </si>
  <si>
    <t>57</t>
  </si>
  <si>
    <t>5964104170</t>
  </si>
  <si>
    <t>Kanalizační díly plastové Šachtové dno přímé DN 300 - jeden vtok a výtok</t>
  </si>
  <si>
    <t>2036617473</t>
  </si>
  <si>
    <t>58</t>
  </si>
  <si>
    <t>5964104175</t>
  </si>
  <si>
    <t>Kanalizační díly plastové Prodlužovací trubka šachty DN 300</t>
  </si>
  <si>
    <t>1551258312</t>
  </si>
  <si>
    <t>59</t>
  </si>
  <si>
    <t>5964104185</t>
  </si>
  <si>
    <t>Kanalizační díly plastové Záslepka potrubí DN 200</t>
  </si>
  <si>
    <t>1839197088</t>
  </si>
  <si>
    <t>Kanalizační díly plastové Záslepka potrubí DN 250</t>
  </si>
  <si>
    <t>60</t>
  </si>
  <si>
    <t>7592005076</t>
  </si>
  <si>
    <t>Montáž počítacího bodu počítače náprav ALCATEL SK30</t>
  </si>
  <si>
    <t>1067108625</t>
  </si>
  <si>
    <t>Montáž počítacího bodu počítače náprav ALCATEL SK30 - uložení a připevnění na určené místo, seřízení polohy, přezkoušení</t>
  </si>
  <si>
    <t>61</t>
  </si>
  <si>
    <t>7592007076</t>
  </si>
  <si>
    <t>Demontáž počítacího bodu počítače náprav ALCATEL SK30</t>
  </si>
  <si>
    <t>-329798877</t>
  </si>
  <si>
    <t>62</t>
  </si>
  <si>
    <t>-918543737</t>
  </si>
  <si>
    <t>konstrukční vrstva</t>
  </si>
  <si>
    <t>25*4,5*0,3*1,9</t>
  </si>
  <si>
    <t>Trativod</t>
  </si>
  <si>
    <t>0,4*0,5*30*1,9</t>
  </si>
  <si>
    <t>KL</t>
  </si>
  <si>
    <t>(47,150-9)*1,9</t>
  </si>
  <si>
    <t>AB</t>
  </si>
  <si>
    <t>2,2*((0,1*62,3)+(0,2*34,5))</t>
  </si>
  <si>
    <t>63</t>
  </si>
  <si>
    <t>9902100400</t>
  </si>
  <si>
    <t>Doprava dodávek zhotovitele, dodávek objednatele nebo výzisku mechanizací přes 3,5 t sypanin  do 40 km - AB + úložný beton</t>
  </si>
  <si>
    <t>-1554720099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</si>
  <si>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</si>
  <si>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7,897+7,897+2,461</t>
  </si>
  <si>
    <t>B</t>
  </si>
  <si>
    <t>2,2*2,3</t>
  </si>
  <si>
    <t>64</t>
  </si>
  <si>
    <t>9902300800</t>
  </si>
  <si>
    <t>Doprava jednosměrná (např. nakupovaného materiálu) mechanizací o nosnosti přes 3,5 t sypanin (kameniva, písku, suti, dlažebních kostek, atd.) do 150 km</t>
  </si>
  <si>
    <t>202706546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</si>
  <si>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</si>
  <si>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280+67,5</t>
  </si>
  <si>
    <t>65</t>
  </si>
  <si>
    <t>9902401100</t>
  </si>
  <si>
    <t>Doprava jednosměrná nakupovaného materiálu mechanizací o nosnosti přes 3,5 t objemnějšího kusového materiálu - přejezdová konstrukce</t>
  </si>
  <si>
    <t>37334519</t>
  </si>
  <si>
    <t>Doprava jednosměrná (např. nakupovaného materiálu) mechanizací o nosnosti přes 3,5 t objemnějšího kusového materiálu (prefabrikátů, stožárů, výhybek, rozvaděčů, vybouraných hmot atd.)</t>
  </si>
  <si>
    <t>66</t>
  </si>
  <si>
    <t>648953972</t>
  </si>
  <si>
    <t>67</t>
  </si>
  <si>
    <t>-2023637399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</si>
  <si>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</si>
  <si>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68</t>
  </si>
  <si>
    <t>9903200200</t>
  </si>
  <si>
    <t>Přeprava mechanizace na místo prováděných prací o hmotnosti přes 12 t do 200 km</t>
  </si>
  <si>
    <t>-769262255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</si>
  <si>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</si>
  <si>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69</t>
  </si>
  <si>
    <t>-1791255020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</si>
  <si>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</si>
  <si>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vozovka</t>
  </si>
  <si>
    <t>85,05</t>
  </si>
  <si>
    <t>skládka</t>
  </si>
  <si>
    <t>40,824</t>
  </si>
  <si>
    <t>kamenivo</t>
  </si>
  <si>
    <t>17,43</t>
  </si>
  <si>
    <t>LIS</t>
  </si>
  <si>
    <t>kolejnice</t>
  </si>
  <si>
    <t>109</t>
  </si>
  <si>
    <t>SO03 -  Oprava přejezdu P8058 v km 37,308 v žst. Jablůnka</t>
  </si>
  <si>
    <t xml:space="preserve">    M-SŽ - DODÁVKA SPRÁVY ŽELEZNIC</t>
  </si>
  <si>
    <t>5905035120</t>
  </si>
  <si>
    <t>Výměna KL malou těžící mechanizací včetně lavičky pod ložnou plochou pražce lože zapuštěné</t>
  </si>
  <si>
    <t>484260992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</si>
  <si>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</si>
  <si>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15*3,0*0,25*2-(0,26*0,15*2,6*50) "10 cm pod pražec</t>
  </si>
  <si>
    <t>Doplnění KL kamenivem souvisle v koleji</t>
  </si>
  <si>
    <t>1029176878</t>
  </si>
  <si>
    <t>Doplnění KL kamenivem souvisle v koleji z výsypných vozů nebo mechanizací. Poznámka: V cenách nejsou obsaženy náklady na dodávku kameniva a úpravu KL.</t>
  </si>
  <si>
    <t>5906035020</t>
  </si>
  <si>
    <t>Souvislá výměna pražců současně s výměnou nebo čištěním KL pražce dřevěné příčné vystrojené</t>
  </si>
  <si>
    <t>1579193590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</si>
  <si>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</si>
  <si>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Pražec=kus</t>
  </si>
  <si>
    <t>2*25</t>
  </si>
  <si>
    <t>5907010080</t>
  </si>
  <si>
    <t>Výměna LISŮ tv. S49 rozdělení "d"</t>
  </si>
  <si>
    <t>-453116660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</si>
  <si>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</si>
  <si>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2*4,0 "1.K</t>
  </si>
  <si>
    <t>2*3,5 "2.K</t>
  </si>
  <si>
    <t>5907015490</t>
  </si>
  <si>
    <t>Ojedinělá výměna kolejnic současně s výměnou pryžové podložky tv. S49 rozdělení "d"</t>
  </si>
  <si>
    <t>-1585597117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</si>
  <si>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</si>
  <si>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(25+6,5)*2 "1.K</t>
  </si>
  <si>
    <t>23*2 "2.K</t>
  </si>
  <si>
    <t>Dělení kolejnic kyslíkem soustavy S49 nebo T</t>
  </si>
  <si>
    <t>-118530019</t>
  </si>
  <si>
    <t>Dělení kolejnic kyslíkem soustavy S49 nebo T. Poznámka: 1. V cenách jsou započteny náklady na manipulaci, podložení, označení a provedení řezu kolejnice.</t>
  </si>
  <si>
    <t>5908085020</t>
  </si>
  <si>
    <t>Ojedinělá montáž drobného kolejiva (svěrky, spony, šrouby, kroužky, vložky, podložky)</t>
  </si>
  <si>
    <t>-310618562</t>
  </si>
  <si>
    <t>Ojedinělá montáž drobného kolejiva (svěrky, spony, šrouby, kroužky, vložky, podložky). Poznámka: 1. V cenách jsou započteny náklady na montáž a ošetření součástí mazivem.</t>
  </si>
  <si>
    <t>708 "dilatace/0,611*2</t>
  </si>
  <si>
    <t>5910020030</t>
  </si>
  <si>
    <t>Svařování kolejnic termitem plný předehřev standardní spára svar sériový tv. S49</t>
  </si>
  <si>
    <t>1306451362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</si>
  <si>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</si>
  <si>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5910040020</t>
  </si>
  <si>
    <t>Umožnění volné dilatace kolejnice demontáž upevňovadel bez osazení kluzných podložek rozdělení pražců "d"</t>
  </si>
  <si>
    <t>74738103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</si>
  <si>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</si>
  <si>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dilatace</t>
  </si>
  <si>
    <t>(31+77)*2</t>
  </si>
  <si>
    <t>5913165010</t>
  </si>
  <si>
    <t>Demontáž polymerové přejezdové konstrukce část vnější a vnitřní bez závěrných zídek</t>
  </si>
  <si>
    <t>-1448894463</t>
  </si>
  <si>
    <t>Demontáž polymerové přejezdové konstrukce část vnější a vnitřní bez závěrných zídek. Poznámka: 1. V cenách jsou započteny náklady na demontáž a naložení na dopravní prostředek.</t>
  </si>
  <si>
    <t>13,8*2</t>
  </si>
  <si>
    <t>5913170010</t>
  </si>
  <si>
    <t>Montáž polymerové přejezdové konstrukce část vnější a vnitřní bez závěrných zídek</t>
  </si>
  <si>
    <t>-855996131</t>
  </si>
  <si>
    <t>Montáž polymerové přejezdové konstrukce část vnější a vnitřní bez závěrných zídek. Poznámka: 1. V cenách jsou započteny náklady na montáž a manipulaci. 2. V cenách nejsou obsaženy náklady na dodávku materiálu.</t>
  </si>
  <si>
    <t>-1655337789</t>
  </si>
  <si>
    <t>2*7</t>
  </si>
  <si>
    <t>-1130714655</t>
  </si>
  <si>
    <t>9,5*7/2 "1.K (9,0+0,5)</t>
  </si>
  <si>
    <t>14,8*7/2 "2.K (11,0+3,8)</t>
  </si>
  <si>
    <t>Oprava komunikace trhlin zálivkovou hmotou</t>
  </si>
  <si>
    <t>1865348298</t>
  </si>
  <si>
    <t>Oprava komunikace trhlin zálivkovou hmotou. Poznámka: V cenách jsou započteny náklady na dodávku materiálu a na manipulaci.</t>
  </si>
  <si>
    <t>Poznámka k položce:_x000D_
Ž 10</t>
  </si>
  <si>
    <t>1687712098</t>
  </si>
  <si>
    <t>Kamenivo nové frakce 31,5/63 třídy BI</t>
  </si>
  <si>
    <t>983545594</t>
  </si>
  <si>
    <t>Železniční svršek-kolejové lože (KL) Kamenivo nové frakce 31,5/63 třídy BI</t>
  </si>
  <si>
    <t>kamenivo*1,8</t>
  </si>
  <si>
    <t>5963122010</t>
  </si>
  <si>
    <t>Přejezd z polymerového betonu podložky pryžové přejezdu</t>
  </si>
  <si>
    <t>-1053751028</t>
  </si>
  <si>
    <t>5963146005</t>
  </si>
  <si>
    <t>Asfaltový beton ACO 8 50/70 jemnozrnný-obrusná vrstva</t>
  </si>
  <si>
    <t>1021574918</t>
  </si>
  <si>
    <t>vozovka*0,05*2,4</t>
  </si>
  <si>
    <t>5963146015</t>
  </si>
  <si>
    <t>Asfaltový beton ACL 22S 50/70 velmi hrubozrnný-ložní vrstva</t>
  </si>
  <si>
    <t>-122939029</t>
  </si>
  <si>
    <t>vozovka*0,08*2,4</t>
  </si>
  <si>
    <t>10363056</t>
  </si>
  <si>
    <t>vozovka*0,07*2,4</t>
  </si>
  <si>
    <t>-590100896</t>
  </si>
  <si>
    <t>Železniční přejezdové konstrukce Asfaltová zálivka pro trhliny a spáry</t>
  </si>
  <si>
    <t>M-SŽ</t>
  </si>
  <si>
    <t>DODÁVKA SPRÁVY ŽELEZNIC</t>
  </si>
  <si>
    <t>Podložka pryžová pod patu kolejnice S49 183/126/6 – DODÁVKA SPRÁVY ŽELEZNIC</t>
  </si>
  <si>
    <t>-402066743</t>
  </si>
  <si>
    <t>Železniční svršek-upevňovadla Podložka pryžová pod patu kolejnice S49  183/126/6</t>
  </si>
  <si>
    <t>414 "(kolejnice + LIS)*2/0,6</t>
  </si>
  <si>
    <t>Doprava mechanizací přes 3,5 t Měrnou jednotkou je t přepravovaného materiálu. sypanin kameniva, písku, suti, dlažebních kostek, atd. do 40 km</t>
  </si>
  <si>
    <t>757920880</t>
  </si>
  <si>
    <t>Doprava mechanizací přes 3,5 t Měrnou jednotkou je t přepravovaného materiálu. sypanin kameniva, písku, suti, dlažebních kostek, atd. do 40 km.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</t>
  </si>
  <si>
    <t>9902100500</t>
  </si>
  <si>
    <t>Doprava obousměrná (např. dodávek z vlastních zásob zhotovitele nebo objednatele nebo výzisku) mechanizací o nosnosti přes 3,5 t sypanin (kameniva, písku, suti, dlažebních kostek, atd.) do 60 km – kamenivo</t>
  </si>
  <si>
    <t>-1065092964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</si>
  <si>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</si>
  <si>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2123128676</t>
  </si>
  <si>
    <t>Přepava mechanizace na místo prováděných prací o hmotnosti přes 12 t přes 50 do 100 km</t>
  </si>
  <si>
    <t>-503565182</t>
  </si>
  <si>
    <t>Přepava mechanizace na místo prováděných prací o hmotnosti přes 12 t přes 50 do 100 km. Poznámka: Ceny jsou určeny pro dopravu mechanizmů na místo prováděných prací po silnici i po kolejích. V ceně jsou započteny i náklady na zpáteční cestu dopravního prostředku. Měrnou jednotkou je kus přepravovaného stroje.</t>
  </si>
  <si>
    <t>340994961</t>
  </si>
  <si>
    <t>vozovka*0,2*2,4</t>
  </si>
  <si>
    <t>VRN - VRN</t>
  </si>
  <si>
    <t>VRN - Vedlejší rozpočtové náklady</t>
  </si>
  <si>
    <t>Vedlejší rozpočtové náklady</t>
  </si>
  <si>
    <t>021201001</t>
  </si>
  <si>
    <t>Průzkumné práce pro opravy Průzkum výskytu škodlivin kontaminace kameniva ropnými látkami</t>
  </si>
  <si>
    <t>%</t>
  </si>
  <si>
    <t>2134034116</t>
  </si>
  <si>
    <t>so01</t>
  </si>
  <si>
    <t>0,004</t>
  </si>
  <si>
    <t>022101001</t>
  </si>
  <si>
    <t>Geodetické práce Geodetické práce před opravou - SO03</t>
  </si>
  <si>
    <t>452672827</t>
  </si>
  <si>
    <t>Geodetické práce Geodetické práce před opravou</t>
  </si>
  <si>
    <t>022101021</t>
  </si>
  <si>
    <t>Geodetické práce Geodetické práce po ukončení opravy - SO03</t>
  </si>
  <si>
    <t>-1902215716</t>
  </si>
  <si>
    <t>Geodetické práce Geodetické práce po ukončení opravy</t>
  </si>
  <si>
    <t>022111001</t>
  </si>
  <si>
    <t>Geodetické práce Kontrola PPK při směrové a výškové úpravě koleje zaměřením APK trať jednokolejná</t>
  </si>
  <si>
    <t>-1363948612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</si>
  <si>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</si>
  <si>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</si>
  <si>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</si>
  <si>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-13538635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</si>
  <si>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</si>
  <si>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</si>
  <si>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023113001</t>
  </si>
  <si>
    <t>Projektové práce Technický projekt zajištění PPK s optimalizací nivelety/osy koleje trať jednokolejná</t>
  </si>
  <si>
    <t>-1288297924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</si>
  <si>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</si>
  <si>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</si>
  <si>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</si>
  <si>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-1425209469</t>
  </si>
  <si>
    <t>Poznámka k položce:_x000D_
Základna pro výpočet - ZRN</t>
  </si>
  <si>
    <t>033111001</t>
  </si>
  <si>
    <t>Provozní vlivy Výluka silničního provozu se zajištěním objížďky</t>
  </si>
  <si>
    <t>Kč</t>
  </si>
  <si>
    <t>-1067776131</t>
  </si>
  <si>
    <t>0,8</t>
  </si>
  <si>
    <t>1,2</t>
  </si>
  <si>
    <t>033121011</t>
  </si>
  <si>
    <t>Provozní vlivy Rušení prací železničním provozem širá trať nebo dopravny s kolejovým rozvětvením s počtem vlaků za směnu 8,5 hod. přes 25 do 50 - SO03</t>
  </si>
  <si>
    <t>1870626113</t>
  </si>
  <si>
    <t>Provozní vlivy Rušení prací železničním provozem širá trať nebo dopravny s kolejovým rozvětvením s počtem vlaků za směnu 8,5 hod. přes 25 do 50</t>
  </si>
  <si>
    <t>033131001</t>
  </si>
  <si>
    <t>Provozní vlivy Organizační zajištění prací při zřizování a udržování BK kolejí a výhybek</t>
  </si>
  <si>
    <t>623507990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</si>
  <si>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</si>
  <si>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137,5</t>
  </si>
  <si>
    <t>170</t>
  </si>
  <si>
    <t>034111001</t>
  </si>
  <si>
    <t>Další náklady na pracovníky Zákonné příplatky ke mzdě za práci o sobotách, nedělích a státem uznaných svátcích</t>
  </si>
  <si>
    <t>Kč/hod</t>
  </si>
  <si>
    <t>-350308635</t>
  </si>
  <si>
    <t>80</t>
  </si>
  <si>
    <t>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</si>
</sst>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4" t="s">
        <v>14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2"/>
      <c r="AQ5" s="22"/>
      <c r="AR5" s="20"/>
      <c r="BE5" s="27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6" t="s">
        <v>17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P6" s="22"/>
      <c r="AQ6" s="22"/>
      <c r="AR6" s="20"/>
      <c r="BE6" s="27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7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2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27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28</v>
      </c>
      <c r="AO11" s="22"/>
      <c r="AP11" s="22"/>
      <c r="AQ11" s="22"/>
      <c r="AR11" s="20"/>
      <c r="BE11" s="27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2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30</v>
      </c>
      <c r="AO13" s="22"/>
      <c r="AP13" s="22"/>
      <c r="AQ13" s="22"/>
      <c r="AR13" s="20"/>
      <c r="BE13" s="272"/>
      <c r="BS13" s="17" t="s">
        <v>6</v>
      </c>
    </row>
    <row r="14" spans="1:74" ht="12.75">
      <c r="B14" s="21"/>
      <c r="C14" s="22"/>
      <c r="D14" s="22"/>
      <c r="E14" s="277" t="s">
        <v>30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9" t="s">
        <v>27</v>
      </c>
      <c r="AL14" s="22"/>
      <c r="AM14" s="22"/>
      <c r="AN14" s="31" t="s">
        <v>30</v>
      </c>
      <c r="AO14" s="22"/>
      <c r="AP14" s="22"/>
      <c r="AQ14" s="22"/>
      <c r="AR14" s="20"/>
      <c r="BE14" s="27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2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7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72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2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7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72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2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2"/>
    </row>
    <row r="23" spans="1:71" s="1" customFormat="1" ht="16.5" customHeight="1">
      <c r="B23" s="21"/>
      <c r="C23" s="22"/>
      <c r="D23" s="22"/>
      <c r="E23" s="279" t="s">
        <v>1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2"/>
      <c r="AP23" s="22"/>
      <c r="AQ23" s="22"/>
      <c r="AR23" s="20"/>
      <c r="BE23" s="27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2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0">
        <f>ROUND(AG94,2)</f>
        <v>197284.44</v>
      </c>
      <c r="AL26" s="281"/>
      <c r="AM26" s="281"/>
      <c r="AN26" s="281"/>
      <c r="AO26" s="281"/>
      <c r="AP26" s="36"/>
      <c r="AQ26" s="36"/>
      <c r="AR26" s="39"/>
      <c r="BE26" s="27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2" t="s">
        <v>37</v>
      </c>
      <c r="M28" s="282"/>
      <c r="N28" s="282"/>
      <c r="O28" s="282"/>
      <c r="P28" s="282"/>
      <c r="Q28" s="36"/>
      <c r="R28" s="36"/>
      <c r="S28" s="36"/>
      <c r="T28" s="36"/>
      <c r="U28" s="36"/>
      <c r="V28" s="36"/>
      <c r="W28" s="282" t="s">
        <v>38</v>
      </c>
      <c r="X28" s="282"/>
      <c r="Y28" s="282"/>
      <c r="Z28" s="282"/>
      <c r="AA28" s="282"/>
      <c r="AB28" s="282"/>
      <c r="AC28" s="282"/>
      <c r="AD28" s="282"/>
      <c r="AE28" s="282"/>
      <c r="AF28" s="36"/>
      <c r="AG28" s="36"/>
      <c r="AH28" s="36"/>
      <c r="AI28" s="36"/>
      <c r="AJ28" s="36"/>
      <c r="AK28" s="282" t="s">
        <v>39</v>
      </c>
      <c r="AL28" s="282"/>
      <c r="AM28" s="282"/>
      <c r="AN28" s="282"/>
      <c r="AO28" s="282"/>
      <c r="AP28" s="36"/>
      <c r="AQ28" s="36"/>
      <c r="AR28" s="39"/>
      <c r="BE28" s="272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66">
        <v>0.21</v>
      </c>
      <c r="M29" s="265"/>
      <c r="N29" s="265"/>
      <c r="O29" s="265"/>
      <c r="P29" s="265"/>
      <c r="Q29" s="41"/>
      <c r="R29" s="41"/>
      <c r="S29" s="41"/>
      <c r="T29" s="41"/>
      <c r="U29" s="41"/>
      <c r="V29" s="41"/>
      <c r="W29" s="264">
        <f>ROUND(AZ94, 2)</f>
        <v>197284.44</v>
      </c>
      <c r="X29" s="265"/>
      <c r="Y29" s="265"/>
      <c r="Z29" s="265"/>
      <c r="AA29" s="265"/>
      <c r="AB29" s="265"/>
      <c r="AC29" s="265"/>
      <c r="AD29" s="265"/>
      <c r="AE29" s="265"/>
      <c r="AF29" s="41"/>
      <c r="AG29" s="41"/>
      <c r="AH29" s="41"/>
      <c r="AI29" s="41"/>
      <c r="AJ29" s="41"/>
      <c r="AK29" s="264">
        <f>ROUND(AV94, 2)</f>
        <v>41429.730000000003</v>
      </c>
      <c r="AL29" s="265"/>
      <c r="AM29" s="265"/>
      <c r="AN29" s="265"/>
      <c r="AO29" s="265"/>
      <c r="AP29" s="41"/>
      <c r="AQ29" s="41"/>
      <c r="AR29" s="42"/>
      <c r="BE29" s="273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66">
        <v>0.15</v>
      </c>
      <c r="M30" s="265"/>
      <c r="N30" s="265"/>
      <c r="O30" s="265"/>
      <c r="P30" s="265"/>
      <c r="Q30" s="41"/>
      <c r="R30" s="41"/>
      <c r="S30" s="41"/>
      <c r="T30" s="41"/>
      <c r="U30" s="41"/>
      <c r="V30" s="41"/>
      <c r="W30" s="264">
        <f>ROUND(BA94, 2)</f>
        <v>0</v>
      </c>
      <c r="X30" s="265"/>
      <c r="Y30" s="265"/>
      <c r="Z30" s="265"/>
      <c r="AA30" s="265"/>
      <c r="AB30" s="265"/>
      <c r="AC30" s="265"/>
      <c r="AD30" s="265"/>
      <c r="AE30" s="265"/>
      <c r="AF30" s="41"/>
      <c r="AG30" s="41"/>
      <c r="AH30" s="41"/>
      <c r="AI30" s="41"/>
      <c r="AJ30" s="41"/>
      <c r="AK30" s="264">
        <f>ROUND(AW94, 2)</f>
        <v>0</v>
      </c>
      <c r="AL30" s="265"/>
      <c r="AM30" s="265"/>
      <c r="AN30" s="265"/>
      <c r="AO30" s="265"/>
      <c r="AP30" s="41"/>
      <c r="AQ30" s="41"/>
      <c r="AR30" s="42"/>
      <c r="BE30" s="273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66">
        <v>0.21</v>
      </c>
      <c r="M31" s="265"/>
      <c r="N31" s="265"/>
      <c r="O31" s="265"/>
      <c r="P31" s="265"/>
      <c r="Q31" s="41"/>
      <c r="R31" s="41"/>
      <c r="S31" s="41"/>
      <c r="T31" s="41"/>
      <c r="U31" s="41"/>
      <c r="V31" s="41"/>
      <c r="W31" s="264">
        <f>ROUND(BB94, 2)</f>
        <v>0</v>
      </c>
      <c r="X31" s="265"/>
      <c r="Y31" s="265"/>
      <c r="Z31" s="265"/>
      <c r="AA31" s="265"/>
      <c r="AB31" s="265"/>
      <c r="AC31" s="265"/>
      <c r="AD31" s="265"/>
      <c r="AE31" s="265"/>
      <c r="AF31" s="41"/>
      <c r="AG31" s="41"/>
      <c r="AH31" s="41"/>
      <c r="AI31" s="41"/>
      <c r="AJ31" s="41"/>
      <c r="AK31" s="264">
        <v>0</v>
      </c>
      <c r="AL31" s="265"/>
      <c r="AM31" s="265"/>
      <c r="AN31" s="265"/>
      <c r="AO31" s="265"/>
      <c r="AP31" s="41"/>
      <c r="AQ31" s="41"/>
      <c r="AR31" s="42"/>
      <c r="BE31" s="273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66">
        <v>0.15</v>
      </c>
      <c r="M32" s="265"/>
      <c r="N32" s="265"/>
      <c r="O32" s="265"/>
      <c r="P32" s="265"/>
      <c r="Q32" s="41"/>
      <c r="R32" s="41"/>
      <c r="S32" s="41"/>
      <c r="T32" s="41"/>
      <c r="U32" s="41"/>
      <c r="V32" s="41"/>
      <c r="W32" s="264">
        <f>ROUND(BC94, 2)</f>
        <v>0</v>
      </c>
      <c r="X32" s="265"/>
      <c r="Y32" s="265"/>
      <c r="Z32" s="265"/>
      <c r="AA32" s="265"/>
      <c r="AB32" s="265"/>
      <c r="AC32" s="265"/>
      <c r="AD32" s="265"/>
      <c r="AE32" s="265"/>
      <c r="AF32" s="41"/>
      <c r="AG32" s="41"/>
      <c r="AH32" s="41"/>
      <c r="AI32" s="41"/>
      <c r="AJ32" s="41"/>
      <c r="AK32" s="264">
        <v>0</v>
      </c>
      <c r="AL32" s="265"/>
      <c r="AM32" s="265"/>
      <c r="AN32" s="265"/>
      <c r="AO32" s="265"/>
      <c r="AP32" s="41"/>
      <c r="AQ32" s="41"/>
      <c r="AR32" s="42"/>
      <c r="BE32" s="273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66">
        <v>0</v>
      </c>
      <c r="M33" s="265"/>
      <c r="N33" s="265"/>
      <c r="O33" s="265"/>
      <c r="P33" s="265"/>
      <c r="Q33" s="41"/>
      <c r="R33" s="41"/>
      <c r="S33" s="41"/>
      <c r="T33" s="41"/>
      <c r="U33" s="41"/>
      <c r="V33" s="41"/>
      <c r="W33" s="264">
        <f>ROUND(BD94, 2)</f>
        <v>0</v>
      </c>
      <c r="X33" s="265"/>
      <c r="Y33" s="265"/>
      <c r="Z33" s="265"/>
      <c r="AA33" s="265"/>
      <c r="AB33" s="265"/>
      <c r="AC33" s="265"/>
      <c r="AD33" s="265"/>
      <c r="AE33" s="265"/>
      <c r="AF33" s="41"/>
      <c r="AG33" s="41"/>
      <c r="AH33" s="41"/>
      <c r="AI33" s="41"/>
      <c r="AJ33" s="41"/>
      <c r="AK33" s="264">
        <v>0</v>
      </c>
      <c r="AL33" s="265"/>
      <c r="AM33" s="265"/>
      <c r="AN33" s="265"/>
      <c r="AO33" s="265"/>
      <c r="AP33" s="41"/>
      <c r="AQ33" s="41"/>
      <c r="AR33" s="42"/>
      <c r="BE33" s="273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2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70" t="s">
        <v>48</v>
      </c>
      <c r="Y35" s="268"/>
      <c r="Z35" s="268"/>
      <c r="AA35" s="268"/>
      <c r="AB35" s="268"/>
      <c r="AC35" s="45"/>
      <c r="AD35" s="45"/>
      <c r="AE35" s="45"/>
      <c r="AF35" s="45"/>
      <c r="AG35" s="45"/>
      <c r="AH35" s="45"/>
      <c r="AI35" s="45"/>
      <c r="AJ35" s="45"/>
      <c r="AK35" s="267">
        <f>SUM(AK26:AK33)</f>
        <v>238714.17</v>
      </c>
      <c r="AL35" s="268"/>
      <c r="AM35" s="268"/>
      <c r="AN35" s="268"/>
      <c r="AO35" s="26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A24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3" t="str">
        <f>K6</f>
        <v>Oprava přejezdů u OŘ 2021</v>
      </c>
      <c r="M85" s="294"/>
      <c r="N85" s="294"/>
      <c r="O85" s="294"/>
      <c r="P85" s="294"/>
      <c r="Q85" s="294"/>
      <c r="R85" s="294"/>
      <c r="S85" s="294"/>
      <c r="T85" s="294"/>
      <c r="U85" s="294"/>
      <c r="V85" s="294"/>
      <c r="W85" s="294"/>
      <c r="X85" s="294"/>
      <c r="Y85" s="294"/>
      <c r="Z85" s="294"/>
      <c r="AA85" s="294"/>
      <c r="AB85" s="294"/>
      <c r="AC85" s="294"/>
      <c r="AD85" s="294"/>
      <c r="AE85" s="294"/>
      <c r="AF85" s="294"/>
      <c r="AG85" s="294"/>
      <c r="AH85" s="294"/>
      <c r="AI85" s="294"/>
      <c r="AJ85" s="294"/>
      <c r="AK85" s="294"/>
      <c r="AL85" s="294"/>
      <c r="AM85" s="294"/>
      <c r="AN85" s="294"/>
      <c r="AO85" s="294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ST Zlín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5" t="str">
        <f>IF(AN8= "","",AN8)</f>
        <v/>
      </c>
      <c r="AN87" s="295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31</v>
      </c>
      <c r="AJ89" s="36"/>
      <c r="AK89" s="36"/>
      <c r="AL89" s="36"/>
      <c r="AM89" s="296" t="str">
        <f>IF(E17="","",E17)</f>
        <v xml:space="preserve"> </v>
      </c>
      <c r="AN89" s="297"/>
      <c r="AO89" s="297"/>
      <c r="AP89" s="297"/>
      <c r="AQ89" s="36"/>
      <c r="AR89" s="39"/>
      <c r="AS89" s="298" t="s">
        <v>56</v>
      </c>
      <c r="AT89" s="29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29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296" t="str">
        <f>IF(E20="","",E20)</f>
        <v xml:space="preserve"> </v>
      </c>
      <c r="AN90" s="297"/>
      <c r="AO90" s="297"/>
      <c r="AP90" s="297"/>
      <c r="AQ90" s="36"/>
      <c r="AR90" s="39"/>
      <c r="AS90" s="300"/>
      <c r="AT90" s="30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2"/>
      <c r="AT91" s="30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8" t="s">
        <v>57</v>
      </c>
      <c r="D92" s="289"/>
      <c r="E92" s="289"/>
      <c r="F92" s="289"/>
      <c r="G92" s="289"/>
      <c r="H92" s="73"/>
      <c r="I92" s="291" t="s">
        <v>58</v>
      </c>
      <c r="J92" s="289"/>
      <c r="K92" s="289"/>
      <c r="L92" s="289"/>
      <c r="M92" s="289"/>
      <c r="N92" s="289"/>
      <c r="O92" s="289"/>
      <c r="P92" s="289"/>
      <c r="Q92" s="289"/>
      <c r="R92" s="289"/>
      <c r="S92" s="289"/>
      <c r="T92" s="289"/>
      <c r="U92" s="289"/>
      <c r="V92" s="289"/>
      <c r="W92" s="289"/>
      <c r="X92" s="289"/>
      <c r="Y92" s="289"/>
      <c r="Z92" s="289"/>
      <c r="AA92" s="289"/>
      <c r="AB92" s="289"/>
      <c r="AC92" s="289"/>
      <c r="AD92" s="289"/>
      <c r="AE92" s="289"/>
      <c r="AF92" s="289"/>
      <c r="AG92" s="290" t="s">
        <v>59</v>
      </c>
      <c r="AH92" s="289"/>
      <c r="AI92" s="289"/>
      <c r="AJ92" s="289"/>
      <c r="AK92" s="289"/>
      <c r="AL92" s="289"/>
      <c r="AM92" s="289"/>
      <c r="AN92" s="291" t="s">
        <v>60</v>
      </c>
      <c r="AO92" s="289"/>
      <c r="AP92" s="292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6">
        <f>ROUND(SUM(AG95:AG98),2)</f>
        <v>197284.44</v>
      </c>
      <c r="AH94" s="286"/>
      <c r="AI94" s="286"/>
      <c r="AJ94" s="286"/>
      <c r="AK94" s="286"/>
      <c r="AL94" s="286"/>
      <c r="AM94" s="286"/>
      <c r="AN94" s="287">
        <f>SUM(AG94,AT94)</f>
        <v>238714.17</v>
      </c>
      <c r="AO94" s="287"/>
      <c r="AP94" s="287"/>
      <c r="AQ94" s="85" t="s">
        <v>1</v>
      </c>
      <c r="AR94" s="86"/>
      <c r="AS94" s="87">
        <f>ROUND(SUM(AS95:AS98),2)</f>
        <v>0</v>
      </c>
      <c r="AT94" s="88">
        <f>ROUND(SUM(AV94:AW94),2)</f>
        <v>41429.730000000003</v>
      </c>
      <c r="AU94" s="89">
        <f>ROUND(SUM(AU95:AU98),5)</f>
        <v>0</v>
      </c>
      <c r="AV94" s="88">
        <f>ROUND(AZ94*L29,2)</f>
        <v>41429.730000000003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197284.44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24.75" customHeight="1">
      <c r="A95" s="93" t="s">
        <v>80</v>
      </c>
      <c r="B95" s="94"/>
      <c r="C95" s="95"/>
      <c r="D95" s="285" t="s">
        <v>81</v>
      </c>
      <c r="E95" s="285"/>
      <c r="F95" s="285"/>
      <c r="G95" s="285"/>
      <c r="H95" s="285"/>
      <c r="I95" s="96"/>
      <c r="J95" s="285" t="s">
        <v>82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  <c r="AA95" s="285"/>
      <c r="AB95" s="285"/>
      <c r="AC95" s="285"/>
      <c r="AD95" s="285"/>
      <c r="AE95" s="285"/>
      <c r="AF95" s="285"/>
      <c r="AG95" s="283">
        <f>'SO01 - Oprava přejezdu P8...'!J30</f>
        <v>70918.44</v>
      </c>
      <c r="AH95" s="284"/>
      <c r="AI95" s="284"/>
      <c r="AJ95" s="284"/>
      <c r="AK95" s="284"/>
      <c r="AL95" s="284"/>
      <c r="AM95" s="284"/>
      <c r="AN95" s="283">
        <f>SUM(AG95,AT95)</f>
        <v>85811.31</v>
      </c>
      <c r="AO95" s="284"/>
      <c r="AP95" s="284"/>
      <c r="AQ95" s="97" t="s">
        <v>83</v>
      </c>
      <c r="AR95" s="98"/>
      <c r="AS95" s="99">
        <v>0</v>
      </c>
      <c r="AT95" s="100">
        <f>ROUND(SUM(AV95:AW95),2)</f>
        <v>14892.87</v>
      </c>
      <c r="AU95" s="101">
        <f>'SO01 - Oprava přejezdu P8...'!P125</f>
        <v>0</v>
      </c>
      <c r="AV95" s="100">
        <f>'SO01 - Oprava přejezdu P8...'!J33</f>
        <v>14892.87</v>
      </c>
      <c r="AW95" s="100">
        <f>'SO01 - Oprava přejezdu P8...'!J34</f>
        <v>0</v>
      </c>
      <c r="AX95" s="100">
        <f>'SO01 - Oprava přejezdu P8...'!J35</f>
        <v>0</v>
      </c>
      <c r="AY95" s="100">
        <f>'SO01 - Oprava přejezdu P8...'!J36</f>
        <v>0</v>
      </c>
      <c r="AZ95" s="100">
        <f>'SO01 - Oprava přejezdu P8...'!F33</f>
        <v>70918.44</v>
      </c>
      <c r="BA95" s="100">
        <f>'SO01 - Oprava přejezdu P8...'!F34</f>
        <v>0</v>
      </c>
      <c r="BB95" s="100">
        <f>'SO01 - Oprava přejezdu P8...'!F35</f>
        <v>0</v>
      </c>
      <c r="BC95" s="100">
        <f>'SO01 - Oprava přejezdu P8...'!F36</f>
        <v>0</v>
      </c>
      <c r="BD95" s="102">
        <f>'SO01 - Oprava přejezdu P8...'!F37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7" customFormat="1" ht="24.75" customHeight="1">
      <c r="A96" s="93" t="s">
        <v>80</v>
      </c>
      <c r="B96" s="94"/>
      <c r="C96" s="95"/>
      <c r="D96" s="285" t="s">
        <v>87</v>
      </c>
      <c r="E96" s="285"/>
      <c r="F96" s="285"/>
      <c r="G96" s="285"/>
      <c r="H96" s="285"/>
      <c r="I96" s="96"/>
      <c r="J96" s="285" t="s">
        <v>88</v>
      </c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  <c r="AA96" s="285"/>
      <c r="AB96" s="285"/>
      <c r="AC96" s="285"/>
      <c r="AD96" s="285"/>
      <c r="AE96" s="285"/>
      <c r="AF96" s="285"/>
      <c r="AG96" s="283">
        <f>'SO02 -  Oprava přejezdu P...'!J30</f>
        <v>115188</v>
      </c>
      <c r="AH96" s="284"/>
      <c r="AI96" s="284"/>
      <c r="AJ96" s="284"/>
      <c r="AK96" s="284"/>
      <c r="AL96" s="284"/>
      <c r="AM96" s="284"/>
      <c r="AN96" s="283">
        <f>SUM(AG96,AT96)</f>
        <v>139377.48000000001</v>
      </c>
      <c r="AO96" s="284"/>
      <c r="AP96" s="284"/>
      <c r="AQ96" s="97" t="s">
        <v>83</v>
      </c>
      <c r="AR96" s="98"/>
      <c r="AS96" s="99">
        <v>0</v>
      </c>
      <c r="AT96" s="100">
        <f>ROUND(SUM(AV96:AW96),2)</f>
        <v>24189.48</v>
      </c>
      <c r="AU96" s="101">
        <f>'SO02 -  Oprava přejezdu P...'!P126</f>
        <v>0</v>
      </c>
      <c r="AV96" s="100">
        <f>'SO02 -  Oprava přejezdu P...'!J33</f>
        <v>24189.48</v>
      </c>
      <c r="AW96" s="100">
        <f>'SO02 -  Oprava přejezdu P...'!J34</f>
        <v>0</v>
      </c>
      <c r="AX96" s="100">
        <f>'SO02 -  Oprava přejezdu P...'!J35</f>
        <v>0</v>
      </c>
      <c r="AY96" s="100">
        <f>'SO02 -  Oprava přejezdu P...'!J36</f>
        <v>0</v>
      </c>
      <c r="AZ96" s="100">
        <f>'SO02 -  Oprava přejezdu P...'!F33</f>
        <v>115188</v>
      </c>
      <c r="BA96" s="100">
        <f>'SO02 -  Oprava přejezdu P...'!F34</f>
        <v>0</v>
      </c>
      <c r="BB96" s="100">
        <f>'SO02 -  Oprava přejezdu P...'!F35</f>
        <v>0</v>
      </c>
      <c r="BC96" s="100">
        <f>'SO02 -  Oprava přejezdu P...'!F36</f>
        <v>0</v>
      </c>
      <c r="BD96" s="102">
        <f>'SO02 -  Oprava přejezdu P...'!F37</f>
        <v>0</v>
      </c>
      <c r="BT96" s="103" t="s">
        <v>84</v>
      </c>
      <c r="BV96" s="103" t="s">
        <v>78</v>
      </c>
      <c r="BW96" s="103" t="s">
        <v>89</v>
      </c>
      <c r="BX96" s="103" t="s">
        <v>5</v>
      </c>
      <c r="CL96" s="103" t="s">
        <v>1</v>
      </c>
      <c r="CM96" s="103" t="s">
        <v>86</v>
      </c>
    </row>
    <row r="97" spans="1:91" s="7" customFormat="1" ht="24.75" customHeight="1">
      <c r="A97" s="93" t="s">
        <v>80</v>
      </c>
      <c r="B97" s="94"/>
      <c r="C97" s="95"/>
      <c r="D97" s="285" t="s">
        <v>90</v>
      </c>
      <c r="E97" s="285"/>
      <c r="F97" s="285"/>
      <c r="G97" s="285"/>
      <c r="H97" s="285"/>
      <c r="I97" s="96"/>
      <c r="J97" s="285" t="s">
        <v>91</v>
      </c>
      <c r="K97" s="285"/>
      <c r="L97" s="285"/>
      <c r="M97" s="285"/>
      <c r="N97" s="285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  <c r="AA97" s="285"/>
      <c r="AB97" s="285"/>
      <c r="AC97" s="285"/>
      <c r="AD97" s="285"/>
      <c r="AE97" s="285"/>
      <c r="AF97" s="285"/>
      <c r="AG97" s="283">
        <f>'SO03 -  Oprava přejezdu P...'!J30</f>
        <v>11178</v>
      </c>
      <c r="AH97" s="284"/>
      <c r="AI97" s="284"/>
      <c r="AJ97" s="284"/>
      <c r="AK97" s="284"/>
      <c r="AL97" s="284"/>
      <c r="AM97" s="284"/>
      <c r="AN97" s="283">
        <f>SUM(AG97,AT97)</f>
        <v>13525.380000000001</v>
      </c>
      <c r="AO97" s="284"/>
      <c r="AP97" s="284"/>
      <c r="AQ97" s="97" t="s">
        <v>83</v>
      </c>
      <c r="AR97" s="98"/>
      <c r="AS97" s="99">
        <v>0</v>
      </c>
      <c r="AT97" s="100">
        <f>ROUND(SUM(AV97:AW97),2)</f>
        <v>2347.38</v>
      </c>
      <c r="AU97" s="101">
        <f>'SO03 -  Oprava přejezdu P...'!P121</f>
        <v>0</v>
      </c>
      <c r="AV97" s="100">
        <f>'SO03 -  Oprava přejezdu P...'!J33</f>
        <v>2347.38</v>
      </c>
      <c r="AW97" s="100">
        <f>'SO03 -  Oprava přejezdu P...'!J34</f>
        <v>0</v>
      </c>
      <c r="AX97" s="100">
        <f>'SO03 -  Oprava přejezdu P...'!J35</f>
        <v>0</v>
      </c>
      <c r="AY97" s="100">
        <f>'SO03 -  Oprava přejezdu P...'!J36</f>
        <v>0</v>
      </c>
      <c r="AZ97" s="100">
        <f>'SO03 -  Oprava přejezdu P...'!F33</f>
        <v>11178</v>
      </c>
      <c r="BA97" s="100">
        <f>'SO03 -  Oprava přejezdu P...'!F34</f>
        <v>0</v>
      </c>
      <c r="BB97" s="100">
        <f>'SO03 -  Oprava přejezdu P...'!F35</f>
        <v>0</v>
      </c>
      <c r="BC97" s="100">
        <f>'SO03 -  Oprava přejezdu P...'!F36</f>
        <v>0</v>
      </c>
      <c r="BD97" s="102">
        <f>'SO03 -  Oprava přejezdu P...'!F37</f>
        <v>0</v>
      </c>
      <c r="BT97" s="103" t="s">
        <v>84</v>
      </c>
      <c r="BV97" s="103" t="s">
        <v>78</v>
      </c>
      <c r="BW97" s="103" t="s">
        <v>92</v>
      </c>
      <c r="BX97" s="103" t="s">
        <v>5</v>
      </c>
      <c r="CL97" s="103" t="s">
        <v>1</v>
      </c>
      <c r="CM97" s="103" t="s">
        <v>86</v>
      </c>
    </row>
    <row r="98" spans="1:91" s="7" customFormat="1" ht="16.5" customHeight="1">
      <c r="A98" s="93" t="s">
        <v>80</v>
      </c>
      <c r="B98" s="94"/>
      <c r="C98" s="95"/>
      <c r="D98" s="285" t="s">
        <v>93</v>
      </c>
      <c r="E98" s="285"/>
      <c r="F98" s="285"/>
      <c r="G98" s="285"/>
      <c r="H98" s="285"/>
      <c r="I98" s="96"/>
      <c r="J98" s="285" t="s">
        <v>93</v>
      </c>
      <c r="K98" s="285"/>
      <c r="L98" s="285"/>
      <c r="M98" s="285"/>
      <c r="N98" s="285"/>
      <c r="O98" s="285"/>
      <c r="P98" s="285"/>
      <c r="Q98" s="285"/>
      <c r="R98" s="285"/>
      <c r="S98" s="285"/>
      <c r="T98" s="285"/>
      <c r="U98" s="285"/>
      <c r="V98" s="285"/>
      <c r="W98" s="285"/>
      <c r="X98" s="285"/>
      <c r="Y98" s="285"/>
      <c r="Z98" s="285"/>
      <c r="AA98" s="285"/>
      <c r="AB98" s="285"/>
      <c r="AC98" s="285"/>
      <c r="AD98" s="285"/>
      <c r="AE98" s="285"/>
      <c r="AF98" s="285"/>
      <c r="AG98" s="283">
        <f>'VRN - VRN'!J30</f>
        <v>0</v>
      </c>
      <c r="AH98" s="284"/>
      <c r="AI98" s="284"/>
      <c r="AJ98" s="284"/>
      <c r="AK98" s="284"/>
      <c r="AL98" s="284"/>
      <c r="AM98" s="284"/>
      <c r="AN98" s="283">
        <f>SUM(AG98,AT98)</f>
        <v>0</v>
      </c>
      <c r="AO98" s="284"/>
      <c r="AP98" s="284"/>
      <c r="AQ98" s="97" t="s">
        <v>83</v>
      </c>
      <c r="AR98" s="98"/>
      <c r="AS98" s="104">
        <v>0</v>
      </c>
      <c r="AT98" s="105">
        <f>ROUND(SUM(AV98:AW98),2)</f>
        <v>0</v>
      </c>
      <c r="AU98" s="106">
        <f>'VRN - VRN'!P117</f>
        <v>0</v>
      </c>
      <c r="AV98" s="105">
        <f>'VRN - VRN'!J33</f>
        <v>0</v>
      </c>
      <c r="AW98" s="105">
        <f>'VRN - VRN'!J34</f>
        <v>0</v>
      </c>
      <c r="AX98" s="105">
        <f>'VRN - VRN'!J35</f>
        <v>0</v>
      </c>
      <c r="AY98" s="105">
        <f>'VRN - VRN'!J36</f>
        <v>0</v>
      </c>
      <c r="AZ98" s="105">
        <f>'VRN - VRN'!F33</f>
        <v>0</v>
      </c>
      <c r="BA98" s="105">
        <f>'VRN - VRN'!F34</f>
        <v>0</v>
      </c>
      <c r="BB98" s="105">
        <f>'VRN - VRN'!F35</f>
        <v>0</v>
      </c>
      <c r="BC98" s="105">
        <f>'VRN - VRN'!F36</f>
        <v>0</v>
      </c>
      <c r="BD98" s="107">
        <f>'VRN - VRN'!F37</f>
        <v>0</v>
      </c>
      <c r="BT98" s="103" t="s">
        <v>84</v>
      </c>
      <c r="BV98" s="103" t="s">
        <v>78</v>
      </c>
      <c r="BW98" s="103" t="s">
        <v>94</v>
      </c>
      <c r="BX98" s="103" t="s">
        <v>5</v>
      </c>
      <c r="CL98" s="103" t="s">
        <v>1</v>
      </c>
      <c r="CM98" s="103" t="s">
        <v>86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s8yGbXUiTYsbTPEvHWkKZiHPouf8zcV+vp87Pk0I9XJn4bw2zAAj7leyuzLPa9/GfbtEWI+gP3QquYkc9o+xIg==" saltValue="Hp78/GICxCkSH6bbVdnBRzM9r3lI/RnQ4GnNcGuOv+HlFj+naYnilBlStrOfTNpx4Uk3Hou1JLFg8/PM1/RDVw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01 - Oprava přejezdu P8...'!C2" display="/"/>
    <hyperlink ref="A96" location="'SO02 -  Oprava přejezdu P...'!C2" display="/"/>
    <hyperlink ref="A97" location="'SO03 -  Oprava přejezdu P...'!C2" display="/"/>
    <hyperlink ref="A98" location="'VRN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7"/>
  <sheetViews>
    <sheetView showGridLines="0" topLeftCell="A179" workbookViewId="0">
      <selection activeCell="I188" sqref="I188:I19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7" t="str">
        <f>'Rekapitulace stavby'!K6</f>
        <v>Oprava přejezdů u OŘ 2021</v>
      </c>
      <c r="F7" s="308"/>
      <c r="G7" s="308"/>
      <c r="H7" s="308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9" t="s">
        <v>97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32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709 94 234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Správa železnic, státní organizace</v>
      </c>
      <c r="F15" s="34"/>
      <c r="G15" s="34"/>
      <c r="H15" s="34"/>
      <c r="I15" s="112" t="s">
        <v>27</v>
      </c>
      <c r="J15" s="113" t="str">
        <f>IF('Rekapitulace stavby'!AN11="","",'Rekapitulace stavby'!AN11)</f>
        <v>CZ 709 94 234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1" t="str">
        <f>'Rekapitulace stavby'!E14</f>
        <v>Vyplň údaj</v>
      </c>
      <c r="F18" s="312"/>
      <c r="G18" s="312"/>
      <c r="H18" s="312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3" t="s">
        <v>1</v>
      </c>
      <c r="F27" s="313"/>
      <c r="G27" s="313"/>
      <c r="H27" s="31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ROUND(J125, 2)</f>
        <v>70918.44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ROUND((SUM(BE125:BE276)),  2)</f>
        <v>70918.44</v>
      </c>
      <c r="G33" s="34"/>
      <c r="H33" s="34"/>
      <c r="I33" s="124">
        <v>0.21</v>
      </c>
      <c r="J33" s="123">
        <f>ROUND(((SUM(BE125:BE276))*I33),  2)</f>
        <v>14892.87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ROUND((SUM(BF125:BF276)),  2)</f>
        <v>0</v>
      </c>
      <c r="G34" s="34"/>
      <c r="H34" s="34"/>
      <c r="I34" s="124">
        <v>0.15</v>
      </c>
      <c r="J34" s="123">
        <f>ROUND(((SUM(BF125:BF276))*I34),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ROUND((SUM(BG125:BG276)),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ROUND((SUM(BH125:BH276)),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ROUND((SUM(BI125:BI276)),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85811.31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Oprava přejezdů u OŘ 2021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3" t="str">
        <f>E9</f>
        <v>SO01 - Oprava přejezdu P8160 v km 132,661 Nedakonice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J125</f>
        <v>70918.44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103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104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105</v>
      </c>
      <c r="E99" s="156"/>
      <c r="F99" s="156"/>
      <c r="G99" s="156"/>
      <c r="H99" s="156"/>
      <c r="I99" s="156"/>
      <c r="J99" s="157">
        <f>J160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106</v>
      </c>
      <c r="E100" s="150"/>
      <c r="F100" s="150"/>
      <c r="G100" s="150"/>
      <c r="H100" s="150"/>
      <c r="I100" s="150"/>
      <c r="J100" s="151">
        <f>J186</f>
        <v>70918.44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107</v>
      </c>
      <c r="E101" s="156"/>
      <c r="F101" s="156"/>
      <c r="G101" s="156"/>
      <c r="H101" s="156"/>
      <c r="I101" s="156"/>
      <c r="J101" s="157">
        <f>J187</f>
        <v>70918.44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108</v>
      </c>
      <c r="E102" s="156"/>
      <c r="F102" s="156"/>
      <c r="G102" s="156"/>
      <c r="H102" s="156"/>
      <c r="I102" s="156"/>
      <c r="J102" s="157">
        <f>J192</f>
        <v>0</v>
      </c>
      <c r="K102" s="154"/>
      <c r="L102" s="158"/>
    </row>
    <row r="103" spans="1:31" s="10" customFormat="1" ht="14.85" customHeight="1">
      <c r="B103" s="153"/>
      <c r="C103" s="154"/>
      <c r="D103" s="155" t="s">
        <v>109</v>
      </c>
      <c r="E103" s="156"/>
      <c r="F103" s="156"/>
      <c r="G103" s="156"/>
      <c r="H103" s="156"/>
      <c r="I103" s="156"/>
      <c r="J103" s="157">
        <f>J215</f>
        <v>0</v>
      </c>
      <c r="K103" s="154"/>
      <c r="L103" s="158"/>
    </row>
    <row r="104" spans="1:31" s="10" customFormat="1" ht="14.85" customHeight="1">
      <c r="B104" s="153"/>
      <c r="C104" s="154"/>
      <c r="D104" s="155" t="s">
        <v>110</v>
      </c>
      <c r="E104" s="156"/>
      <c r="F104" s="156"/>
      <c r="G104" s="156"/>
      <c r="H104" s="156"/>
      <c r="I104" s="156"/>
      <c r="J104" s="157">
        <f>J222</f>
        <v>0</v>
      </c>
      <c r="K104" s="154"/>
      <c r="L104" s="158"/>
    </row>
    <row r="105" spans="1:31" s="9" customFormat="1" ht="24.95" customHeight="1">
      <c r="B105" s="147"/>
      <c r="C105" s="148"/>
      <c r="D105" s="149" t="s">
        <v>111</v>
      </c>
      <c r="E105" s="150"/>
      <c r="F105" s="150"/>
      <c r="G105" s="150"/>
      <c r="H105" s="150"/>
      <c r="I105" s="150"/>
      <c r="J105" s="151">
        <f>J233</f>
        <v>0</v>
      </c>
      <c r="K105" s="148"/>
      <c r="L105" s="152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112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5" t="str">
        <f>E7</f>
        <v>Oprava přejezdů u OŘ 2021</v>
      </c>
      <c r="F115" s="306"/>
      <c r="G115" s="306"/>
      <c r="H115" s="30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96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93" t="str">
        <f>E9</f>
        <v>SO01 - Oprava přejezdu P8160 v km 132,661 Nedakonice</v>
      </c>
      <c r="F117" s="304"/>
      <c r="G117" s="304"/>
      <c r="H117" s="304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 xml:space="preserve"> </v>
      </c>
      <c r="G119" s="36"/>
      <c r="H119" s="36"/>
      <c r="I119" s="29" t="s">
        <v>22</v>
      </c>
      <c r="J119" s="66">
        <f>IF(J12="","",J12)</f>
        <v>0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23</v>
      </c>
      <c r="D121" s="36"/>
      <c r="E121" s="36"/>
      <c r="F121" s="27" t="str">
        <f>E15</f>
        <v>Správa železnic, státní organizace</v>
      </c>
      <c r="G121" s="36"/>
      <c r="H121" s="36"/>
      <c r="I121" s="29" t="s">
        <v>31</v>
      </c>
      <c r="J121" s="32" t="str">
        <f>E21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29</v>
      </c>
      <c r="D122" s="36"/>
      <c r="E122" s="36"/>
      <c r="F122" s="27" t="str">
        <f>IF(E18="","",E18)</f>
        <v>Vyplň údaj</v>
      </c>
      <c r="G122" s="36"/>
      <c r="H122" s="36"/>
      <c r="I122" s="29" t="s">
        <v>34</v>
      </c>
      <c r="J122" s="32" t="str">
        <f>E24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113</v>
      </c>
      <c r="D124" s="162" t="s">
        <v>61</v>
      </c>
      <c r="E124" s="162" t="s">
        <v>57</v>
      </c>
      <c r="F124" s="162" t="s">
        <v>58</v>
      </c>
      <c r="G124" s="162" t="s">
        <v>114</v>
      </c>
      <c r="H124" s="162" t="s">
        <v>115</v>
      </c>
      <c r="I124" s="162" t="s">
        <v>116</v>
      </c>
      <c r="J124" s="163" t="s">
        <v>100</v>
      </c>
      <c r="K124" s="164" t="s">
        <v>117</v>
      </c>
      <c r="L124" s="165"/>
      <c r="M124" s="75" t="s">
        <v>1</v>
      </c>
      <c r="N124" s="76" t="s">
        <v>40</v>
      </c>
      <c r="O124" s="76" t="s">
        <v>118</v>
      </c>
      <c r="P124" s="76" t="s">
        <v>119</v>
      </c>
      <c r="Q124" s="76" t="s">
        <v>120</v>
      </c>
      <c r="R124" s="76" t="s">
        <v>121</v>
      </c>
      <c r="S124" s="76" t="s">
        <v>122</v>
      </c>
      <c r="T124" s="77" t="s">
        <v>123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124</v>
      </c>
      <c r="D125" s="36"/>
      <c r="E125" s="36"/>
      <c r="F125" s="36"/>
      <c r="G125" s="36"/>
      <c r="H125" s="36"/>
      <c r="I125" s="36"/>
      <c r="J125" s="166">
        <f>BK125</f>
        <v>70918.44</v>
      </c>
      <c r="K125" s="36"/>
      <c r="L125" s="39"/>
      <c r="M125" s="78"/>
      <c r="N125" s="167"/>
      <c r="O125" s="79"/>
      <c r="P125" s="168">
        <f>P126+P186+P233</f>
        <v>0</v>
      </c>
      <c r="Q125" s="79"/>
      <c r="R125" s="168">
        <f>R126+R186+R233</f>
        <v>98.151920000000018</v>
      </c>
      <c r="S125" s="79"/>
      <c r="T125" s="169">
        <f>T126+T186+T233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102</v>
      </c>
      <c r="BK125" s="170">
        <f>BK126+BK186+BK233</f>
        <v>70918.44</v>
      </c>
    </row>
    <row r="126" spans="1:65" s="12" customFormat="1" ht="25.9" customHeight="1">
      <c r="B126" s="171"/>
      <c r="C126" s="172"/>
      <c r="D126" s="173" t="s">
        <v>75</v>
      </c>
      <c r="E126" s="174" t="s">
        <v>125</v>
      </c>
      <c r="F126" s="174" t="s">
        <v>126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P127+P160</f>
        <v>0</v>
      </c>
      <c r="Q126" s="179"/>
      <c r="R126" s="180">
        <f>R127+R160</f>
        <v>0</v>
      </c>
      <c r="S126" s="179"/>
      <c r="T126" s="181">
        <f>T127+T160</f>
        <v>0</v>
      </c>
      <c r="AR126" s="182" t="s">
        <v>84</v>
      </c>
      <c r="AT126" s="183" t="s">
        <v>75</v>
      </c>
      <c r="AU126" s="183" t="s">
        <v>76</v>
      </c>
      <c r="AY126" s="182" t="s">
        <v>127</v>
      </c>
      <c r="BK126" s="184">
        <f>BK127+BK160</f>
        <v>0</v>
      </c>
    </row>
    <row r="127" spans="1:65" s="12" customFormat="1" ht="22.9" customHeight="1">
      <c r="B127" s="171"/>
      <c r="C127" s="172"/>
      <c r="D127" s="173" t="s">
        <v>75</v>
      </c>
      <c r="E127" s="185" t="s">
        <v>128</v>
      </c>
      <c r="F127" s="185" t="s">
        <v>129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SUM(P128:P159)</f>
        <v>0</v>
      </c>
      <c r="Q127" s="179"/>
      <c r="R127" s="180">
        <f>SUM(R128:R159)</f>
        <v>0</v>
      </c>
      <c r="S127" s="179"/>
      <c r="T127" s="181">
        <f>SUM(T128:T159)</f>
        <v>0</v>
      </c>
      <c r="AR127" s="182" t="s">
        <v>84</v>
      </c>
      <c r="AT127" s="183" t="s">
        <v>75</v>
      </c>
      <c r="AU127" s="183" t="s">
        <v>84</v>
      </c>
      <c r="AY127" s="182" t="s">
        <v>127</v>
      </c>
      <c r="BK127" s="184">
        <f>SUM(BK128:BK159)</f>
        <v>0</v>
      </c>
    </row>
    <row r="128" spans="1:65" s="2" customFormat="1" ht="21.75" customHeight="1">
      <c r="A128" s="34"/>
      <c r="B128" s="35"/>
      <c r="C128" s="187" t="s">
        <v>84</v>
      </c>
      <c r="D128" s="187" t="s">
        <v>130</v>
      </c>
      <c r="E128" s="188" t="s">
        <v>131</v>
      </c>
      <c r="F128" s="189" t="s">
        <v>132</v>
      </c>
      <c r="G128" s="190" t="s">
        <v>133</v>
      </c>
      <c r="H128" s="191">
        <v>2</v>
      </c>
      <c r="I128" s="192"/>
      <c r="J128" s="193">
        <f>ROUND(I128*H128,2)</f>
        <v>0</v>
      </c>
      <c r="K128" s="194"/>
      <c r="L128" s="39"/>
      <c r="M128" s="195" t="s">
        <v>1</v>
      </c>
      <c r="N128" s="196" t="s">
        <v>41</v>
      </c>
      <c r="O128" s="71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134</v>
      </c>
      <c r="AT128" s="199" t="s">
        <v>130</v>
      </c>
      <c r="AU128" s="199" t="s">
        <v>86</v>
      </c>
      <c r="AY128" s="17" t="s">
        <v>127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7" t="s">
        <v>84</v>
      </c>
      <c r="BK128" s="200">
        <f>ROUND(I128*H128,2)</f>
        <v>0</v>
      </c>
      <c r="BL128" s="17" t="s">
        <v>134</v>
      </c>
      <c r="BM128" s="199" t="s">
        <v>135</v>
      </c>
    </row>
    <row r="129" spans="1:65" s="2" customFormat="1" ht="29.25">
      <c r="A129" s="34"/>
      <c r="B129" s="35"/>
      <c r="C129" s="36"/>
      <c r="D129" s="201" t="s">
        <v>136</v>
      </c>
      <c r="E129" s="36"/>
      <c r="F129" s="202" t="s">
        <v>137</v>
      </c>
      <c r="G129" s="36"/>
      <c r="H129" s="36"/>
      <c r="I129" s="203"/>
      <c r="J129" s="36"/>
      <c r="K129" s="36"/>
      <c r="L129" s="39"/>
      <c r="M129" s="204"/>
      <c r="N129" s="205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136</v>
      </c>
      <c r="AU129" s="17" t="s">
        <v>86</v>
      </c>
    </row>
    <row r="130" spans="1:65" s="2" customFormat="1" ht="33" customHeight="1">
      <c r="A130" s="34"/>
      <c r="B130" s="35"/>
      <c r="C130" s="187" t="s">
        <v>86</v>
      </c>
      <c r="D130" s="187" t="s">
        <v>130</v>
      </c>
      <c r="E130" s="188" t="s">
        <v>138</v>
      </c>
      <c r="F130" s="189" t="s">
        <v>139</v>
      </c>
      <c r="G130" s="190" t="s">
        <v>140</v>
      </c>
      <c r="H130" s="191">
        <v>12</v>
      </c>
      <c r="I130" s="192"/>
      <c r="J130" s="193">
        <f>ROUND(I130*H130,2)</f>
        <v>0</v>
      </c>
      <c r="K130" s="194"/>
      <c r="L130" s="39"/>
      <c r="M130" s="195" t="s">
        <v>1</v>
      </c>
      <c r="N130" s="196" t="s">
        <v>41</v>
      </c>
      <c r="O130" s="7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134</v>
      </c>
      <c r="AT130" s="199" t="s">
        <v>130</v>
      </c>
      <c r="AU130" s="199" t="s">
        <v>86</v>
      </c>
      <c r="AY130" s="17" t="s">
        <v>127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84</v>
      </c>
      <c r="BK130" s="200">
        <f>ROUND(I130*H130,2)</f>
        <v>0</v>
      </c>
      <c r="BL130" s="17" t="s">
        <v>134</v>
      </c>
      <c r="BM130" s="199" t="s">
        <v>141</v>
      </c>
    </row>
    <row r="131" spans="1:65" s="2" customFormat="1" ht="39">
      <c r="A131" s="34"/>
      <c r="B131" s="35"/>
      <c r="C131" s="36"/>
      <c r="D131" s="201" t="s">
        <v>136</v>
      </c>
      <c r="E131" s="36"/>
      <c r="F131" s="202" t="s">
        <v>142</v>
      </c>
      <c r="G131" s="36"/>
      <c r="H131" s="36"/>
      <c r="I131" s="203"/>
      <c r="J131" s="36"/>
      <c r="K131" s="36"/>
      <c r="L131" s="39"/>
      <c r="M131" s="204"/>
      <c r="N131" s="205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136</v>
      </c>
      <c r="AU131" s="17" t="s">
        <v>86</v>
      </c>
    </row>
    <row r="132" spans="1:65" s="2" customFormat="1" ht="21.75" customHeight="1">
      <c r="A132" s="34"/>
      <c r="B132" s="35"/>
      <c r="C132" s="187" t="s">
        <v>143</v>
      </c>
      <c r="D132" s="187" t="s">
        <v>130</v>
      </c>
      <c r="E132" s="188" t="s">
        <v>144</v>
      </c>
      <c r="F132" s="189" t="s">
        <v>145</v>
      </c>
      <c r="G132" s="190" t="s">
        <v>133</v>
      </c>
      <c r="H132" s="191">
        <v>10</v>
      </c>
      <c r="I132" s="192"/>
      <c r="J132" s="193">
        <f>ROUND(I132*H132,2)</f>
        <v>0</v>
      </c>
      <c r="K132" s="194"/>
      <c r="L132" s="39"/>
      <c r="M132" s="195" t="s">
        <v>1</v>
      </c>
      <c r="N132" s="196" t="s">
        <v>41</v>
      </c>
      <c r="O132" s="7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134</v>
      </c>
      <c r="AT132" s="199" t="s">
        <v>130</v>
      </c>
      <c r="AU132" s="199" t="s">
        <v>86</v>
      </c>
      <c r="AY132" s="17" t="s">
        <v>127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84</v>
      </c>
      <c r="BK132" s="200">
        <f>ROUND(I132*H132,2)</f>
        <v>0</v>
      </c>
      <c r="BL132" s="17" t="s">
        <v>134</v>
      </c>
      <c r="BM132" s="199" t="s">
        <v>146</v>
      </c>
    </row>
    <row r="133" spans="1:65" s="2" customFormat="1" ht="29.25">
      <c r="A133" s="34"/>
      <c r="B133" s="35"/>
      <c r="C133" s="36"/>
      <c r="D133" s="201" t="s">
        <v>136</v>
      </c>
      <c r="E133" s="36"/>
      <c r="F133" s="202" t="s">
        <v>147</v>
      </c>
      <c r="G133" s="36"/>
      <c r="H133" s="36"/>
      <c r="I133" s="203"/>
      <c r="J133" s="36"/>
      <c r="K133" s="36"/>
      <c r="L133" s="39"/>
      <c r="M133" s="204"/>
      <c r="N133" s="205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136</v>
      </c>
      <c r="AU133" s="17" t="s">
        <v>86</v>
      </c>
    </row>
    <row r="134" spans="1:65" s="2" customFormat="1" ht="19.5">
      <c r="A134" s="34"/>
      <c r="B134" s="35"/>
      <c r="C134" s="36"/>
      <c r="D134" s="201" t="s">
        <v>148</v>
      </c>
      <c r="E134" s="36"/>
      <c r="F134" s="206" t="s">
        <v>149</v>
      </c>
      <c r="G134" s="36"/>
      <c r="H134" s="36"/>
      <c r="I134" s="203"/>
      <c r="J134" s="36"/>
      <c r="K134" s="36"/>
      <c r="L134" s="39"/>
      <c r="M134" s="204"/>
      <c r="N134" s="205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148</v>
      </c>
      <c r="AU134" s="17" t="s">
        <v>86</v>
      </c>
    </row>
    <row r="135" spans="1:65" s="2" customFormat="1" ht="21.75" customHeight="1">
      <c r="A135" s="34"/>
      <c r="B135" s="35"/>
      <c r="C135" s="187" t="s">
        <v>134</v>
      </c>
      <c r="D135" s="187" t="s">
        <v>130</v>
      </c>
      <c r="E135" s="188" t="s">
        <v>150</v>
      </c>
      <c r="F135" s="189" t="s">
        <v>151</v>
      </c>
      <c r="G135" s="190" t="s">
        <v>152</v>
      </c>
      <c r="H135" s="191">
        <v>10</v>
      </c>
      <c r="I135" s="192"/>
      <c r="J135" s="193">
        <f>ROUND(I135*H135,2)</f>
        <v>0</v>
      </c>
      <c r="K135" s="194"/>
      <c r="L135" s="39"/>
      <c r="M135" s="195" t="s">
        <v>1</v>
      </c>
      <c r="N135" s="196" t="s">
        <v>41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134</v>
      </c>
      <c r="AT135" s="199" t="s">
        <v>130</v>
      </c>
      <c r="AU135" s="199" t="s">
        <v>86</v>
      </c>
      <c r="AY135" s="17" t="s">
        <v>127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84</v>
      </c>
      <c r="BK135" s="200">
        <f>ROUND(I135*H135,2)</f>
        <v>0</v>
      </c>
      <c r="BL135" s="17" t="s">
        <v>134</v>
      </c>
      <c r="BM135" s="199" t="s">
        <v>153</v>
      </c>
    </row>
    <row r="136" spans="1:65" s="2" customFormat="1" ht="78">
      <c r="A136" s="34"/>
      <c r="B136" s="35"/>
      <c r="C136" s="36"/>
      <c r="D136" s="201" t="s">
        <v>136</v>
      </c>
      <c r="E136" s="36"/>
      <c r="F136" s="202" t="s">
        <v>154</v>
      </c>
      <c r="G136" s="36"/>
      <c r="H136" s="36"/>
      <c r="I136" s="203"/>
      <c r="J136" s="36"/>
      <c r="K136" s="36"/>
      <c r="L136" s="39"/>
      <c r="M136" s="204"/>
      <c r="N136" s="205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136</v>
      </c>
      <c r="AU136" s="17" t="s">
        <v>86</v>
      </c>
    </row>
    <row r="137" spans="1:65" s="2" customFormat="1" ht="33" customHeight="1">
      <c r="A137" s="34"/>
      <c r="B137" s="35"/>
      <c r="C137" s="187" t="s">
        <v>128</v>
      </c>
      <c r="D137" s="187" t="s">
        <v>130</v>
      </c>
      <c r="E137" s="188" t="s">
        <v>155</v>
      </c>
      <c r="F137" s="189" t="s">
        <v>156</v>
      </c>
      <c r="G137" s="190" t="s">
        <v>140</v>
      </c>
      <c r="H137" s="191">
        <v>42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41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134</v>
      </c>
      <c r="AT137" s="199" t="s">
        <v>130</v>
      </c>
      <c r="AU137" s="199" t="s">
        <v>86</v>
      </c>
      <c r="AY137" s="17" t="s">
        <v>127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84</v>
      </c>
      <c r="BK137" s="200">
        <f>ROUND(I137*H137,2)</f>
        <v>0</v>
      </c>
      <c r="BL137" s="17" t="s">
        <v>134</v>
      </c>
      <c r="BM137" s="199" t="s">
        <v>157</v>
      </c>
    </row>
    <row r="138" spans="1:65" s="2" customFormat="1" ht="78">
      <c r="A138" s="34"/>
      <c r="B138" s="35"/>
      <c r="C138" s="36"/>
      <c r="D138" s="201" t="s">
        <v>136</v>
      </c>
      <c r="E138" s="36"/>
      <c r="F138" s="202" t="s">
        <v>158</v>
      </c>
      <c r="G138" s="36"/>
      <c r="H138" s="36"/>
      <c r="I138" s="203"/>
      <c r="J138" s="36"/>
      <c r="K138" s="36"/>
      <c r="L138" s="39"/>
      <c r="M138" s="204"/>
      <c r="N138" s="205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136</v>
      </c>
      <c r="AU138" s="17" t="s">
        <v>86</v>
      </c>
    </row>
    <row r="139" spans="1:65" s="2" customFormat="1" ht="19.5">
      <c r="A139" s="34"/>
      <c r="B139" s="35"/>
      <c r="C139" s="36"/>
      <c r="D139" s="201" t="s">
        <v>148</v>
      </c>
      <c r="E139" s="36"/>
      <c r="F139" s="206" t="s">
        <v>159</v>
      </c>
      <c r="G139" s="36"/>
      <c r="H139" s="36"/>
      <c r="I139" s="203"/>
      <c r="J139" s="36"/>
      <c r="K139" s="36"/>
      <c r="L139" s="39"/>
      <c r="M139" s="204"/>
      <c r="N139" s="205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148</v>
      </c>
      <c r="AU139" s="17" t="s">
        <v>86</v>
      </c>
    </row>
    <row r="140" spans="1:65" s="2" customFormat="1" ht="16.5" customHeight="1">
      <c r="A140" s="34"/>
      <c r="B140" s="35"/>
      <c r="C140" s="187" t="s">
        <v>160</v>
      </c>
      <c r="D140" s="187" t="s">
        <v>130</v>
      </c>
      <c r="E140" s="188" t="s">
        <v>161</v>
      </c>
      <c r="F140" s="189" t="s">
        <v>162</v>
      </c>
      <c r="G140" s="190" t="s">
        <v>140</v>
      </c>
      <c r="H140" s="191">
        <v>7.4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41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134</v>
      </c>
      <c r="AT140" s="199" t="s">
        <v>130</v>
      </c>
      <c r="AU140" s="199" t="s">
        <v>86</v>
      </c>
      <c r="AY140" s="17" t="s">
        <v>127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84</v>
      </c>
      <c r="BK140" s="200">
        <f>ROUND(I140*H140,2)</f>
        <v>0</v>
      </c>
      <c r="BL140" s="17" t="s">
        <v>134</v>
      </c>
      <c r="BM140" s="199" t="s">
        <v>163</v>
      </c>
    </row>
    <row r="141" spans="1:65" s="2" customFormat="1" ht="58.5">
      <c r="A141" s="34"/>
      <c r="B141" s="35"/>
      <c r="C141" s="36"/>
      <c r="D141" s="201" t="s">
        <v>136</v>
      </c>
      <c r="E141" s="36"/>
      <c r="F141" s="202" t="s">
        <v>164</v>
      </c>
      <c r="G141" s="36"/>
      <c r="H141" s="36"/>
      <c r="I141" s="203"/>
      <c r="J141" s="36"/>
      <c r="K141" s="36"/>
      <c r="L141" s="39"/>
      <c r="M141" s="204"/>
      <c r="N141" s="205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136</v>
      </c>
      <c r="AU141" s="17" t="s">
        <v>86</v>
      </c>
    </row>
    <row r="142" spans="1:65" s="2" customFormat="1" ht="19.5">
      <c r="A142" s="34"/>
      <c r="B142" s="35"/>
      <c r="C142" s="36"/>
      <c r="D142" s="201" t="s">
        <v>148</v>
      </c>
      <c r="E142" s="36"/>
      <c r="F142" s="206" t="s">
        <v>159</v>
      </c>
      <c r="G142" s="36"/>
      <c r="H142" s="36"/>
      <c r="I142" s="203"/>
      <c r="J142" s="36"/>
      <c r="K142" s="36"/>
      <c r="L142" s="39"/>
      <c r="M142" s="204"/>
      <c r="N142" s="205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148</v>
      </c>
      <c r="AU142" s="17" t="s">
        <v>86</v>
      </c>
    </row>
    <row r="143" spans="1:65" s="13" customFormat="1">
      <c r="B143" s="207"/>
      <c r="C143" s="208"/>
      <c r="D143" s="201" t="s">
        <v>165</v>
      </c>
      <c r="E143" s="209" t="s">
        <v>1</v>
      </c>
      <c r="F143" s="210" t="s">
        <v>166</v>
      </c>
      <c r="G143" s="208"/>
      <c r="H143" s="211">
        <v>7.4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165</v>
      </c>
      <c r="AU143" s="217" t="s">
        <v>86</v>
      </c>
      <c r="AV143" s="13" t="s">
        <v>86</v>
      </c>
      <c r="AW143" s="13" t="s">
        <v>33</v>
      </c>
      <c r="AX143" s="13" t="s">
        <v>84</v>
      </c>
      <c r="AY143" s="217" t="s">
        <v>127</v>
      </c>
    </row>
    <row r="144" spans="1:65" s="2" customFormat="1" ht="16.5" customHeight="1">
      <c r="A144" s="34"/>
      <c r="B144" s="35"/>
      <c r="C144" s="187" t="s">
        <v>167</v>
      </c>
      <c r="D144" s="187" t="s">
        <v>130</v>
      </c>
      <c r="E144" s="188" t="s">
        <v>168</v>
      </c>
      <c r="F144" s="189" t="s">
        <v>169</v>
      </c>
      <c r="G144" s="190" t="s">
        <v>133</v>
      </c>
      <c r="H144" s="191">
        <v>44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41</v>
      </c>
      <c r="O144" s="7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134</v>
      </c>
      <c r="AT144" s="199" t="s">
        <v>130</v>
      </c>
      <c r="AU144" s="199" t="s">
        <v>86</v>
      </c>
      <c r="AY144" s="17" t="s">
        <v>127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84</v>
      </c>
      <c r="BK144" s="200">
        <f>ROUND(I144*H144,2)</f>
        <v>0</v>
      </c>
      <c r="BL144" s="17" t="s">
        <v>134</v>
      </c>
      <c r="BM144" s="199" t="s">
        <v>170</v>
      </c>
    </row>
    <row r="145" spans="1:65" s="2" customFormat="1" ht="58.5">
      <c r="A145" s="34"/>
      <c r="B145" s="35"/>
      <c r="C145" s="36"/>
      <c r="D145" s="201" t="s">
        <v>136</v>
      </c>
      <c r="E145" s="36"/>
      <c r="F145" s="202" t="s">
        <v>171</v>
      </c>
      <c r="G145" s="36"/>
      <c r="H145" s="36"/>
      <c r="I145" s="203"/>
      <c r="J145" s="36"/>
      <c r="K145" s="36"/>
      <c r="L145" s="39"/>
      <c r="M145" s="204"/>
      <c r="N145" s="205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136</v>
      </c>
      <c r="AU145" s="17" t="s">
        <v>86</v>
      </c>
    </row>
    <row r="146" spans="1:65" s="2" customFormat="1" ht="19.5">
      <c r="A146" s="34"/>
      <c r="B146" s="35"/>
      <c r="C146" s="36"/>
      <c r="D146" s="201" t="s">
        <v>148</v>
      </c>
      <c r="E146" s="36"/>
      <c r="F146" s="206" t="s">
        <v>172</v>
      </c>
      <c r="G146" s="36"/>
      <c r="H146" s="36"/>
      <c r="I146" s="203"/>
      <c r="J146" s="36"/>
      <c r="K146" s="36"/>
      <c r="L146" s="39"/>
      <c r="M146" s="204"/>
      <c r="N146" s="205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148</v>
      </c>
      <c r="AU146" s="17" t="s">
        <v>86</v>
      </c>
    </row>
    <row r="147" spans="1:65" s="2" customFormat="1" ht="16.5" customHeight="1">
      <c r="A147" s="34"/>
      <c r="B147" s="35"/>
      <c r="C147" s="187" t="s">
        <v>173</v>
      </c>
      <c r="D147" s="187" t="s">
        <v>130</v>
      </c>
      <c r="E147" s="188" t="s">
        <v>174</v>
      </c>
      <c r="F147" s="189" t="s">
        <v>175</v>
      </c>
      <c r="G147" s="190" t="s">
        <v>152</v>
      </c>
      <c r="H147" s="191">
        <v>25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41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134</v>
      </c>
      <c r="AT147" s="199" t="s">
        <v>130</v>
      </c>
      <c r="AU147" s="199" t="s">
        <v>86</v>
      </c>
      <c r="AY147" s="17" t="s">
        <v>127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84</v>
      </c>
      <c r="BK147" s="200">
        <f>ROUND(I147*H147,2)</f>
        <v>0</v>
      </c>
      <c r="BL147" s="17" t="s">
        <v>134</v>
      </c>
      <c r="BM147" s="199" t="s">
        <v>176</v>
      </c>
    </row>
    <row r="148" spans="1:65" s="2" customFormat="1" ht="48.75">
      <c r="A148" s="34"/>
      <c r="B148" s="35"/>
      <c r="C148" s="36"/>
      <c r="D148" s="201" t="s">
        <v>136</v>
      </c>
      <c r="E148" s="36"/>
      <c r="F148" s="202" t="s">
        <v>177</v>
      </c>
      <c r="G148" s="36"/>
      <c r="H148" s="36"/>
      <c r="I148" s="203"/>
      <c r="J148" s="36"/>
      <c r="K148" s="36"/>
      <c r="L148" s="39"/>
      <c r="M148" s="204"/>
      <c r="N148" s="205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136</v>
      </c>
      <c r="AU148" s="17" t="s">
        <v>86</v>
      </c>
    </row>
    <row r="149" spans="1:65" s="2" customFormat="1" ht="21.75" customHeight="1">
      <c r="A149" s="34"/>
      <c r="B149" s="35"/>
      <c r="C149" s="187" t="s">
        <v>178</v>
      </c>
      <c r="D149" s="187" t="s">
        <v>130</v>
      </c>
      <c r="E149" s="188" t="s">
        <v>179</v>
      </c>
      <c r="F149" s="189" t="s">
        <v>180</v>
      </c>
      <c r="G149" s="190" t="s">
        <v>133</v>
      </c>
      <c r="H149" s="191">
        <v>42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41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134</v>
      </c>
      <c r="AT149" s="199" t="s">
        <v>130</v>
      </c>
      <c r="AU149" s="199" t="s">
        <v>86</v>
      </c>
      <c r="AY149" s="17" t="s">
        <v>127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84</v>
      </c>
      <c r="BK149" s="200">
        <f>ROUND(I149*H149,2)</f>
        <v>0</v>
      </c>
      <c r="BL149" s="17" t="s">
        <v>134</v>
      </c>
      <c r="BM149" s="199" t="s">
        <v>181</v>
      </c>
    </row>
    <row r="150" spans="1:65" s="2" customFormat="1" ht="48.75">
      <c r="A150" s="34"/>
      <c r="B150" s="35"/>
      <c r="C150" s="36"/>
      <c r="D150" s="201" t="s">
        <v>136</v>
      </c>
      <c r="E150" s="36"/>
      <c r="F150" s="202" t="s">
        <v>182</v>
      </c>
      <c r="G150" s="36"/>
      <c r="H150" s="36"/>
      <c r="I150" s="203"/>
      <c r="J150" s="36"/>
      <c r="K150" s="36"/>
      <c r="L150" s="39"/>
      <c r="M150" s="204"/>
      <c r="N150" s="205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136</v>
      </c>
      <c r="AU150" s="17" t="s">
        <v>86</v>
      </c>
    </row>
    <row r="151" spans="1:65" s="2" customFormat="1" ht="21.75" customHeight="1">
      <c r="A151" s="34"/>
      <c r="B151" s="35"/>
      <c r="C151" s="187" t="s">
        <v>183</v>
      </c>
      <c r="D151" s="187" t="s">
        <v>130</v>
      </c>
      <c r="E151" s="188" t="s">
        <v>184</v>
      </c>
      <c r="F151" s="189" t="s">
        <v>185</v>
      </c>
      <c r="G151" s="190" t="s">
        <v>186</v>
      </c>
      <c r="H151" s="191">
        <v>6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41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134</v>
      </c>
      <c r="AT151" s="199" t="s">
        <v>130</v>
      </c>
      <c r="AU151" s="199" t="s">
        <v>86</v>
      </c>
      <c r="AY151" s="17" t="s">
        <v>127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84</v>
      </c>
      <c r="BK151" s="200">
        <f>ROUND(I151*H151,2)</f>
        <v>0</v>
      </c>
      <c r="BL151" s="17" t="s">
        <v>134</v>
      </c>
      <c r="BM151" s="199" t="s">
        <v>187</v>
      </c>
    </row>
    <row r="152" spans="1:65" s="2" customFormat="1" ht="68.25">
      <c r="A152" s="34"/>
      <c r="B152" s="35"/>
      <c r="C152" s="36"/>
      <c r="D152" s="201" t="s">
        <v>136</v>
      </c>
      <c r="E152" s="36"/>
      <c r="F152" s="202" t="s">
        <v>188</v>
      </c>
      <c r="G152" s="36"/>
      <c r="H152" s="36"/>
      <c r="I152" s="203"/>
      <c r="J152" s="36"/>
      <c r="K152" s="36"/>
      <c r="L152" s="39"/>
      <c r="M152" s="204"/>
      <c r="N152" s="205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136</v>
      </c>
      <c r="AU152" s="17" t="s">
        <v>86</v>
      </c>
    </row>
    <row r="153" spans="1:65" s="2" customFormat="1" ht="44.25" customHeight="1">
      <c r="A153" s="34"/>
      <c r="B153" s="35"/>
      <c r="C153" s="187" t="s">
        <v>189</v>
      </c>
      <c r="D153" s="187" t="s">
        <v>130</v>
      </c>
      <c r="E153" s="188" t="s">
        <v>190</v>
      </c>
      <c r="F153" s="189" t="s">
        <v>191</v>
      </c>
      <c r="G153" s="190" t="s">
        <v>140</v>
      </c>
      <c r="H153" s="191">
        <v>25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41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134</v>
      </c>
      <c r="AT153" s="199" t="s">
        <v>130</v>
      </c>
      <c r="AU153" s="199" t="s">
        <v>86</v>
      </c>
      <c r="AY153" s="17" t="s">
        <v>127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84</v>
      </c>
      <c r="BK153" s="200">
        <f>ROUND(I153*H153,2)</f>
        <v>0</v>
      </c>
      <c r="BL153" s="17" t="s">
        <v>134</v>
      </c>
      <c r="BM153" s="199" t="s">
        <v>192</v>
      </c>
    </row>
    <row r="154" spans="1:65" s="2" customFormat="1" ht="58.5">
      <c r="A154" s="34"/>
      <c r="B154" s="35"/>
      <c r="C154" s="36"/>
      <c r="D154" s="201" t="s">
        <v>136</v>
      </c>
      <c r="E154" s="36"/>
      <c r="F154" s="202" t="s">
        <v>193</v>
      </c>
      <c r="G154" s="36"/>
      <c r="H154" s="36"/>
      <c r="I154" s="203"/>
      <c r="J154" s="36"/>
      <c r="K154" s="36"/>
      <c r="L154" s="39"/>
      <c r="M154" s="204"/>
      <c r="N154" s="205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136</v>
      </c>
      <c r="AU154" s="17" t="s">
        <v>86</v>
      </c>
    </row>
    <row r="155" spans="1:65" s="2" customFormat="1" ht="19.5">
      <c r="A155" s="34"/>
      <c r="B155" s="35"/>
      <c r="C155" s="36"/>
      <c r="D155" s="201" t="s">
        <v>148</v>
      </c>
      <c r="E155" s="36"/>
      <c r="F155" s="206" t="s">
        <v>159</v>
      </c>
      <c r="G155" s="36"/>
      <c r="H155" s="36"/>
      <c r="I155" s="203"/>
      <c r="J155" s="36"/>
      <c r="K155" s="36"/>
      <c r="L155" s="39"/>
      <c r="M155" s="204"/>
      <c r="N155" s="205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148</v>
      </c>
      <c r="AU155" s="17" t="s">
        <v>86</v>
      </c>
    </row>
    <row r="156" spans="1:65" s="2" customFormat="1" ht="33" customHeight="1">
      <c r="A156" s="34"/>
      <c r="B156" s="35"/>
      <c r="C156" s="187" t="s">
        <v>194</v>
      </c>
      <c r="D156" s="187" t="s">
        <v>130</v>
      </c>
      <c r="E156" s="188" t="s">
        <v>195</v>
      </c>
      <c r="F156" s="189" t="s">
        <v>196</v>
      </c>
      <c r="G156" s="190" t="s">
        <v>140</v>
      </c>
      <c r="H156" s="191">
        <v>12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41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134</v>
      </c>
      <c r="AT156" s="199" t="s">
        <v>130</v>
      </c>
      <c r="AU156" s="199" t="s">
        <v>86</v>
      </c>
      <c r="AY156" s="17" t="s">
        <v>127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84</v>
      </c>
      <c r="BK156" s="200">
        <f>ROUND(I156*H156,2)</f>
        <v>0</v>
      </c>
      <c r="BL156" s="17" t="s">
        <v>134</v>
      </c>
      <c r="BM156" s="199" t="s">
        <v>197</v>
      </c>
    </row>
    <row r="157" spans="1:65" s="2" customFormat="1" ht="39">
      <c r="A157" s="34"/>
      <c r="B157" s="35"/>
      <c r="C157" s="36"/>
      <c r="D157" s="201" t="s">
        <v>136</v>
      </c>
      <c r="E157" s="36"/>
      <c r="F157" s="202" t="s">
        <v>198</v>
      </c>
      <c r="G157" s="36"/>
      <c r="H157" s="36"/>
      <c r="I157" s="203"/>
      <c r="J157" s="36"/>
      <c r="K157" s="36"/>
      <c r="L157" s="39"/>
      <c r="M157" s="204"/>
      <c r="N157" s="205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136</v>
      </c>
      <c r="AU157" s="17" t="s">
        <v>86</v>
      </c>
    </row>
    <row r="158" spans="1:65" s="2" customFormat="1" ht="21.75" customHeight="1">
      <c r="A158" s="34"/>
      <c r="B158" s="35"/>
      <c r="C158" s="187" t="s">
        <v>199</v>
      </c>
      <c r="D158" s="187" t="s">
        <v>130</v>
      </c>
      <c r="E158" s="188" t="s">
        <v>200</v>
      </c>
      <c r="F158" s="189" t="s">
        <v>201</v>
      </c>
      <c r="G158" s="190" t="s">
        <v>133</v>
      </c>
      <c r="H158" s="191">
        <v>2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41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134</v>
      </c>
      <c r="AT158" s="199" t="s">
        <v>130</v>
      </c>
      <c r="AU158" s="199" t="s">
        <v>86</v>
      </c>
      <c r="AY158" s="17" t="s">
        <v>127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84</v>
      </c>
      <c r="BK158" s="200">
        <f>ROUND(I158*H158,2)</f>
        <v>0</v>
      </c>
      <c r="BL158" s="17" t="s">
        <v>134</v>
      </c>
      <c r="BM158" s="199" t="s">
        <v>202</v>
      </c>
    </row>
    <row r="159" spans="1:65" s="2" customFormat="1" ht="29.25">
      <c r="A159" s="34"/>
      <c r="B159" s="35"/>
      <c r="C159" s="36"/>
      <c r="D159" s="201" t="s">
        <v>136</v>
      </c>
      <c r="E159" s="36"/>
      <c r="F159" s="202" t="s">
        <v>203</v>
      </c>
      <c r="G159" s="36"/>
      <c r="H159" s="36"/>
      <c r="I159" s="203"/>
      <c r="J159" s="36"/>
      <c r="K159" s="36"/>
      <c r="L159" s="39"/>
      <c r="M159" s="204"/>
      <c r="N159" s="205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136</v>
      </c>
      <c r="AU159" s="17" t="s">
        <v>86</v>
      </c>
    </row>
    <row r="160" spans="1:65" s="12" customFormat="1" ht="22.9" customHeight="1">
      <c r="B160" s="171"/>
      <c r="C160" s="172"/>
      <c r="D160" s="173" t="s">
        <v>75</v>
      </c>
      <c r="E160" s="185" t="s">
        <v>204</v>
      </c>
      <c r="F160" s="185" t="s">
        <v>205</v>
      </c>
      <c r="G160" s="172"/>
      <c r="H160" s="172"/>
      <c r="I160" s="175"/>
      <c r="J160" s="186">
        <f>BK160</f>
        <v>0</v>
      </c>
      <c r="K160" s="172"/>
      <c r="L160" s="177"/>
      <c r="M160" s="178"/>
      <c r="N160" s="179"/>
      <c r="O160" s="179"/>
      <c r="P160" s="180">
        <f>SUM(P161:P185)</f>
        <v>0</v>
      </c>
      <c r="Q160" s="179"/>
      <c r="R160" s="180">
        <f>SUM(R161:R185)</f>
        <v>0</v>
      </c>
      <c r="S160" s="179"/>
      <c r="T160" s="181">
        <f>SUM(T161:T185)</f>
        <v>0</v>
      </c>
      <c r="AR160" s="182" t="s">
        <v>84</v>
      </c>
      <c r="AT160" s="183" t="s">
        <v>75</v>
      </c>
      <c r="AU160" s="183" t="s">
        <v>84</v>
      </c>
      <c r="AY160" s="182" t="s">
        <v>127</v>
      </c>
      <c r="BK160" s="184">
        <f>SUM(BK161:BK185)</f>
        <v>0</v>
      </c>
    </row>
    <row r="161" spans="1:65" s="2" customFormat="1" ht="21.75" customHeight="1">
      <c r="A161" s="34"/>
      <c r="B161" s="35"/>
      <c r="C161" s="187" t="s">
        <v>206</v>
      </c>
      <c r="D161" s="187" t="s">
        <v>130</v>
      </c>
      <c r="E161" s="188" t="s">
        <v>207</v>
      </c>
      <c r="F161" s="189" t="s">
        <v>208</v>
      </c>
      <c r="G161" s="190" t="s">
        <v>140</v>
      </c>
      <c r="H161" s="191">
        <v>24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41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134</v>
      </c>
      <c r="AT161" s="199" t="s">
        <v>130</v>
      </c>
      <c r="AU161" s="199" t="s">
        <v>86</v>
      </c>
      <c r="AY161" s="17" t="s">
        <v>127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84</v>
      </c>
      <c r="BK161" s="200">
        <f>ROUND(I161*H161,2)</f>
        <v>0</v>
      </c>
      <c r="BL161" s="17" t="s">
        <v>134</v>
      </c>
      <c r="BM161" s="199" t="s">
        <v>209</v>
      </c>
    </row>
    <row r="162" spans="1:65" s="2" customFormat="1" ht="19.5">
      <c r="A162" s="34"/>
      <c r="B162" s="35"/>
      <c r="C162" s="36"/>
      <c r="D162" s="201" t="s">
        <v>136</v>
      </c>
      <c r="E162" s="36"/>
      <c r="F162" s="202" t="s">
        <v>210</v>
      </c>
      <c r="G162" s="36"/>
      <c r="H162" s="36"/>
      <c r="I162" s="203"/>
      <c r="J162" s="36"/>
      <c r="K162" s="36"/>
      <c r="L162" s="39"/>
      <c r="M162" s="204"/>
      <c r="N162" s="205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136</v>
      </c>
      <c r="AU162" s="17" t="s">
        <v>86</v>
      </c>
    </row>
    <row r="163" spans="1:65" s="2" customFormat="1" ht="21.75" customHeight="1">
      <c r="A163" s="34"/>
      <c r="B163" s="35"/>
      <c r="C163" s="187" t="s">
        <v>8</v>
      </c>
      <c r="D163" s="187" t="s">
        <v>130</v>
      </c>
      <c r="E163" s="188" t="s">
        <v>211</v>
      </c>
      <c r="F163" s="189" t="s">
        <v>212</v>
      </c>
      <c r="G163" s="190" t="s">
        <v>213</v>
      </c>
      <c r="H163" s="191">
        <v>19.2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41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134</v>
      </c>
      <c r="AT163" s="199" t="s">
        <v>130</v>
      </c>
      <c r="AU163" s="199" t="s">
        <v>86</v>
      </c>
      <c r="AY163" s="17" t="s">
        <v>127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84</v>
      </c>
      <c r="BK163" s="200">
        <f>ROUND(I163*H163,2)</f>
        <v>0</v>
      </c>
      <c r="BL163" s="17" t="s">
        <v>134</v>
      </c>
      <c r="BM163" s="199" t="s">
        <v>214</v>
      </c>
    </row>
    <row r="164" spans="1:65" s="2" customFormat="1" ht="29.25">
      <c r="A164" s="34"/>
      <c r="B164" s="35"/>
      <c r="C164" s="36"/>
      <c r="D164" s="201" t="s">
        <v>136</v>
      </c>
      <c r="E164" s="36"/>
      <c r="F164" s="202" t="s">
        <v>215</v>
      </c>
      <c r="G164" s="36"/>
      <c r="H164" s="36"/>
      <c r="I164" s="203"/>
      <c r="J164" s="36"/>
      <c r="K164" s="36"/>
      <c r="L164" s="39"/>
      <c r="M164" s="204"/>
      <c r="N164" s="205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136</v>
      </c>
      <c r="AU164" s="17" t="s">
        <v>86</v>
      </c>
    </row>
    <row r="165" spans="1:65" s="13" customFormat="1">
      <c r="B165" s="207"/>
      <c r="C165" s="208"/>
      <c r="D165" s="201" t="s">
        <v>165</v>
      </c>
      <c r="E165" s="209" t="s">
        <v>1</v>
      </c>
      <c r="F165" s="210" t="s">
        <v>216</v>
      </c>
      <c r="G165" s="208"/>
      <c r="H165" s="211">
        <v>19.2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165</v>
      </c>
      <c r="AU165" s="217" t="s">
        <v>86</v>
      </c>
      <c r="AV165" s="13" t="s">
        <v>86</v>
      </c>
      <c r="AW165" s="13" t="s">
        <v>33</v>
      </c>
      <c r="AX165" s="13" t="s">
        <v>84</v>
      </c>
      <c r="AY165" s="217" t="s">
        <v>127</v>
      </c>
    </row>
    <row r="166" spans="1:65" s="2" customFormat="1" ht="21.75" customHeight="1">
      <c r="A166" s="34"/>
      <c r="B166" s="35"/>
      <c r="C166" s="187" t="s">
        <v>217</v>
      </c>
      <c r="D166" s="187" t="s">
        <v>130</v>
      </c>
      <c r="E166" s="188" t="s">
        <v>218</v>
      </c>
      <c r="F166" s="189" t="s">
        <v>219</v>
      </c>
      <c r="G166" s="190" t="s">
        <v>213</v>
      </c>
      <c r="H166" s="191">
        <v>24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41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134</v>
      </c>
      <c r="AT166" s="199" t="s">
        <v>130</v>
      </c>
      <c r="AU166" s="199" t="s">
        <v>86</v>
      </c>
      <c r="AY166" s="17" t="s">
        <v>127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84</v>
      </c>
      <c r="BK166" s="200">
        <f>ROUND(I166*H166,2)</f>
        <v>0</v>
      </c>
      <c r="BL166" s="17" t="s">
        <v>134</v>
      </c>
      <c r="BM166" s="199" t="s">
        <v>220</v>
      </c>
    </row>
    <row r="167" spans="1:65" s="2" customFormat="1" ht="29.25">
      <c r="A167" s="34"/>
      <c r="B167" s="35"/>
      <c r="C167" s="36"/>
      <c r="D167" s="201" t="s">
        <v>136</v>
      </c>
      <c r="E167" s="36"/>
      <c r="F167" s="202" t="s">
        <v>221</v>
      </c>
      <c r="G167" s="36"/>
      <c r="H167" s="36"/>
      <c r="I167" s="203"/>
      <c r="J167" s="36"/>
      <c r="K167" s="36"/>
      <c r="L167" s="39"/>
      <c r="M167" s="204"/>
      <c r="N167" s="205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136</v>
      </c>
      <c r="AU167" s="17" t="s">
        <v>86</v>
      </c>
    </row>
    <row r="168" spans="1:65" s="13" customFormat="1">
      <c r="B168" s="207"/>
      <c r="C168" s="208"/>
      <c r="D168" s="201" t="s">
        <v>165</v>
      </c>
      <c r="E168" s="209" t="s">
        <v>1</v>
      </c>
      <c r="F168" s="210" t="s">
        <v>222</v>
      </c>
      <c r="G168" s="208"/>
      <c r="H168" s="211">
        <v>24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165</v>
      </c>
      <c r="AU168" s="217" t="s">
        <v>86</v>
      </c>
      <c r="AV168" s="13" t="s">
        <v>86</v>
      </c>
      <c r="AW168" s="13" t="s">
        <v>33</v>
      </c>
      <c r="AX168" s="13" t="s">
        <v>84</v>
      </c>
      <c r="AY168" s="217" t="s">
        <v>127</v>
      </c>
    </row>
    <row r="169" spans="1:65" s="2" customFormat="1" ht="21.75" customHeight="1">
      <c r="A169" s="34"/>
      <c r="B169" s="35"/>
      <c r="C169" s="187" t="s">
        <v>223</v>
      </c>
      <c r="D169" s="187" t="s">
        <v>130</v>
      </c>
      <c r="E169" s="188" t="s">
        <v>224</v>
      </c>
      <c r="F169" s="189" t="s">
        <v>225</v>
      </c>
      <c r="G169" s="190" t="s">
        <v>140</v>
      </c>
      <c r="H169" s="191">
        <v>12</v>
      </c>
      <c r="I169" s="192"/>
      <c r="J169" s="193">
        <f>ROUND(I169*H169,2)</f>
        <v>0</v>
      </c>
      <c r="K169" s="194"/>
      <c r="L169" s="39"/>
      <c r="M169" s="195" t="s">
        <v>1</v>
      </c>
      <c r="N169" s="196" t="s">
        <v>41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134</v>
      </c>
      <c r="AT169" s="199" t="s">
        <v>130</v>
      </c>
      <c r="AU169" s="199" t="s">
        <v>86</v>
      </c>
      <c r="AY169" s="17" t="s">
        <v>127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84</v>
      </c>
      <c r="BK169" s="200">
        <f>ROUND(I169*H169,2)</f>
        <v>0</v>
      </c>
      <c r="BL169" s="17" t="s">
        <v>134</v>
      </c>
      <c r="BM169" s="199" t="s">
        <v>226</v>
      </c>
    </row>
    <row r="170" spans="1:65" s="2" customFormat="1" ht="48.75">
      <c r="A170" s="34"/>
      <c r="B170" s="35"/>
      <c r="C170" s="36"/>
      <c r="D170" s="201" t="s">
        <v>136</v>
      </c>
      <c r="E170" s="36"/>
      <c r="F170" s="202" t="s">
        <v>227</v>
      </c>
      <c r="G170" s="36"/>
      <c r="H170" s="36"/>
      <c r="I170" s="203"/>
      <c r="J170" s="36"/>
      <c r="K170" s="36"/>
      <c r="L170" s="39"/>
      <c r="M170" s="204"/>
      <c r="N170" s="205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136</v>
      </c>
      <c r="AU170" s="17" t="s">
        <v>86</v>
      </c>
    </row>
    <row r="171" spans="1:65" s="2" customFormat="1" ht="21.75" customHeight="1">
      <c r="A171" s="34"/>
      <c r="B171" s="35"/>
      <c r="C171" s="187" t="s">
        <v>228</v>
      </c>
      <c r="D171" s="187" t="s">
        <v>130</v>
      </c>
      <c r="E171" s="188" t="s">
        <v>229</v>
      </c>
      <c r="F171" s="189" t="s">
        <v>230</v>
      </c>
      <c r="G171" s="190" t="s">
        <v>152</v>
      </c>
      <c r="H171" s="191">
        <v>2</v>
      </c>
      <c r="I171" s="192"/>
      <c r="J171" s="193">
        <f>ROUND(I171*H171,2)</f>
        <v>0</v>
      </c>
      <c r="K171" s="194"/>
      <c r="L171" s="39"/>
      <c r="M171" s="195" t="s">
        <v>1</v>
      </c>
      <c r="N171" s="196" t="s">
        <v>41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134</v>
      </c>
      <c r="AT171" s="199" t="s">
        <v>130</v>
      </c>
      <c r="AU171" s="199" t="s">
        <v>86</v>
      </c>
      <c r="AY171" s="17" t="s">
        <v>127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84</v>
      </c>
      <c r="BK171" s="200">
        <f>ROUND(I171*H171,2)</f>
        <v>0</v>
      </c>
      <c r="BL171" s="17" t="s">
        <v>134</v>
      </c>
      <c r="BM171" s="199" t="s">
        <v>231</v>
      </c>
    </row>
    <row r="172" spans="1:65" s="2" customFormat="1" ht="48.75">
      <c r="A172" s="34"/>
      <c r="B172" s="35"/>
      <c r="C172" s="36"/>
      <c r="D172" s="201" t="s">
        <v>136</v>
      </c>
      <c r="E172" s="36"/>
      <c r="F172" s="202" t="s">
        <v>232</v>
      </c>
      <c r="G172" s="36"/>
      <c r="H172" s="36"/>
      <c r="I172" s="203"/>
      <c r="J172" s="36"/>
      <c r="K172" s="36"/>
      <c r="L172" s="39"/>
      <c r="M172" s="204"/>
      <c r="N172" s="205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136</v>
      </c>
      <c r="AU172" s="17" t="s">
        <v>86</v>
      </c>
    </row>
    <row r="173" spans="1:65" s="2" customFormat="1" ht="21.75" customHeight="1">
      <c r="A173" s="34"/>
      <c r="B173" s="35"/>
      <c r="C173" s="187" t="s">
        <v>233</v>
      </c>
      <c r="D173" s="187" t="s">
        <v>130</v>
      </c>
      <c r="E173" s="188" t="s">
        <v>234</v>
      </c>
      <c r="F173" s="189" t="s">
        <v>235</v>
      </c>
      <c r="G173" s="190" t="s">
        <v>152</v>
      </c>
      <c r="H173" s="191">
        <v>2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41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134</v>
      </c>
      <c r="AT173" s="199" t="s">
        <v>130</v>
      </c>
      <c r="AU173" s="199" t="s">
        <v>86</v>
      </c>
      <c r="AY173" s="17" t="s">
        <v>127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84</v>
      </c>
      <c r="BK173" s="200">
        <f>ROUND(I173*H173,2)</f>
        <v>0</v>
      </c>
      <c r="BL173" s="17" t="s">
        <v>134</v>
      </c>
      <c r="BM173" s="199" t="s">
        <v>236</v>
      </c>
    </row>
    <row r="174" spans="1:65" s="2" customFormat="1" ht="39">
      <c r="A174" s="34"/>
      <c r="B174" s="35"/>
      <c r="C174" s="36"/>
      <c r="D174" s="201" t="s">
        <v>136</v>
      </c>
      <c r="E174" s="36"/>
      <c r="F174" s="202" t="s">
        <v>237</v>
      </c>
      <c r="G174" s="36"/>
      <c r="H174" s="36"/>
      <c r="I174" s="203"/>
      <c r="J174" s="36"/>
      <c r="K174" s="36"/>
      <c r="L174" s="39"/>
      <c r="M174" s="204"/>
      <c r="N174" s="205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136</v>
      </c>
      <c r="AU174" s="17" t="s">
        <v>86</v>
      </c>
    </row>
    <row r="175" spans="1:65" s="2" customFormat="1" ht="21.75" customHeight="1">
      <c r="A175" s="34"/>
      <c r="B175" s="35"/>
      <c r="C175" s="187" t="s">
        <v>238</v>
      </c>
      <c r="D175" s="187" t="s">
        <v>130</v>
      </c>
      <c r="E175" s="188" t="s">
        <v>239</v>
      </c>
      <c r="F175" s="189" t="s">
        <v>240</v>
      </c>
      <c r="G175" s="190" t="s">
        <v>140</v>
      </c>
      <c r="H175" s="191">
        <v>11.5</v>
      </c>
      <c r="I175" s="192"/>
      <c r="J175" s="193">
        <f>ROUND(I175*H175,2)</f>
        <v>0</v>
      </c>
      <c r="K175" s="194"/>
      <c r="L175" s="39"/>
      <c r="M175" s="195" t="s">
        <v>1</v>
      </c>
      <c r="N175" s="196" t="s">
        <v>41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134</v>
      </c>
      <c r="AT175" s="199" t="s">
        <v>130</v>
      </c>
      <c r="AU175" s="199" t="s">
        <v>86</v>
      </c>
      <c r="AY175" s="17" t="s">
        <v>127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84</v>
      </c>
      <c r="BK175" s="200">
        <f>ROUND(I175*H175,2)</f>
        <v>0</v>
      </c>
      <c r="BL175" s="17" t="s">
        <v>134</v>
      </c>
      <c r="BM175" s="199" t="s">
        <v>241</v>
      </c>
    </row>
    <row r="176" spans="1:65" s="2" customFormat="1" ht="58.5">
      <c r="A176" s="34"/>
      <c r="B176" s="35"/>
      <c r="C176" s="36"/>
      <c r="D176" s="201" t="s">
        <v>136</v>
      </c>
      <c r="E176" s="36"/>
      <c r="F176" s="202" t="s">
        <v>242</v>
      </c>
      <c r="G176" s="36"/>
      <c r="H176" s="36"/>
      <c r="I176" s="203"/>
      <c r="J176" s="36"/>
      <c r="K176" s="36"/>
      <c r="L176" s="39"/>
      <c r="M176" s="204"/>
      <c r="N176" s="205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136</v>
      </c>
      <c r="AU176" s="17" t="s">
        <v>86</v>
      </c>
    </row>
    <row r="177" spans="1:65" s="2" customFormat="1" ht="21.75" customHeight="1">
      <c r="A177" s="34"/>
      <c r="B177" s="35"/>
      <c r="C177" s="187" t="s">
        <v>7</v>
      </c>
      <c r="D177" s="187" t="s">
        <v>130</v>
      </c>
      <c r="E177" s="188" t="s">
        <v>243</v>
      </c>
      <c r="F177" s="189" t="s">
        <v>244</v>
      </c>
      <c r="G177" s="190" t="s">
        <v>213</v>
      </c>
      <c r="H177" s="191">
        <v>24</v>
      </c>
      <c r="I177" s="192"/>
      <c r="J177" s="193">
        <f>ROUND(I177*H177,2)</f>
        <v>0</v>
      </c>
      <c r="K177" s="194"/>
      <c r="L177" s="39"/>
      <c r="M177" s="195" t="s">
        <v>1</v>
      </c>
      <c r="N177" s="196" t="s">
        <v>41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134</v>
      </c>
      <c r="AT177" s="199" t="s">
        <v>130</v>
      </c>
      <c r="AU177" s="199" t="s">
        <v>86</v>
      </c>
      <c r="AY177" s="17" t="s">
        <v>127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84</v>
      </c>
      <c r="BK177" s="200">
        <f>ROUND(I177*H177,2)</f>
        <v>0</v>
      </c>
      <c r="BL177" s="17" t="s">
        <v>134</v>
      </c>
      <c r="BM177" s="199" t="s">
        <v>245</v>
      </c>
    </row>
    <row r="178" spans="1:65" s="2" customFormat="1" ht="48.75">
      <c r="A178" s="34"/>
      <c r="B178" s="35"/>
      <c r="C178" s="36"/>
      <c r="D178" s="201" t="s">
        <v>136</v>
      </c>
      <c r="E178" s="36"/>
      <c r="F178" s="202" t="s">
        <v>246</v>
      </c>
      <c r="G178" s="36"/>
      <c r="H178" s="36"/>
      <c r="I178" s="203"/>
      <c r="J178" s="36"/>
      <c r="K178" s="36"/>
      <c r="L178" s="39"/>
      <c r="M178" s="204"/>
      <c r="N178" s="205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136</v>
      </c>
      <c r="AU178" s="17" t="s">
        <v>86</v>
      </c>
    </row>
    <row r="179" spans="1:65" s="13" customFormat="1">
      <c r="B179" s="207"/>
      <c r="C179" s="208"/>
      <c r="D179" s="201" t="s">
        <v>165</v>
      </c>
      <c r="E179" s="209" t="s">
        <v>1</v>
      </c>
      <c r="F179" s="210" t="s">
        <v>222</v>
      </c>
      <c r="G179" s="208"/>
      <c r="H179" s="211">
        <v>24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165</v>
      </c>
      <c r="AU179" s="217" t="s">
        <v>86</v>
      </c>
      <c r="AV179" s="13" t="s">
        <v>86</v>
      </c>
      <c r="AW179" s="13" t="s">
        <v>33</v>
      </c>
      <c r="AX179" s="13" t="s">
        <v>84</v>
      </c>
      <c r="AY179" s="217" t="s">
        <v>127</v>
      </c>
    </row>
    <row r="180" spans="1:65" s="2" customFormat="1" ht="33" customHeight="1">
      <c r="A180" s="34"/>
      <c r="B180" s="35"/>
      <c r="C180" s="187" t="s">
        <v>247</v>
      </c>
      <c r="D180" s="187" t="s">
        <v>130</v>
      </c>
      <c r="E180" s="188" t="s">
        <v>248</v>
      </c>
      <c r="F180" s="189" t="s">
        <v>249</v>
      </c>
      <c r="G180" s="190" t="s">
        <v>213</v>
      </c>
      <c r="H180" s="191">
        <v>26.4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41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134</v>
      </c>
      <c r="AT180" s="199" t="s">
        <v>130</v>
      </c>
      <c r="AU180" s="199" t="s">
        <v>86</v>
      </c>
      <c r="AY180" s="17" t="s">
        <v>127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84</v>
      </c>
      <c r="BK180" s="200">
        <f>ROUND(I180*H180,2)</f>
        <v>0</v>
      </c>
      <c r="BL180" s="17" t="s">
        <v>134</v>
      </c>
      <c r="BM180" s="199" t="s">
        <v>250</v>
      </c>
    </row>
    <row r="181" spans="1:65" s="2" customFormat="1" ht="48.75">
      <c r="A181" s="34"/>
      <c r="B181" s="35"/>
      <c r="C181" s="36"/>
      <c r="D181" s="201" t="s">
        <v>136</v>
      </c>
      <c r="E181" s="36"/>
      <c r="F181" s="202" t="s">
        <v>251</v>
      </c>
      <c r="G181" s="36"/>
      <c r="H181" s="36"/>
      <c r="I181" s="203"/>
      <c r="J181" s="36"/>
      <c r="K181" s="36"/>
      <c r="L181" s="39"/>
      <c r="M181" s="204"/>
      <c r="N181" s="205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136</v>
      </c>
      <c r="AU181" s="17" t="s">
        <v>86</v>
      </c>
    </row>
    <row r="182" spans="1:65" s="13" customFormat="1">
      <c r="B182" s="207"/>
      <c r="C182" s="208"/>
      <c r="D182" s="201" t="s">
        <v>165</v>
      </c>
      <c r="E182" s="209" t="s">
        <v>1</v>
      </c>
      <c r="F182" s="210" t="s">
        <v>252</v>
      </c>
      <c r="G182" s="208"/>
      <c r="H182" s="211">
        <v>26.4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165</v>
      </c>
      <c r="AU182" s="217" t="s">
        <v>86</v>
      </c>
      <c r="AV182" s="13" t="s">
        <v>86</v>
      </c>
      <c r="AW182" s="13" t="s">
        <v>33</v>
      </c>
      <c r="AX182" s="13" t="s">
        <v>84</v>
      </c>
      <c r="AY182" s="217" t="s">
        <v>127</v>
      </c>
    </row>
    <row r="183" spans="1:65" s="2" customFormat="1" ht="21.75" customHeight="1">
      <c r="A183" s="34"/>
      <c r="B183" s="35"/>
      <c r="C183" s="187" t="s">
        <v>253</v>
      </c>
      <c r="D183" s="187" t="s">
        <v>130</v>
      </c>
      <c r="E183" s="188" t="s">
        <v>254</v>
      </c>
      <c r="F183" s="189" t="s">
        <v>255</v>
      </c>
      <c r="G183" s="190" t="s">
        <v>140</v>
      </c>
      <c r="H183" s="191">
        <v>48</v>
      </c>
      <c r="I183" s="192"/>
      <c r="J183" s="193">
        <f>ROUND(I183*H183,2)</f>
        <v>0</v>
      </c>
      <c r="K183" s="194"/>
      <c r="L183" s="39"/>
      <c r="M183" s="195" t="s">
        <v>1</v>
      </c>
      <c r="N183" s="196" t="s">
        <v>41</v>
      </c>
      <c r="O183" s="71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134</v>
      </c>
      <c r="AT183" s="199" t="s">
        <v>130</v>
      </c>
      <c r="AU183" s="199" t="s">
        <v>86</v>
      </c>
      <c r="AY183" s="17" t="s">
        <v>127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84</v>
      </c>
      <c r="BK183" s="200">
        <f>ROUND(I183*H183,2)</f>
        <v>0</v>
      </c>
      <c r="BL183" s="17" t="s">
        <v>134</v>
      </c>
      <c r="BM183" s="199" t="s">
        <v>256</v>
      </c>
    </row>
    <row r="184" spans="1:65" s="2" customFormat="1" ht="48.75">
      <c r="A184" s="34"/>
      <c r="B184" s="35"/>
      <c r="C184" s="36"/>
      <c r="D184" s="201" t="s">
        <v>136</v>
      </c>
      <c r="E184" s="36"/>
      <c r="F184" s="202" t="s">
        <v>257</v>
      </c>
      <c r="G184" s="36"/>
      <c r="H184" s="36"/>
      <c r="I184" s="203"/>
      <c r="J184" s="36"/>
      <c r="K184" s="36"/>
      <c r="L184" s="39"/>
      <c r="M184" s="204"/>
      <c r="N184" s="205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136</v>
      </c>
      <c r="AU184" s="17" t="s">
        <v>86</v>
      </c>
    </row>
    <row r="185" spans="1:65" s="13" customFormat="1">
      <c r="B185" s="207"/>
      <c r="C185" s="208"/>
      <c r="D185" s="201" t="s">
        <v>165</v>
      </c>
      <c r="E185" s="209" t="s">
        <v>1</v>
      </c>
      <c r="F185" s="210" t="s">
        <v>258</v>
      </c>
      <c r="G185" s="208"/>
      <c r="H185" s="211">
        <v>48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165</v>
      </c>
      <c r="AU185" s="217" t="s">
        <v>86</v>
      </c>
      <c r="AV185" s="13" t="s">
        <v>86</v>
      </c>
      <c r="AW185" s="13" t="s">
        <v>33</v>
      </c>
      <c r="AX185" s="13" t="s">
        <v>84</v>
      </c>
      <c r="AY185" s="217" t="s">
        <v>127</v>
      </c>
    </row>
    <row r="186" spans="1:65" s="12" customFormat="1" ht="25.9" customHeight="1">
      <c r="B186" s="171"/>
      <c r="C186" s="172"/>
      <c r="D186" s="173" t="s">
        <v>75</v>
      </c>
      <c r="E186" s="174" t="s">
        <v>259</v>
      </c>
      <c r="F186" s="174" t="s">
        <v>259</v>
      </c>
      <c r="G186" s="172"/>
      <c r="H186" s="172"/>
      <c r="I186" s="175"/>
      <c r="J186" s="176">
        <f>BK186</f>
        <v>70918.44</v>
      </c>
      <c r="K186" s="172"/>
      <c r="L186" s="177"/>
      <c r="M186" s="178"/>
      <c r="N186" s="179"/>
      <c r="O186" s="179"/>
      <c r="P186" s="180">
        <f>P187+P192</f>
        <v>0</v>
      </c>
      <c r="Q186" s="179"/>
      <c r="R186" s="180">
        <f>R187+R192</f>
        <v>98.151920000000018</v>
      </c>
      <c r="S186" s="179"/>
      <c r="T186" s="181">
        <f>T187+T192</f>
        <v>0</v>
      </c>
      <c r="AR186" s="182" t="s">
        <v>84</v>
      </c>
      <c r="AT186" s="183" t="s">
        <v>75</v>
      </c>
      <c r="AU186" s="183" t="s">
        <v>76</v>
      </c>
      <c r="AY186" s="182" t="s">
        <v>127</v>
      </c>
      <c r="BK186" s="184">
        <f>BK187+BK192</f>
        <v>70918.44</v>
      </c>
    </row>
    <row r="187" spans="1:65" s="12" customFormat="1" ht="22.9" customHeight="1">
      <c r="B187" s="171"/>
      <c r="C187" s="172"/>
      <c r="D187" s="173" t="s">
        <v>75</v>
      </c>
      <c r="E187" s="185" t="s">
        <v>260</v>
      </c>
      <c r="F187" s="185" t="s">
        <v>261</v>
      </c>
      <c r="G187" s="172"/>
      <c r="H187" s="172"/>
      <c r="I187" s="175"/>
      <c r="J187" s="186">
        <f>BK187</f>
        <v>70918.44</v>
      </c>
      <c r="K187" s="172"/>
      <c r="L187" s="177"/>
      <c r="M187" s="178"/>
      <c r="N187" s="179"/>
      <c r="O187" s="179"/>
      <c r="P187" s="180">
        <f>SUM(P188:P191)</f>
        <v>0</v>
      </c>
      <c r="Q187" s="179"/>
      <c r="R187" s="180">
        <f>SUM(R188:R191)</f>
        <v>3.3345799999999999</v>
      </c>
      <c r="S187" s="179"/>
      <c r="T187" s="181">
        <f>SUM(T188:T191)</f>
        <v>0</v>
      </c>
      <c r="AR187" s="182" t="s">
        <v>84</v>
      </c>
      <c r="AT187" s="183" t="s">
        <v>75</v>
      </c>
      <c r="AU187" s="183" t="s">
        <v>84</v>
      </c>
      <c r="AY187" s="182" t="s">
        <v>127</v>
      </c>
      <c r="BK187" s="184">
        <f>SUM(BK188:BK191)</f>
        <v>70918.44</v>
      </c>
    </row>
    <row r="188" spans="1:65" s="2" customFormat="1" ht="21.75" customHeight="1">
      <c r="A188" s="34"/>
      <c r="B188" s="35"/>
      <c r="C188" s="218" t="s">
        <v>262</v>
      </c>
      <c r="D188" s="218" t="s">
        <v>259</v>
      </c>
      <c r="E188" s="219" t="s">
        <v>263</v>
      </c>
      <c r="F188" s="220" t="s">
        <v>264</v>
      </c>
      <c r="G188" s="221" t="s">
        <v>133</v>
      </c>
      <c r="H188" s="222">
        <v>2</v>
      </c>
      <c r="I188" s="262">
        <v>29431.22</v>
      </c>
      <c r="J188" s="224">
        <f>ROUND(I188*H188,2)</f>
        <v>58862.44</v>
      </c>
      <c r="K188" s="225"/>
      <c r="L188" s="226"/>
      <c r="M188" s="227" t="s">
        <v>1</v>
      </c>
      <c r="N188" s="228" t="s">
        <v>41</v>
      </c>
      <c r="O188" s="71"/>
      <c r="P188" s="197">
        <f>O188*H188</f>
        <v>0</v>
      </c>
      <c r="Q188" s="197">
        <v>1.50075</v>
      </c>
      <c r="R188" s="197">
        <f>Q188*H188</f>
        <v>3.0015000000000001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173</v>
      </c>
      <c r="AT188" s="199" t="s">
        <v>259</v>
      </c>
      <c r="AU188" s="199" t="s">
        <v>86</v>
      </c>
      <c r="AY188" s="17" t="s">
        <v>127</v>
      </c>
      <c r="BE188" s="200">
        <f>IF(N188="základní",J188,0)</f>
        <v>58862.44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84</v>
      </c>
      <c r="BK188" s="200">
        <f>ROUND(I188*H188,2)</f>
        <v>58862.44</v>
      </c>
      <c r="BL188" s="17" t="s">
        <v>134</v>
      </c>
      <c r="BM188" s="199" t="s">
        <v>265</v>
      </c>
    </row>
    <row r="189" spans="1:65" s="2" customFormat="1">
      <c r="A189" s="34"/>
      <c r="B189" s="35"/>
      <c r="C189" s="36"/>
      <c r="D189" s="201" t="s">
        <v>136</v>
      </c>
      <c r="E189" s="36"/>
      <c r="F189" s="202" t="s">
        <v>266</v>
      </c>
      <c r="G189" s="36"/>
      <c r="H189" s="36"/>
      <c r="I189" s="203"/>
      <c r="J189" s="36"/>
      <c r="K189" s="36"/>
      <c r="L189" s="39"/>
      <c r="M189" s="204"/>
      <c r="N189" s="205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136</v>
      </c>
      <c r="AU189" s="17" t="s">
        <v>86</v>
      </c>
    </row>
    <row r="190" spans="1:65" s="2" customFormat="1" ht="21.75" customHeight="1">
      <c r="A190" s="34"/>
      <c r="B190" s="35"/>
      <c r="C190" s="218" t="s">
        <v>267</v>
      </c>
      <c r="D190" s="218" t="s">
        <v>259</v>
      </c>
      <c r="E190" s="219" t="s">
        <v>268</v>
      </c>
      <c r="F190" s="220" t="s">
        <v>269</v>
      </c>
      <c r="G190" s="221" t="s">
        <v>133</v>
      </c>
      <c r="H190" s="222">
        <v>44</v>
      </c>
      <c r="I190" s="262">
        <v>274</v>
      </c>
      <c r="J190" s="224">
        <f>ROUND(I190*H190,2)</f>
        <v>12056</v>
      </c>
      <c r="K190" s="225"/>
      <c r="L190" s="226"/>
      <c r="M190" s="227" t="s">
        <v>1</v>
      </c>
      <c r="N190" s="228" t="s">
        <v>41</v>
      </c>
      <c r="O190" s="71"/>
      <c r="P190" s="197">
        <f>O190*H190</f>
        <v>0</v>
      </c>
      <c r="Q190" s="197">
        <v>7.5700000000000003E-3</v>
      </c>
      <c r="R190" s="197">
        <f>Q190*H190</f>
        <v>0.33308000000000004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173</v>
      </c>
      <c r="AT190" s="199" t="s">
        <v>259</v>
      </c>
      <c r="AU190" s="199" t="s">
        <v>86</v>
      </c>
      <c r="AY190" s="17" t="s">
        <v>127</v>
      </c>
      <c r="BE190" s="200">
        <f>IF(N190="základní",J190,0)</f>
        <v>12056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84</v>
      </c>
      <c r="BK190" s="200">
        <f>ROUND(I190*H190,2)</f>
        <v>12056</v>
      </c>
      <c r="BL190" s="17" t="s">
        <v>134</v>
      </c>
      <c r="BM190" s="199" t="s">
        <v>270</v>
      </c>
    </row>
    <row r="191" spans="1:65" s="2" customFormat="1">
      <c r="A191" s="34"/>
      <c r="B191" s="35"/>
      <c r="C191" s="36"/>
      <c r="D191" s="201" t="s">
        <v>136</v>
      </c>
      <c r="E191" s="36"/>
      <c r="F191" s="202" t="s">
        <v>271</v>
      </c>
      <c r="G191" s="36"/>
      <c r="H191" s="36"/>
      <c r="I191" s="203"/>
      <c r="J191" s="36"/>
      <c r="K191" s="36"/>
      <c r="L191" s="39"/>
      <c r="M191" s="204"/>
      <c r="N191" s="205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136</v>
      </c>
      <c r="AU191" s="17" t="s">
        <v>86</v>
      </c>
    </row>
    <row r="192" spans="1:65" s="12" customFormat="1" ht="22.9" customHeight="1">
      <c r="B192" s="171"/>
      <c r="C192" s="172"/>
      <c r="D192" s="173" t="s">
        <v>75</v>
      </c>
      <c r="E192" s="185" t="s">
        <v>272</v>
      </c>
      <c r="F192" s="185" t="s">
        <v>273</v>
      </c>
      <c r="G192" s="172"/>
      <c r="H192" s="172"/>
      <c r="I192" s="175"/>
      <c r="J192" s="186">
        <f>BK192</f>
        <v>0</v>
      </c>
      <c r="K192" s="172"/>
      <c r="L192" s="177"/>
      <c r="M192" s="178"/>
      <c r="N192" s="179"/>
      <c r="O192" s="179"/>
      <c r="P192" s="180">
        <f>P193+SUM(P194:P215)+P222</f>
        <v>0</v>
      </c>
      <c r="Q192" s="179"/>
      <c r="R192" s="180">
        <f>R193+SUM(R194:R215)+R222</f>
        <v>94.817340000000016</v>
      </c>
      <c r="S192" s="179"/>
      <c r="T192" s="181">
        <f>T193+SUM(T194:T215)+T222</f>
        <v>0</v>
      </c>
      <c r="AR192" s="182" t="s">
        <v>143</v>
      </c>
      <c r="AT192" s="183" t="s">
        <v>75</v>
      </c>
      <c r="AU192" s="183" t="s">
        <v>84</v>
      </c>
      <c r="AY192" s="182" t="s">
        <v>127</v>
      </c>
      <c r="BK192" s="184">
        <f>BK193+SUM(BK194:BK215)+BK222</f>
        <v>0</v>
      </c>
    </row>
    <row r="193" spans="1:65" s="2" customFormat="1" ht="21.75" customHeight="1">
      <c r="A193" s="34"/>
      <c r="B193" s="35"/>
      <c r="C193" s="218" t="s">
        <v>274</v>
      </c>
      <c r="D193" s="218" t="s">
        <v>259</v>
      </c>
      <c r="E193" s="219" t="s">
        <v>275</v>
      </c>
      <c r="F193" s="220" t="s">
        <v>276</v>
      </c>
      <c r="G193" s="221" t="s">
        <v>152</v>
      </c>
      <c r="H193" s="222">
        <v>8.5</v>
      </c>
      <c r="I193" s="223"/>
      <c r="J193" s="224">
        <f>ROUND(I193*H193,2)</f>
        <v>0</v>
      </c>
      <c r="K193" s="225"/>
      <c r="L193" s="226"/>
      <c r="M193" s="227" t="s">
        <v>1</v>
      </c>
      <c r="N193" s="228" t="s">
        <v>41</v>
      </c>
      <c r="O193" s="71"/>
      <c r="P193" s="197">
        <f>O193*H193</f>
        <v>0</v>
      </c>
      <c r="Q193" s="197">
        <v>2.4289999999999998</v>
      </c>
      <c r="R193" s="197">
        <f>Q193*H193</f>
        <v>20.6465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173</v>
      </c>
      <c r="AT193" s="199" t="s">
        <v>259</v>
      </c>
      <c r="AU193" s="199" t="s">
        <v>86</v>
      </c>
      <c r="AY193" s="17" t="s">
        <v>127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84</v>
      </c>
      <c r="BK193" s="200">
        <f>ROUND(I193*H193,2)</f>
        <v>0</v>
      </c>
      <c r="BL193" s="17" t="s">
        <v>134</v>
      </c>
      <c r="BM193" s="199" t="s">
        <v>277</v>
      </c>
    </row>
    <row r="194" spans="1:65" s="2" customFormat="1">
      <c r="A194" s="34"/>
      <c r="B194" s="35"/>
      <c r="C194" s="36"/>
      <c r="D194" s="201" t="s">
        <v>136</v>
      </c>
      <c r="E194" s="36"/>
      <c r="F194" s="202" t="s">
        <v>276</v>
      </c>
      <c r="G194" s="36"/>
      <c r="H194" s="36"/>
      <c r="I194" s="203"/>
      <c r="J194" s="36"/>
      <c r="K194" s="36"/>
      <c r="L194" s="39"/>
      <c r="M194" s="204"/>
      <c r="N194" s="205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136</v>
      </c>
      <c r="AU194" s="17" t="s">
        <v>86</v>
      </c>
    </row>
    <row r="195" spans="1:65" s="14" customFormat="1">
      <c r="B195" s="229"/>
      <c r="C195" s="230"/>
      <c r="D195" s="201" t="s">
        <v>165</v>
      </c>
      <c r="E195" s="231" t="s">
        <v>1</v>
      </c>
      <c r="F195" s="232" t="s">
        <v>278</v>
      </c>
      <c r="G195" s="230"/>
      <c r="H195" s="231" t="s">
        <v>1</v>
      </c>
      <c r="I195" s="233"/>
      <c r="J195" s="230"/>
      <c r="K195" s="230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165</v>
      </c>
      <c r="AU195" s="238" t="s">
        <v>86</v>
      </c>
      <c r="AV195" s="14" t="s">
        <v>84</v>
      </c>
      <c r="AW195" s="14" t="s">
        <v>33</v>
      </c>
      <c r="AX195" s="14" t="s">
        <v>76</v>
      </c>
      <c r="AY195" s="238" t="s">
        <v>127</v>
      </c>
    </row>
    <row r="196" spans="1:65" s="13" customFormat="1">
      <c r="B196" s="207"/>
      <c r="C196" s="208"/>
      <c r="D196" s="201" t="s">
        <v>165</v>
      </c>
      <c r="E196" s="209" t="s">
        <v>1</v>
      </c>
      <c r="F196" s="210" t="s">
        <v>279</v>
      </c>
      <c r="G196" s="208"/>
      <c r="H196" s="211">
        <v>0.34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165</v>
      </c>
      <c r="AU196" s="217" t="s">
        <v>86</v>
      </c>
      <c r="AV196" s="13" t="s">
        <v>86</v>
      </c>
      <c r="AW196" s="13" t="s">
        <v>33</v>
      </c>
      <c r="AX196" s="13" t="s">
        <v>76</v>
      </c>
      <c r="AY196" s="217" t="s">
        <v>127</v>
      </c>
    </row>
    <row r="197" spans="1:65" s="14" customFormat="1">
      <c r="B197" s="229"/>
      <c r="C197" s="230"/>
      <c r="D197" s="201" t="s">
        <v>165</v>
      </c>
      <c r="E197" s="231" t="s">
        <v>1</v>
      </c>
      <c r="F197" s="232" t="s">
        <v>280</v>
      </c>
      <c r="G197" s="230"/>
      <c r="H197" s="231" t="s">
        <v>1</v>
      </c>
      <c r="I197" s="233"/>
      <c r="J197" s="230"/>
      <c r="K197" s="230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165</v>
      </c>
      <c r="AU197" s="238" t="s">
        <v>86</v>
      </c>
      <c r="AV197" s="14" t="s">
        <v>84</v>
      </c>
      <c r="AW197" s="14" t="s">
        <v>33</v>
      </c>
      <c r="AX197" s="14" t="s">
        <v>76</v>
      </c>
      <c r="AY197" s="238" t="s">
        <v>127</v>
      </c>
    </row>
    <row r="198" spans="1:65" s="13" customFormat="1">
      <c r="B198" s="207"/>
      <c r="C198" s="208"/>
      <c r="D198" s="201" t="s">
        <v>165</v>
      </c>
      <c r="E198" s="209" t="s">
        <v>1</v>
      </c>
      <c r="F198" s="210" t="s">
        <v>281</v>
      </c>
      <c r="G198" s="208"/>
      <c r="H198" s="211">
        <v>8.16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165</v>
      </c>
      <c r="AU198" s="217" t="s">
        <v>86</v>
      </c>
      <c r="AV198" s="13" t="s">
        <v>86</v>
      </c>
      <c r="AW198" s="13" t="s">
        <v>33</v>
      </c>
      <c r="AX198" s="13" t="s">
        <v>76</v>
      </c>
      <c r="AY198" s="217" t="s">
        <v>127</v>
      </c>
    </row>
    <row r="199" spans="1:65" s="15" customFormat="1">
      <c r="B199" s="239"/>
      <c r="C199" s="240"/>
      <c r="D199" s="201" t="s">
        <v>165</v>
      </c>
      <c r="E199" s="241" t="s">
        <v>1</v>
      </c>
      <c r="F199" s="242" t="s">
        <v>282</v>
      </c>
      <c r="G199" s="240"/>
      <c r="H199" s="243">
        <v>8.5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AT199" s="249" t="s">
        <v>165</v>
      </c>
      <c r="AU199" s="249" t="s">
        <v>86</v>
      </c>
      <c r="AV199" s="15" t="s">
        <v>134</v>
      </c>
      <c r="AW199" s="15" t="s">
        <v>33</v>
      </c>
      <c r="AX199" s="15" t="s">
        <v>84</v>
      </c>
      <c r="AY199" s="249" t="s">
        <v>127</v>
      </c>
    </row>
    <row r="200" spans="1:65" s="2" customFormat="1" ht="16.5" customHeight="1">
      <c r="A200" s="34"/>
      <c r="B200" s="35"/>
      <c r="C200" s="218" t="s">
        <v>283</v>
      </c>
      <c r="D200" s="218" t="s">
        <v>259</v>
      </c>
      <c r="E200" s="219" t="s">
        <v>284</v>
      </c>
      <c r="F200" s="220" t="s">
        <v>285</v>
      </c>
      <c r="G200" s="221" t="s">
        <v>286</v>
      </c>
      <c r="H200" s="222">
        <v>50</v>
      </c>
      <c r="I200" s="223"/>
      <c r="J200" s="224">
        <f>ROUND(I200*H200,2)</f>
        <v>0</v>
      </c>
      <c r="K200" s="225"/>
      <c r="L200" s="226"/>
      <c r="M200" s="227" t="s">
        <v>1</v>
      </c>
      <c r="N200" s="228" t="s">
        <v>41</v>
      </c>
      <c r="O200" s="71"/>
      <c r="P200" s="197">
        <f>O200*H200</f>
        <v>0</v>
      </c>
      <c r="Q200" s="197">
        <v>1</v>
      </c>
      <c r="R200" s="197">
        <f>Q200*H200</f>
        <v>50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173</v>
      </c>
      <c r="AT200" s="199" t="s">
        <v>259</v>
      </c>
      <c r="AU200" s="199" t="s">
        <v>86</v>
      </c>
      <c r="AY200" s="17" t="s">
        <v>127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84</v>
      </c>
      <c r="BK200" s="200">
        <f>ROUND(I200*H200,2)</f>
        <v>0</v>
      </c>
      <c r="BL200" s="17" t="s">
        <v>134</v>
      </c>
      <c r="BM200" s="199" t="s">
        <v>287</v>
      </c>
    </row>
    <row r="201" spans="1:65" s="2" customFormat="1">
      <c r="A201" s="34"/>
      <c r="B201" s="35"/>
      <c r="C201" s="36"/>
      <c r="D201" s="201" t="s">
        <v>136</v>
      </c>
      <c r="E201" s="36"/>
      <c r="F201" s="202" t="s">
        <v>285</v>
      </c>
      <c r="G201" s="36"/>
      <c r="H201" s="36"/>
      <c r="I201" s="203"/>
      <c r="J201" s="36"/>
      <c r="K201" s="36"/>
      <c r="L201" s="39"/>
      <c r="M201" s="204"/>
      <c r="N201" s="205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136</v>
      </c>
      <c r="AU201" s="17" t="s">
        <v>86</v>
      </c>
    </row>
    <row r="202" spans="1:65" s="2" customFormat="1" ht="21.75" customHeight="1">
      <c r="A202" s="34"/>
      <c r="B202" s="35"/>
      <c r="C202" s="218" t="s">
        <v>288</v>
      </c>
      <c r="D202" s="218" t="s">
        <v>259</v>
      </c>
      <c r="E202" s="219" t="s">
        <v>289</v>
      </c>
      <c r="F202" s="220" t="s">
        <v>290</v>
      </c>
      <c r="G202" s="221" t="s">
        <v>286</v>
      </c>
      <c r="H202" s="222">
        <v>5.3929999999999998</v>
      </c>
      <c r="I202" s="223"/>
      <c r="J202" s="224">
        <f>ROUND(I202*H202,2)</f>
        <v>0</v>
      </c>
      <c r="K202" s="225"/>
      <c r="L202" s="226"/>
      <c r="M202" s="227" t="s">
        <v>1</v>
      </c>
      <c r="N202" s="228" t="s">
        <v>41</v>
      </c>
      <c r="O202" s="71"/>
      <c r="P202" s="197">
        <f>O202*H202</f>
        <v>0</v>
      </c>
      <c r="Q202" s="197">
        <v>1</v>
      </c>
      <c r="R202" s="197">
        <f>Q202*H202</f>
        <v>5.3929999999999998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173</v>
      </c>
      <c r="AT202" s="199" t="s">
        <v>259</v>
      </c>
      <c r="AU202" s="199" t="s">
        <v>86</v>
      </c>
      <c r="AY202" s="17" t="s">
        <v>127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84</v>
      </c>
      <c r="BK202" s="200">
        <f>ROUND(I202*H202,2)</f>
        <v>0</v>
      </c>
      <c r="BL202" s="17" t="s">
        <v>134</v>
      </c>
      <c r="BM202" s="199" t="s">
        <v>291</v>
      </c>
    </row>
    <row r="203" spans="1:65" s="2" customFormat="1">
      <c r="A203" s="34"/>
      <c r="B203" s="35"/>
      <c r="C203" s="36"/>
      <c r="D203" s="201" t="s">
        <v>136</v>
      </c>
      <c r="E203" s="36"/>
      <c r="F203" s="202" t="s">
        <v>290</v>
      </c>
      <c r="G203" s="36"/>
      <c r="H203" s="36"/>
      <c r="I203" s="203"/>
      <c r="J203" s="36"/>
      <c r="K203" s="36"/>
      <c r="L203" s="39"/>
      <c r="M203" s="204"/>
      <c r="N203" s="205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136</v>
      </c>
      <c r="AU203" s="17" t="s">
        <v>86</v>
      </c>
    </row>
    <row r="204" spans="1:65" s="13" customFormat="1">
      <c r="B204" s="207"/>
      <c r="C204" s="208"/>
      <c r="D204" s="201" t="s">
        <v>165</v>
      </c>
      <c r="E204" s="209" t="s">
        <v>1</v>
      </c>
      <c r="F204" s="210" t="s">
        <v>292</v>
      </c>
      <c r="G204" s="208"/>
      <c r="H204" s="211">
        <v>5.3929999999999998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165</v>
      </c>
      <c r="AU204" s="217" t="s">
        <v>86</v>
      </c>
      <c r="AV204" s="13" t="s">
        <v>86</v>
      </c>
      <c r="AW204" s="13" t="s">
        <v>33</v>
      </c>
      <c r="AX204" s="13" t="s">
        <v>84</v>
      </c>
      <c r="AY204" s="217" t="s">
        <v>127</v>
      </c>
    </row>
    <row r="205" spans="1:65" s="2" customFormat="1" ht="16.5" customHeight="1">
      <c r="A205" s="34"/>
      <c r="B205" s="35"/>
      <c r="C205" s="218" t="s">
        <v>293</v>
      </c>
      <c r="D205" s="218" t="s">
        <v>259</v>
      </c>
      <c r="E205" s="219" t="s">
        <v>294</v>
      </c>
      <c r="F205" s="220" t="s">
        <v>295</v>
      </c>
      <c r="G205" s="221" t="s">
        <v>133</v>
      </c>
      <c r="H205" s="222">
        <v>1</v>
      </c>
      <c r="I205" s="223"/>
      <c r="J205" s="224">
        <f>ROUND(I205*H205,2)</f>
        <v>0</v>
      </c>
      <c r="K205" s="225"/>
      <c r="L205" s="226"/>
      <c r="M205" s="227" t="s">
        <v>1</v>
      </c>
      <c r="N205" s="228" t="s">
        <v>41</v>
      </c>
      <c r="O205" s="71"/>
      <c r="P205" s="197">
        <f>O205*H205</f>
        <v>0</v>
      </c>
      <c r="Q205" s="197">
        <v>6.8599999999999994E-2</v>
      </c>
      <c r="R205" s="197">
        <f>Q205*H205</f>
        <v>6.8599999999999994E-2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173</v>
      </c>
      <c r="AT205" s="199" t="s">
        <v>259</v>
      </c>
      <c r="AU205" s="199" t="s">
        <v>86</v>
      </c>
      <c r="AY205" s="17" t="s">
        <v>127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84</v>
      </c>
      <c r="BK205" s="200">
        <f>ROUND(I205*H205,2)</f>
        <v>0</v>
      </c>
      <c r="BL205" s="17" t="s">
        <v>134</v>
      </c>
      <c r="BM205" s="199" t="s">
        <v>296</v>
      </c>
    </row>
    <row r="206" spans="1:65" s="2" customFormat="1">
      <c r="A206" s="34"/>
      <c r="B206" s="35"/>
      <c r="C206" s="36"/>
      <c r="D206" s="201" t="s">
        <v>136</v>
      </c>
      <c r="E206" s="36"/>
      <c r="F206" s="202" t="s">
        <v>295</v>
      </c>
      <c r="G206" s="36"/>
      <c r="H206" s="36"/>
      <c r="I206" s="203"/>
      <c r="J206" s="36"/>
      <c r="K206" s="36"/>
      <c r="L206" s="39"/>
      <c r="M206" s="204"/>
      <c r="N206" s="205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136</v>
      </c>
      <c r="AU206" s="17" t="s">
        <v>86</v>
      </c>
    </row>
    <row r="207" spans="1:65" s="2" customFormat="1" ht="21.75" customHeight="1">
      <c r="A207" s="34"/>
      <c r="B207" s="35"/>
      <c r="C207" s="218" t="s">
        <v>297</v>
      </c>
      <c r="D207" s="218" t="s">
        <v>259</v>
      </c>
      <c r="E207" s="219" t="s">
        <v>298</v>
      </c>
      <c r="F207" s="220" t="s">
        <v>299</v>
      </c>
      <c r="G207" s="221" t="s">
        <v>286</v>
      </c>
      <c r="H207" s="222">
        <v>5.3929999999999998</v>
      </c>
      <c r="I207" s="223"/>
      <c r="J207" s="224">
        <f>ROUND(I207*H207,2)</f>
        <v>0</v>
      </c>
      <c r="K207" s="225"/>
      <c r="L207" s="226"/>
      <c r="M207" s="227" t="s">
        <v>1</v>
      </c>
      <c r="N207" s="228" t="s">
        <v>41</v>
      </c>
      <c r="O207" s="71"/>
      <c r="P207" s="197">
        <f>O207*H207</f>
        <v>0</v>
      </c>
      <c r="Q207" s="197">
        <v>1</v>
      </c>
      <c r="R207" s="197">
        <f>Q207*H207</f>
        <v>5.3929999999999998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173</v>
      </c>
      <c r="AT207" s="199" t="s">
        <v>259</v>
      </c>
      <c r="AU207" s="199" t="s">
        <v>86</v>
      </c>
      <c r="AY207" s="17" t="s">
        <v>127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84</v>
      </c>
      <c r="BK207" s="200">
        <f>ROUND(I207*H207,2)</f>
        <v>0</v>
      </c>
      <c r="BL207" s="17" t="s">
        <v>134</v>
      </c>
      <c r="BM207" s="199" t="s">
        <v>300</v>
      </c>
    </row>
    <row r="208" spans="1:65" s="2" customFormat="1">
      <c r="A208" s="34"/>
      <c r="B208" s="35"/>
      <c r="C208" s="36"/>
      <c r="D208" s="201" t="s">
        <v>136</v>
      </c>
      <c r="E208" s="36"/>
      <c r="F208" s="202" t="s">
        <v>299</v>
      </c>
      <c r="G208" s="36"/>
      <c r="H208" s="36"/>
      <c r="I208" s="203"/>
      <c r="J208" s="36"/>
      <c r="K208" s="36"/>
      <c r="L208" s="39"/>
      <c r="M208" s="204"/>
      <c r="N208" s="205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136</v>
      </c>
      <c r="AU208" s="17" t="s">
        <v>86</v>
      </c>
    </row>
    <row r="209" spans="1:65" s="13" customFormat="1">
      <c r="B209" s="207"/>
      <c r="C209" s="208"/>
      <c r="D209" s="201" t="s">
        <v>165</v>
      </c>
      <c r="E209" s="209" t="s">
        <v>1</v>
      </c>
      <c r="F209" s="210" t="s">
        <v>292</v>
      </c>
      <c r="G209" s="208"/>
      <c r="H209" s="211">
        <v>5.3929999999999998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165</v>
      </c>
      <c r="AU209" s="217" t="s">
        <v>86</v>
      </c>
      <c r="AV209" s="13" t="s">
        <v>86</v>
      </c>
      <c r="AW209" s="13" t="s">
        <v>33</v>
      </c>
      <c r="AX209" s="13" t="s">
        <v>84</v>
      </c>
      <c r="AY209" s="217" t="s">
        <v>127</v>
      </c>
    </row>
    <row r="210" spans="1:65" s="2" customFormat="1" ht="21.75" customHeight="1">
      <c r="A210" s="34"/>
      <c r="B210" s="35"/>
      <c r="C210" s="218" t="s">
        <v>301</v>
      </c>
      <c r="D210" s="218" t="s">
        <v>259</v>
      </c>
      <c r="E210" s="219" t="s">
        <v>302</v>
      </c>
      <c r="F210" s="220" t="s">
        <v>303</v>
      </c>
      <c r="G210" s="221" t="s">
        <v>286</v>
      </c>
      <c r="H210" s="222">
        <v>5.65</v>
      </c>
      <c r="I210" s="223"/>
      <c r="J210" s="224">
        <f>ROUND(I210*H210,2)</f>
        <v>0</v>
      </c>
      <c r="K210" s="225"/>
      <c r="L210" s="226"/>
      <c r="M210" s="227" t="s">
        <v>1</v>
      </c>
      <c r="N210" s="228" t="s">
        <v>41</v>
      </c>
      <c r="O210" s="71"/>
      <c r="P210" s="197">
        <f>O210*H210</f>
        <v>0</v>
      </c>
      <c r="Q210" s="197">
        <v>1</v>
      </c>
      <c r="R210" s="197">
        <f>Q210*H210</f>
        <v>5.65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173</v>
      </c>
      <c r="AT210" s="199" t="s">
        <v>259</v>
      </c>
      <c r="AU210" s="199" t="s">
        <v>86</v>
      </c>
      <c r="AY210" s="17" t="s">
        <v>127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84</v>
      </c>
      <c r="BK210" s="200">
        <f>ROUND(I210*H210,2)</f>
        <v>0</v>
      </c>
      <c r="BL210" s="17" t="s">
        <v>134</v>
      </c>
      <c r="BM210" s="199" t="s">
        <v>304</v>
      </c>
    </row>
    <row r="211" spans="1:65" s="2" customFormat="1">
      <c r="A211" s="34"/>
      <c r="B211" s="35"/>
      <c r="C211" s="36"/>
      <c r="D211" s="201" t="s">
        <v>136</v>
      </c>
      <c r="E211" s="36"/>
      <c r="F211" s="202" t="s">
        <v>303</v>
      </c>
      <c r="G211" s="36"/>
      <c r="H211" s="36"/>
      <c r="I211" s="203"/>
      <c r="J211" s="36"/>
      <c r="K211" s="36"/>
      <c r="L211" s="39"/>
      <c r="M211" s="204"/>
      <c r="N211" s="205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136</v>
      </c>
      <c r="AU211" s="17" t="s">
        <v>86</v>
      </c>
    </row>
    <row r="212" spans="1:65" s="13" customFormat="1">
      <c r="B212" s="207"/>
      <c r="C212" s="208"/>
      <c r="D212" s="201" t="s">
        <v>165</v>
      </c>
      <c r="E212" s="209" t="s">
        <v>1</v>
      </c>
      <c r="F212" s="210" t="s">
        <v>305</v>
      </c>
      <c r="G212" s="208"/>
      <c r="H212" s="211">
        <v>5.65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165</v>
      </c>
      <c r="AU212" s="217" t="s">
        <v>86</v>
      </c>
      <c r="AV212" s="13" t="s">
        <v>86</v>
      </c>
      <c r="AW212" s="13" t="s">
        <v>33</v>
      </c>
      <c r="AX212" s="13" t="s">
        <v>84</v>
      </c>
      <c r="AY212" s="217" t="s">
        <v>127</v>
      </c>
    </row>
    <row r="213" spans="1:65" s="2" customFormat="1" ht="16.5" customHeight="1">
      <c r="A213" s="34"/>
      <c r="B213" s="35"/>
      <c r="C213" s="218" t="s">
        <v>306</v>
      </c>
      <c r="D213" s="218" t="s">
        <v>259</v>
      </c>
      <c r="E213" s="219" t="s">
        <v>307</v>
      </c>
      <c r="F213" s="220" t="s">
        <v>308</v>
      </c>
      <c r="G213" s="221" t="s">
        <v>309</v>
      </c>
      <c r="H213" s="222">
        <v>5</v>
      </c>
      <c r="I213" s="223"/>
      <c r="J213" s="224">
        <f>ROUND(I213*H213,2)</f>
        <v>0</v>
      </c>
      <c r="K213" s="225"/>
      <c r="L213" s="226"/>
      <c r="M213" s="227" t="s">
        <v>1</v>
      </c>
      <c r="N213" s="228" t="s">
        <v>41</v>
      </c>
      <c r="O213" s="71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173</v>
      </c>
      <c r="AT213" s="199" t="s">
        <v>259</v>
      </c>
      <c r="AU213" s="199" t="s">
        <v>86</v>
      </c>
      <c r="AY213" s="17" t="s">
        <v>127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7" t="s">
        <v>84</v>
      </c>
      <c r="BK213" s="200">
        <f>ROUND(I213*H213,2)</f>
        <v>0</v>
      </c>
      <c r="BL213" s="17" t="s">
        <v>134</v>
      </c>
      <c r="BM213" s="199" t="s">
        <v>310</v>
      </c>
    </row>
    <row r="214" spans="1:65" s="2" customFormat="1">
      <c r="A214" s="34"/>
      <c r="B214" s="35"/>
      <c r="C214" s="36"/>
      <c r="D214" s="201" t="s">
        <v>136</v>
      </c>
      <c r="E214" s="36"/>
      <c r="F214" s="202" t="s">
        <v>308</v>
      </c>
      <c r="G214" s="36"/>
      <c r="H214" s="36"/>
      <c r="I214" s="203"/>
      <c r="J214" s="36"/>
      <c r="K214" s="36"/>
      <c r="L214" s="39"/>
      <c r="M214" s="204"/>
      <c r="N214" s="205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136</v>
      </c>
      <c r="AU214" s="17" t="s">
        <v>86</v>
      </c>
    </row>
    <row r="215" spans="1:65" s="12" customFormat="1" ht="20.85" customHeight="1">
      <c r="B215" s="171"/>
      <c r="C215" s="172"/>
      <c r="D215" s="173" t="s">
        <v>75</v>
      </c>
      <c r="E215" s="185" t="s">
        <v>311</v>
      </c>
      <c r="F215" s="185" t="s">
        <v>312</v>
      </c>
      <c r="G215" s="172"/>
      <c r="H215" s="172"/>
      <c r="I215" s="175"/>
      <c r="J215" s="186">
        <f>BK215</f>
        <v>0</v>
      </c>
      <c r="K215" s="172"/>
      <c r="L215" s="177"/>
      <c r="M215" s="178"/>
      <c r="N215" s="179"/>
      <c r="O215" s="179"/>
      <c r="P215" s="180">
        <f>SUM(P216:P221)</f>
        <v>0</v>
      </c>
      <c r="Q215" s="179"/>
      <c r="R215" s="180">
        <f>SUM(R216:R221)</f>
        <v>7.4480000000000004</v>
      </c>
      <c r="S215" s="179"/>
      <c r="T215" s="181">
        <f>SUM(T216:T221)</f>
        <v>0</v>
      </c>
      <c r="AR215" s="182" t="s">
        <v>84</v>
      </c>
      <c r="AT215" s="183" t="s">
        <v>75</v>
      </c>
      <c r="AU215" s="183" t="s">
        <v>86</v>
      </c>
      <c r="AY215" s="182" t="s">
        <v>127</v>
      </c>
      <c r="BK215" s="184">
        <f>SUM(BK216:BK221)</f>
        <v>0</v>
      </c>
    </row>
    <row r="216" spans="1:65" s="2" customFormat="1" ht="21.75" customHeight="1">
      <c r="A216" s="34"/>
      <c r="B216" s="35"/>
      <c r="C216" s="218" t="s">
        <v>313</v>
      </c>
      <c r="D216" s="218" t="s">
        <v>259</v>
      </c>
      <c r="E216" s="219" t="s">
        <v>314</v>
      </c>
      <c r="F216" s="220" t="s">
        <v>315</v>
      </c>
      <c r="G216" s="221" t="s">
        <v>133</v>
      </c>
      <c r="H216" s="222">
        <v>5</v>
      </c>
      <c r="I216" s="223"/>
      <c r="J216" s="224">
        <f>ROUND(I216*H216,2)</f>
        <v>0</v>
      </c>
      <c r="K216" s="225"/>
      <c r="L216" s="226"/>
      <c r="M216" s="227" t="s">
        <v>1</v>
      </c>
      <c r="N216" s="228" t="s">
        <v>41</v>
      </c>
      <c r="O216" s="71"/>
      <c r="P216" s="197">
        <f>O216*H216</f>
        <v>0</v>
      </c>
      <c r="Q216" s="197">
        <v>0.93100000000000005</v>
      </c>
      <c r="R216" s="197">
        <f>Q216*H216</f>
        <v>4.6550000000000002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173</v>
      </c>
      <c r="AT216" s="199" t="s">
        <v>259</v>
      </c>
      <c r="AU216" s="199" t="s">
        <v>143</v>
      </c>
      <c r="AY216" s="17" t="s">
        <v>127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84</v>
      </c>
      <c r="BK216" s="200">
        <f>ROUND(I216*H216,2)</f>
        <v>0</v>
      </c>
      <c r="BL216" s="17" t="s">
        <v>134</v>
      </c>
      <c r="BM216" s="199" t="s">
        <v>316</v>
      </c>
    </row>
    <row r="217" spans="1:65" s="2" customFormat="1">
      <c r="A217" s="34"/>
      <c r="B217" s="35"/>
      <c r="C217" s="36"/>
      <c r="D217" s="201" t="s">
        <v>136</v>
      </c>
      <c r="E217" s="36"/>
      <c r="F217" s="202" t="s">
        <v>317</v>
      </c>
      <c r="G217" s="36"/>
      <c r="H217" s="36"/>
      <c r="I217" s="203"/>
      <c r="J217" s="36"/>
      <c r="K217" s="36"/>
      <c r="L217" s="39"/>
      <c r="M217" s="204"/>
      <c r="N217" s="205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136</v>
      </c>
      <c r="AU217" s="17" t="s">
        <v>143</v>
      </c>
    </row>
    <row r="218" spans="1:65" s="2" customFormat="1" ht="21.75" customHeight="1">
      <c r="A218" s="34"/>
      <c r="B218" s="35"/>
      <c r="C218" s="218" t="s">
        <v>318</v>
      </c>
      <c r="D218" s="218" t="s">
        <v>259</v>
      </c>
      <c r="E218" s="219" t="s">
        <v>319</v>
      </c>
      <c r="F218" s="220" t="s">
        <v>320</v>
      </c>
      <c r="G218" s="221" t="s">
        <v>133</v>
      </c>
      <c r="H218" s="222">
        <v>2</v>
      </c>
      <c r="I218" s="223"/>
      <c r="J218" s="224">
        <f>ROUND(I218*H218,2)</f>
        <v>0</v>
      </c>
      <c r="K218" s="225"/>
      <c r="L218" s="226"/>
      <c r="M218" s="227" t="s">
        <v>1</v>
      </c>
      <c r="N218" s="228" t="s">
        <v>41</v>
      </c>
      <c r="O218" s="71"/>
      <c r="P218" s="197">
        <f>O218*H218</f>
        <v>0</v>
      </c>
      <c r="Q218" s="197">
        <v>0.93100000000000005</v>
      </c>
      <c r="R218" s="197">
        <f>Q218*H218</f>
        <v>1.8620000000000001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173</v>
      </c>
      <c r="AT218" s="199" t="s">
        <v>259</v>
      </c>
      <c r="AU218" s="199" t="s">
        <v>143</v>
      </c>
      <c r="AY218" s="17" t="s">
        <v>127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84</v>
      </c>
      <c r="BK218" s="200">
        <f>ROUND(I218*H218,2)</f>
        <v>0</v>
      </c>
      <c r="BL218" s="17" t="s">
        <v>134</v>
      </c>
      <c r="BM218" s="199" t="s">
        <v>321</v>
      </c>
    </row>
    <row r="219" spans="1:65" s="2" customFormat="1">
      <c r="A219" s="34"/>
      <c r="B219" s="35"/>
      <c r="C219" s="36"/>
      <c r="D219" s="201" t="s">
        <v>136</v>
      </c>
      <c r="E219" s="36"/>
      <c r="F219" s="202" t="s">
        <v>322</v>
      </c>
      <c r="G219" s="36"/>
      <c r="H219" s="36"/>
      <c r="I219" s="203"/>
      <c r="J219" s="36"/>
      <c r="K219" s="36"/>
      <c r="L219" s="39"/>
      <c r="M219" s="204"/>
      <c r="N219" s="205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136</v>
      </c>
      <c r="AU219" s="17" t="s">
        <v>143</v>
      </c>
    </row>
    <row r="220" spans="1:65" s="2" customFormat="1" ht="33" customHeight="1">
      <c r="A220" s="34"/>
      <c r="B220" s="35"/>
      <c r="C220" s="218" t="s">
        <v>323</v>
      </c>
      <c r="D220" s="218" t="s">
        <v>259</v>
      </c>
      <c r="E220" s="219" t="s">
        <v>324</v>
      </c>
      <c r="F220" s="220" t="s">
        <v>325</v>
      </c>
      <c r="G220" s="221" t="s">
        <v>133</v>
      </c>
      <c r="H220" s="222">
        <v>1</v>
      </c>
      <c r="I220" s="223"/>
      <c r="J220" s="224">
        <f>ROUND(I220*H220,2)</f>
        <v>0</v>
      </c>
      <c r="K220" s="225"/>
      <c r="L220" s="226"/>
      <c r="M220" s="227" t="s">
        <v>1</v>
      </c>
      <c r="N220" s="228" t="s">
        <v>41</v>
      </c>
      <c r="O220" s="71"/>
      <c r="P220" s="197">
        <f>O220*H220</f>
        <v>0</v>
      </c>
      <c r="Q220" s="197">
        <v>0.93100000000000005</v>
      </c>
      <c r="R220" s="197">
        <f>Q220*H220</f>
        <v>0.93100000000000005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173</v>
      </c>
      <c r="AT220" s="199" t="s">
        <v>259</v>
      </c>
      <c r="AU220" s="199" t="s">
        <v>143</v>
      </c>
      <c r="AY220" s="17" t="s">
        <v>127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84</v>
      </c>
      <c r="BK220" s="200">
        <f>ROUND(I220*H220,2)</f>
        <v>0</v>
      </c>
      <c r="BL220" s="17" t="s">
        <v>134</v>
      </c>
      <c r="BM220" s="199" t="s">
        <v>326</v>
      </c>
    </row>
    <row r="221" spans="1:65" s="2" customFormat="1">
      <c r="A221" s="34"/>
      <c r="B221" s="35"/>
      <c r="C221" s="36"/>
      <c r="D221" s="201" t="s">
        <v>136</v>
      </c>
      <c r="E221" s="36"/>
      <c r="F221" s="202" t="s">
        <v>322</v>
      </c>
      <c r="G221" s="36"/>
      <c r="H221" s="36"/>
      <c r="I221" s="203"/>
      <c r="J221" s="36"/>
      <c r="K221" s="36"/>
      <c r="L221" s="39"/>
      <c r="M221" s="204"/>
      <c r="N221" s="205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136</v>
      </c>
      <c r="AU221" s="17" t="s">
        <v>143</v>
      </c>
    </row>
    <row r="222" spans="1:65" s="12" customFormat="1" ht="20.85" customHeight="1">
      <c r="B222" s="171"/>
      <c r="C222" s="172"/>
      <c r="D222" s="173" t="s">
        <v>75</v>
      </c>
      <c r="E222" s="185" t="s">
        <v>47</v>
      </c>
      <c r="F222" s="185" t="s">
        <v>327</v>
      </c>
      <c r="G222" s="172"/>
      <c r="H222" s="172"/>
      <c r="I222" s="175"/>
      <c r="J222" s="186">
        <f>BK222</f>
        <v>0</v>
      </c>
      <c r="K222" s="172"/>
      <c r="L222" s="177"/>
      <c r="M222" s="178"/>
      <c r="N222" s="179"/>
      <c r="O222" s="179"/>
      <c r="P222" s="180">
        <f>SUM(P223:P232)</f>
        <v>0</v>
      </c>
      <c r="Q222" s="179"/>
      <c r="R222" s="180">
        <f>SUM(R223:R232)</f>
        <v>0.21823999999999999</v>
      </c>
      <c r="S222" s="179"/>
      <c r="T222" s="181">
        <f>SUM(T223:T232)</f>
        <v>0</v>
      </c>
      <c r="AR222" s="182" t="s">
        <v>84</v>
      </c>
      <c r="AT222" s="183" t="s">
        <v>75</v>
      </c>
      <c r="AU222" s="183" t="s">
        <v>86</v>
      </c>
      <c r="AY222" s="182" t="s">
        <v>127</v>
      </c>
      <c r="BK222" s="184">
        <f>SUM(BK223:BK232)</f>
        <v>0</v>
      </c>
    </row>
    <row r="223" spans="1:65" s="2" customFormat="1" ht="21.75" customHeight="1">
      <c r="A223" s="34"/>
      <c r="B223" s="35"/>
      <c r="C223" s="218" t="s">
        <v>328</v>
      </c>
      <c r="D223" s="218" t="s">
        <v>259</v>
      </c>
      <c r="E223" s="219" t="s">
        <v>329</v>
      </c>
      <c r="F223" s="220" t="s">
        <v>330</v>
      </c>
      <c r="G223" s="221" t="s">
        <v>133</v>
      </c>
      <c r="H223" s="222">
        <v>44</v>
      </c>
      <c r="I223" s="223"/>
      <c r="J223" s="224">
        <f>ROUND(I223*H223,2)</f>
        <v>0</v>
      </c>
      <c r="K223" s="225"/>
      <c r="L223" s="226"/>
      <c r="M223" s="227" t="s">
        <v>1</v>
      </c>
      <c r="N223" s="228" t="s">
        <v>41</v>
      </c>
      <c r="O223" s="71"/>
      <c r="P223" s="197">
        <f>O223*H223</f>
        <v>0</v>
      </c>
      <c r="Q223" s="197">
        <v>2.1000000000000001E-4</v>
      </c>
      <c r="R223" s="197">
        <f>Q223*H223</f>
        <v>9.2399999999999999E-3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173</v>
      </c>
      <c r="AT223" s="199" t="s">
        <v>259</v>
      </c>
      <c r="AU223" s="199" t="s">
        <v>143</v>
      </c>
      <c r="AY223" s="17" t="s">
        <v>127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84</v>
      </c>
      <c r="BK223" s="200">
        <f>ROUND(I223*H223,2)</f>
        <v>0</v>
      </c>
      <c r="BL223" s="17" t="s">
        <v>134</v>
      </c>
      <c r="BM223" s="199" t="s">
        <v>331</v>
      </c>
    </row>
    <row r="224" spans="1:65" s="2" customFormat="1">
      <c r="A224" s="34"/>
      <c r="B224" s="35"/>
      <c r="C224" s="36"/>
      <c r="D224" s="201" t="s">
        <v>136</v>
      </c>
      <c r="E224" s="36"/>
      <c r="F224" s="202" t="s">
        <v>330</v>
      </c>
      <c r="G224" s="36"/>
      <c r="H224" s="36"/>
      <c r="I224" s="203"/>
      <c r="J224" s="36"/>
      <c r="K224" s="36"/>
      <c r="L224" s="39"/>
      <c r="M224" s="204"/>
      <c r="N224" s="205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136</v>
      </c>
      <c r="AU224" s="17" t="s">
        <v>143</v>
      </c>
    </row>
    <row r="225" spans="1:65" s="2" customFormat="1" ht="21.75" customHeight="1">
      <c r="A225" s="34"/>
      <c r="B225" s="35"/>
      <c r="C225" s="218" t="s">
        <v>332</v>
      </c>
      <c r="D225" s="218" t="s">
        <v>259</v>
      </c>
      <c r="E225" s="219" t="s">
        <v>333</v>
      </c>
      <c r="F225" s="220" t="s">
        <v>334</v>
      </c>
      <c r="G225" s="221" t="s">
        <v>133</v>
      </c>
      <c r="H225" s="222">
        <v>176</v>
      </c>
      <c r="I225" s="223"/>
      <c r="J225" s="224">
        <f>ROUND(I225*H225,2)</f>
        <v>0</v>
      </c>
      <c r="K225" s="225"/>
      <c r="L225" s="226"/>
      <c r="M225" s="227" t="s">
        <v>1</v>
      </c>
      <c r="N225" s="228" t="s">
        <v>41</v>
      </c>
      <c r="O225" s="71"/>
      <c r="P225" s="197">
        <f>O225*H225</f>
        <v>0</v>
      </c>
      <c r="Q225" s="197">
        <v>9.0000000000000006E-5</v>
      </c>
      <c r="R225" s="197">
        <f>Q225*H225</f>
        <v>1.584E-2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173</v>
      </c>
      <c r="AT225" s="199" t="s">
        <v>259</v>
      </c>
      <c r="AU225" s="199" t="s">
        <v>143</v>
      </c>
      <c r="AY225" s="17" t="s">
        <v>127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84</v>
      </c>
      <c r="BK225" s="200">
        <f>ROUND(I225*H225,2)</f>
        <v>0</v>
      </c>
      <c r="BL225" s="17" t="s">
        <v>134</v>
      </c>
      <c r="BM225" s="199" t="s">
        <v>335</v>
      </c>
    </row>
    <row r="226" spans="1:65" s="2" customFormat="1" ht="19.5">
      <c r="A226" s="34"/>
      <c r="B226" s="35"/>
      <c r="C226" s="36"/>
      <c r="D226" s="201" t="s">
        <v>136</v>
      </c>
      <c r="E226" s="36"/>
      <c r="F226" s="202" t="s">
        <v>334</v>
      </c>
      <c r="G226" s="36"/>
      <c r="H226" s="36"/>
      <c r="I226" s="203"/>
      <c r="J226" s="36"/>
      <c r="K226" s="36"/>
      <c r="L226" s="39"/>
      <c r="M226" s="204"/>
      <c r="N226" s="205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136</v>
      </c>
      <c r="AU226" s="17" t="s">
        <v>143</v>
      </c>
    </row>
    <row r="227" spans="1:65" s="2" customFormat="1" ht="21.75" customHeight="1">
      <c r="A227" s="34"/>
      <c r="B227" s="35"/>
      <c r="C227" s="218" t="s">
        <v>336</v>
      </c>
      <c r="D227" s="218" t="s">
        <v>259</v>
      </c>
      <c r="E227" s="219" t="s">
        <v>337</v>
      </c>
      <c r="F227" s="220" t="s">
        <v>338</v>
      </c>
      <c r="G227" s="221" t="s">
        <v>133</v>
      </c>
      <c r="H227" s="222">
        <v>44</v>
      </c>
      <c r="I227" s="223"/>
      <c r="J227" s="224">
        <f>ROUND(I227*H227,2)</f>
        <v>0</v>
      </c>
      <c r="K227" s="225"/>
      <c r="L227" s="226"/>
      <c r="M227" s="227" t="s">
        <v>1</v>
      </c>
      <c r="N227" s="228" t="s">
        <v>41</v>
      </c>
      <c r="O227" s="71"/>
      <c r="P227" s="197">
        <f>O227*H227</f>
        <v>0</v>
      </c>
      <c r="Q227" s="197">
        <v>9.0000000000000006E-5</v>
      </c>
      <c r="R227" s="197">
        <f>Q227*H227</f>
        <v>3.96E-3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173</v>
      </c>
      <c r="AT227" s="199" t="s">
        <v>259</v>
      </c>
      <c r="AU227" s="199" t="s">
        <v>143</v>
      </c>
      <c r="AY227" s="17" t="s">
        <v>127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84</v>
      </c>
      <c r="BK227" s="200">
        <f>ROUND(I227*H227,2)</f>
        <v>0</v>
      </c>
      <c r="BL227" s="17" t="s">
        <v>134</v>
      </c>
      <c r="BM227" s="199" t="s">
        <v>339</v>
      </c>
    </row>
    <row r="228" spans="1:65" s="2" customFormat="1">
      <c r="A228" s="34"/>
      <c r="B228" s="35"/>
      <c r="C228" s="36"/>
      <c r="D228" s="201" t="s">
        <v>136</v>
      </c>
      <c r="E228" s="36"/>
      <c r="F228" s="202" t="s">
        <v>338</v>
      </c>
      <c r="G228" s="36"/>
      <c r="H228" s="36"/>
      <c r="I228" s="203"/>
      <c r="J228" s="36"/>
      <c r="K228" s="36"/>
      <c r="L228" s="39"/>
      <c r="M228" s="204"/>
      <c r="N228" s="205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136</v>
      </c>
      <c r="AU228" s="17" t="s">
        <v>143</v>
      </c>
    </row>
    <row r="229" spans="1:65" s="2" customFormat="1" ht="21.75" customHeight="1">
      <c r="A229" s="34"/>
      <c r="B229" s="35"/>
      <c r="C229" s="218" t="s">
        <v>340</v>
      </c>
      <c r="D229" s="218" t="s">
        <v>259</v>
      </c>
      <c r="E229" s="219" t="s">
        <v>341</v>
      </c>
      <c r="F229" s="220" t="s">
        <v>342</v>
      </c>
      <c r="G229" s="221" t="s">
        <v>133</v>
      </c>
      <c r="H229" s="222">
        <v>176</v>
      </c>
      <c r="I229" s="223"/>
      <c r="J229" s="224">
        <f>ROUND(I229*H229,2)</f>
        <v>0</v>
      </c>
      <c r="K229" s="225"/>
      <c r="L229" s="226"/>
      <c r="M229" s="227" t="s">
        <v>1</v>
      </c>
      <c r="N229" s="228" t="s">
        <v>41</v>
      </c>
      <c r="O229" s="71"/>
      <c r="P229" s="197">
        <f>O229*H229</f>
        <v>0</v>
      </c>
      <c r="Q229" s="197">
        <v>5.1999999999999995E-4</v>
      </c>
      <c r="R229" s="197">
        <f>Q229*H229</f>
        <v>9.151999999999999E-2</v>
      </c>
      <c r="S229" s="197">
        <v>0</v>
      </c>
      <c r="T229" s="19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9" t="s">
        <v>173</v>
      </c>
      <c r="AT229" s="199" t="s">
        <v>259</v>
      </c>
      <c r="AU229" s="199" t="s">
        <v>143</v>
      </c>
      <c r="AY229" s="17" t="s">
        <v>127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7" t="s">
        <v>84</v>
      </c>
      <c r="BK229" s="200">
        <f>ROUND(I229*H229,2)</f>
        <v>0</v>
      </c>
      <c r="BL229" s="17" t="s">
        <v>134</v>
      </c>
      <c r="BM229" s="199" t="s">
        <v>343</v>
      </c>
    </row>
    <row r="230" spans="1:65" s="2" customFormat="1">
      <c r="A230" s="34"/>
      <c r="B230" s="35"/>
      <c r="C230" s="36"/>
      <c r="D230" s="201" t="s">
        <v>136</v>
      </c>
      <c r="E230" s="36"/>
      <c r="F230" s="202" t="s">
        <v>342</v>
      </c>
      <c r="G230" s="36"/>
      <c r="H230" s="36"/>
      <c r="I230" s="203"/>
      <c r="J230" s="36"/>
      <c r="K230" s="36"/>
      <c r="L230" s="39"/>
      <c r="M230" s="204"/>
      <c r="N230" s="205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136</v>
      </c>
      <c r="AU230" s="17" t="s">
        <v>143</v>
      </c>
    </row>
    <row r="231" spans="1:65" s="2" customFormat="1" ht="21.75" customHeight="1">
      <c r="A231" s="34"/>
      <c r="B231" s="35"/>
      <c r="C231" s="218" t="s">
        <v>344</v>
      </c>
      <c r="D231" s="218" t="s">
        <v>259</v>
      </c>
      <c r="E231" s="219" t="s">
        <v>345</v>
      </c>
      <c r="F231" s="220" t="s">
        <v>346</v>
      </c>
      <c r="G231" s="221" t="s">
        <v>133</v>
      </c>
      <c r="H231" s="222">
        <v>88</v>
      </c>
      <c r="I231" s="223"/>
      <c r="J231" s="224">
        <f>ROUND(I231*H231,2)</f>
        <v>0</v>
      </c>
      <c r="K231" s="225"/>
      <c r="L231" s="226"/>
      <c r="M231" s="227" t="s">
        <v>1</v>
      </c>
      <c r="N231" s="228" t="s">
        <v>41</v>
      </c>
      <c r="O231" s="71"/>
      <c r="P231" s="197">
        <f>O231*H231</f>
        <v>0</v>
      </c>
      <c r="Q231" s="197">
        <v>1.1100000000000001E-3</v>
      </c>
      <c r="R231" s="197">
        <f>Q231*H231</f>
        <v>9.7680000000000003E-2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173</v>
      </c>
      <c r="AT231" s="199" t="s">
        <v>259</v>
      </c>
      <c r="AU231" s="199" t="s">
        <v>143</v>
      </c>
      <c r="AY231" s="17" t="s">
        <v>127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84</v>
      </c>
      <c r="BK231" s="200">
        <f>ROUND(I231*H231,2)</f>
        <v>0</v>
      </c>
      <c r="BL231" s="17" t="s">
        <v>134</v>
      </c>
      <c r="BM231" s="199" t="s">
        <v>347</v>
      </c>
    </row>
    <row r="232" spans="1:65" s="2" customFormat="1" ht="19.5">
      <c r="A232" s="34"/>
      <c r="B232" s="35"/>
      <c r="C232" s="36"/>
      <c r="D232" s="201" t="s">
        <v>136</v>
      </c>
      <c r="E232" s="36"/>
      <c r="F232" s="202" t="s">
        <v>346</v>
      </c>
      <c r="G232" s="36"/>
      <c r="H232" s="36"/>
      <c r="I232" s="203"/>
      <c r="J232" s="36"/>
      <c r="K232" s="36"/>
      <c r="L232" s="39"/>
      <c r="M232" s="204"/>
      <c r="N232" s="205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136</v>
      </c>
      <c r="AU232" s="17" t="s">
        <v>143</v>
      </c>
    </row>
    <row r="233" spans="1:65" s="12" customFormat="1" ht="25.9" customHeight="1">
      <c r="B233" s="171"/>
      <c r="C233" s="172"/>
      <c r="D233" s="173" t="s">
        <v>75</v>
      </c>
      <c r="E233" s="174" t="s">
        <v>348</v>
      </c>
      <c r="F233" s="174" t="s">
        <v>349</v>
      </c>
      <c r="G233" s="172"/>
      <c r="H233" s="172"/>
      <c r="I233" s="175"/>
      <c r="J233" s="176">
        <f>BK233</f>
        <v>0</v>
      </c>
      <c r="K233" s="172"/>
      <c r="L233" s="177"/>
      <c r="M233" s="178"/>
      <c r="N233" s="179"/>
      <c r="O233" s="179"/>
      <c r="P233" s="180">
        <f>SUM(P234:P276)</f>
        <v>0</v>
      </c>
      <c r="Q233" s="179"/>
      <c r="R233" s="180">
        <f>SUM(R234:R276)</f>
        <v>0</v>
      </c>
      <c r="S233" s="179"/>
      <c r="T233" s="181">
        <f>SUM(T234:T276)</f>
        <v>0</v>
      </c>
      <c r="AR233" s="182" t="s">
        <v>134</v>
      </c>
      <c r="AT233" s="183" t="s">
        <v>75</v>
      </c>
      <c r="AU233" s="183" t="s">
        <v>76</v>
      </c>
      <c r="AY233" s="182" t="s">
        <v>127</v>
      </c>
      <c r="BK233" s="184">
        <f>SUM(BK234:BK276)</f>
        <v>0</v>
      </c>
    </row>
    <row r="234" spans="1:65" s="2" customFormat="1" ht="55.5" customHeight="1">
      <c r="A234" s="34"/>
      <c r="B234" s="35"/>
      <c r="C234" s="187" t="s">
        <v>350</v>
      </c>
      <c r="D234" s="187" t="s">
        <v>130</v>
      </c>
      <c r="E234" s="188" t="s">
        <v>351</v>
      </c>
      <c r="F234" s="189" t="s">
        <v>352</v>
      </c>
      <c r="G234" s="190" t="s">
        <v>286</v>
      </c>
      <c r="H234" s="191">
        <v>35.985999999999997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41</v>
      </c>
      <c r="O234" s="71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353</v>
      </c>
      <c r="AT234" s="199" t="s">
        <v>130</v>
      </c>
      <c r="AU234" s="199" t="s">
        <v>84</v>
      </c>
      <c r="AY234" s="17" t="s">
        <v>127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84</v>
      </c>
      <c r="BK234" s="200">
        <f>ROUND(I234*H234,2)</f>
        <v>0</v>
      </c>
      <c r="BL234" s="17" t="s">
        <v>353</v>
      </c>
      <c r="BM234" s="199" t="s">
        <v>354</v>
      </c>
    </row>
    <row r="235" spans="1:65" s="2" customFormat="1" ht="78">
      <c r="A235" s="34"/>
      <c r="B235" s="35"/>
      <c r="C235" s="36"/>
      <c r="D235" s="201" t="s">
        <v>136</v>
      </c>
      <c r="E235" s="36"/>
      <c r="F235" s="202" t="s">
        <v>355</v>
      </c>
      <c r="G235" s="36"/>
      <c r="H235" s="36"/>
      <c r="I235" s="203"/>
      <c r="J235" s="36"/>
      <c r="K235" s="36"/>
      <c r="L235" s="39"/>
      <c r="M235" s="204"/>
      <c r="N235" s="205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136</v>
      </c>
      <c r="AU235" s="17" t="s">
        <v>84</v>
      </c>
    </row>
    <row r="236" spans="1:65" s="2" customFormat="1" ht="19.5">
      <c r="A236" s="34"/>
      <c r="B236" s="35"/>
      <c r="C236" s="36"/>
      <c r="D236" s="201" t="s">
        <v>148</v>
      </c>
      <c r="E236" s="36"/>
      <c r="F236" s="206" t="s">
        <v>356</v>
      </c>
      <c r="G236" s="36"/>
      <c r="H236" s="36"/>
      <c r="I236" s="203"/>
      <c r="J236" s="36"/>
      <c r="K236" s="36"/>
      <c r="L236" s="39"/>
      <c r="M236" s="204"/>
      <c r="N236" s="205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148</v>
      </c>
      <c r="AU236" s="17" t="s">
        <v>84</v>
      </c>
    </row>
    <row r="237" spans="1:65" s="14" customFormat="1">
      <c r="B237" s="229"/>
      <c r="C237" s="230"/>
      <c r="D237" s="201" t="s">
        <v>165</v>
      </c>
      <c r="E237" s="231" t="s">
        <v>1</v>
      </c>
      <c r="F237" s="232" t="s">
        <v>357</v>
      </c>
      <c r="G237" s="230"/>
      <c r="H237" s="231" t="s">
        <v>1</v>
      </c>
      <c r="I237" s="233"/>
      <c r="J237" s="230"/>
      <c r="K237" s="230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165</v>
      </c>
      <c r="AU237" s="238" t="s">
        <v>84</v>
      </c>
      <c r="AV237" s="14" t="s">
        <v>84</v>
      </c>
      <c r="AW237" s="14" t="s">
        <v>33</v>
      </c>
      <c r="AX237" s="14" t="s">
        <v>76</v>
      </c>
      <c r="AY237" s="238" t="s">
        <v>127</v>
      </c>
    </row>
    <row r="238" spans="1:65" s="13" customFormat="1">
      <c r="B238" s="207"/>
      <c r="C238" s="208"/>
      <c r="D238" s="201" t="s">
        <v>165</v>
      </c>
      <c r="E238" s="209" t="s">
        <v>1</v>
      </c>
      <c r="F238" s="210" t="s">
        <v>358</v>
      </c>
      <c r="G238" s="208"/>
      <c r="H238" s="211">
        <v>19.55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165</v>
      </c>
      <c r="AU238" s="217" t="s">
        <v>84</v>
      </c>
      <c r="AV238" s="13" t="s">
        <v>86</v>
      </c>
      <c r="AW238" s="13" t="s">
        <v>33</v>
      </c>
      <c r="AX238" s="13" t="s">
        <v>76</v>
      </c>
      <c r="AY238" s="217" t="s">
        <v>127</v>
      </c>
    </row>
    <row r="239" spans="1:65" s="14" customFormat="1">
      <c r="B239" s="229"/>
      <c r="C239" s="230"/>
      <c r="D239" s="201" t="s">
        <v>165</v>
      </c>
      <c r="E239" s="231" t="s">
        <v>1</v>
      </c>
      <c r="F239" s="232" t="s">
        <v>359</v>
      </c>
      <c r="G239" s="230"/>
      <c r="H239" s="231" t="s">
        <v>1</v>
      </c>
      <c r="I239" s="233"/>
      <c r="J239" s="230"/>
      <c r="K239" s="230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165</v>
      </c>
      <c r="AU239" s="238" t="s">
        <v>84</v>
      </c>
      <c r="AV239" s="14" t="s">
        <v>84</v>
      </c>
      <c r="AW239" s="14" t="s">
        <v>33</v>
      </c>
      <c r="AX239" s="14" t="s">
        <v>76</v>
      </c>
      <c r="AY239" s="238" t="s">
        <v>127</v>
      </c>
    </row>
    <row r="240" spans="1:65" s="13" customFormat="1">
      <c r="B240" s="207"/>
      <c r="C240" s="208"/>
      <c r="D240" s="201" t="s">
        <v>165</v>
      </c>
      <c r="E240" s="209" t="s">
        <v>1</v>
      </c>
      <c r="F240" s="210" t="s">
        <v>360</v>
      </c>
      <c r="G240" s="208"/>
      <c r="H240" s="211">
        <v>16.436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165</v>
      </c>
      <c r="AU240" s="217" t="s">
        <v>84</v>
      </c>
      <c r="AV240" s="13" t="s">
        <v>86</v>
      </c>
      <c r="AW240" s="13" t="s">
        <v>33</v>
      </c>
      <c r="AX240" s="13" t="s">
        <v>76</v>
      </c>
      <c r="AY240" s="217" t="s">
        <v>127</v>
      </c>
    </row>
    <row r="241" spans="1:65" s="15" customFormat="1">
      <c r="B241" s="239"/>
      <c r="C241" s="240"/>
      <c r="D241" s="201" t="s">
        <v>165</v>
      </c>
      <c r="E241" s="241" t="s">
        <v>1</v>
      </c>
      <c r="F241" s="242" t="s">
        <v>282</v>
      </c>
      <c r="G241" s="240"/>
      <c r="H241" s="243">
        <v>35.986000000000004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AT241" s="249" t="s">
        <v>165</v>
      </c>
      <c r="AU241" s="249" t="s">
        <v>84</v>
      </c>
      <c r="AV241" s="15" t="s">
        <v>134</v>
      </c>
      <c r="AW241" s="15" t="s">
        <v>33</v>
      </c>
      <c r="AX241" s="15" t="s">
        <v>84</v>
      </c>
      <c r="AY241" s="249" t="s">
        <v>127</v>
      </c>
    </row>
    <row r="242" spans="1:65" s="2" customFormat="1" ht="55.5" customHeight="1">
      <c r="A242" s="34"/>
      <c r="B242" s="35"/>
      <c r="C242" s="187" t="s">
        <v>361</v>
      </c>
      <c r="D242" s="187" t="s">
        <v>130</v>
      </c>
      <c r="E242" s="188" t="s">
        <v>362</v>
      </c>
      <c r="F242" s="189" t="s">
        <v>363</v>
      </c>
      <c r="G242" s="190" t="s">
        <v>286</v>
      </c>
      <c r="H242" s="191">
        <v>35.192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41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353</v>
      </c>
      <c r="AT242" s="199" t="s">
        <v>130</v>
      </c>
      <c r="AU242" s="199" t="s">
        <v>84</v>
      </c>
      <c r="AY242" s="17" t="s">
        <v>127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84</v>
      </c>
      <c r="BK242" s="200">
        <f>ROUND(I242*H242,2)</f>
        <v>0</v>
      </c>
      <c r="BL242" s="17" t="s">
        <v>353</v>
      </c>
      <c r="BM242" s="199" t="s">
        <v>364</v>
      </c>
    </row>
    <row r="243" spans="1:65" s="2" customFormat="1" ht="78">
      <c r="A243" s="34"/>
      <c r="B243" s="35"/>
      <c r="C243" s="36"/>
      <c r="D243" s="201" t="s">
        <v>136</v>
      </c>
      <c r="E243" s="36"/>
      <c r="F243" s="202" t="s">
        <v>365</v>
      </c>
      <c r="G243" s="36"/>
      <c r="H243" s="36"/>
      <c r="I243" s="203"/>
      <c r="J243" s="36"/>
      <c r="K243" s="36"/>
      <c r="L243" s="39"/>
      <c r="M243" s="204"/>
      <c r="N243" s="205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136</v>
      </c>
      <c r="AU243" s="17" t="s">
        <v>84</v>
      </c>
    </row>
    <row r="244" spans="1:65" s="2" customFormat="1" ht="19.5">
      <c r="A244" s="34"/>
      <c r="B244" s="35"/>
      <c r="C244" s="36"/>
      <c r="D244" s="201" t="s">
        <v>148</v>
      </c>
      <c r="E244" s="36"/>
      <c r="F244" s="206" t="s">
        <v>356</v>
      </c>
      <c r="G244" s="36"/>
      <c r="H244" s="36"/>
      <c r="I244" s="203"/>
      <c r="J244" s="36"/>
      <c r="K244" s="36"/>
      <c r="L244" s="39"/>
      <c r="M244" s="204"/>
      <c r="N244" s="205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148</v>
      </c>
      <c r="AU244" s="17" t="s">
        <v>84</v>
      </c>
    </row>
    <row r="245" spans="1:65" s="13" customFormat="1">
      <c r="B245" s="207"/>
      <c r="C245" s="208"/>
      <c r="D245" s="201" t="s">
        <v>165</v>
      </c>
      <c r="E245" s="209" t="s">
        <v>1</v>
      </c>
      <c r="F245" s="210" t="s">
        <v>366</v>
      </c>
      <c r="G245" s="208"/>
      <c r="H245" s="211">
        <v>12.192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165</v>
      </c>
      <c r="AU245" s="217" t="s">
        <v>84</v>
      </c>
      <c r="AV245" s="13" t="s">
        <v>86</v>
      </c>
      <c r="AW245" s="13" t="s">
        <v>33</v>
      </c>
      <c r="AX245" s="13" t="s">
        <v>76</v>
      </c>
      <c r="AY245" s="217" t="s">
        <v>127</v>
      </c>
    </row>
    <row r="246" spans="1:65" s="13" customFormat="1">
      <c r="B246" s="207"/>
      <c r="C246" s="208"/>
      <c r="D246" s="201" t="s">
        <v>165</v>
      </c>
      <c r="E246" s="209" t="s">
        <v>1</v>
      </c>
      <c r="F246" s="210" t="s">
        <v>253</v>
      </c>
      <c r="G246" s="208"/>
      <c r="H246" s="211">
        <v>23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165</v>
      </c>
      <c r="AU246" s="217" t="s">
        <v>84</v>
      </c>
      <c r="AV246" s="13" t="s">
        <v>86</v>
      </c>
      <c r="AW246" s="13" t="s">
        <v>33</v>
      </c>
      <c r="AX246" s="13" t="s">
        <v>76</v>
      </c>
      <c r="AY246" s="217" t="s">
        <v>127</v>
      </c>
    </row>
    <row r="247" spans="1:65" s="15" customFormat="1">
      <c r="B247" s="239"/>
      <c r="C247" s="240"/>
      <c r="D247" s="201" t="s">
        <v>165</v>
      </c>
      <c r="E247" s="241" t="s">
        <v>1</v>
      </c>
      <c r="F247" s="242" t="s">
        <v>282</v>
      </c>
      <c r="G247" s="240"/>
      <c r="H247" s="243">
        <v>35.192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AT247" s="249" t="s">
        <v>165</v>
      </c>
      <c r="AU247" s="249" t="s">
        <v>84</v>
      </c>
      <c r="AV247" s="15" t="s">
        <v>134</v>
      </c>
      <c r="AW247" s="15" t="s">
        <v>33</v>
      </c>
      <c r="AX247" s="15" t="s">
        <v>84</v>
      </c>
      <c r="AY247" s="249" t="s">
        <v>127</v>
      </c>
    </row>
    <row r="248" spans="1:65" s="2" customFormat="1" ht="44.25" customHeight="1">
      <c r="A248" s="34"/>
      <c r="B248" s="35"/>
      <c r="C248" s="187" t="s">
        <v>367</v>
      </c>
      <c r="D248" s="187" t="s">
        <v>130</v>
      </c>
      <c r="E248" s="188" t="s">
        <v>368</v>
      </c>
      <c r="F248" s="189" t="s">
        <v>369</v>
      </c>
      <c r="G248" s="190" t="s">
        <v>286</v>
      </c>
      <c r="H248" s="191">
        <v>15</v>
      </c>
      <c r="I248" s="192"/>
      <c r="J248" s="193">
        <f>ROUND(I248*H248,2)</f>
        <v>0</v>
      </c>
      <c r="K248" s="194"/>
      <c r="L248" s="39"/>
      <c r="M248" s="195" t="s">
        <v>1</v>
      </c>
      <c r="N248" s="196" t="s">
        <v>41</v>
      </c>
      <c r="O248" s="71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353</v>
      </c>
      <c r="AT248" s="199" t="s">
        <v>130</v>
      </c>
      <c r="AU248" s="199" t="s">
        <v>84</v>
      </c>
      <c r="AY248" s="17" t="s">
        <v>127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84</v>
      </c>
      <c r="BK248" s="200">
        <f>ROUND(I248*H248,2)</f>
        <v>0</v>
      </c>
      <c r="BL248" s="17" t="s">
        <v>353</v>
      </c>
      <c r="BM248" s="199" t="s">
        <v>370</v>
      </c>
    </row>
    <row r="249" spans="1:65" s="2" customFormat="1" ht="78">
      <c r="A249" s="34"/>
      <c r="B249" s="35"/>
      <c r="C249" s="36"/>
      <c r="D249" s="201" t="s">
        <v>136</v>
      </c>
      <c r="E249" s="36"/>
      <c r="F249" s="202" t="s">
        <v>371</v>
      </c>
      <c r="G249" s="36"/>
      <c r="H249" s="36"/>
      <c r="I249" s="203"/>
      <c r="J249" s="36"/>
      <c r="K249" s="36"/>
      <c r="L249" s="39"/>
      <c r="M249" s="204"/>
      <c r="N249" s="205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136</v>
      </c>
      <c r="AU249" s="17" t="s">
        <v>84</v>
      </c>
    </row>
    <row r="250" spans="1:65" s="2" customFormat="1" ht="19.5">
      <c r="A250" s="34"/>
      <c r="B250" s="35"/>
      <c r="C250" s="36"/>
      <c r="D250" s="201" t="s">
        <v>148</v>
      </c>
      <c r="E250" s="36"/>
      <c r="F250" s="206" t="s">
        <v>356</v>
      </c>
      <c r="G250" s="36"/>
      <c r="H250" s="36"/>
      <c r="I250" s="203"/>
      <c r="J250" s="36"/>
      <c r="K250" s="36"/>
      <c r="L250" s="39"/>
      <c r="M250" s="204"/>
      <c r="N250" s="205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148</v>
      </c>
      <c r="AU250" s="17" t="s">
        <v>84</v>
      </c>
    </row>
    <row r="251" spans="1:65" s="14" customFormat="1">
      <c r="B251" s="229"/>
      <c r="C251" s="230"/>
      <c r="D251" s="201" t="s">
        <v>165</v>
      </c>
      <c r="E251" s="231" t="s">
        <v>1</v>
      </c>
      <c r="F251" s="232" t="s">
        <v>372</v>
      </c>
      <c r="G251" s="230"/>
      <c r="H251" s="231" t="s">
        <v>1</v>
      </c>
      <c r="I251" s="233"/>
      <c r="J251" s="230"/>
      <c r="K251" s="230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165</v>
      </c>
      <c r="AU251" s="238" t="s">
        <v>84</v>
      </c>
      <c r="AV251" s="14" t="s">
        <v>84</v>
      </c>
      <c r="AW251" s="14" t="s">
        <v>33</v>
      </c>
      <c r="AX251" s="14" t="s">
        <v>76</v>
      </c>
      <c r="AY251" s="238" t="s">
        <v>127</v>
      </c>
    </row>
    <row r="252" spans="1:65" s="13" customFormat="1">
      <c r="B252" s="207"/>
      <c r="C252" s="208"/>
      <c r="D252" s="201" t="s">
        <v>165</v>
      </c>
      <c r="E252" s="209" t="s">
        <v>1</v>
      </c>
      <c r="F252" s="210" t="s">
        <v>8</v>
      </c>
      <c r="G252" s="208"/>
      <c r="H252" s="211">
        <v>15</v>
      </c>
      <c r="I252" s="212"/>
      <c r="J252" s="208"/>
      <c r="K252" s="208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165</v>
      </c>
      <c r="AU252" s="217" t="s">
        <v>84</v>
      </c>
      <c r="AV252" s="13" t="s">
        <v>86</v>
      </c>
      <c r="AW252" s="13" t="s">
        <v>33</v>
      </c>
      <c r="AX252" s="13" t="s">
        <v>76</v>
      </c>
      <c r="AY252" s="217" t="s">
        <v>127</v>
      </c>
    </row>
    <row r="253" spans="1:65" s="15" customFormat="1">
      <c r="B253" s="239"/>
      <c r="C253" s="240"/>
      <c r="D253" s="201" t="s">
        <v>165</v>
      </c>
      <c r="E253" s="241" t="s">
        <v>1</v>
      </c>
      <c r="F253" s="242" t="s">
        <v>282</v>
      </c>
      <c r="G253" s="240"/>
      <c r="H253" s="243">
        <v>15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AT253" s="249" t="s">
        <v>165</v>
      </c>
      <c r="AU253" s="249" t="s">
        <v>84</v>
      </c>
      <c r="AV253" s="15" t="s">
        <v>134</v>
      </c>
      <c r="AW253" s="15" t="s">
        <v>33</v>
      </c>
      <c r="AX253" s="15" t="s">
        <v>84</v>
      </c>
      <c r="AY253" s="249" t="s">
        <v>127</v>
      </c>
    </row>
    <row r="254" spans="1:65" s="2" customFormat="1" ht="44.25" customHeight="1">
      <c r="A254" s="34"/>
      <c r="B254" s="35"/>
      <c r="C254" s="187" t="s">
        <v>373</v>
      </c>
      <c r="D254" s="187" t="s">
        <v>130</v>
      </c>
      <c r="E254" s="188" t="s">
        <v>374</v>
      </c>
      <c r="F254" s="189" t="s">
        <v>375</v>
      </c>
      <c r="G254" s="190" t="s">
        <v>286</v>
      </c>
      <c r="H254" s="191">
        <v>50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41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353</v>
      </c>
      <c r="AT254" s="199" t="s">
        <v>130</v>
      </c>
      <c r="AU254" s="199" t="s">
        <v>84</v>
      </c>
      <c r="AY254" s="17" t="s">
        <v>127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84</v>
      </c>
      <c r="BK254" s="200">
        <f>ROUND(I254*H254,2)</f>
        <v>0</v>
      </c>
      <c r="BL254" s="17" t="s">
        <v>353</v>
      </c>
      <c r="BM254" s="199" t="s">
        <v>376</v>
      </c>
    </row>
    <row r="255" spans="1:65" s="2" customFormat="1" ht="97.5">
      <c r="A255" s="34"/>
      <c r="B255" s="35"/>
      <c r="C255" s="36"/>
      <c r="D255" s="201" t="s">
        <v>136</v>
      </c>
      <c r="E255" s="36"/>
      <c r="F255" s="202" t="s">
        <v>377</v>
      </c>
      <c r="G255" s="36"/>
      <c r="H255" s="36"/>
      <c r="I255" s="203"/>
      <c r="J255" s="36"/>
      <c r="K255" s="36"/>
      <c r="L255" s="39"/>
      <c r="M255" s="204"/>
      <c r="N255" s="205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136</v>
      </c>
      <c r="AU255" s="17" t="s">
        <v>84</v>
      </c>
    </row>
    <row r="256" spans="1:65" s="2" customFormat="1" ht="19.5">
      <c r="A256" s="34"/>
      <c r="B256" s="35"/>
      <c r="C256" s="36"/>
      <c r="D256" s="201" t="s">
        <v>148</v>
      </c>
      <c r="E256" s="36"/>
      <c r="F256" s="206" t="s">
        <v>356</v>
      </c>
      <c r="G256" s="36"/>
      <c r="H256" s="36"/>
      <c r="I256" s="203"/>
      <c r="J256" s="36"/>
      <c r="K256" s="36"/>
      <c r="L256" s="39"/>
      <c r="M256" s="204"/>
      <c r="N256" s="205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148</v>
      </c>
      <c r="AU256" s="17" t="s">
        <v>84</v>
      </c>
    </row>
    <row r="257" spans="1:65" s="2" customFormat="1" ht="21.75" customHeight="1">
      <c r="A257" s="34"/>
      <c r="B257" s="35"/>
      <c r="C257" s="187" t="s">
        <v>378</v>
      </c>
      <c r="D257" s="187" t="s">
        <v>130</v>
      </c>
      <c r="E257" s="188" t="s">
        <v>379</v>
      </c>
      <c r="F257" s="189" t="s">
        <v>380</v>
      </c>
      <c r="G257" s="190" t="s">
        <v>133</v>
      </c>
      <c r="H257" s="191">
        <v>2</v>
      </c>
      <c r="I257" s="192"/>
      <c r="J257" s="193">
        <f>ROUND(I257*H257,2)</f>
        <v>0</v>
      </c>
      <c r="K257" s="194"/>
      <c r="L257" s="39"/>
      <c r="M257" s="195" t="s">
        <v>1</v>
      </c>
      <c r="N257" s="196" t="s">
        <v>41</v>
      </c>
      <c r="O257" s="71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353</v>
      </c>
      <c r="AT257" s="199" t="s">
        <v>130</v>
      </c>
      <c r="AU257" s="199" t="s">
        <v>84</v>
      </c>
      <c r="AY257" s="17" t="s">
        <v>127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84</v>
      </c>
      <c r="BK257" s="200">
        <f>ROUND(I257*H257,2)</f>
        <v>0</v>
      </c>
      <c r="BL257" s="17" t="s">
        <v>353</v>
      </c>
      <c r="BM257" s="199" t="s">
        <v>381</v>
      </c>
    </row>
    <row r="258" spans="1:65" s="2" customFormat="1" ht="58.5">
      <c r="A258" s="34"/>
      <c r="B258" s="35"/>
      <c r="C258" s="36"/>
      <c r="D258" s="201" t="s">
        <v>136</v>
      </c>
      <c r="E258" s="36"/>
      <c r="F258" s="202" t="s">
        <v>382</v>
      </c>
      <c r="G258" s="36"/>
      <c r="H258" s="36"/>
      <c r="I258" s="203"/>
      <c r="J258" s="36"/>
      <c r="K258" s="36"/>
      <c r="L258" s="39"/>
      <c r="M258" s="204"/>
      <c r="N258" s="205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136</v>
      </c>
      <c r="AU258" s="17" t="s">
        <v>84</v>
      </c>
    </row>
    <row r="259" spans="1:65" s="2" customFormat="1" ht="33" customHeight="1">
      <c r="A259" s="34"/>
      <c r="B259" s="35"/>
      <c r="C259" s="187" t="s">
        <v>383</v>
      </c>
      <c r="D259" s="187" t="s">
        <v>130</v>
      </c>
      <c r="E259" s="188" t="s">
        <v>384</v>
      </c>
      <c r="F259" s="189" t="s">
        <v>385</v>
      </c>
      <c r="G259" s="190" t="s">
        <v>133</v>
      </c>
      <c r="H259" s="191">
        <v>2</v>
      </c>
      <c r="I259" s="192"/>
      <c r="J259" s="193">
        <f>ROUND(I259*H259,2)</f>
        <v>0</v>
      </c>
      <c r="K259" s="194"/>
      <c r="L259" s="39"/>
      <c r="M259" s="195" t="s">
        <v>1</v>
      </c>
      <c r="N259" s="196" t="s">
        <v>41</v>
      </c>
      <c r="O259" s="71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353</v>
      </c>
      <c r="AT259" s="199" t="s">
        <v>130</v>
      </c>
      <c r="AU259" s="199" t="s">
        <v>84</v>
      </c>
      <c r="AY259" s="17" t="s">
        <v>127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7" t="s">
        <v>84</v>
      </c>
      <c r="BK259" s="200">
        <f>ROUND(I259*H259,2)</f>
        <v>0</v>
      </c>
      <c r="BL259" s="17" t="s">
        <v>353</v>
      </c>
      <c r="BM259" s="199" t="s">
        <v>386</v>
      </c>
    </row>
    <row r="260" spans="1:65" s="2" customFormat="1" ht="58.5">
      <c r="A260" s="34"/>
      <c r="B260" s="35"/>
      <c r="C260" s="36"/>
      <c r="D260" s="201" t="s">
        <v>136</v>
      </c>
      <c r="E260" s="36"/>
      <c r="F260" s="202" t="s">
        <v>387</v>
      </c>
      <c r="G260" s="36"/>
      <c r="H260" s="36"/>
      <c r="I260" s="203"/>
      <c r="J260" s="36"/>
      <c r="K260" s="36"/>
      <c r="L260" s="39"/>
      <c r="M260" s="204"/>
      <c r="N260" s="205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136</v>
      </c>
      <c r="AU260" s="17" t="s">
        <v>84</v>
      </c>
    </row>
    <row r="261" spans="1:65" s="2" customFormat="1" ht="21.75" customHeight="1">
      <c r="A261" s="34"/>
      <c r="B261" s="35"/>
      <c r="C261" s="187" t="s">
        <v>388</v>
      </c>
      <c r="D261" s="187" t="s">
        <v>130</v>
      </c>
      <c r="E261" s="188" t="s">
        <v>389</v>
      </c>
      <c r="F261" s="189" t="s">
        <v>390</v>
      </c>
      <c r="G261" s="190" t="s">
        <v>286</v>
      </c>
      <c r="H261" s="191">
        <v>23</v>
      </c>
      <c r="I261" s="192"/>
      <c r="J261" s="193">
        <f>ROUND(I261*H261,2)</f>
        <v>0</v>
      </c>
      <c r="K261" s="194"/>
      <c r="L261" s="39"/>
      <c r="M261" s="195" t="s">
        <v>1</v>
      </c>
      <c r="N261" s="196" t="s">
        <v>41</v>
      </c>
      <c r="O261" s="71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353</v>
      </c>
      <c r="AT261" s="199" t="s">
        <v>130</v>
      </c>
      <c r="AU261" s="199" t="s">
        <v>84</v>
      </c>
      <c r="AY261" s="17" t="s">
        <v>127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84</v>
      </c>
      <c r="BK261" s="200">
        <f>ROUND(I261*H261,2)</f>
        <v>0</v>
      </c>
      <c r="BL261" s="17" t="s">
        <v>353</v>
      </c>
      <c r="BM261" s="199" t="s">
        <v>391</v>
      </c>
    </row>
    <row r="262" spans="1:65" s="2" customFormat="1" ht="58.5">
      <c r="A262" s="34"/>
      <c r="B262" s="35"/>
      <c r="C262" s="36"/>
      <c r="D262" s="201" t="s">
        <v>136</v>
      </c>
      <c r="E262" s="36"/>
      <c r="F262" s="202" t="s">
        <v>392</v>
      </c>
      <c r="G262" s="36"/>
      <c r="H262" s="36"/>
      <c r="I262" s="203"/>
      <c r="J262" s="36"/>
      <c r="K262" s="36"/>
      <c r="L262" s="39"/>
      <c r="M262" s="204"/>
      <c r="N262" s="205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136</v>
      </c>
      <c r="AU262" s="17" t="s">
        <v>84</v>
      </c>
    </row>
    <row r="263" spans="1:65" s="14" customFormat="1">
      <c r="B263" s="229"/>
      <c r="C263" s="230"/>
      <c r="D263" s="201" t="s">
        <v>165</v>
      </c>
      <c r="E263" s="231" t="s">
        <v>1</v>
      </c>
      <c r="F263" s="232" t="s">
        <v>393</v>
      </c>
      <c r="G263" s="230"/>
      <c r="H263" s="231" t="s">
        <v>1</v>
      </c>
      <c r="I263" s="233"/>
      <c r="J263" s="230"/>
      <c r="K263" s="230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165</v>
      </c>
      <c r="AU263" s="238" t="s">
        <v>84</v>
      </c>
      <c r="AV263" s="14" t="s">
        <v>84</v>
      </c>
      <c r="AW263" s="14" t="s">
        <v>33</v>
      </c>
      <c r="AX263" s="14" t="s">
        <v>76</v>
      </c>
      <c r="AY263" s="238" t="s">
        <v>127</v>
      </c>
    </row>
    <row r="264" spans="1:65" s="13" customFormat="1">
      <c r="B264" s="207"/>
      <c r="C264" s="208"/>
      <c r="D264" s="201" t="s">
        <v>165</v>
      </c>
      <c r="E264" s="209" t="s">
        <v>1</v>
      </c>
      <c r="F264" s="210" t="s">
        <v>394</v>
      </c>
      <c r="G264" s="208"/>
      <c r="H264" s="211">
        <v>20</v>
      </c>
      <c r="I264" s="212"/>
      <c r="J264" s="208"/>
      <c r="K264" s="208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165</v>
      </c>
      <c r="AU264" s="217" t="s">
        <v>84</v>
      </c>
      <c r="AV264" s="13" t="s">
        <v>86</v>
      </c>
      <c r="AW264" s="13" t="s">
        <v>33</v>
      </c>
      <c r="AX264" s="13" t="s">
        <v>76</v>
      </c>
      <c r="AY264" s="217" t="s">
        <v>127</v>
      </c>
    </row>
    <row r="265" spans="1:65" s="14" customFormat="1">
      <c r="B265" s="229"/>
      <c r="C265" s="230"/>
      <c r="D265" s="201" t="s">
        <v>165</v>
      </c>
      <c r="E265" s="231" t="s">
        <v>1</v>
      </c>
      <c r="F265" s="232" t="s">
        <v>395</v>
      </c>
      <c r="G265" s="230"/>
      <c r="H265" s="231" t="s">
        <v>1</v>
      </c>
      <c r="I265" s="233"/>
      <c r="J265" s="230"/>
      <c r="K265" s="230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165</v>
      </c>
      <c r="AU265" s="238" t="s">
        <v>84</v>
      </c>
      <c r="AV265" s="14" t="s">
        <v>84</v>
      </c>
      <c r="AW265" s="14" t="s">
        <v>33</v>
      </c>
      <c r="AX265" s="14" t="s">
        <v>76</v>
      </c>
      <c r="AY265" s="238" t="s">
        <v>127</v>
      </c>
    </row>
    <row r="266" spans="1:65" s="13" customFormat="1">
      <c r="B266" s="207"/>
      <c r="C266" s="208"/>
      <c r="D266" s="201" t="s">
        <v>165</v>
      </c>
      <c r="E266" s="209" t="s">
        <v>1</v>
      </c>
      <c r="F266" s="210" t="s">
        <v>396</v>
      </c>
      <c r="G266" s="208"/>
      <c r="H266" s="211">
        <v>3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165</v>
      </c>
      <c r="AU266" s="217" t="s">
        <v>84</v>
      </c>
      <c r="AV266" s="13" t="s">
        <v>86</v>
      </c>
      <c r="AW266" s="13" t="s">
        <v>33</v>
      </c>
      <c r="AX266" s="13" t="s">
        <v>76</v>
      </c>
      <c r="AY266" s="217" t="s">
        <v>127</v>
      </c>
    </row>
    <row r="267" spans="1:65" s="15" customFormat="1">
      <c r="B267" s="239"/>
      <c r="C267" s="240"/>
      <c r="D267" s="201" t="s">
        <v>165</v>
      </c>
      <c r="E267" s="241" t="s">
        <v>1</v>
      </c>
      <c r="F267" s="242" t="s">
        <v>282</v>
      </c>
      <c r="G267" s="240"/>
      <c r="H267" s="243">
        <v>23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AT267" s="249" t="s">
        <v>165</v>
      </c>
      <c r="AU267" s="249" t="s">
        <v>84</v>
      </c>
      <c r="AV267" s="15" t="s">
        <v>134</v>
      </c>
      <c r="AW267" s="15" t="s">
        <v>33</v>
      </c>
      <c r="AX267" s="15" t="s">
        <v>84</v>
      </c>
      <c r="AY267" s="249" t="s">
        <v>127</v>
      </c>
    </row>
    <row r="268" spans="1:65" s="2" customFormat="1" ht="16.5" customHeight="1">
      <c r="A268" s="34"/>
      <c r="B268" s="35"/>
      <c r="C268" s="187" t="s">
        <v>397</v>
      </c>
      <c r="D268" s="187" t="s">
        <v>130</v>
      </c>
      <c r="E268" s="188" t="s">
        <v>398</v>
      </c>
      <c r="F268" s="189" t="s">
        <v>399</v>
      </c>
      <c r="G268" s="190" t="s">
        <v>286</v>
      </c>
      <c r="H268" s="191">
        <v>15</v>
      </c>
      <c r="I268" s="192"/>
      <c r="J268" s="193">
        <f>ROUND(I268*H268,2)</f>
        <v>0</v>
      </c>
      <c r="K268" s="194"/>
      <c r="L268" s="39"/>
      <c r="M268" s="195" t="s">
        <v>1</v>
      </c>
      <c r="N268" s="196" t="s">
        <v>41</v>
      </c>
      <c r="O268" s="71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353</v>
      </c>
      <c r="AT268" s="199" t="s">
        <v>130</v>
      </c>
      <c r="AU268" s="199" t="s">
        <v>84</v>
      </c>
      <c r="AY268" s="17" t="s">
        <v>127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84</v>
      </c>
      <c r="BK268" s="200">
        <f>ROUND(I268*H268,2)</f>
        <v>0</v>
      </c>
      <c r="BL268" s="17" t="s">
        <v>353</v>
      </c>
      <c r="BM268" s="199" t="s">
        <v>400</v>
      </c>
    </row>
    <row r="269" spans="1:65" s="2" customFormat="1" ht="58.5">
      <c r="A269" s="34"/>
      <c r="B269" s="35"/>
      <c r="C269" s="36"/>
      <c r="D269" s="201" t="s">
        <v>136</v>
      </c>
      <c r="E269" s="36"/>
      <c r="F269" s="202" t="s">
        <v>401</v>
      </c>
      <c r="G269" s="36"/>
      <c r="H269" s="36"/>
      <c r="I269" s="203"/>
      <c r="J269" s="36"/>
      <c r="K269" s="36"/>
      <c r="L269" s="39"/>
      <c r="M269" s="204"/>
      <c r="N269" s="205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136</v>
      </c>
      <c r="AU269" s="17" t="s">
        <v>84</v>
      </c>
    </row>
    <row r="270" spans="1:65" s="13" customFormat="1">
      <c r="B270" s="207"/>
      <c r="C270" s="208"/>
      <c r="D270" s="201" t="s">
        <v>165</v>
      </c>
      <c r="E270" s="209" t="s">
        <v>1</v>
      </c>
      <c r="F270" s="210" t="s">
        <v>402</v>
      </c>
      <c r="G270" s="208"/>
      <c r="H270" s="211">
        <v>15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165</v>
      </c>
      <c r="AU270" s="217" t="s">
        <v>84</v>
      </c>
      <c r="AV270" s="13" t="s">
        <v>86</v>
      </c>
      <c r="AW270" s="13" t="s">
        <v>33</v>
      </c>
      <c r="AX270" s="13" t="s">
        <v>76</v>
      </c>
      <c r="AY270" s="217" t="s">
        <v>127</v>
      </c>
    </row>
    <row r="271" spans="1:65" s="15" customFormat="1">
      <c r="B271" s="239"/>
      <c r="C271" s="240"/>
      <c r="D271" s="201" t="s">
        <v>165</v>
      </c>
      <c r="E271" s="241" t="s">
        <v>1</v>
      </c>
      <c r="F271" s="242" t="s">
        <v>282</v>
      </c>
      <c r="G271" s="240"/>
      <c r="H271" s="243">
        <v>15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AT271" s="249" t="s">
        <v>165</v>
      </c>
      <c r="AU271" s="249" t="s">
        <v>84</v>
      </c>
      <c r="AV271" s="15" t="s">
        <v>134</v>
      </c>
      <c r="AW271" s="15" t="s">
        <v>33</v>
      </c>
      <c r="AX271" s="15" t="s">
        <v>84</v>
      </c>
      <c r="AY271" s="249" t="s">
        <v>127</v>
      </c>
    </row>
    <row r="272" spans="1:65" s="2" customFormat="1" ht="21.75" customHeight="1">
      <c r="A272" s="34"/>
      <c r="B272" s="35"/>
      <c r="C272" s="187" t="s">
        <v>403</v>
      </c>
      <c r="D272" s="187" t="s">
        <v>130</v>
      </c>
      <c r="E272" s="188" t="s">
        <v>404</v>
      </c>
      <c r="F272" s="189" t="s">
        <v>405</v>
      </c>
      <c r="G272" s="190" t="s">
        <v>286</v>
      </c>
      <c r="H272" s="191">
        <v>18.527999999999999</v>
      </c>
      <c r="I272" s="192"/>
      <c r="J272" s="193">
        <f>ROUND(I272*H272,2)</f>
        <v>0</v>
      </c>
      <c r="K272" s="194"/>
      <c r="L272" s="39"/>
      <c r="M272" s="195" t="s">
        <v>1</v>
      </c>
      <c r="N272" s="196" t="s">
        <v>41</v>
      </c>
      <c r="O272" s="71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353</v>
      </c>
      <c r="AT272" s="199" t="s">
        <v>130</v>
      </c>
      <c r="AU272" s="199" t="s">
        <v>84</v>
      </c>
      <c r="AY272" s="17" t="s">
        <v>127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84</v>
      </c>
      <c r="BK272" s="200">
        <f>ROUND(I272*H272,2)</f>
        <v>0</v>
      </c>
      <c r="BL272" s="17" t="s">
        <v>353</v>
      </c>
      <c r="BM272" s="199" t="s">
        <v>406</v>
      </c>
    </row>
    <row r="273" spans="1:51" s="2" customFormat="1" ht="58.5">
      <c r="A273" s="34"/>
      <c r="B273" s="35"/>
      <c r="C273" s="36"/>
      <c r="D273" s="201" t="s">
        <v>136</v>
      </c>
      <c r="E273" s="36"/>
      <c r="F273" s="202" t="s">
        <v>407</v>
      </c>
      <c r="G273" s="36"/>
      <c r="H273" s="36"/>
      <c r="I273" s="203"/>
      <c r="J273" s="36"/>
      <c r="K273" s="36"/>
      <c r="L273" s="39"/>
      <c r="M273" s="204"/>
      <c r="N273" s="205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136</v>
      </c>
      <c r="AU273" s="17" t="s">
        <v>84</v>
      </c>
    </row>
    <row r="274" spans="1:51" s="13" customFormat="1">
      <c r="B274" s="207"/>
      <c r="C274" s="208"/>
      <c r="D274" s="201" t="s">
        <v>165</v>
      </c>
      <c r="E274" s="209" t="s">
        <v>1</v>
      </c>
      <c r="F274" s="210" t="s">
        <v>408</v>
      </c>
      <c r="G274" s="208"/>
      <c r="H274" s="211">
        <v>6.3360000000000003</v>
      </c>
      <c r="I274" s="212"/>
      <c r="J274" s="208"/>
      <c r="K274" s="208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165</v>
      </c>
      <c r="AU274" s="217" t="s">
        <v>84</v>
      </c>
      <c r="AV274" s="13" t="s">
        <v>86</v>
      </c>
      <c r="AW274" s="13" t="s">
        <v>33</v>
      </c>
      <c r="AX274" s="13" t="s">
        <v>76</v>
      </c>
      <c r="AY274" s="217" t="s">
        <v>127</v>
      </c>
    </row>
    <row r="275" spans="1:51" s="13" customFormat="1">
      <c r="B275" s="207"/>
      <c r="C275" s="208"/>
      <c r="D275" s="201" t="s">
        <v>165</v>
      </c>
      <c r="E275" s="209" t="s">
        <v>1</v>
      </c>
      <c r="F275" s="210" t="s">
        <v>409</v>
      </c>
      <c r="G275" s="208"/>
      <c r="H275" s="211">
        <v>12.192</v>
      </c>
      <c r="I275" s="212"/>
      <c r="J275" s="208"/>
      <c r="K275" s="208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165</v>
      </c>
      <c r="AU275" s="217" t="s">
        <v>84</v>
      </c>
      <c r="AV275" s="13" t="s">
        <v>86</v>
      </c>
      <c r="AW275" s="13" t="s">
        <v>33</v>
      </c>
      <c r="AX275" s="13" t="s">
        <v>76</v>
      </c>
      <c r="AY275" s="217" t="s">
        <v>127</v>
      </c>
    </row>
    <row r="276" spans="1:51" s="15" customFormat="1">
      <c r="B276" s="239"/>
      <c r="C276" s="240"/>
      <c r="D276" s="201" t="s">
        <v>165</v>
      </c>
      <c r="E276" s="241" t="s">
        <v>1</v>
      </c>
      <c r="F276" s="242" t="s">
        <v>282</v>
      </c>
      <c r="G276" s="240"/>
      <c r="H276" s="243">
        <v>18.527999999999999</v>
      </c>
      <c r="I276" s="244"/>
      <c r="J276" s="240"/>
      <c r="K276" s="240"/>
      <c r="L276" s="245"/>
      <c r="M276" s="250"/>
      <c r="N276" s="251"/>
      <c r="O276" s="251"/>
      <c r="P276" s="251"/>
      <c r="Q276" s="251"/>
      <c r="R276" s="251"/>
      <c r="S276" s="251"/>
      <c r="T276" s="252"/>
      <c r="AT276" s="249" t="s">
        <v>165</v>
      </c>
      <c r="AU276" s="249" t="s">
        <v>84</v>
      </c>
      <c r="AV276" s="15" t="s">
        <v>134</v>
      </c>
      <c r="AW276" s="15" t="s">
        <v>33</v>
      </c>
      <c r="AX276" s="15" t="s">
        <v>84</v>
      </c>
      <c r="AY276" s="249" t="s">
        <v>127</v>
      </c>
    </row>
    <row r="277" spans="1:51" s="2" customFormat="1" ht="6.95" customHeight="1">
      <c r="A277" s="34"/>
      <c r="B277" s="54"/>
      <c r="C277" s="55"/>
      <c r="D277" s="55"/>
      <c r="E277" s="55"/>
      <c r="F277" s="55"/>
      <c r="G277" s="55"/>
      <c r="H277" s="55"/>
      <c r="I277" s="55"/>
      <c r="J277" s="55"/>
      <c r="K277" s="55"/>
      <c r="L277" s="39"/>
      <c r="M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</row>
  </sheetData>
  <sheetProtection algorithmName="SHA-512" hashValue="5+44/YpY8kULEiL7Tt/W1yZ8QlAXjhkSPADV6KB8V1xnhgucrB5KTnCKNDAS2K3XwsN8AELDhDU1/W82ZSiUIA==" saltValue="qQfgZO9QFaNPwwLI0gbWoSMpBL2uPOqmBLzD12ZznilrUigifc6c1BFHf5A3JqxMJpJSYbNUkx4VGr8+sfxyGA==" spinCount="100000" sheet="1" objects="1" scenarios="1" formatColumns="0" formatRows="0" autoFilter="0"/>
  <autoFilter ref="C124:K27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5"/>
  <sheetViews>
    <sheetView showGridLines="0" topLeftCell="A233" workbookViewId="0">
      <selection activeCell="I235" sqref="I235:I2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7" t="str">
        <f>'Rekapitulace stavby'!K6</f>
        <v>Oprava přejezdů u OŘ 2021</v>
      </c>
      <c r="F7" s="308"/>
      <c r="G7" s="308"/>
      <c r="H7" s="308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9" t="s">
        <v>410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32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709 94 234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Správa železnic, státní organizace</v>
      </c>
      <c r="F15" s="34"/>
      <c r="G15" s="34"/>
      <c r="H15" s="34"/>
      <c r="I15" s="112" t="s">
        <v>27</v>
      </c>
      <c r="J15" s="113" t="str">
        <f>IF('Rekapitulace stavby'!AN11="","",'Rekapitulace stavby'!AN11)</f>
        <v>CZ 709 94 234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1" t="str">
        <f>'Rekapitulace stavby'!E14</f>
        <v>Vyplň údaj</v>
      </c>
      <c r="F18" s="312"/>
      <c r="G18" s="312"/>
      <c r="H18" s="312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3" t="s">
        <v>1</v>
      </c>
      <c r="F27" s="313"/>
      <c r="G27" s="313"/>
      <c r="H27" s="31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ROUND(J126, 2)</f>
        <v>115188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ROUND((SUM(BE126:BE354)),  2)</f>
        <v>115188</v>
      </c>
      <c r="G33" s="34"/>
      <c r="H33" s="34"/>
      <c r="I33" s="124">
        <v>0.21</v>
      </c>
      <c r="J33" s="123">
        <f>ROUND(((SUM(BE126:BE354))*I33),  2)</f>
        <v>24189.48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ROUND((SUM(BF126:BF354)),  2)</f>
        <v>0</v>
      </c>
      <c r="G34" s="34"/>
      <c r="H34" s="34"/>
      <c r="I34" s="124">
        <v>0.15</v>
      </c>
      <c r="J34" s="123">
        <f>ROUND(((SUM(BF126:BF354))*I34),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ROUND((SUM(BG126:BG354)),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ROUND((SUM(BH126:BH354)),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ROUND((SUM(BI126:BI354)),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139377.48000000001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Oprava přejezdů u OŘ 2021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3" t="str">
        <f>E9</f>
        <v>SO02 -  Oprava přejezdu P7993 v km 133,449 Pitín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J126</f>
        <v>115188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103</v>
      </c>
      <c r="E97" s="150"/>
      <c r="F97" s="150"/>
      <c r="G97" s="150"/>
      <c r="H97" s="150"/>
      <c r="I97" s="150"/>
      <c r="J97" s="151">
        <f>J127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104</v>
      </c>
      <c r="E98" s="156"/>
      <c r="F98" s="156"/>
      <c r="G98" s="156"/>
      <c r="H98" s="156"/>
      <c r="I98" s="156"/>
      <c r="J98" s="157">
        <f>J128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411</v>
      </c>
      <c r="E99" s="156"/>
      <c r="F99" s="156"/>
      <c r="G99" s="156"/>
      <c r="H99" s="156"/>
      <c r="I99" s="156"/>
      <c r="J99" s="157">
        <f>J164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412</v>
      </c>
      <c r="E100" s="156"/>
      <c r="F100" s="156"/>
      <c r="G100" s="156"/>
      <c r="H100" s="156"/>
      <c r="I100" s="156"/>
      <c r="J100" s="157">
        <f>J215</f>
        <v>0</v>
      </c>
      <c r="K100" s="154"/>
      <c r="L100" s="158"/>
    </row>
    <row r="101" spans="1:31" s="9" customFormat="1" ht="24.95" customHeight="1">
      <c r="B101" s="147"/>
      <c r="C101" s="148"/>
      <c r="D101" s="149" t="s">
        <v>413</v>
      </c>
      <c r="E101" s="150"/>
      <c r="F101" s="150"/>
      <c r="G101" s="150"/>
      <c r="H101" s="150"/>
      <c r="I101" s="150"/>
      <c r="J101" s="151">
        <f>J233</f>
        <v>115188</v>
      </c>
      <c r="K101" s="148"/>
      <c r="L101" s="152"/>
    </row>
    <row r="102" spans="1:31" s="10" customFormat="1" ht="19.899999999999999" customHeight="1">
      <c r="B102" s="153"/>
      <c r="C102" s="154"/>
      <c r="D102" s="155" t="s">
        <v>107</v>
      </c>
      <c r="E102" s="156"/>
      <c r="F102" s="156"/>
      <c r="G102" s="156"/>
      <c r="H102" s="156"/>
      <c r="I102" s="156"/>
      <c r="J102" s="157">
        <f>J234</f>
        <v>115188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108</v>
      </c>
      <c r="E103" s="156"/>
      <c r="F103" s="156"/>
      <c r="G103" s="156"/>
      <c r="H103" s="156"/>
      <c r="I103" s="156"/>
      <c r="J103" s="157">
        <f>J249</f>
        <v>0</v>
      </c>
      <c r="K103" s="154"/>
      <c r="L103" s="158"/>
    </row>
    <row r="104" spans="1:31" s="10" customFormat="1" ht="14.85" customHeight="1">
      <c r="B104" s="153"/>
      <c r="C104" s="154"/>
      <c r="D104" s="155" t="s">
        <v>414</v>
      </c>
      <c r="E104" s="156"/>
      <c r="F104" s="156"/>
      <c r="G104" s="156"/>
      <c r="H104" s="156"/>
      <c r="I104" s="156"/>
      <c r="J104" s="157">
        <f>J269</f>
        <v>0</v>
      </c>
      <c r="K104" s="154"/>
      <c r="L104" s="158"/>
    </row>
    <row r="105" spans="1:31" s="10" customFormat="1" ht="14.85" customHeight="1">
      <c r="B105" s="153"/>
      <c r="C105" s="154"/>
      <c r="D105" s="155" t="s">
        <v>415</v>
      </c>
      <c r="E105" s="156"/>
      <c r="F105" s="156"/>
      <c r="G105" s="156"/>
      <c r="H105" s="156"/>
      <c r="I105" s="156"/>
      <c r="J105" s="157">
        <f>J304</f>
        <v>0</v>
      </c>
      <c r="K105" s="154"/>
      <c r="L105" s="158"/>
    </row>
    <row r="106" spans="1:31" s="9" customFormat="1" ht="24.95" customHeight="1">
      <c r="B106" s="147"/>
      <c r="C106" s="148"/>
      <c r="D106" s="149" t="s">
        <v>111</v>
      </c>
      <c r="E106" s="150"/>
      <c r="F106" s="150"/>
      <c r="G106" s="150"/>
      <c r="H106" s="150"/>
      <c r="I106" s="150"/>
      <c r="J106" s="151">
        <f>J315</f>
        <v>0</v>
      </c>
      <c r="K106" s="148"/>
      <c r="L106" s="152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112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05" t="str">
        <f>E7</f>
        <v>Oprava přejezdů u OŘ 2021</v>
      </c>
      <c r="F116" s="306"/>
      <c r="G116" s="306"/>
      <c r="H116" s="30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96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93" t="str">
        <f>E9</f>
        <v>SO02 -  Oprava přejezdu P7993 v km 133,449 Pitín</v>
      </c>
      <c r="F118" s="304"/>
      <c r="G118" s="304"/>
      <c r="H118" s="304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 xml:space="preserve"> </v>
      </c>
      <c r="G120" s="36"/>
      <c r="H120" s="36"/>
      <c r="I120" s="29" t="s">
        <v>22</v>
      </c>
      <c r="J120" s="66">
        <f>IF(J12="","",J12)</f>
        <v>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23</v>
      </c>
      <c r="D122" s="36"/>
      <c r="E122" s="36"/>
      <c r="F122" s="27" t="str">
        <f>E15</f>
        <v>Správa železnic, státní organizace</v>
      </c>
      <c r="G122" s="36"/>
      <c r="H122" s="36"/>
      <c r="I122" s="29" t="s">
        <v>31</v>
      </c>
      <c r="J122" s="32" t="str">
        <f>E21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29</v>
      </c>
      <c r="D123" s="36"/>
      <c r="E123" s="36"/>
      <c r="F123" s="27" t="str">
        <f>IF(E18="","",E18)</f>
        <v>Vyplň údaj</v>
      </c>
      <c r="G123" s="36"/>
      <c r="H123" s="36"/>
      <c r="I123" s="29" t="s">
        <v>34</v>
      </c>
      <c r="J123" s="32" t="str">
        <f>E24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59"/>
      <c r="B125" s="160"/>
      <c r="C125" s="161" t="s">
        <v>113</v>
      </c>
      <c r="D125" s="162" t="s">
        <v>61</v>
      </c>
      <c r="E125" s="162" t="s">
        <v>57</v>
      </c>
      <c r="F125" s="162" t="s">
        <v>58</v>
      </c>
      <c r="G125" s="162" t="s">
        <v>114</v>
      </c>
      <c r="H125" s="162" t="s">
        <v>115</v>
      </c>
      <c r="I125" s="162" t="s">
        <v>116</v>
      </c>
      <c r="J125" s="163" t="s">
        <v>100</v>
      </c>
      <c r="K125" s="164" t="s">
        <v>117</v>
      </c>
      <c r="L125" s="165"/>
      <c r="M125" s="75" t="s">
        <v>1</v>
      </c>
      <c r="N125" s="76" t="s">
        <v>40</v>
      </c>
      <c r="O125" s="76" t="s">
        <v>118</v>
      </c>
      <c r="P125" s="76" t="s">
        <v>119</v>
      </c>
      <c r="Q125" s="76" t="s">
        <v>120</v>
      </c>
      <c r="R125" s="76" t="s">
        <v>121</v>
      </c>
      <c r="S125" s="76" t="s">
        <v>122</v>
      </c>
      <c r="T125" s="77" t="s">
        <v>123</v>
      </c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</row>
    <row r="126" spans="1:63" s="2" customFormat="1" ht="22.9" customHeight="1">
      <c r="A126" s="34"/>
      <c r="B126" s="35"/>
      <c r="C126" s="82" t="s">
        <v>124</v>
      </c>
      <c r="D126" s="36"/>
      <c r="E126" s="36"/>
      <c r="F126" s="36"/>
      <c r="G126" s="36"/>
      <c r="H126" s="36"/>
      <c r="I126" s="36"/>
      <c r="J126" s="166">
        <f>BK126</f>
        <v>115188</v>
      </c>
      <c r="K126" s="36"/>
      <c r="L126" s="39"/>
      <c r="M126" s="78"/>
      <c r="N126" s="167"/>
      <c r="O126" s="79"/>
      <c r="P126" s="168">
        <f>P127+P233+P315</f>
        <v>0</v>
      </c>
      <c r="Q126" s="79"/>
      <c r="R126" s="168">
        <f>R127+R233+R315</f>
        <v>383.22836000000001</v>
      </c>
      <c r="S126" s="79"/>
      <c r="T126" s="169">
        <f>T127+T233+T315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75</v>
      </c>
      <c r="AU126" s="17" t="s">
        <v>102</v>
      </c>
      <c r="BK126" s="170">
        <f>BK127+BK233+BK315</f>
        <v>115188</v>
      </c>
    </row>
    <row r="127" spans="1:63" s="12" customFormat="1" ht="25.9" customHeight="1">
      <c r="B127" s="171"/>
      <c r="C127" s="172"/>
      <c r="D127" s="173" t="s">
        <v>75</v>
      </c>
      <c r="E127" s="174" t="s">
        <v>125</v>
      </c>
      <c r="F127" s="174" t="s">
        <v>126</v>
      </c>
      <c r="G127" s="172"/>
      <c r="H127" s="172"/>
      <c r="I127" s="175"/>
      <c r="J127" s="176">
        <f>BK127</f>
        <v>0</v>
      </c>
      <c r="K127" s="172"/>
      <c r="L127" s="177"/>
      <c r="M127" s="178"/>
      <c r="N127" s="179"/>
      <c r="O127" s="179"/>
      <c r="P127" s="180">
        <f>P128+P164+P215</f>
        <v>0</v>
      </c>
      <c r="Q127" s="179"/>
      <c r="R127" s="180">
        <f>R128+R164+R215</f>
        <v>0</v>
      </c>
      <c r="S127" s="179"/>
      <c r="T127" s="181">
        <f>T128+T164+T215</f>
        <v>0</v>
      </c>
      <c r="AR127" s="182" t="s">
        <v>84</v>
      </c>
      <c r="AT127" s="183" t="s">
        <v>75</v>
      </c>
      <c r="AU127" s="183" t="s">
        <v>76</v>
      </c>
      <c r="AY127" s="182" t="s">
        <v>127</v>
      </c>
      <c r="BK127" s="184">
        <f>BK128+BK164+BK215</f>
        <v>0</v>
      </c>
    </row>
    <row r="128" spans="1:63" s="12" customFormat="1" ht="22.9" customHeight="1">
      <c r="B128" s="171"/>
      <c r="C128" s="172"/>
      <c r="D128" s="173" t="s">
        <v>75</v>
      </c>
      <c r="E128" s="185" t="s">
        <v>128</v>
      </c>
      <c r="F128" s="185" t="s">
        <v>129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SUM(P129:P163)</f>
        <v>0</v>
      </c>
      <c r="Q128" s="179"/>
      <c r="R128" s="180">
        <f>SUM(R129:R163)</f>
        <v>0</v>
      </c>
      <c r="S128" s="179"/>
      <c r="T128" s="181">
        <f>SUM(T129:T163)</f>
        <v>0</v>
      </c>
      <c r="AR128" s="182" t="s">
        <v>84</v>
      </c>
      <c r="AT128" s="183" t="s">
        <v>75</v>
      </c>
      <c r="AU128" s="183" t="s">
        <v>84</v>
      </c>
      <c r="AY128" s="182" t="s">
        <v>127</v>
      </c>
      <c r="BK128" s="184">
        <f>SUM(BK129:BK163)</f>
        <v>0</v>
      </c>
    </row>
    <row r="129" spans="1:65" s="2" customFormat="1" ht="16.5" customHeight="1">
      <c r="A129" s="34"/>
      <c r="B129" s="35"/>
      <c r="C129" s="187" t="s">
        <v>84</v>
      </c>
      <c r="D129" s="187" t="s">
        <v>130</v>
      </c>
      <c r="E129" s="188" t="s">
        <v>416</v>
      </c>
      <c r="F129" s="189" t="s">
        <v>417</v>
      </c>
      <c r="G129" s="190" t="s">
        <v>133</v>
      </c>
      <c r="H129" s="191">
        <v>68</v>
      </c>
      <c r="I129" s="192"/>
      <c r="J129" s="193">
        <f>ROUND(I129*H129,2)</f>
        <v>0</v>
      </c>
      <c r="K129" s="194"/>
      <c r="L129" s="39"/>
      <c r="M129" s="195" t="s">
        <v>1</v>
      </c>
      <c r="N129" s="196" t="s">
        <v>41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134</v>
      </c>
      <c r="AT129" s="199" t="s">
        <v>130</v>
      </c>
      <c r="AU129" s="199" t="s">
        <v>86</v>
      </c>
      <c r="AY129" s="17" t="s">
        <v>127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84</v>
      </c>
      <c r="BK129" s="200">
        <f>ROUND(I129*H129,2)</f>
        <v>0</v>
      </c>
      <c r="BL129" s="17" t="s">
        <v>134</v>
      </c>
      <c r="BM129" s="199" t="s">
        <v>418</v>
      </c>
    </row>
    <row r="130" spans="1:65" s="2" customFormat="1" ht="29.25">
      <c r="A130" s="34"/>
      <c r="B130" s="35"/>
      <c r="C130" s="36"/>
      <c r="D130" s="201" t="s">
        <v>136</v>
      </c>
      <c r="E130" s="36"/>
      <c r="F130" s="202" t="s">
        <v>419</v>
      </c>
      <c r="G130" s="36"/>
      <c r="H130" s="36"/>
      <c r="I130" s="203"/>
      <c r="J130" s="36"/>
      <c r="K130" s="36"/>
      <c r="L130" s="39"/>
      <c r="M130" s="204"/>
      <c r="N130" s="205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136</v>
      </c>
      <c r="AU130" s="17" t="s">
        <v>86</v>
      </c>
    </row>
    <row r="131" spans="1:65" s="2" customFormat="1" ht="19.5">
      <c r="A131" s="34"/>
      <c r="B131" s="35"/>
      <c r="C131" s="36"/>
      <c r="D131" s="201" t="s">
        <v>148</v>
      </c>
      <c r="E131" s="36"/>
      <c r="F131" s="206" t="s">
        <v>420</v>
      </c>
      <c r="G131" s="36"/>
      <c r="H131" s="36"/>
      <c r="I131" s="203"/>
      <c r="J131" s="36"/>
      <c r="K131" s="36"/>
      <c r="L131" s="39"/>
      <c r="M131" s="204"/>
      <c r="N131" s="205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148</v>
      </c>
      <c r="AU131" s="17" t="s">
        <v>86</v>
      </c>
    </row>
    <row r="132" spans="1:65" s="2" customFormat="1" ht="21.75" customHeight="1">
      <c r="A132" s="34"/>
      <c r="B132" s="35"/>
      <c r="C132" s="187" t="s">
        <v>86</v>
      </c>
      <c r="D132" s="187" t="s">
        <v>130</v>
      </c>
      <c r="E132" s="188" t="s">
        <v>421</v>
      </c>
      <c r="F132" s="189" t="s">
        <v>422</v>
      </c>
      <c r="G132" s="190" t="s">
        <v>423</v>
      </c>
      <c r="H132" s="191">
        <v>2.5000000000000001E-2</v>
      </c>
      <c r="I132" s="192"/>
      <c r="J132" s="193">
        <f>ROUND(I132*H132,2)</f>
        <v>0</v>
      </c>
      <c r="K132" s="194"/>
      <c r="L132" s="39"/>
      <c r="M132" s="195" t="s">
        <v>1</v>
      </c>
      <c r="N132" s="196" t="s">
        <v>41</v>
      </c>
      <c r="O132" s="7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134</v>
      </c>
      <c r="AT132" s="199" t="s">
        <v>130</v>
      </c>
      <c r="AU132" s="199" t="s">
        <v>86</v>
      </c>
      <c r="AY132" s="17" t="s">
        <v>127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84</v>
      </c>
      <c r="BK132" s="200">
        <f>ROUND(I132*H132,2)</f>
        <v>0</v>
      </c>
      <c r="BL132" s="17" t="s">
        <v>134</v>
      </c>
      <c r="BM132" s="199" t="s">
        <v>424</v>
      </c>
    </row>
    <row r="133" spans="1:65" s="2" customFormat="1" ht="58.5">
      <c r="A133" s="34"/>
      <c r="B133" s="35"/>
      <c r="C133" s="36"/>
      <c r="D133" s="201" t="s">
        <v>136</v>
      </c>
      <c r="E133" s="36"/>
      <c r="F133" s="202" t="s">
        <v>425</v>
      </c>
      <c r="G133" s="36"/>
      <c r="H133" s="36"/>
      <c r="I133" s="203"/>
      <c r="J133" s="36"/>
      <c r="K133" s="36"/>
      <c r="L133" s="39"/>
      <c r="M133" s="204"/>
      <c r="N133" s="205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136</v>
      </c>
      <c r="AU133" s="17" t="s">
        <v>86</v>
      </c>
    </row>
    <row r="134" spans="1:65" s="2" customFormat="1" ht="21.75" customHeight="1">
      <c r="A134" s="34"/>
      <c r="B134" s="35"/>
      <c r="C134" s="187" t="s">
        <v>143</v>
      </c>
      <c r="D134" s="187" t="s">
        <v>130</v>
      </c>
      <c r="E134" s="188" t="s">
        <v>426</v>
      </c>
      <c r="F134" s="189" t="s">
        <v>427</v>
      </c>
      <c r="G134" s="190" t="s">
        <v>152</v>
      </c>
      <c r="H134" s="191">
        <v>47.15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41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134</v>
      </c>
      <c r="AT134" s="199" t="s">
        <v>130</v>
      </c>
      <c r="AU134" s="199" t="s">
        <v>86</v>
      </c>
      <c r="AY134" s="17" t="s">
        <v>127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84</v>
      </c>
      <c r="BK134" s="200">
        <f>ROUND(I134*H134,2)</f>
        <v>0</v>
      </c>
      <c r="BL134" s="17" t="s">
        <v>134</v>
      </c>
      <c r="BM134" s="199" t="s">
        <v>428</v>
      </c>
    </row>
    <row r="135" spans="1:65" s="2" customFormat="1" ht="78">
      <c r="A135" s="34"/>
      <c r="B135" s="35"/>
      <c r="C135" s="36"/>
      <c r="D135" s="201" t="s">
        <v>136</v>
      </c>
      <c r="E135" s="36"/>
      <c r="F135" s="202" t="s">
        <v>429</v>
      </c>
      <c r="G135" s="36"/>
      <c r="H135" s="36"/>
      <c r="I135" s="203"/>
      <c r="J135" s="36"/>
      <c r="K135" s="36"/>
      <c r="L135" s="39"/>
      <c r="M135" s="204"/>
      <c r="N135" s="205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136</v>
      </c>
      <c r="AU135" s="17" t="s">
        <v>86</v>
      </c>
    </row>
    <row r="136" spans="1:65" s="14" customFormat="1">
      <c r="B136" s="229"/>
      <c r="C136" s="230"/>
      <c r="D136" s="201" t="s">
        <v>165</v>
      </c>
      <c r="E136" s="231" t="s">
        <v>1</v>
      </c>
      <c r="F136" s="232" t="s">
        <v>430</v>
      </c>
      <c r="G136" s="230"/>
      <c r="H136" s="231" t="s">
        <v>1</v>
      </c>
      <c r="I136" s="233"/>
      <c r="J136" s="230"/>
      <c r="K136" s="230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165</v>
      </c>
      <c r="AU136" s="238" t="s">
        <v>86</v>
      </c>
      <c r="AV136" s="14" t="s">
        <v>84</v>
      </c>
      <c r="AW136" s="14" t="s">
        <v>33</v>
      </c>
      <c r="AX136" s="14" t="s">
        <v>76</v>
      </c>
      <c r="AY136" s="238" t="s">
        <v>127</v>
      </c>
    </row>
    <row r="137" spans="1:65" s="13" customFormat="1">
      <c r="B137" s="207"/>
      <c r="C137" s="208"/>
      <c r="D137" s="201" t="s">
        <v>165</v>
      </c>
      <c r="E137" s="209" t="s">
        <v>1</v>
      </c>
      <c r="F137" s="210" t="s">
        <v>431</v>
      </c>
      <c r="G137" s="208"/>
      <c r="H137" s="211">
        <v>47.15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165</v>
      </c>
      <c r="AU137" s="217" t="s">
        <v>86</v>
      </c>
      <c r="AV137" s="13" t="s">
        <v>86</v>
      </c>
      <c r="AW137" s="13" t="s">
        <v>33</v>
      </c>
      <c r="AX137" s="13" t="s">
        <v>84</v>
      </c>
      <c r="AY137" s="217" t="s">
        <v>127</v>
      </c>
    </row>
    <row r="138" spans="1:65" s="2" customFormat="1" ht="21.75" customHeight="1">
      <c r="A138" s="34"/>
      <c r="B138" s="35"/>
      <c r="C138" s="187" t="s">
        <v>134</v>
      </c>
      <c r="D138" s="187" t="s">
        <v>130</v>
      </c>
      <c r="E138" s="188" t="s">
        <v>432</v>
      </c>
      <c r="F138" s="189" t="s">
        <v>433</v>
      </c>
      <c r="G138" s="190" t="s">
        <v>140</v>
      </c>
      <c r="H138" s="191">
        <v>1.5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41</v>
      </c>
      <c r="O138" s="7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134</v>
      </c>
      <c r="AT138" s="199" t="s">
        <v>130</v>
      </c>
      <c r="AU138" s="199" t="s">
        <v>86</v>
      </c>
      <c r="AY138" s="17" t="s">
        <v>127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84</v>
      </c>
      <c r="BK138" s="200">
        <f>ROUND(I138*H138,2)</f>
        <v>0</v>
      </c>
      <c r="BL138" s="17" t="s">
        <v>134</v>
      </c>
      <c r="BM138" s="199" t="s">
        <v>434</v>
      </c>
    </row>
    <row r="139" spans="1:65" s="2" customFormat="1" ht="39">
      <c r="A139" s="34"/>
      <c r="B139" s="35"/>
      <c r="C139" s="36"/>
      <c r="D139" s="201" t="s">
        <v>136</v>
      </c>
      <c r="E139" s="36"/>
      <c r="F139" s="202" t="s">
        <v>435</v>
      </c>
      <c r="G139" s="36"/>
      <c r="H139" s="36"/>
      <c r="I139" s="203"/>
      <c r="J139" s="36"/>
      <c r="K139" s="36"/>
      <c r="L139" s="39"/>
      <c r="M139" s="204"/>
      <c r="N139" s="205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136</v>
      </c>
      <c r="AU139" s="17" t="s">
        <v>86</v>
      </c>
    </row>
    <row r="140" spans="1:65" s="2" customFormat="1" ht="21.75" customHeight="1">
      <c r="A140" s="34"/>
      <c r="B140" s="35"/>
      <c r="C140" s="187" t="s">
        <v>128</v>
      </c>
      <c r="D140" s="187" t="s">
        <v>130</v>
      </c>
      <c r="E140" s="188" t="s">
        <v>234</v>
      </c>
      <c r="F140" s="189" t="s">
        <v>436</v>
      </c>
      <c r="G140" s="190" t="s">
        <v>152</v>
      </c>
      <c r="H140" s="191">
        <v>33.75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41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134</v>
      </c>
      <c r="AT140" s="199" t="s">
        <v>130</v>
      </c>
      <c r="AU140" s="199" t="s">
        <v>86</v>
      </c>
      <c r="AY140" s="17" t="s">
        <v>127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84</v>
      </c>
      <c r="BK140" s="200">
        <f>ROUND(I140*H140,2)</f>
        <v>0</v>
      </c>
      <c r="BL140" s="17" t="s">
        <v>134</v>
      </c>
      <c r="BM140" s="199" t="s">
        <v>437</v>
      </c>
    </row>
    <row r="141" spans="1:65" s="2" customFormat="1" ht="39">
      <c r="A141" s="34"/>
      <c r="B141" s="35"/>
      <c r="C141" s="36"/>
      <c r="D141" s="201" t="s">
        <v>136</v>
      </c>
      <c r="E141" s="36"/>
      <c r="F141" s="202" t="s">
        <v>438</v>
      </c>
      <c r="G141" s="36"/>
      <c r="H141" s="36"/>
      <c r="I141" s="203"/>
      <c r="J141" s="36"/>
      <c r="K141" s="36"/>
      <c r="L141" s="39"/>
      <c r="M141" s="204"/>
      <c r="N141" s="205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136</v>
      </c>
      <c r="AU141" s="17" t="s">
        <v>86</v>
      </c>
    </row>
    <row r="142" spans="1:65" s="14" customFormat="1">
      <c r="B142" s="229"/>
      <c r="C142" s="230"/>
      <c r="D142" s="201" t="s">
        <v>165</v>
      </c>
      <c r="E142" s="231" t="s">
        <v>1</v>
      </c>
      <c r="F142" s="232" t="s">
        <v>439</v>
      </c>
      <c r="G142" s="230"/>
      <c r="H142" s="231" t="s">
        <v>1</v>
      </c>
      <c r="I142" s="233"/>
      <c r="J142" s="230"/>
      <c r="K142" s="230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165</v>
      </c>
      <c r="AU142" s="238" t="s">
        <v>86</v>
      </c>
      <c r="AV142" s="14" t="s">
        <v>84</v>
      </c>
      <c r="AW142" s="14" t="s">
        <v>33</v>
      </c>
      <c r="AX142" s="14" t="s">
        <v>76</v>
      </c>
      <c r="AY142" s="238" t="s">
        <v>127</v>
      </c>
    </row>
    <row r="143" spans="1:65" s="13" customFormat="1">
      <c r="B143" s="207"/>
      <c r="C143" s="208"/>
      <c r="D143" s="201" t="s">
        <v>165</v>
      </c>
      <c r="E143" s="209" t="s">
        <v>1</v>
      </c>
      <c r="F143" s="210" t="s">
        <v>440</v>
      </c>
      <c r="G143" s="208"/>
      <c r="H143" s="211">
        <v>33.75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165</v>
      </c>
      <c r="AU143" s="217" t="s">
        <v>86</v>
      </c>
      <c r="AV143" s="13" t="s">
        <v>86</v>
      </c>
      <c r="AW143" s="13" t="s">
        <v>33</v>
      </c>
      <c r="AX143" s="13" t="s">
        <v>84</v>
      </c>
      <c r="AY143" s="217" t="s">
        <v>127</v>
      </c>
    </row>
    <row r="144" spans="1:65" s="2" customFormat="1" ht="21.75" customHeight="1">
      <c r="A144" s="34"/>
      <c r="B144" s="35"/>
      <c r="C144" s="187" t="s">
        <v>160</v>
      </c>
      <c r="D144" s="187" t="s">
        <v>130</v>
      </c>
      <c r="E144" s="188" t="s">
        <v>441</v>
      </c>
      <c r="F144" s="189" t="s">
        <v>442</v>
      </c>
      <c r="G144" s="190" t="s">
        <v>213</v>
      </c>
      <c r="H144" s="191">
        <v>112.5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41</v>
      </c>
      <c r="O144" s="7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134</v>
      </c>
      <c r="AT144" s="199" t="s">
        <v>130</v>
      </c>
      <c r="AU144" s="199" t="s">
        <v>86</v>
      </c>
      <c r="AY144" s="17" t="s">
        <v>127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84</v>
      </c>
      <c r="BK144" s="200">
        <f>ROUND(I144*H144,2)</f>
        <v>0</v>
      </c>
      <c r="BL144" s="17" t="s">
        <v>134</v>
      </c>
      <c r="BM144" s="199" t="s">
        <v>443</v>
      </c>
    </row>
    <row r="145" spans="1:65" s="2" customFormat="1" ht="39">
      <c r="A145" s="34"/>
      <c r="B145" s="35"/>
      <c r="C145" s="36"/>
      <c r="D145" s="201" t="s">
        <v>136</v>
      </c>
      <c r="E145" s="36"/>
      <c r="F145" s="202" t="s">
        <v>444</v>
      </c>
      <c r="G145" s="36"/>
      <c r="H145" s="36"/>
      <c r="I145" s="203"/>
      <c r="J145" s="36"/>
      <c r="K145" s="36"/>
      <c r="L145" s="39"/>
      <c r="M145" s="204"/>
      <c r="N145" s="205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136</v>
      </c>
      <c r="AU145" s="17" t="s">
        <v>86</v>
      </c>
    </row>
    <row r="146" spans="1:65" s="2" customFormat="1" ht="19.5">
      <c r="A146" s="34"/>
      <c r="B146" s="35"/>
      <c r="C146" s="36"/>
      <c r="D146" s="201" t="s">
        <v>148</v>
      </c>
      <c r="E146" s="36"/>
      <c r="F146" s="206" t="s">
        <v>445</v>
      </c>
      <c r="G146" s="36"/>
      <c r="H146" s="36"/>
      <c r="I146" s="203"/>
      <c r="J146" s="36"/>
      <c r="K146" s="36"/>
      <c r="L146" s="39"/>
      <c r="M146" s="204"/>
      <c r="N146" s="205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148</v>
      </c>
      <c r="AU146" s="17" t="s">
        <v>86</v>
      </c>
    </row>
    <row r="147" spans="1:65" s="13" customFormat="1">
      <c r="B147" s="207"/>
      <c r="C147" s="208"/>
      <c r="D147" s="201" t="s">
        <v>165</v>
      </c>
      <c r="E147" s="209" t="s">
        <v>1</v>
      </c>
      <c r="F147" s="210" t="s">
        <v>446</v>
      </c>
      <c r="G147" s="208"/>
      <c r="H147" s="211">
        <v>112.5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165</v>
      </c>
      <c r="AU147" s="217" t="s">
        <v>86</v>
      </c>
      <c r="AV147" s="13" t="s">
        <v>86</v>
      </c>
      <c r="AW147" s="13" t="s">
        <v>33</v>
      </c>
      <c r="AX147" s="13" t="s">
        <v>84</v>
      </c>
      <c r="AY147" s="217" t="s">
        <v>127</v>
      </c>
    </row>
    <row r="148" spans="1:65" s="2" customFormat="1" ht="16.5" customHeight="1">
      <c r="A148" s="34"/>
      <c r="B148" s="35"/>
      <c r="C148" s="187" t="s">
        <v>167</v>
      </c>
      <c r="D148" s="187" t="s">
        <v>130</v>
      </c>
      <c r="E148" s="188" t="s">
        <v>174</v>
      </c>
      <c r="F148" s="189" t="s">
        <v>175</v>
      </c>
      <c r="G148" s="190" t="s">
        <v>152</v>
      </c>
      <c r="H148" s="191">
        <v>140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41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134</v>
      </c>
      <c r="AT148" s="199" t="s">
        <v>130</v>
      </c>
      <c r="AU148" s="199" t="s">
        <v>86</v>
      </c>
      <c r="AY148" s="17" t="s">
        <v>127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84</v>
      </c>
      <c r="BK148" s="200">
        <f>ROUND(I148*H148,2)</f>
        <v>0</v>
      </c>
      <c r="BL148" s="17" t="s">
        <v>134</v>
      </c>
      <c r="BM148" s="199" t="s">
        <v>447</v>
      </c>
    </row>
    <row r="149" spans="1:65" s="2" customFormat="1" ht="48.75">
      <c r="A149" s="34"/>
      <c r="B149" s="35"/>
      <c r="C149" s="36"/>
      <c r="D149" s="201" t="s">
        <v>136</v>
      </c>
      <c r="E149" s="36"/>
      <c r="F149" s="202" t="s">
        <v>177</v>
      </c>
      <c r="G149" s="36"/>
      <c r="H149" s="36"/>
      <c r="I149" s="203"/>
      <c r="J149" s="36"/>
      <c r="K149" s="36"/>
      <c r="L149" s="39"/>
      <c r="M149" s="204"/>
      <c r="N149" s="205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136</v>
      </c>
      <c r="AU149" s="17" t="s">
        <v>86</v>
      </c>
    </row>
    <row r="150" spans="1:65" s="13" customFormat="1">
      <c r="B150" s="207"/>
      <c r="C150" s="208"/>
      <c r="D150" s="201" t="s">
        <v>165</v>
      </c>
      <c r="E150" s="209" t="s">
        <v>1</v>
      </c>
      <c r="F150" s="210" t="s">
        <v>448</v>
      </c>
      <c r="G150" s="208"/>
      <c r="H150" s="211">
        <v>140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165</v>
      </c>
      <c r="AU150" s="217" t="s">
        <v>86</v>
      </c>
      <c r="AV150" s="13" t="s">
        <v>86</v>
      </c>
      <c r="AW150" s="13" t="s">
        <v>33</v>
      </c>
      <c r="AX150" s="13" t="s">
        <v>84</v>
      </c>
      <c r="AY150" s="217" t="s">
        <v>127</v>
      </c>
    </row>
    <row r="151" spans="1:65" s="2" customFormat="1" ht="21.75" customHeight="1">
      <c r="A151" s="34"/>
      <c r="B151" s="35"/>
      <c r="C151" s="187" t="s">
        <v>173</v>
      </c>
      <c r="D151" s="187" t="s">
        <v>130</v>
      </c>
      <c r="E151" s="188" t="s">
        <v>449</v>
      </c>
      <c r="F151" s="189" t="s">
        <v>450</v>
      </c>
      <c r="G151" s="190" t="s">
        <v>152</v>
      </c>
      <c r="H151" s="191">
        <v>6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41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134</v>
      </c>
      <c r="AT151" s="199" t="s">
        <v>130</v>
      </c>
      <c r="AU151" s="199" t="s">
        <v>86</v>
      </c>
      <c r="AY151" s="17" t="s">
        <v>127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84</v>
      </c>
      <c r="BK151" s="200">
        <f>ROUND(I151*H151,2)</f>
        <v>0</v>
      </c>
      <c r="BL151" s="17" t="s">
        <v>134</v>
      </c>
      <c r="BM151" s="199" t="s">
        <v>451</v>
      </c>
    </row>
    <row r="152" spans="1:65" s="2" customFormat="1" ht="29.25">
      <c r="A152" s="34"/>
      <c r="B152" s="35"/>
      <c r="C152" s="36"/>
      <c r="D152" s="201" t="s">
        <v>136</v>
      </c>
      <c r="E152" s="36"/>
      <c r="F152" s="202" t="s">
        <v>452</v>
      </c>
      <c r="G152" s="36"/>
      <c r="H152" s="36"/>
      <c r="I152" s="203"/>
      <c r="J152" s="36"/>
      <c r="K152" s="36"/>
      <c r="L152" s="39"/>
      <c r="M152" s="204"/>
      <c r="N152" s="205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136</v>
      </c>
      <c r="AU152" s="17" t="s">
        <v>86</v>
      </c>
    </row>
    <row r="153" spans="1:65" s="14" customFormat="1">
      <c r="B153" s="229"/>
      <c r="C153" s="230"/>
      <c r="D153" s="201" t="s">
        <v>165</v>
      </c>
      <c r="E153" s="231" t="s">
        <v>1</v>
      </c>
      <c r="F153" s="232" t="s">
        <v>453</v>
      </c>
      <c r="G153" s="230"/>
      <c r="H153" s="231" t="s">
        <v>1</v>
      </c>
      <c r="I153" s="233"/>
      <c r="J153" s="230"/>
      <c r="K153" s="230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165</v>
      </c>
      <c r="AU153" s="238" t="s">
        <v>86</v>
      </c>
      <c r="AV153" s="14" t="s">
        <v>84</v>
      </c>
      <c r="AW153" s="14" t="s">
        <v>33</v>
      </c>
      <c r="AX153" s="14" t="s">
        <v>76</v>
      </c>
      <c r="AY153" s="238" t="s">
        <v>127</v>
      </c>
    </row>
    <row r="154" spans="1:65" s="13" customFormat="1">
      <c r="B154" s="207"/>
      <c r="C154" s="208"/>
      <c r="D154" s="201" t="s">
        <v>165</v>
      </c>
      <c r="E154" s="209" t="s">
        <v>1</v>
      </c>
      <c r="F154" s="210" t="s">
        <v>454</v>
      </c>
      <c r="G154" s="208"/>
      <c r="H154" s="211">
        <v>6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165</v>
      </c>
      <c r="AU154" s="217" t="s">
        <v>86</v>
      </c>
      <c r="AV154" s="13" t="s">
        <v>86</v>
      </c>
      <c r="AW154" s="13" t="s">
        <v>33</v>
      </c>
      <c r="AX154" s="13" t="s">
        <v>84</v>
      </c>
      <c r="AY154" s="217" t="s">
        <v>127</v>
      </c>
    </row>
    <row r="155" spans="1:65" s="2" customFormat="1" ht="21.75" customHeight="1">
      <c r="A155" s="34"/>
      <c r="B155" s="35"/>
      <c r="C155" s="187" t="s">
        <v>178</v>
      </c>
      <c r="D155" s="187" t="s">
        <v>130</v>
      </c>
      <c r="E155" s="188" t="s">
        <v>455</v>
      </c>
      <c r="F155" s="189" t="s">
        <v>456</v>
      </c>
      <c r="G155" s="190" t="s">
        <v>423</v>
      </c>
      <c r="H155" s="191">
        <v>2.5000000000000001E-2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41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134</v>
      </c>
      <c r="AT155" s="199" t="s">
        <v>130</v>
      </c>
      <c r="AU155" s="199" t="s">
        <v>86</v>
      </c>
      <c r="AY155" s="17" t="s">
        <v>127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84</v>
      </c>
      <c r="BK155" s="200">
        <f>ROUND(I155*H155,2)</f>
        <v>0</v>
      </c>
      <c r="BL155" s="17" t="s">
        <v>134</v>
      </c>
      <c r="BM155" s="199" t="s">
        <v>457</v>
      </c>
    </row>
    <row r="156" spans="1:65" s="2" customFormat="1" ht="48.75">
      <c r="A156" s="34"/>
      <c r="B156" s="35"/>
      <c r="C156" s="36"/>
      <c r="D156" s="201" t="s">
        <v>136</v>
      </c>
      <c r="E156" s="36"/>
      <c r="F156" s="202" t="s">
        <v>458</v>
      </c>
      <c r="G156" s="36"/>
      <c r="H156" s="36"/>
      <c r="I156" s="203"/>
      <c r="J156" s="36"/>
      <c r="K156" s="36"/>
      <c r="L156" s="39"/>
      <c r="M156" s="204"/>
      <c r="N156" s="205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136</v>
      </c>
      <c r="AU156" s="17" t="s">
        <v>86</v>
      </c>
    </row>
    <row r="157" spans="1:65" s="2" customFormat="1" ht="21.75" customHeight="1">
      <c r="A157" s="34"/>
      <c r="B157" s="35"/>
      <c r="C157" s="187" t="s">
        <v>183</v>
      </c>
      <c r="D157" s="187" t="s">
        <v>130</v>
      </c>
      <c r="E157" s="188" t="s">
        <v>459</v>
      </c>
      <c r="F157" s="189" t="s">
        <v>460</v>
      </c>
      <c r="G157" s="190" t="s">
        <v>140</v>
      </c>
      <c r="H157" s="191">
        <v>25</v>
      </c>
      <c r="I157" s="192"/>
      <c r="J157" s="193">
        <f>ROUND(I157*H157,2)</f>
        <v>0</v>
      </c>
      <c r="K157" s="194"/>
      <c r="L157" s="39"/>
      <c r="M157" s="195" t="s">
        <v>1</v>
      </c>
      <c r="N157" s="196" t="s">
        <v>41</v>
      </c>
      <c r="O157" s="7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134</v>
      </c>
      <c r="AT157" s="199" t="s">
        <v>130</v>
      </c>
      <c r="AU157" s="199" t="s">
        <v>86</v>
      </c>
      <c r="AY157" s="17" t="s">
        <v>127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84</v>
      </c>
      <c r="BK157" s="200">
        <f>ROUND(I157*H157,2)</f>
        <v>0</v>
      </c>
      <c r="BL157" s="17" t="s">
        <v>134</v>
      </c>
      <c r="BM157" s="199" t="s">
        <v>461</v>
      </c>
    </row>
    <row r="158" spans="1:65" s="2" customFormat="1" ht="68.25">
      <c r="A158" s="34"/>
      <c r="B158" s="35"/>
      <c r="C158" s="36"/>
      <c r="D158" s="201" t="s">
        <v>136</v>
      </c>
      <c r="E158" s="36"/>
      <c r="F158" s="202" t="s">
        <v>462</v>
      </c>
      <c r="G158" s="36"/>
      <c r="H158" s="36"/>
      <c r="I158" s="203"/>
      <c r="J158" s="36"/>
      <c r="K158" s="36"/>
      <c r="L158" s="39"/>
      <c r="M158" s="204"/>
      <c r="N158" s="205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136</v>
      </c>
      <c r="AU158" s="17" t="s">
        <v>86</v>
      </c>
    </row>
    <row r="159" spans="1:65" s="2" customFormat="1" ht="19.5">
      <c r="A159" s="34"/>
      <c r="B159" s="35"/>
      <c r="C159" s="36"/>
      <c r="D159" s="201" t="s">
        <v>148</v>
      </c>
      <c r="E159" s="36"/>
      <c r="F159" s="206" t="s">
        <v>159</v>
      </c>
      <c r="G159" s="36"/>
      <c r="H159" s="36"/>
      <c r="I159" s="203"/>
      <c r="J159" s="36"/>
      <c r="K159" s="36"/>
      <c r="L159" s="39"/>
      <c r="M159" s="204"/>
      <c r="N159" s="205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148</v>
      </c>
      <c r="AU159" s="17" t="s">
        <v>86</v>
      </c>
    </row>
    <row r="160" spans="1:65" s="2" customFormat="1" ht="21.75" customHeight="1">
      <c r="A160" s="34"/>
      <c r="B160" s="35"/>
      <c r="C160" s="187" t="s">
        <v>189</v>
      </c>
      <c r="D160" s="187" t="s">
        <v>130</v>
      </c>
      <c r="E160" s="188" t="s">
        <v>463</v>
      </c>
      <c r="F160" s="189" t="s">
        <v>464</v>
      </c>
      <c r="G160" s="190" t="s">
        <v>140</v>
      </c>
      <c r="H160" s="191">
        <v>30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41</v>
      </c>
      <c r="O160" s="71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134</v>
      </c>
      <c r="AT160" s="199" t="s">
        <v>130</v>
      </c>
      <c r="AU160" s="199" t="s">
        <v>86</v>
      </c>
      <c r="AY160" s="17" t="s">
        <v>127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84</v>
      </c>
      <c r="BK160" s="200">
        <f>ROUND(I160*H160,2)</f>
        <v>0</v>
      </c>
      <c r="BL160" s="17" t="s">
        <v>134</v>
      </c>
      <c r="BM160" s="199" t="s">
        <v>465</v>
      </c>
    </row>
    <row r="161" spans="1:65" s="2" customFormat="1" ht="58.5">
      <c r="A161" s="34"/>
      <c r="B161" s="35"/>
      <c r="C161" s="36"/>
      <c r="D161" s="201" t="s">
        <v>136</v>
      </c>
      <c r="E161" s="36"/>
      <c r="F161" s="202" t="s">
        <v>466</v>
      </c>
      <c r="G161" s="36"/>
      <c r="H161" s="36"/>
      <c r="I161" s="203"/>
      <c r="J161" s="36"/>
      <c r="K161" s="36"/>
      <c r="L161" s="39"/>
      <c r="M161" s="204"/>
      <c r="N161" s="205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136</v>
      </c>
      <c r="AU161" s="17" t="s">
        <v>86</v>
      </c>
    </row>
    <row r="162" spans="1:65" s="2" customFormat="1" ht="21.75" customHeight="1">
      <c r="A162" s="34"/>
      <c r="B162" s="35"/>
      <c r="C162" s="187" t="s">
        <v>194</v>
      </c>
      <c r="D162" s="187" t="s">
        <v>130</v>
      </c>
      <c r="E162" s="188" t="s">
        <v>467</v>
      </c>
      <c r="F162" s="189" t="s">
        <v>468</v>
      </c>
      <c r="G162" s="190" t="s">
        <v>140</v>
      </c>
      <c r="H162" s="191">
        <v>4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41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134</v>
      </c>
      <c r="AT162" s="199" t="s">
        <v>130</v>
      </c>
      <c r="AU162" s="199" t="s">
        <v>86</v>
      </c>
      <c r="AY162" s="17" t="s">
        <v>127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84</v>
      </c>
      <c r="BK162" s="200">
        <f>ROUND(I162*H162,2)</f>
        <v>0</v>
      </c>
      <c r="BL162" s="17" t="s">
        <v>134</v>
      </c>
      <c r="BM162" s="199" t="s">
        <v>469</v>
      </c>
    </row>
    <row r="163" spans="1:65" s="2" customFormat="1" ht="58.5">
      <c r="A163" s="34"/>
      <c r="B163" s="35"/>
      <c r="C163" s="36"/>
      <c r="D163" s="201" t="s">
        <v>136</v>
      </c>
      <c r="E163" s="36"/>
      <c r="F163" s="202" t="s">
        <v>470</v>
      </c>
      <c r="G163" s="36"/>
      <c r="H163" s="36"/>
      <c r="I163" s="203"/>
      <c r="J163" s="36"/>
      <c r="K163" s="36"/>
      <c r="L163" s="39"/>
      <c r="M163" s="204"/>
      <c r="N163" s="205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136</v>
      </c>
      <c r="AU163" s="17" t="s">
        <v>86</v>
      </c>
    </row>
    <row r="164" spans="1:65" s="12" customFormat="1" ht="22.9" customHeight="1">
      <c r="B164" s="171"/>
      <c r="C164" s="172"/>
      <c r="D164" s="173" t="s">
        <v>75</v>
      </c>
      <c r="E164" s="185" t="s">
        <v>471</v>
      </c>
      <c r="F164" s="185" t="s">
        <v>472</v>
      </c>
      <c r="G164" s="172"/>
      <c r="H164" s="172"/>
      <c r="I164" s="175"/>
      <c r="J164" s="186">
        <f>BK164</f>
        <v>0</v>
      </c>
      <c r="K164" s="172"/>
      <c r="L164" s="177"/>
      <c r="M164" s="178"/>
      <c r="N164" s="179"/>
      <c r="O164" s="179"/>
      <c r="P164" s="180">
        <f>SUM(P165:P214)</f>
        <v>0</v>
      </c>
      <c r="Q164" s="179"/>
      <c r="R164" s="180">
        <f>SUM(R165:R214)</f>
        <v>0</v>
      </c>
      <c r="S164" s="179"/>
      <c r="T164" s="181">
        <f>SUM(T165:T214)</f>
        <v>0</v>
      </c>
      <c r="AR164" s="182" t="s">
        <v>84</v>
      </c>
      <c r="AT164" s="183" t="s">
        <v>75</v>
      </c>
      <c r="AU164" s="183" t="s">
        <v>84</v>
      </c>
      <c r="AY164" s="182" t="s">
        <v>127</v>
      </c>
      <c r="BK164" s="184">
        <f>SUM(BK165:BK214)</f>
        <v>0</v>
      </c>
    </row>
    <row r="165" spans="1:65" s="2" customFormat="1" ht="21.75" customHeight="1">
      <c r="A165" s="34"/>
      <c r="B165" s="35"/>
      <c r="C165" s="187" t="s">
        <v>199</v>
      </c>
      <c r="D165" s="187" t="s">
        <v>130</v>
      </c>
      <c r="E165" s="188" t="s">
        <v>131</v>
      </c>
      <c r="F165" s="189" t="s">
        <v>132</v>
      </c>
      <c r="G165" s="190" t="s">
        <v>133</v>
      </c>
      <c r="H165" s="191">
        <v>4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41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134</v>
      </c>
      <c r="AT165" s="199" t="s">
        <v>130</v>
      </c>
      <c r="AU165" s="199" t="s">
        <v>86</v>
      </c>
      <c r="AY165" s="17" t="s">
        <v>127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84</v>
      </c>
      <c r="BK165" s="200">
        <f>ROUND(I165*H165,2)</f>
        <v>0</v>
      </c>
      <c r="BL165" s="17" t="s">
        <v>134</v>
      </c>
      <c r="BM165" s="199" t="s">
        <v>473</v>
      </c>
    </row>
    <row r="166" spans="1:65" s="2" customFormat="1" ht="29.25">
      <c r="A166" s="34"/>
      <c r="B166" s="35"/>
      <c r="C166" s="36"/>
      <c r="D166" s="201" t="s">
        <v>136</v>
      </c>
      <c r="E166" s="36"/>
      <c r="F166" s="202" t="s">
        <v>137</v>
      </c>
      <c r="G166" s="36"/>
      <c r="H166" s="36"/>
      <c r="I166" s="203"/>
      <c r="J166" s="36"/>
      <c r="K166" s="36"/>
      <c r="L166" s="39"/>
      <c r="M166" s="204"/>
      <c r="N166" s="205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136</v>
      </c>
      <c r="AU166" s="17" t="s">
        <v>86</v>
      </c>
    </row>
    <row r="167" spans="1:65" s="14" customFormat="1">
      <c r="B167" s="229"/>
      <c r="C167" s="230"/>
      <c r="D167" s="201" t="s">
        <v>165</v>
      </c>
      <c r="E167" s="231" t="s">
        <v>1</v>
      </c>
      <c r="F167" s="232" t="s">
        <v>474</v>
      </c>
      <c r="G167" s="230"/>
      <c r="H167" s="231" t="s">
        <v>1</v>
      </c>
      <c r="I167" s="233"/>
      <c r="J167" s="230"/>
      <c r="K167" s="230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165</v>
      </c>
      <c r="AU167" s="238" t="s">
        <v>86</v>
      </c>
      <c r="AV167" s="14" t="s">
        <v>84</v>
      </c>
      <c r="AW167" s="14" t="s">
        <v>33</v>
      </c>
      <c r="AX167" s="14" t="s">
        <v>76</v>
      </c>
      <c r="AY167" s="238" t="s">
        <v>127</v>
      </c>
    </row>
    <row r="168" spans="1:65" s="13" customFormat="1">
      <c r="B168" s="207"/>
      <c r="C168" s="208"/>
      <c r="D168" s="201" t="s">
        <v>165</v>
      </c>
      <c r="E168" s="209" t="s">
        <v>1</v>
      </c>
      <c r="F168" s="210" t="s">
        <v>86</v>
      </c>
      <c r="G168" s="208"/>
      <c r="H168" s="211">
        <v>2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165</v>
      </c>
      <c r="AU168" s="217" t="s">
        <v>86</v>
      </c>
      <c r="AV168" s="13" t="s">
        <v>86</v>
      </c>
      <c r="AW168" s="13" t="s">
        <v>33</v>
      </c>
      <c r="AX168" s="13" t="s">
        <v>76</v>
      </c>
      <c r="AY168" s="217" t="s">
        <v>127</v>
      </c>
    </row>
    <row r="169" spans="1:65" s="14" customFormat="1">
      <c r="B169" s="229"/>
      <c r="C169" s="230"/>
      <c r="D169" s="201" t="s">
        <v>165</v>
      </c>
      <c r="E169" s="231" t="s">
        <v>1</v>
      </c>
      <c r="F169" s="232" t="s">
        <v>475</v>
      </c>
      <c r="G169" s="230"/>
      <c r="H169" s="231" t="s">
        <v>1</v>
      </c>
      <c r="I169" s="233"/>
      <c r="J169" s="230"/>
      <c r="K169" s="230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165</v>
      </c>
      <c r="AU169" s="238" t="s">
        <v>86</v>
      </c>
      <c r="AV169" s="14" t="s">
        <v>84</v>
      </c>
      <c r="AW169" s="14" t="s">
        <v>33</v>
      </c>
      <c r="AX169" s="14" t="s">
        <v>76</v>
      </c>
      <c r="AY169" s="238" t="s">
        <v>127</v>
      </c>
    </row>
    <row r="170" spans="1:65" s="13" customFormat="1">
      <c r="B170" s="207"/>
      <c r="C170" s="208"/>
      <c r="D170" s="201" t="s">
        <v>165</v>
      </c>
      <c r="E170" s="209" t="s">
        <v>1</v>
      </c>
      <c r="F170" s="210" t="s">
        <v>86</v>
      </c>
      <c r="G170" s="208"/>
      <c r="H170" s="211">
        <v>2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165</v>
      </c>
      <c r="AU170" s="217" t="s">
        <v>86</v>
      </c>
      <c r="AV170" s="13" t="s">
        <v>86</v>
      </c>
      <c r="AW170" s="13" t="s">
        <v>33</v>
      </c>
      <c r="AX170" s="13" t="s">
        <v>76</v>
      </c>
      <c r="AY170" s="217" t="s">
        <v>127</v>
      </c>
    </row>
    <row r="171" spans="1:65" s="15" customFormat="1">
      <c r="B171" s="239"/>
      <c r="C171" s="240"/>
      <c r="D171" s="201" t="s">
        <v>165</v>
      </c>
      <c r="E171" s="241" t="s">
        <v>1</v>
      </c>
      <c r="F171" s="242" t="s">
        <v>282</v>
      </c>
      <c r="G171" s="240"/>
      <c r="H171" s="243">
        <v>4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AT171" s="249" t="s">
        <v>165</v>
      </c>
      <c r="AU171" s="249" t="s">
        <v>86</v>
      </c>
      <c r="AV171" s="15" t="s">
        <v>134</v>
      </c>
      <c r="AW171" s="15" t="s">
        <v>33</v>
      </c>
      <c r="AX171" s="15" t="s">
        <v>84</v>
      </c>
      <c r="AY171" s="249" t="s">
        <v>127</v>
      </c>
    </row>
    <row r="172" spans="1:65" s="2" customFormat="1" ht="21.75" customHeight="1">
      <c r="A172" s="34"/>
      <c r="B172" s="35"/>
      <c r="C172" s="187" t="s">
        <v>206</v>
      </c>
      <c r="D172" s="187" t="s">
        <v>130</v>
      </c>
      <c r="E172" s="188" t="s">
        <v>476</v>
      </c>
      <c r="F172" s="189" t="s">
        <v>477</v>
      </c>
      <c r="G172" s="190" t="s">
        <v>140</v>
      </c>
      <c r="H172" s="191">
        <v>13.8</v>
      </c>
      <c r="I172" s="192"/>
      <c r="J172" s="193">
        <f>ROUND(I172*H172,2)</f>
        <v>0</v>
      </c>
      <c r="K172" s="194"/>
      <c r="L172" s="39"/>
      <c r="M172" s="195" t="s">
        <v>1</v>
      </c>
      <c r="N172" s="196" t="s">
        <v>41</v>
      </c>
      <c r="O172" s="7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134</v>
      </c>
      <c r="AT172" s="199" t="s">
        <v>130</v>
      </c>
      <c r="AU172" s="199" t="s">
        <v>86</v>
      </c>
      <c r="AY172" s="17" t="s">
        <v>127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7" t="s">
        <v>84</v>
      </c>
      <c r="BK172" s="200">
        <f>ROUND(I172*H172,2)</f>
        <v>0</v>
      </c>
      <c r="BL172" s="17" t="s">
        <v>134</v>
      </c>
      <c r="BM172" s="199" t="s">
        <v>478</v>
      </c>
    </row>
    <row r="173" spans="1:65" s="2" customFormat="1" ht="29.25">
      <c r="A173" s="34"/>
      <c r="B173" s="35"/>
      <c r="C173" s="36"/>
      <c r="D173" s="201" t="s">
        <v>136</v>
      </c>
      <c r="E173" s="36"/>
      <c r="F173" s="202" t="s">
        <v>479</v>
      </c>
      <c r="G173" s="36"/>
      <c r="H173" s="36"/>
      <c r="I173" s="203"/>
      <c r="J173" s="36"/>
      <c r="K173" s="36"/>
      <c r="L173" s="39"/>
      <c r="M173" s="204"/>
      <c r="N173" s="205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136</v>
      </c>
      <c r="AU173" s="17" t="s">
        <v>86</v>
      </c>
    </row>
    <row r="174" spans="1:65" s="2" customFormat="1" ht="33" customHeight="1">
      <c r="A174" s="34"/>
      <c r="B174" s="35"/>
      <c r="C174" s="187" t="s">
        <v>8</v>
      </c>
      <c r="D174" s="187" t="s">
        <v>130</v>
      </c>
      <c r="E174" s="188" t="s">
        <v>480</v>
      </c>
      <c r="F174" s="189" t="s">
        <v>481</v>
      </c>
      <c r="G174" s="190" t="s">
        <v>140</v>
      </c>
      <c r="H174" s="191">
        <v>5.4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41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134</v>
      </c>
      <c r="AT174" s="199" t="s">
        <v>130</v>
      </c>
      <c r="AU174" s="199" t="s">
        <v>86</v>
      </c>
      <c r="AY174" s="17" t="s">
        <v>127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84</v>
      </c>
      <c r="BK174" s="200">
        <f>ROUND(I174*H174,2)</f>
        <v>0</v>
      </c>
      <c r="BL174" s="17" t="s">
        <v>134</v>
      </c>
      <c r="BM174" s="199" t="s">
        <v>482</v>
      </c>
    </row>
    <row r="175" spans="1:65" s="2" customFormat="1" ht="39">
      <c r="A175" s="34"/>
      <c r="B175" s="35"/>
      <c r="C175" s="36"/>
      <c r="D175" s="201" t="s">
        <v>136</v>
      </c>
      <c r="E175" s="36"/>
      <c r="F175" s="202" t="s">
        <v>483</v>
      </c>
      <c r="G175" s="36"/>
      <c r="H175" s="36"/>
      <c r="I175" s="203"/>
      <c r="J175" s="36"/>
      <c r="K175" s="36"/>
      <c r="L175" s="39"/>
      <c r="M175" s="204"/>
      <c r="N175" s="205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136</v>
      </c>
      <c r="AU175" s="17" t="s">
        <v>86</v>
      </c>
    </row>
    <row r="176" spans="1:65" s="2" customFormat="1" ht="21.75" customHeight="1">
      <c r="A176" s="34"/>
      <c r="B176" s="35"/>
      <c r="C176" s="187" t="s">
        <v>217</v>
      </c>
      <c r="D176" s="187" t="s">
        <v>130</v>
      </c>
      <c r="E176" s="188" t="s">
        <v>484</v>
      </c>
      <c r="F176" s="189" t="s">
        <v>485</v>
      </c>
      <c r="G176" s="190" t="s">
        <v>140</v>
      </c>
      <c r="H176" s="191">
        <v>20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41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134</v>
      </c>
      <c r="AT176" s="199" t="s">
        <v>130</v>
      </c>
      <c r="AU176" s="199" t="s">
        <v>86</v>
      </c>
      <c r="AY176" s="17" t="s">
        <v>127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84</v>
      </c>
      <c r="BK176" s="200">
        <f>ROUND(I176*H176,2)</f>
        <v>0</v>
      </c>
      <c r="BL176" s="17" t="s">
        <v>134</v>
      </c>
      <c r="BM176" s="199" t="s">
        <v>486</v>
      </c>
    </row>
    <row r="177" spans="1:65" s="2" customFormat="1" ht="19.5">
      <c r="A177" s="34"/>
      <c r="B177" s="35"/>
      <c r="C177" s="36"/>
      <c r="D177" s="201" t="s">
        <v>136</v>
      </c>
      <c r="E177" s="36"/>
      <c r="F177" s="202" t="s">
        <v>487</v>
      </c>
      <c r="G177" s="36"/>
      <c r="H177" s="36"/>
      <c r="I177" s="203"/>
      <c r="J177" s="36"/>
      <c r="K177" s="36"/>
      <c r="L177" s="39"/>
      <c r="M177" s="204"/>
      <c r="N177" s="205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136</v>
      </c>
      <c r="AU177" s="17" t="s">
        <v>86</v>
      </c>
    </row>
    <row r="178" spans="1:65" s="2" customFormat="1" ht="21.75" customHeight="1">
      <c r="A178" s="34"/>
      <c r="B178" s="35"/>
      <c r="C178" s="187" t="s">
        <v>223</v>
      </c>
      <c r="D178" s="187" t="s">
        <v>130</v>
      </c>
      <c r="E178" s="188" t="s">
        <v>211</v>
      </c>
      <c r="F178" s="189" t="s">
        <v>212</v>
      </c>
      <c r="G178" s="190" t="s">
        <v>213</v>
      </c>
      <c r="H178" s="191">
        <v>34.5</v>
      </c>
      <c r="I178" s="192"/>
      <c r="J178" s="193">
        <f>ROUND(I178*H178,2)</f>
        <v>0</v>
      </c>
      <c r="K178" s="194"/>
      <c r="L178" s="39"/>
      <c r="M178" s="195" t="s">
        <v>1</v>
      </c>
      <c r="N178" s="196" t="s">
        <v>41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134</v>
      </c>
      <c r="AT178" s="199" t="s">
        <v>130</v>
      </c>
      <c r="AU178" s="199" t="s">
        <v>86</v>
      </c>
      <c r="AY178" s="17" t="s">
        <v>127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84</v>
      </c>
      <c r="BK178" s="200">
        <f>ROUND(I178*H178,2)</f>
        <v>0</v>
      </c>
      <c r="BL178" s="17" t="s">
        <v>134</v>
      </c>
      <c r="BM178" s="199" t="s">
        <v>488</v>
      </c>
    </row>
    <row r="179" spans="1:65" s="2" customFormat="1" ht="29.25">
      <c r="A179" s="34"/>
      <c r="B179" s="35"/>
      <c r="C179" s="36"/>
      <c r="D179" s="201" t="s">
        <v>136</v>
      </c>
      <c r="E179" s="36"/>
      <c r="F179" s="202" t="s">
        <v>215</v>
      </c>
      <c r="G179" s="36"/>
      <c r="H179" s="36"/>
      <c r="I179" s="203"/>
      <c r="J179" s="36"/>
      <c r="K179" s="36"/>
      <c r="L179" s="39"/>
      <c r="M179" s="204"/>
      <c r="N179" s="205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136</v>
      </c>
      <c r="AU179" s="17" t="s">
        <v>86</v>
      </c>
    </row>
    <row r="180" spans="1:65" s="14" customFormat="1">
      <c r="B180" s="229"/>
      <c r="C180" s="230"/>
      <c r="D180" s="201" t="s">
        <v>165</v>
      </c>
      <c r="E180" s="231" t="s">
        <v>1</v>
      </c>
      <c r="F180" s="232" t="s">
        <v>489</v>
      </c>
      <c r="G180" s="230"/>
      <c r="H180" s="231" t="s">
        <v>1</v>
      </c>
      <c r="I180" s="233"/>
      <c r="J180" s="230"/>
      <c r="K180" s="230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165</v>
      </c>
      <c r="AU180" s="238" t="s">
        <v>86</v>
      </c>
      <c r="AV180" s="14" t="s">
        <v>84</v>
      </c>
      <c r="AW180" s="14" t="s">
        <v>33</v>
      </c>
      <c r="AX180" s="14" t="s">
        <v>76</v>
      </c>
      <c r="AY180" s="238" t="s">
        <v>127</v>
      </c>
    </row>
    <row r="181" spans="1:65" s="13" customFormat="1">
      <c r="B181" s="207"/>
      <c r="C181" s="208"/>
      <c r="D181" s="201" t="s">
        <v>165</v>
      </c>
      <c r="E181" s="209" t="s">
        <v>1</v>
      </c>
      <c r="F181" s="210" t="s">
        <v>490</v>
      </c>
      <c r="G181" s="208"/>
      <c r="H181" s="211">
        <v>18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165</v>
      </c>
      <c r="AU181" s="217" t="s">
        <v>86</v>
      </c>
      <c r="AV181" s="13" t="s">
        <v>86</v>
      </c>
      <c r="AW181" s="13" t="s">
        <v>33</v>
      </c>
      <c r="AX181" s="13" t="s">
        <v>76</v>
      </c>
      <c r="AY181" s="217" t="s">
        <v>127</v>
      </c>
    </row>
    <row r="182" spans="1:65" s="14" customFormat="1">
      <c r="B182" s="229"/>
      <c r="C182" s="230"/>
      <c r="D182" s="201" t="s">
        <v>165</v>
      </c>
      <c r="E182" s="231" t="s">
        <v>1</v>
      </c>
      <c r="F182" s="232" t="s">
        <v>491</v>
      </c>
      <c r="G182" s="230"/>
      <c r="H182" s="231" t="s">
        <v>1</v>
      </c>
      <c r="I182" s="233"/>
      <c r="J182" s="230"/>
      <c r="K182" s="230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165</v>
      </c>
      <c r="AU182" s="238" t="s">
        <v>86</v>
      </c>
      <c r="AV182" s="14" t="s">
        <v>84</v>
      </c>
      <c r="AW182" s="14" t="s">
        <v>33</v>
      </c>
      <c r="AX182" s="14" t="s">
        <v>76</v>
      </c>
      <c r="AY182" s="238" t="s">
        <v>127</v>
      </c>
    </row>
    <row r="183" spans="1:65" s="13" customFormat="1">
      <c r="B183" s="207"/>
      <c r="C183" s="208"/>
      <c r="D183" s="201" t="s">
        <v>165</v>
      </c>
      <c r="E183" s="209" t="s">
        <v>1</v>
      </c>
      <c r="F183" s="210" t="s">
        <v>492</v>
      </c>
      <c r="G183" s="208"/>
      <c r="H183" s="211">
        <v>16.5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165</v>
      </c>
      <c r="AU183" s="217" t="s">
        <v>86</v>
      </c>
      <c r="AV183" s="13" t="s">
        <v>86</v>
      </c>
      <c r="AW183" s="13" t="s">
        <v>33</v>
      </c>
      <c r="AX183" s="13" t="s">
        <v>76</v>
      </c>
      <c r="AY183" s="217" t="s">
        <v>127</v>
      </c>
    </row>
    <row r="184" spans="1:65" s="15" customFormat="1">
      <c r="B184" s="239"/>
      <c r="C184" s="240"/>
      <c r="D184" s="201" t="s">
        <v>165</v>
      </c>
      <c r="E184" s="241" t="s">
        <v>1</v>
      </c>
      <c r="F184" s="242" t="s">
        <v>282</v>
      </c>
      <c r="G184" s="240"/>
      <c r="H184" s="243">
        <v>34.5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165</v>
      </c>
      <c r="AU184" s="249" t="s">
        <v>86</v>
      </c>
      <c r="AV184" s="15" t="s">
        <v>134</v>
      </c>
      <c r="AW184" s="15" t="s">
        <v>33</v>
      </c>
      <c r="AX184" s="15" t="s">
        <v>84</v>
      </c>
      <c r="AY184" s="249" t="s">
        <v>127</v>
      </c>
    </row>
    <row r="185" spans="1:65" s="2" customFormat="1" ht="21.75" customHeight="1">
      <c r="A185" s="34"/>
      <c r="B185" s="35"/>
      <c r="C185" s="187" t="s">
        <v>228</v>
      </c>
      <c r="D185" s="187" t="s">
        <v>130</v>
      </c>
      <c r="E185" s="188" t="s">
        <v>218</v>
      </c>
      <c r="F185" s="189" t="s">
        <v>219</v>
      </c>
      <c r="G185" s="190" t="s">
        <v>213</v>
      </c>
      <c r="H185" s="191">
        <v>62.3</v>
      </c>
      <c r="I185" s="192"/>
      <c r="J185" s="193">
        <f>ROUND(I185*H185,2)</f>
        <v>0</v>
      </c>
      <c r="K185" s="194"/>
      <c r="L185" s="39"/>
      <c r="M185" s="195" t="s">
        <v>1</v>
      </c>
      <c r="N185" s="196" t="s">
        <v>41</v>
      </c>
      <c r="O185" s="71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134</v>
      </c>
      <c r="AT185" s="199" t="s">
        <v>130</v>
      </c>
      <c r="AU185" s="199" t="s">
        <v>86</v>
      </c>
      <c r="AY185" s="17" t="s">
        <v>127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84</v>
      </c>
      <c r="BK185" s="200">
        <f>ROUND(I185*H185,2)</f>
        <v>0</v>
      </c>
      <c r="BL185" s="17" t="s">
        <v>134</v>
      </c>
      <c r="BM185" s="199" t="s">
        <v>493</v>
      </c>
    </row>
    <row r="186" spans="1:65" s="2" customFormat="1" ht="29.25">
      <c r="A186" s="34"/>
      <c r="B186" s="35"/>
      <c r="C186" s="36"/>
      <c r="D186" s="201" t="s">
        <v>136</v>
      </c>
      <c r="E186" s="36"/>
      <c r="F186" s="202" t="s">
        <v>221</v>
      </c>
      <c r="G186" s="36"/>
      <c r="H186" s="36"/>
      <c r="I186" s="203"/>
      <c r="J186" s="36"/>
      <c r="K186" s="36"/>
      <c r="L186" s="39"/>
      <c r="M186" s="204"/>
      <c r="N186" s="205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136</v>
      </c>
      <c r="AU186" s="17" t="s">
        <v>86</v>
      </c>
    </row>
    <row r="187" spans="1:65" s="14" customFormat="1">
      <c r="B187" s="229"/>
      <c r="C187" s="230"/>
      <c r="D187" s="201" t="s">
        <v>165</v>
      </c>
      <c r="E187" s="231" t="s">
        <v>1</v>
      </c>
      <c r="F187" s="232" t="s">
        <v>489</v>
      </c>
      <c r="G187" s="230"/>
      <c r="H187" s="231" t="s">
        <v>1</v>
      </c>
      <c r="I187" s="233"/>
      <c r="J187" s="230"/>
      <c r="K187" s="230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165</v>
      </c>
      <c r="AU187" s="238" t="s">
        <v>86</v>
      </c>
      <c r="AV187" s="14" t="s">
        <v>84</v>
      </c>
      <c r="AW187" s="14" t="s">
        <v>33</v>
      </c>
      <c r="AX187" s="14" t="s">
        <v>76</v>
      </c>
      <c r="AY187" s="238" t="s">
        <v>127</v>
      </c>
    </row>
    <row r="188" spans="1:65" s="13" customFormat="1">
      <c r="B188" s="207"/>
      <c r="C188" s="208"/>
      <c r="D188" s="201" t="s">
        <v>165</v>
      </c>
      <c r="E188" s="209" t="s">
        <v>1</v>
      </c>
      <c r="F188" s="210" t="s">
        <v>494</v>
      </c>
      <c r="G188" s="208"/>
      <c r="H188" s="211">
        <v>34.799999999999997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165</v>
      </c>
      <c r="AU188" s="217" t="s">
        <v>86</v>
      </c>
      <c r="AV188" s="13" t="s">
        <v>86</v>
      </c>
      <c r="AW188" s="13" t="s">
        <v>33</v>
      </c>
      <c r="AX188" s="13" t="s">
        <v>76</v>
      </c>
      <c r="AY188" s="217" t="s">
        <v>127</v>
      </c>
    </row>
    <row r="189" spans="1:65" s="14" customFormat="1">
      <c r="B189" s="229"/>
      <c r="C189" s="230"/>
      <c r="D189" s="201" t="s">
        <v>165</v>
      </c>
      <c r="E189" s="231" t="s">
        <v>1</v>
      </c>
      <c r="F189" s="232" t="s">
        <v>495</v>
      </c>
      <c r="G189" s="230"/>
      <c r="H189" s="231" t="s">
        <v>1</v>
      </c>
      <c r="I189" s="233"/>
      <c r="J189" s="230"/>
      <c r="K189" s="230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165</v>
      </c>
      <c r="AU189" s="238" t="s">
        <v>86</v>
      </c>
      <c r="AV189" s="14" t="s">
        <v>84</v>
      </c>
      <c r="AW189" s="14" t="s">
        <v>33</v>
      </c>
      <c r="AX189" s="14" t="s">
        <v>76</v>
      </c>
      <c r="AY189" s="238" t="s">
        <v>127</v>
      </c>
    </row>
    <row r="190" spans="1:65" s="13" customFormat="1">
      <c r="B190" s="207"/>
      <c r="C190" s="208"/>
      <c r="D190" s="201" t="s">
        <v>165</v>
      </c>
      <c r="E190" s="209" t="s">
        <v>1</v>
      </c>
      <c r="F190" s="210" t="s">
        <v>496</v>
      </c>
      <c r="G190" s="208"/>
      <c r="H190" s="211">
        <v>27.5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165</v>
      </c>
      <c r="AU190" s="217" t="s">
        <v>86</v>
      </c>
      <c r="AV190" s="13" t="s">
        <v>86</v>
      </c>
      <c r="AW190" s="13" t="s">
        <v>33</v>
      </c>
      <c r="AX190" s="13" t="s">
        <v>76</v>
      </c>
      <c r="AY190" s="217" t="s">
        <v>127</v>
      </c>
    </row>
    <row r="191" spans="1:65" s="15" customFormat="1">
      <c r="B191" s="239"/>
      <c r="C191" s="240"/>
      <c r="D191" s="201" t="s">
        <v>165</v>
      </c>
      <c r="E191" s="241" t="s">
        <v>1</v>
      </c>
      <c r="F191" s="242" t="s">
        <v>282</v>
      </c>
      <c r="G191" s="240"/>
      <c r="H191" s="243">
        <v>62.3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AT191" s="249" t="s">
        <v>165</v>
      </c>
      <c r="AU191" s="249" t="s">
        <v>86</v>
      </c>
      <c r="AV191" s="15" t="s">
        <v>134</v>
      </c>
      <c r="AW191" s="15" t="s">
        <v>33</v>
      </c>
      <c r="AX191" s="15" t="s">
        <v>84</v>
      </c>
      <c r="AY191" s="249" t="s">
        <v>127</v>
      </c>
    </row>
    <row r="192" spans="1:65" s="2" customFormat="1" ht="33" customHeight="1">
      <c r="A192" s="34"/>
      <c r="B192" s="35"/>
      <c r="C192" s="187" t="s">
        <v>233</v>
      </c>
      <c r="D192" s="187" t="s">
        <v>130</v>
      </c>
      <c r="E192" s="188" t="s">
        <v>248</v>
      </c>
      <c r="F192" s="189" t="s">
        <v>497</v>
      </c>
      <c r="G192" s="190" t="s">
        <v>213</v>
      </c>
      <c r="H192" s="191">
        <v>11.5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41</v>
      </c>
      <c r="O192" s="7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134</v>
      </c>
      <c r="AT192" s="199" t="s">
        <v>130</v>
      </c>
      <c r="AU192" s="199" t="s">
        <v>86</v>
      </c>
      <c r="AY192" s="17" t="s">
        <v>127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84</v>
      </c>
      <c r="BK192" s="200">
        <f>ROUND(I192*H192,2)</f>
        <v>0</v>
      </c>
      <c r="BL192" s="17" t="s">
        <v>134</v>
      </c>
      <c r="BM192" s="199" t="s">
        <v>498</v>
      </c>
    </row>
    <row r="193" spans="1:65" s="2" customFormat="1" ht="48.75">
      <c r="A193" s="34"/>
      <c r="B193" s="35"/>
      <c r="C193" s="36"/>
      <c r="D193" s="201" t="s">
        <v>136</v>
      </c>
      <c r="E193" s="36"/>
      <c r="F193" s="202" t="s">
        <v>499</v>
      </c>
      <c r="G193" s="36"/>
      <c r="H193" s="36"/>
      <c r="I193" s="203"/>
      <c r="J193" s="36"/>
      <c r="K193" s="36"/>
      <c r="L193" s="39"/>
      <c r="M193" s="204"/>
      <c r="N193" s="205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136</v>
      </c>
      <c r="AU193" s="17" t="s">
        <v>86</v>
      </c>
    </row>
    <row r="194" spans="1:65" s="14" customFormat="1">
      <c r="B194" s="229"/>
      <c r="C194" s="230"/>
      <c r="D194" s="201" t="s">
        <v>165</v>
      </c>
      <c r="E194" s="231" t="s">
        <v>1</v>
      </c>
      <c r="F194" s="232" t="s">
        <v>489</v>
      </c>
      <c r="G194" s="230"/>
      <c r="H194" s="231" t="s">
        <v>1</v>
      </c>
      <c r="I194" s="233"/>
      <c r="J194" s="230"/>
      <c r="K194" s="230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165</v>
      </c>
      <c r="AU194" s="238" t="s">
        <v>86</v>
      </c>
      <c r="AV194" s="14" t="s">
        <v>84</v>
      </c>
      <c r="AW194" s="14" t="s">
        <v>33</v>
      </c>
      <c r="AX194" s="14" t="s">
        <v>76</v>
      </c>
      <c r="AY194" s="238" t="s">
        <v>127</v>
      </c>
    </row>
    <row r="195" spans="1:65" s="13" customFormat="1">
      <c r="B195" s="207"/>
      <c r="C195" s="208"/>
      <c r="D195" s="201" t="s">
        <v>165</v>
      </c>
      <c r="E195" s="209" t="s">
        <v>1</v>
      </c>
      <c r="F195" s="210" t="s">
        <v>500</v>
      </c>
      <c r="G195" s="208"/>
      <c r="H195" s="211">
        <v>6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165</v>
      </c>
      <c r="AU195" s="217" t="s">
        <v>86</v>
      </c>
      <c r="AV195" s="13" t="s">
        <v>86</v>
      </c>
      <c r="AW195" s="13" t="s">
        <v>33</v>
      </c>
      <c r="AX195" s="13" t="s">
        <v>76</v>
      </c>
      <c r="AY195" s="217" t="s">
        <v>127</v>
      </c>
    </row>
    <row r="196" spans="1:65" s="14" customFormat="1">
      <c r="B196" s="229"/>
      <c r="C196" s="230"/>
      <c r="D196" s="201" t="s">
        <v>165</v>
      </c>
      <c r="E196" s="231" t="s">
        <v>1</v>
      </c>
      <c r="F196" s="232" t="s">
        <v>501</v>
      </c>
      <c r="G196" s="230"/>
      <c r="H196" s="231" t="s">
        <v>1</v>
      </c>
      <c r="I196" s="233"/>
      <c r="J196" s="230"/>
      <c r="K196" s="230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165</v>
      </c>
      <c r="AU196" s="238" t="s">
        <v>86</v>
      </c>
      <c r="AV196" s="14" t="s">
        <v>84</v>
      </c>
      <c r="AW196" s="14" t="s">
        <v>33</v>
      </c>
      <c r="AX196" s="14" t="s">
        <v>76</v>
      </c>
      <c r="AY196" s="238" t="s">
        <v>127</v>
      </c>
    </row>
    <row r="197" spans="1:65" s="13" customFormat="1">
      <c r="B197" s="207"/>
      <c r="C197" s="208"/>
      <c r="D197" s="201" t="s">
        <v>165</v>
      </c>
      <c r="E197" s="209" t="s">
        <v>1</v>
      </c>
      <c r="F197" s="210" t="s">
        <v>502</v>
      </c>
      <c r="G197" s="208"/>
      <c r="H197" s="211">
        <v>5.5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165</v>
      </c>
      <c r="AU197" s="217" t="s">
        <v>86</v>
      </c>
      <c r="AV197" s="13" t="s">
        <v>86</v>
      </c>
      <c r="AW197" s="13" t="s">
        <v>33</v>
      </c>
      <c r="AX197" s="13" t="s">
        <v>76</v>
      </c>
      <c r="AY197" s="217" t="s">
        <v>127</v>
      </c>
    </row>
    <row r="198" spans="1:65" s="15" customFormat="1">
      <c r="B198" s="239"/>
      <c r="C198" s="240"/>
      <c r="D198" s="201" t="s">
        <v>165</v>
      </c>
      <c r="E198" s="241" t="s">
        <v>1</v>
      </c>
      <c r="F198" s="242" t="s">
        <v>282</v>
      </c>
      <c r="G198" s="240"/>
      <c r="H198" s="243">
        <v>11.5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AT198" s="249" t="s">
        <v>165</v>
      </c>
      <c r="AU198" s="249" t="s">
        <v>86</v>
      </c>
      <c r="AV198" s="15" t="s">
        <v>134</v>
      </c>
      <c r="AW198" s="15" t="s">
        <v>33</v>
      </c>
      <c r="AX198" s="15" t="s">
        <v>84</v>
      </c>
      <c r="AY198" s="249" t="s">
        <v>127</v>
      </c>
    </row>
    <row r="199" spans="1:65" s="2" customFormat="1" ht="21.75" customHeight="1">
      <c r="A199" s="34"/>
      <c r="B199" s="35"/>
      <c r="C199" s="187" t="s">
        <v>238</v>
      </c>
      <c r="D199" s="187" t="s">
        <v>130</v>
      </c>
      <c r="E199" s="188" t="s">
        <v>243</v>
      </c>
      <c r="F199" s="189" t="s">
        <v>503</v>
      </c>
      <c r="G199" s="190" t="s">
        <v>213</v>
      </c>
      <c r="H199" s="191">
        <v>62.3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41</v>
      </c>
      <c r="O199" s="71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134</v>
      </c>
      <c r="AT199" s="199" t="s">
        <v>130</v>
      </c>
      <c r="AU199" s="199" t="s">
        <v>86</v>
      </c>
      <c r="AY199" s="17" t="s">
        <v>127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84</v>
      </c>
      <c r="BK199" s="200">
        <f>ROUND(I199*H199,2)</f>
        <v>0</v>
      </c>
      <c r="BL199" s="17" t="s">
        <v>134</v>
      </c>
      <c r="BM199" s="199" t="s">
        <v>504</v>
      </c>
    </row>
    <row r="200" spans="1:65" s="2" customFormat="1" ht="48.75">
      <c r="A200" s="34"/>
      <c r="B200" s="35"/>
      <c r="C200" s="36"/>
      <c r="D200" s="201" t="s">
        <v>136</v>
      </c>
      <c r="E200" s="36"/>
      <c r="F200" s="202" t="s">
        <v>505</v>
      </c>
      <c r="G200" s="36"/>
      <c r="H200" s="36"/>
      <c r="I200" s="203"/>
      <c r="J200" s="36"/>
      <c r="K200" s="36"/>
      <c r="L200" s="39"/>
      <c r="M200" s="204"/>
      <c r="N200" s="205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136</v>
      </c>
      <c r="AU200" s="17" t="s">
        <v>86</v>
      </c>
    </row>
    <row r="201" spans="1:65" s="14" customFormat="1">
      <c r="B201" s="229"/>
      <c r="C201" s="230"/>
      <c r="D201" s="201" t="s">
        <v>165</v>
      </c>
      <c r="E201" s="231" t="s">
        <v>1</v>
      </c>
      <c r="F201" s="232" t="s">
        <v>489</v>
      </c>
      <c r="G201" s="230"/>
      <c r="H201" s="231" t="s">
        <v>1</v>
      </c>
      <c r="I201" s="233"/>
      <c r="J201" s="230"/>
      <c r="K201" s="230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165</v>
      </c>
      <c r="AU201" s="238" t="s">
        <v>86</v>
      </c>
      <c r="AV201" s="14" t="s">
        <v>84</v>
      </c>
      <c r="AW201" s="14" t="s">
        <v>33</v>
      </c>
      <c r="AX201" s="14" t="s">
        <v>76</v>
      </c>
      <c r="AY201" s="238" t="s">
        <v>127</v>
      </c>
    </row>
    <row r="202" spans="1:65" s="13" customFormat="1">
      <c r="B202" s="207"/>
      <c r="C202" s="208"/>
      <c r="D202" s="201" t="s">
        <v>165</v>
      </c>
      <c r="E202" s="209" t="s">
        <v>1</v>
      </c>
      <c r="F202" s="210" t="s">
        <v>494</v>
      </c>
      <c r="G202" s="208"/>
      <c r="H202" s="211">
        <v>34.799999999999997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165</v>
      </c>
      <c r="AU202" s="217" t="s">
        <v>86</v>
      </c>
      <c r="AV202" s="13" t="s">
        <v>86</v>
      </c>
      <c r="AW202" s="13" t="s">
        <v>33</v>
      </c>
      <c r="AX202" s="13" t="s">
        <v>76</v>
      </c>
      <c r="AY202" s="217" t="s">
        <v>127</v>
      </c>
    </row>
    <row r="203" spans="1:65" s="14" customFormat="1">
      <c r="B203" s="229"/>
      <c r="C203" s="230"/>
      <c r="D203" s="201" t="s">
        <v>165</v>
      </c>
      <c r="E203" s="231" t="s">
        <v>1</v>
      </c>
      <c r="F203" s="232" t="s">
        <v>495</v>
      </c>
      <c r="G203" s="230"/>
      <c r="H203" s="231" t="s">
        <v>1</v>
      </c>
      <c r="I203" s="233"/>
      <c r="J203" s="230"/>
      <c r="K203" s="230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165</v>
      </c>
      <c r="AU203" s="238" t="s">
        <v>86</v>
      </c>
      <c r="AV203" s="14" t="s">
        <v>84</v>
      </c>
      <c r="AW203" s="14" t="s">
        <v>33</v>
      </c>
      <c r="AX203" s="14" t="s">
        <v>76</v>
      </c>
      <c r="AY203" s="238" t="s">
        <v>127</v>
      </c>
    </row>
    <row r="204" spans="1:65" s="13" customFormat="1">
      <c r="B204" s="207"/>
      <c r="C204" s="208"/>
      <c r="D204" s="201" t="s">
        <v>165</v>
      </c>
      <c r="E204" s="209" t="s">
        <v>1</v>
      </c>
      <c r="F204" s="210" t="s">
        <v>496</v>
      </c>
      <c r="G204" s="208"/>
      <c r="H204" s="211">
        <v>27.5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165</v>
      </c>
      <c r="AU204" s="217" t="s">
        <v>86</v>
      </c>
      <c r="AV204" s="13" t="s">
        <v>86</v>
      </c>
      <c r="AW204" s="13" t="s">
        <v>33</v>
      </c>
      <c r="AX204" s="13" t="s">
        <v>76</v>
      </c>
      <c r="AY204" s="217" t="s">
        <v>127</v>
      </c>
    </row>
    <row r="205" spans="1:65" s="15" customFormat="1">
      <c r="B205" s="239"/>
      <c r="C205" s="240"/>
      <c r="D205" s="201" t="s">
        <v>165</v>
      </c>
      <c r="E205" s="241" t="s">
        <v>1</v>
      </c>
      <c r="F205" s="242" t="s">
        <v>282</v>
      </c>
      <c r="G205" s="240"/>
      <c r="H205" s="243">
        <v>62.3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165</v>
      </c>
      <c r="AU205" s="249" t="s">
        <v>86</v>
      </c>
      <c r="AV205" s="15" t="s">
        <v>134</v>
      </c>
      <c r="AW205" s="15" t="s">
        <v>33</v>
      </c>
      <c r="AX205" s="15" t="s">
        <v>84</v>
      </c>
      <c r="AY205" s="249" t="s">
        <v>127</v>
      </c>
    </row>
    <row r="206" spans="1:65" s="2" customFormat="1" ht="21.75" customHeight="1">
      <c r="A206" s="34"/>
      <c r="B206" s="35"/>
      <c r="C206" s="187" t="s">
        <v>7</v>
      </c>
      <c r="D206" s="187" t="s">
        <v>130</v>
      </c>
      <c r="E206" s="188" t="s">
        <v>254</v>
      </c>
      <c r="F206" s="189" t="s">
        <v>255</v>
      </c>
      <c r="G206" s="190" t="s">
        <v>140</v>
      </c>
      <c r="H206" s="191">
        <v>42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41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134</v>
      </c>
      <c r="AT206" s="199" t="s">
        <v>130</v>
      </c>
      <c r="AU206" s="199" t="s">
        <v>86</v>
      </c>
      <c r="AY206" s="17" t="s">
        <v>127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84</v>
      </c>
      <c r="BK206" s="200">
        <f>ROUND(I206*H206,2)</f>
        <v>0</v>
      </c>
      <c r="BL206" s="17" t="s">
        <v>134</v>
      </c>
      <c r="BM206" s="199" t="s">
        <v>506</v>
      </c>
    </row>
    <row r="207" spans="1:65" s="2" customFormat="1" ht="48.75">
      <c r="A207" s="34"/>
      <c r="B207" s="35"/>
      <c r="C207" s="36"/>
      <c r="D207" s="201" t="s">
        <v>136</v>
      </c>
      <c r="E207" s="36"/>
      <c r="F207" s="202" t="s">
        <v>257</v>
      </c>
      <c r="G207" s="36"/>
      <c r="H207" s="36"/>
      <c r="I207" s="203"/>
      <c r="J207" s="36"/>
      <c r="K207" s="36"/>
      <c r="L207" s="39"/>
      <c r="M207" s="204"/>
      <c r="N207" s="205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136</v>
      </c>
      <c r="AU207" s="17" t="s">
        <v>86</v>
      </c>
    </row>
    <row r="208" spans="1:65" s="2" customFormat="1" ht="33" customHeight="1">
      <c r="A208" s="34"/>
      <c r="B208" s="35"/>
      <c r="C208" s="187" t="s">
        <v>247</v>
      </c>
      <c r="D208" s="187" t="s">
        <v>130</v>
      </c>
      <c r="E208" s="188" t="s">
        <v>507</v>
      </c>
      <c r="F208" s="189" t="s">
        <v>508</v>
      </c>
      <c r="G208" s="190" t="s">
        <v>140</v>
      </c>
      <c r="H208" s="191">
        <v>5.4</v>
      </c>
      <c r="I208" s="192"/>
      <c r="J208" s="193">
        <f>ROUND(I208*H208,2)</f>
        <v>0</v>
      </c>
      <c r="K208" s="194"/>
      <c r="L208" s="39"/>
      <c r="M208" s="195" t="s">
        <v>1</v>
      </c>
      <c r="N208" s="196" t="s">
        <v>41</v>
      </c>
      <c r="O208" s="71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134</v>
      </c>
      <c r="AT208" s="199" t="s">
        <v>130</v>
      </c>
      <c r="AU208" s="199" t="s">
        <v>86</v>
      </c>
      <c r="AY208" s="17" t="s">
        <v>127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84</v>
      </c>
      <c r="BK208" s="200">
        <f>ROUND(I208*H208,2)</f>
        <v>0</v>
      </c>
      <c r="BL208" s="17" t="s">
        <v>134</v>
      </c>
      <c r="BM208" s="199" t="s">
        <v>509</v>
      </c>
    </row>
    <row r="209" spans="1:65" s="2" customFormat="1" ht="39">
      <c r="A209" s="34"/>
      <c r="B209" s="35"/>
      <c r="C209" s="36"/>
      <c r="D209" s="201" t="s">
        <v>136</v>
      </c>
      <c r="E209" s="36"/>
      <c r="F209" s="202" t="s">
        <v>510</v>
      </c>
      <c r="G209" s="36"/>
      <c r="H209" s="36"/>
      <c r="I209" s="203"/>
      <c r="J209" s="36"/>
      <c r="K209" s="36"/>
      <c r="L209" s="39"/>
      <c r="M209" s="204"/>
      <c r="N209" s="205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136</v>
      </c>
      <c r="AU209" s="17" t="s">
        <v>86</v>
      </c>
    </row>
    <row r="210" spans="1:65" s="2" customFormat="1" ht="33" customHeight="1">
      <c r="A210" s="34"/>
      <c r="B210" s="35"/>
      <c r="C210" s="187" t="s">
        <v>253</v>
      </c>
      <c r="D210" s="187" t="s">
        <v>130</v>
      </c>
      <c r="E210" s="188" t="s">
        <v>511</v>
      </c>
      <c r="F210" s="189" t="s">
        <v>512</v>
      </c>
      <c r="G210" s="190" t="s">
        <v>140</v>
      </c>
      <c r="H210" s="191">
        <v>14.4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41</v>
      </c>
      <c r="O210" s="7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134</v>
      </c>
      <c r="AT210" s="199" t="s">
        <v>130</v>
      </c>
      <c r="AU210" s="199" t="s">
        <v>86</v>
      </c>
      <c r="AY210" s="17" t="s">
        <v>127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84</v>
      </c>
      <c r="BK210" s="200">
        <f>ROUND(I210*H210,2)</f>
        <v>0</v>
      </c>
      <c r="BL210" s="17" t="s">
        <v>134</v>
      </c>
      <c r="BM210" s="199" t="s">
        <v>513</v>
      </c>
    </row>
    <row r="211" spans="1:65" s="2" customFormat="1" ht="39">
      <c r="A211" s="34"/>
      <c r="B211" s="35"/>
      <c r="C211" s="36"/>
      <c r="D211" s="201" t="s">
        <v>136</v>
      </c>
      <c r="E211" s="36"/>
      <c r="F211" s="202" t="s">
        <v>514</v>
      </c>
      <c r="G211" s="36"/>
      <c r="H211" s="36"/>
      <c r="I211" s="203"/>
      <c r="J211" s="36"/>
      <c r="K211" s="36"/>
      <c r="L211" s="39"/>
      <c r="M211" s="204"/>
      <c r="N211" s="205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136</v>
      </c>
      <c r="AU211" s="17" t="s">
        <v>86</v>
      </c>
    </row>
    <row r="212" spans="1:65" s="2" customFormat="1" ht="21.75" customHeight="1">
      <c r="A212" s="34"/>
      <c r="B212" s="35"/>
      <c r="C212" s="187" t="s">
        <v>262</v>
      </c>
      <c r="D212" s="187" t="s">
        <v>130</v>
      </c>
      <c r="E212" s="188" t="s">
        <v>200</v>
      </c>
      <c r="F212" s="189" t="s">
        <v>201</v>
      </c>
      <c r="G212" s="190" t="s">
        <v>133</v>
      </c>
      <c r="H212" s="191">
        <v>4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41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134</v>
      </c>
      <c r="AT212" s="199" t="s">
        <v>130</v>
      </c>
      <c r="AU212" s="199" t="s">
        <v>86</v>
      </c>
      <c r="AY212" s="17" t="s">
        <v>127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84</v>
      </c>
      <c r="BK212" s="200">
        <f>ROUND(I212*H212,2)</f>
        <v>0</v>
      </c>
      <c r="BL212" s="17" t="s">
        <v>134</v>
      </c>
      <c r="BM212" s="199" t="s">
        <v>515</v>
      </c>
    </row>
    <row r="213" spans="1:65" s="2" customFormat="1" ht="29.25">
      <c r="A213" s="34"/>
      <c r="B213" s="35"/>
      <c r="C213" s="36"/>
      <c r="D213" s="201" t="s">
        <v>136</v>
      </c>
      <c r="E213" s="36"/>
      <c r="F213" s="202" t="s">
        <v>203</v>
      </c>
      <c r="G213" s="36"/>
      <c r="H213" s="36"/>
      <c r="I213" s="203"/>
      <c r="J213" s="36"/>
      <c r="K213" s="36"/>
      <c r="L213" s="39"/>
      <c r="M213" s="204"/>
      <c r="N213" s="205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136</v>
      </c>
      <c r="AU213" s="17" t="s">
        <v>86</v>
      </c>
    </row>
    <row r="214" spans="1:65" s="13" customFormat="1">
      <c r="B214" s="207"/>
      <c r="C214" s="208"/>
      <c r="D214" s="201" t="s">
        <v>165</v>
      </c>
      <c r="E214" s="209" t="s">
        <v>1</v>
      </c>
      <c r="F214" s="210" t="s">
        <v>516</v>
      </c>
      <c r="G214" s="208"/>
      <c r="H214" s="211">
        <v>4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165</v>
      </c>
      <c r="AU214" s="217" t="s">
        <v>86</v>
      </c>
      <c r="AV214" s="13" t="s">
        <v>86</v>
      </c>
      <c r="AW214" s="13" t="s">
        <v>33</v>
      </c>
      <c r="AX214" s="13" t="s">
        <v>84</v>
      </c>
      <c r="AY214" s="217" t="s">
        <v>127</v>
      </c>
    </row>
    <row r="215" spans="1:65" s="12" customFormat="1" ht="22.9" customHeight="1">
      <c r="B215" s="171"/>
      <c r="C215" s="172"/>
      <c r="D215" s="173" t="s">
        <v>75</v>
      </c>
      <c r="E215" s="185" t="s">
        <v>517</v>
      </c>
      <c r="F215" s="185" t="s">
        <v>518</v>
      </c>
      <c r="G215" s="172"/>
      <c r="H215" s="172"/>
      <c r="I215" s="175"/>
      <c r="J215" s="186">
        <f>BK215</f>
        <v>0</v>
      </c>
      <c r="K215" s="172"/>
      <c r="L215" s="177"/>
      <c r="M215" s="178"/>
      <c r="N215" s="179"/>
      <c r="O215" s="179"/>
      <c r="P215" s="180">
        <f>SUM(P216:P232)</f>
        <v>0</v>
      </c>
      <c r="Q215" s="179"/>
      <c r="R215" s="180">
        <f>SUM(R216:R232)</f>
        <v>0</v>
      </c>
      <c r="S215" s="179"/>
      <c r="T215" s="181">
        <f>SUM(T216:T232)</f>
        <v>0</v>
      </c>
      <c r="AR215" s="182" t="s">
        <v>84</v>
      </c>
      <c r="AT215" s="183" t="s">
        <v>75</v>
      </c>
      <c r="AU215" s="183" t="s">
        <v>84</v>
      </c>
      <c r="AY215" s="182" t="s">
        <v>127</v>
      </c>
      <c r="BK215" s="184">
        <f>SUM(BK216:BK232)</f>
        <v>0</v>
      </c>
    </row>
    <row r="216" spans="1:65" s="2" customFormat="1" ht="16.5" customHeight="1">
      <c r="A216" s="34"/>
      <c r="B216" s="35"/>
      <c r="C216" s="187" t="s">
        <v>267</v>
      </c>
      <c r="D216" s="187" t="s">
        <v>130</v>
      </c>
      <c r="E216" s="188" t="s">
        <v>519</v>
      </c>
      <c r="F216" s="189" t="s">
        <v>520</v>
      </c>
      <c r="G216" s="190" t="s">
        <v>133</v>
      </c>
      <c r="H216" s="191">
        <v>6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41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134</v>
      </c>
      <c r="AT216" s="199" t="s">
        <v>130</v>
      </c>
      <c r="AU216" s="199" t="s">
        <v>86</v>
      </c>
      <c r="AY216" s="17" t="s">
        <v>127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84</v>
      </c>
      <c r="BK216" s="200">
        <f>ROUND(I216*H216,2)</f>
        <v>0</v>
      </c>
      <c r="BL216" s="17" t="s">
        <v>134</v>
      </c>
      <c r="BM216" s="199" t="s">
        <v>521</v>
      </c>
    </row>
    <row r="217" spans="1:65" s="2" customFormat="1" ht="29.25">
      <c r="A217" s="34"/>
      <c r="B217" s="35"/>
      <c r="C217" s="36"/>
      <c r="D217" s="201" t="s">
        <v>136</v>
      </c>
      <c r="E217" s="36"/>
      <c r="F217" s="202" t="s">
        <v>522</v>
      </c>
      <c r="G217" s="36"/>
      <c r="H217" s="36"/>
      <c r="I217" s="203"/>
      <c r="J217" s="36"/>
      <c r="K217" s="36"/>
      <c r="L217" s="39"/>
      <c r="M217" s="204"/>
      <c r="N217" s="205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136</v>
      </c>
      <c r="AU217" s="17" t="s">
        <v>86</v>
      </c>
    </row>
    <row r="218" spans="1:65" s="2" customFormat="1" ht="19.5">
      <c r="A218" s="34"/>
      <c r="B218" s="35"/>
      <c r="C218" s="36"/>
      <c r="D218" s="201" t="s">
        <v>148</v>
      </c>
      <c r="E218" s="36"/>
      <c r="F218" s="206" t="s">
        <v>149</v>
      </c>
      <c r="G218" s="36"/>
      <c r="H218" s="36"/>
      <c r="I218" s="203"/>
      <c r="J218" s="36"/>
      <c r="K218" s="36"/>
      <c r="L218" s="39"/>
      <c r="M218" s="204"/>
      <c r="N218" s="205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148</v>
      </c>
      <c r="AU218" s="17" t="s">
        <v>86</v>
      </c>
    </row>
    <row r="219" spans="1:65" s="2" customFormat="1" ht="44.25" customHeight="1">
      <c r="A219" s="34"/>
      <c r="B219" s="35"/>
      <c r="C219" s="187" t="s">
        <v>274</v>
      </c>
      <c r="D219" s="187" t="s">
        <v>130</v>
      </c>
      <c r="E219" s="188" t="s">
        <v>190</v>
      </c>
      <c r="F219" s="189" t="s">
        <v>191</v>
      </c>
      <c r="G219" s="190" t="s">
        <v>140</v>
      </c>
      <c r="H219" s="191">
        <v>270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41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134</v>
      </c>
      <c r="AT219" s="199" t="s">
        <v>130</v>
      </c>
      <c r="AU219" s="199" t="s">
        <v>86</v>
      </c>
      <c r="AY219" s="17" t="s">
        <v>127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84</v>
      </c>
      <c r="BK219" s="200">
        <f>ROUND(I219*H219,2)</f>
        <v>0</v>
      </c>
      <c r="BL219" s="17" t="s">
        <v>134</v>
      </c>
      <c r="BM219" s="199" t="s">
        <v>523</v>
      </c>
    </row>
    <row r="220" spans="1:65" s="2" customFormat="1" ht="58.5">
      <c r="A220" s="34"/>
      <c r="B220" s="35"/>
      <c r="C220" s="36"/>
      <c r="D220" s="201" t="s">
        <v>136</v>
      </c>
      <c r="E220" s="36"/>
      <c r="F220" s="202" t="s">
        <v>193</v>
      </c>
      <c r="G220" s="36"/>
      <c r="H220" s="36"/>
      <c r="I220" s="203"/>
      <c r="J220" s="36"/>
      <c r="K220" s="36"/>
      <c r="L220" s="39"/>
      <c r="M220" s="204"/>
      <c r="N220" s="205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136</v>
      </c>
      <c r="AU220" s="17" t="s">
        <v>86</v>
      </c>
    </row>
    <row r="221" spans="1:65" s="2" customFormat="1" ht="19.5">
      <c r="A221" s="34"/>
      <c r="B221" s="35"/>
      <c r="C221" s="36"/>
      <c r="D221" s="201" t="s">
        <v>148</v>
      </c>
      <c r="E221" s="36"/>
      <c r="F221" s="206" t="s">
        <v>159</v>
      </c>
      <c r="G221" s="36"/>
      <c r="H221" s="36"/>
      <c r="I221" s="203"/>
      <c r="J221" s="36"/>
      <c r="K221" s="36"/>
      <c r="L221" s="39"/>
      <c r="M221" s="204"/>
      <c r="N221" s="205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148</v>
      </c>
      <c r="AU221" s="17" t="s">
        <v>86</v>
      </c>
    </row>
    <row r="222" spans="1:65" s="13" customFormat="1">
      <c r="B222" s="207"/>
      <c r="C222" s="208"/>
      <c r="D222" s="201" t="s">
        <v>165</v>
      </c>
      <c r="E222" s="209" t="s">
        <v>1</v>
      </c>
      <c r="F222" s="210" t="s">
        <v>524</v>
      </c>
      <c r="G222" s="208"/>
      <c r="H222" s="211">
        <v>270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165</v>
      </c>
      <c r="AU222" s="217" t="s">
        <v>86</v>
      </c>
      <c r="AV222" s="13" t="s">
        <v>86</v>
      </c>
      <c r="AW222" s="13" t="s">
        <v>33</v>
      </c>
      <c r="AX222" s="13" t="s">
        <v>84</v>
      </c>
      <c r="AY222" s="217" t="s">
        <v>127</v>
      </c>
    </row>
    <row r="223" spans="1:65" s="2" customFormat="1" ht="21.75" customHeight="1">
      <c r="A223" s="34"/>
      <c r="B223" s="35"/>
      <c r="C223" s="187" t="s">
        <v>283</v>
      </c>
      <c r="D223" s="187" t="s">
        <v>130</v>
      </c>
      <c r="E223" s="188" t="s">
        <v>525</v>
      </c>
      <c r="F223" s="189" t="s">
        <v>526</v>
      </c>
      <c r="G223" s="190" t="s">
        <v>140</v>
      </c>
      <c r="H223" s="191">
        <v>270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41</v>
      </c>
      <c r="O223" s="7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134</v>
      </c>
      <c r="AT223" s="199" t="s">
        <v>130</v>
      </c>
      <c r="AU223" s="199" t="s">
        <v>86</v>
      </c>
      <c r="AY223" s="17" t="s">
        <v>127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84</v>
      </c>
      <c r="BK223" s="200">
        <f>ROUND(I223*H223,2)</f>
        <v>0</v>
      </c>
      <c r="BL223" s="17" t="s">
        <v>134</v>
      </c>
      <c r="BM223" s="199" t="s">
        <v>527</v>
      </c>
    </row>
    <row r="224" spans="1:65" s="2" customFormat="1" ht="29.25">
      <c r="A224" s="34"/>
      <c r="B224" s="35"/>
      <c r="C224" s="36"/>
      <c r="D224" s="201" t="s">
        <v>136</v>
      </c>
      <c r="E224" s="36"/>
      <c r="F224" s="202" t="s">
        <v>528</v>
      </c>
      <c r="G224" s="36"/>
      <c r="H224" s="36"/>
      <c r="I224" s="203"/>
      <c r="J224" s="36"/>
      <c r="K224" s="36"/>
      <c r="L224" s="39"/>
      <c r="M224" s="204"/>
      <c r="N224" s="205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136</v>
      </c>
      <c r="AU224" s="17" t="s">
        <v>86</v>
      </c>
    </row>
    <row r="225" spans="1:65" s="2" customFormat="1" ht="19.5">
      <c r="A225" s="34"/>
      <c r="B225" s="35"/>
      <c r="C225" s="36"/>
      <c r="D225" s="201" t="s">
        <v>148</v>
      </c>
      <c r="E225" s="36"/>
      <c r="F225" s="206" t="s">
        <v>159</v>
      </c>
      <c r="G225" s="36"/>
      <c r="H225" s="36"/>
      <c r="I225" s="203"/>
      <c r="J225" s="36"/>
      <c r="K225" s="36"/>
      <c r="L225" s="39"/>
      <c r="M225" s="204"/>
      <c r="N225" s="205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148</v>
      </c>
      <c r="AU225" s="17" t="s">
        <v>86</v>
      </c>
    </row>
    <row r="226" spans="1:65" s="2" customFormat="1" ht="33" customHeight="1">
      <c r="A226" s="34"/>
      <c r="B226" s="35"/>
      <c r="C226" s="187" t="s">
        <v>288</v>
      </c>
      <c r="D226" s="187" t="s">
        <v>130</v>
      </c>
      <c r="E226" s="188" t="s">
        <v>529</v>
      </c>
      <c r="F226" s="189" t="s">
        <v>530</v>
      </c>
      <c r="G226" s="190" t="s">
        <v>186</v>
      </c>
      <c r="H226" s="191">
        <v>2</v>
      </c>
      <c r="I226" s="192"/>
      <c r="J226" s="193">
        <f>ROUND(I226*H226,2)</f>
        <v>0</v>
      </c>
      <c r="K226" s="194"/>
      <c r="L226" s="39"/>
      <c r="M226" s="195" t="s">
        <v>1</v>
      </c>
      <c r="N226" s="196" t="s">
        <v>41</v>
      </c>
      <c r="O226" s="7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134</v>
      </c>
      <c r="AT226" s="199" t="s">
        <v>130</v>
      </c>
      <c r="AU226" s="199" t="s">
        <v>86</v>
      </c>
      <c r="AY226" s="17" t="s">
        <v>127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84</v>
      </c>
      <c r="BK226" s="200">
        <f>ROUND(I226*H226,2)</f>
        <v>0</v>
      </c>
      <c r="BL226" s="17" t="s">
        <v>134</v>
      </c>
      <c r="BM226" s="199" t="s">
        <v>531</v>
      </c>
    </row>
    <row r="227" spans="1:65" s="2" customFormat="1" ht="58.5">
      <c r="A227" s="34"/>
      <c r="B227" s="35"/>
      <c r="C227" s="36"/>
      <c r="D227" s="201" t="s">
        <v>136</v>
      </c>
      <c r="E227" s="36"/>
      <c r="F227" s="202" t="s">
        <v>532</v>
      </c>
      <c r="G227" s="36"/>
      <c r="H227" s="36"/>
      <c r="I227" s="203"/>
      <c r="J227" s="36"/>
      <c r="K227" s="36"/>
      <c r="L227" s="39"/>
      <c r="M227" s="204"/>
      <c r="N227" s="205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136</v>
      </c>
      <c r="AU227" s="17" t="s">
        <v>86</v>
      </c>
    </row>
    <row r="228" spans="1:65" s="2" customFormat="1" ht="21.75" customHeight="1">
      <c r="A228" s="34"/>
      <c r="B228" s="35"/>
      <c r="C228" s="187" t="s">
        <v>293</v>
      </c>
      <c r="D228" s="187" t="s">
        <v>130</v>
      </c>
      <c r="E228" s="188" t="s">
        <v>533</v>
      </c>
      <c r="F228" s="189" t="s">
        <v>534</v>
      </c>
      <c r="G228" s="190" t="s">
        <v>186</v>
      </c>
      <c r="H228" s="191">
        <v>4</v>
      </c>
      <c r="I228" s="192"/>
      <c r="J228" s="193">
        <f>ROUND(I228*H228,2)</f>
        <v>0</v>
      </c>
      <c r="K228" s="194"/>
      <c r="L228" s="39"/>
      <c r="M228" s="195" t="s">
        <v>1</v>
      </c>
      <c r="N228" s="196" t="s">
        <v>41</v>
      </c>
      <c r="O228" s="71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134</v>
      </c>
      <c r="AT228" s="199" t="s">
        <v>130</v>
      </c>
      <c r="AU228" s="199" t="s">
        <v>86</v>
      </c>
      <c r="AY228" s="17" t="s">
        <v>127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84</v>
      </c>
      <c r="BK228" s="200">
        <f>ROUND(I228*H228,2)</f>
        <v>0</v>
      </c>
      <c r="BL228" s="17" t="s">
        <v>134</v>
      </c>
      <c r="BM228" s="199" t="s">
        <v>535</v>
      </c>
    </row>
    <row r="229" spans="1:65" s="2" customFormat="1" ht="68.25">
      <c r="A229" s="34"/>
      <c r="B229" s="35"/>
      <c r="C229" s="36"/>
      <c r="D229" s="201" t="s">
        <v>136</v>
      </c>
      <c r="E229" s="36"/>
      <c r="F229" s="202" t="s">
        <v>536</v>
      </c>
      <c r="G229" s="36"/>
      <c r="H229" s="36"/>
      <c r="I229" s="203"/>
      <c r="J229" s="36"/>
      <c r="K229" s="36"/>
      <c r="L229" s="39"/>
      <c r="M229" s="204"/>
      <c r="N229" s="205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136</v>
      </c>
      <c r="AU229" s="17" t="s">
        <v>86</v>
      </c>
    </row>
    <row r="230" spans="1:65" s="2" customFormat="1" ht="21.75" customHeight="1">
      <c r="A230" s="34"/>
      <c r="B230" s="35"/>
      <c r="C230" s="187" t="s">
        <v>297</v>
      </c>
      <c r="D230" s="187" t="s">
        <v>130</v>
      </c>
      <c r="E230" s="188" t="s">
        <v>537</v>
      </c>
      <c r="F230" s="189" t="s">
        <v>538</v>
      </c>
      <c r="G230" s="190" t="s">
        <v>423</v>
      </c>
      <c r="H230" s="191">
        <v>2</v>
      </c>
      <c r="I230" s="192"/>
      <c r="J230" s="193">
        <f>ROUND(I230*H230,2)</f>
        <v>0</v>
      </c>
      <c r="K230" s="194"/>
      <c r="L230" s="39"/>
      <c r="M230" s="195" t="s">
        <v>1</v>
      </c>
      <c r="N230" s="196" t="s">
        <v>41</v>
      </c>
      <c r="O230" s="7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134</v>
      </c>
      <c r="AT230" s="199" t="s">
        <v>130</v>
      </c>
      <c r="AU230" s="199" t="s">
        <v>86</v>
      </c>
      <c r="AY230" s="17" t="s">
        <v>127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84</v>
      </c>
      <c r="BK230" s="200">
        <f>ROUND(I230*H230,2)</f>
        <v>0</v>
      </c>
      <c r="BL230" s="17" t="s">
        <v>134</v>
      </c>
      <c r="BM230" s="199" t="s">
        <v>539</v>
      </c>
    </row>
    <row r="231" spans="1:65" s="2" customFormat="1" ht="78">
      <c r="A231" s="34"/>
      <c r="B231" s="35"/>
      <c r="C231" s="36"/>
      <c r="D231" s="201" t="s">
        <v>136</v>
      </c>
      <c r="E231" s="36"/>
      <c r="F231" s="202" t="s">
        <v>540</v>
      </c>
      <c r="G231" s="36"/>
      <c r="H231" s="36"/>
      <c r="I231" s="203"/>
      <c r="J231" s="36"/>
      <c r="K231" s="36"/>
      <c r="L231" s="39"/>
      <c r="M231" s="204"/>
      <c r="N231" s="205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136</v>
      </c>
      <c r="AU231" s="17" t="s">
        <v>86</v>
      </c>
    </row>
    <row r="232" spans="1:65" s="2" customFormat="1" ht="19.5">
      <c r="A232" s="34"/>
      <c r="B232" s="35"/>
      <c r="C232" s="36"/>
      <c r="D232" s="201" t="s">
        <v>148</v>
      </c>
      <c r="E232" s="36"/>
      <c r="F232" s="206" t="s">
        <v>541</v>
      </c>
      <c r="G232" s="36"/>
      <c r="H232" s="36"/>
      <c r="I232" s="203"/>
      <c r="J232" s="36"/>
      <c r="K232" s="36"/>
      <c r="L232" s="39"/>
      <c r="M232" s="204"/>
      <c r="N232" s="205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148</v>
      </c>
      <c r="AU232" s="17" t="s">
        <v>86</v>
      </c>
    </row>
    <row r="233" spans="1:65" s="12" customFormat="1" ht="25.9" customHeight="1">
      <c r="B233" s="171"/>
      <c r="C233" s="172"/>
      <c r="D233" s="173" t="s">
        <v>75</v>
      </c>
      <c r="E233" s="174" t="s">
        <v>259</v>
      </c>
      <c r="F233" s="174" t="s">
        <v>542</v>
      </c>
      <c r="G233" s="172"/>
      <c r="H233" s="172"/>
      <c r="I233" s="175"/>
      <c r="J233" s="176">
        <f>BK233</f>
        <v>115188</v>
      </c>
      <c r="K233" s="172"/>
      <c r="L233" s="177"/>
      <c r="M233" s="178"/>
      <c r="N233" s="179"/>
      <c r="O233" s="179"/>
      <c r="P233" s="180">
        <f>P234+P249</f>
        <v>0</v>
      </c>
      <c r="Q233" s="179"/>
      <c r="R233" s="180">
        <f>R234+R249</f>
        <v>383.22836000000001</v>
      </c>
      <c r="S233" s="179"/>
      <c r="T233" s="181">
        <f>T234+T249</f>
        <v>0</v>
      </c>
      <c r="AR233" s="182" t="s">
        <v>84</v>
      </c>
      <c r="AT233" s="183" t="s">
        <v>75</v>
      </c>
      <c r="AU233" s="183" t="s">
        <v>76</v>
      </c>
      <c r="AY233" s="182" t="s">
        <v>127</v>
      </c>
      <c r="BK233" s="184">
        <f>BK234+BK249</f>
        <v>115188</v>
      </c>
    </row>
    <row r="234" spans="1:65" s="12" customFormat="1" ht="22.9" customHeight="1">
      <c r="B234" s="171"/>
      <c r="C234" s="172"/>
      <c r="D234" s="173" t="s">
        <v>75</v>
      </c>
      <c r="E234" s="185" t="s">
        <v>260</v>
      </c>
      <c r="F234" s="185" t="s">
        <v>261</v>
      </c>
      <c r="G234" s="172"/>
      <c r="H234" s="172"/>
      <c r="I234" s="175"/>
      <c r="J234" s="186">
        <f>BK234</f>
        <v>115188</v>
      </c>
      <c r="K234" s="172"/>
      <c r="L234" s="177"/>
      <c r="M234" s="178"/>
      <c r="N234" s="179"/>
      <c r="O234" s="179"/>
      <c r="P234" s="180">
        <f>SUM(P235:P248)</f>
        <v>0</v>
      </c>
      <c r="Q234" s="179"/>
      <c r="R234" s="180">
        <f>SUM(R235:R248)</f>
        <v>12.152559999999999</v>
      </c>
      <c r="S234" s="179"/>
      <c r="T234" s="181">
        <f>SUM(T235:T248)</f>
        <v>0</v>
      </c>
      <c r="AR234" s="182" t="s">
        <v>84</v>
      </c>
      <c r="AT234" s="183" t="s">
        <v>75</v>
      </c>
      <c r="AU234" s="183" t="s">
        <v>84</v>
      </c>
      <c r="AY234" s="182" t="s">
        <v>127</v>
      </c>
      <c r="BK234" s="184">
        <f>SUM(BK235:BK248)</f>
        <v>115188</v>
      </c>
    </row>
    <row r="235" spans="1:65" s="2" customFormat="1" ht="16.5" customHeight="1">
      <c r="A235" s="34"/>
      <c r="B235" s="35"/>
      <c r="C235" s="218" t="s">
        <v>301</v>
      </c>
      <c r="D235" s="218" t="s">
        <v>259</v>
      </c>
      <c r="E235" s="219" t="s">
        <v>543</v>
      </c>
      <c r="F235" s="220" t="s">
        <v>544</v>
      </c>
      <c r="G235" s="221" t="s">
        <v>133</v>
      </c>
      <c r="H235" s="222">
        <v>42</v>
      </c>
      <c r="I235" s="262">
        <v>1882</v>
      </c>
      <c r="J235" s="224">
        <f>ROUND(I235*H235,2)</f>
        <v>79044</v>
      </c>
      <c r="K235" s="225"/>
      <c r="L235" s="226"/>
      <c r="M235" s="227" t="s">
        <v>1</v>
      </c>
      <c r="N235" s="228" t="s">
        <v>41</v>
      </c>
      <c r="O235" s="71"/>
      <c r="P235" s="197">
        <f>O235*H235</f>
        <v>0</v>
      </c>
      <c r="Q235" s="197">
        <v>0.27</v>
      </c>
      <c r="R235" s="197">
        <f>Q235*H235</f>
        <v>11.34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173</v>
      </c>
      <c r="AT235" s="199" t="s">
        <v>259</v>
      </c>
      <c r="AU235" s="199" t="s">
        <v>86</v>
      </c>
      <c r="AY235" s="17" t="s">
        <v>127</v>
      </c>
      <c r="BE235" s="200">
        <f>IF(N235="základní",J235,0)</f>
        <v>79044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84</v>
      </c>
      <c r="BK235" s="200">
        <f>ROUND(I235*H235,2)</f>
        <v>79044</v>
      </c>
      <c r="BL235" s="17" t="s">
        <v>134</v>
      </c>
      <c r="BM235" s="199" t="s">
        <v>545</v>
      </c>
    </row>
    <row r="236" spans="1:65" s="2" customFormat="1">
      <c r="A236" s="34"/>
      <c r="B236" s="35"/>
      <c r="C236" s="36"/>
      <c r="D236" s="201" t="s">
        <v>136</v>
      </c>
      <c r="E236" s="36"/>
      <c r="F236" s="202" t="s">
        <v>546</v>
      </c>
      <c r="G236" s="36"/>
      <c r="H236" s="36"/>
      <c r="I236" s="203"/>
      <c r="J236" s="36"/>
      <c r="K236" s="36"/>
      <c r="L236" s="39"/>
      <c r="M236" s="204"/>
      <c r="N236" s="205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136</v>
      </c>
      <c r="AU236" s="17" t="s">
        <v>86</v>
      </c>
    </row>
    <row r="237" spans="1:65" s="2" customFormat="1" ht="16.5" customHeight="1">
      <c r="A237" s="34"/>
      <c r="B237" s="35"/>
      <c r="C237" s="218" t="s">
        <v>306</v>
      </c>
      <c r="D237" s="218" t="s">
        <v>259</v>
      </c>
      <c r="E237" s="219" t="s">
        <v>547</v>
      </c>
      <c r="F237" s="220" t="s">
        <v>548</v>
      </c>
      <c r="G237" s="221" t="s">
        <v>133</v>
      </c>
      <c r="H237" s="222">
        <v>84</v>
      </c>
      <c r="I237" s="262">
        <v>274</v>
      </c>
      <c r="J237" s="224">
        <f>ROUND(I237*H237,2)</f>
        <v>23016</v>
      </c>
      <c r="K237" s="225"/>
      <c r="L237" s="226"/>
      <c r="M237" s="227" t="s">
        <v>1</v>
      </c>
      <c r="N237" s="228" t="s">
        <v>41</v>
      </c>
      <c r="O237" s="71"/>
      <c r="P237" s="197">
        <f>O237*H237</f>
        <v>0</v>
      </c>
      <c r="Q237" s="197">
        <v>7.4200000000000004E-3</v>
      </c>
      <c r="R237" s="197">
        <f>Q237*H237</f>
        <v>0.62328000000000006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173</v>
      </c>
      <c r="AT237" s="199" t="s">
        <v>259</v>
      </c>
      <c r="AU237" s="199" t="s">
        <v>86</v>
      </c>
      <c r="AY237" s="17" t="s">
        <v>127</v>
      </c>
      <c r="BE237" s="200">
        <f>IF(N237="základní",J237,0)</f>
        <v>23016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84</v>
      </c>
      <c r="BK237" s="200">
        <f>ROUND(I237*H237,2)</f>
        <v>23016</v>
      </c>
      <c r="BL237" s="17" t="s">
        <v>134</v>
      </c>
      <c r="BM237" s="199" t="s">
        <v>549</v>
      </c>
    </row>
    <row r="238" spans="1:65" s="2" customFormat="1">
      <c r="A238" s="34"/>
      <c r="B238" s="35"/>
      <c r="C238" s="36"/>
      <c r="D238" s="201" t="s">
        <v>136</v>
      </c>
      <c r="E238" s="36"/>
      <c r="F238" s="202" t="s">
        <v>548</v>
      </c>
      <c r="G238" s="36"/>
      <c r="H238" s="36"/>
      <c r="I238" s="203"/>
      <c r="J238" s="36"/>
      <c r="K238" s="36"/>
      <c r="L238" s="39"/>
      <c r="M238" s="204"/>
      <c r="N238" s="205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136</v>
      </c>
      <c r="AU238" s="17" t="s">
        <v>86</v>
      </c>
    </row>
    <row r="239" spans="1:65" s="2" customFormat="1" ht="21.75" customHeight="1">
      <c r="A239" s="34"/>
      <c r="B239" s="35"/>
      <c r="C239" s="218" t="s">
        <v>313</v>
      </c>
      <c r="D239" s="218" t="s">
        <v>259</v>
      </c>
      <c r="E239" s="219" t="s">
        <v>550</v>
      </c>
      <c r="F239" s="220" t="s">
        <v>551</v>
      </c>
      <c r="G239" s="221" t="s">
        <v>133</v>
      </c>
      <c r="H239" s="222">
        <v>68</v>
      </c>
      <c r="I239" s="262">
        <v>79.5</v>
      </c>
      <c r="J239" s="224">
        <f>ROUND(I239*H239,2)</f>
        <v>5406</v>
      </c>
      <c r="K239" s="225"/>
      <c r="L239" s="226"/>
      <c r="M239" s="227" t="s">
        <v>1</v>
      </c>
      <c r="N239" s="228" t="s">
        <v>41</v>
      </c>
      <c r="O239" s="71"/>
      <c r="P239" s="197">
        <f>O239*H239</f>
        <v>0</v>
      </c>
      <c r="Q239" s="197">
        <v>1.23E-3</v>
      </c>
      <c r="R239" s="197">
        <f>Q239*H239</f>
        <v>8.3639999999999992E-2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173</v>
      </c>
      <c r="AT239" s="199" t="s">
        <v>259</v>
      </c>
      <c r="AU239" s="199" t="s">
        <v>86</v>
      </c>
      <c r="AY239" s="17" t="s">
        <v>127</v>
      </c>
      <c r="BE239" s="200">
        <f>IF(N239="základní",J239,0)</f>
        <v>5406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84</v>
      </c>
      <c r="BK239" s="200">
        <f>ROUND(I239*H239,2)</f>
        <v>5406</v>
      </c>
      <c r="BL239" s="17" t="s">
        <v>134</v>
      </c>
      <c r="BM239" s="199" t="s">
        <v>552</v>
      </c>
    </row>
    <row r="240" spans="1:65" s="2" customFormat="1" ht="19.5">
      <c r="A240" s="34"/>
      <c r="B240" s="35"/>
      <c r="C240" s="36"/>
      <c r="D240" s="201" t="s">
        <v>136</v>
      </c>
      <c r="E240" s="36"/>
      <c r="F240" s="202" t="s">
        <v>551</v>
      </c>
      <c r="G240" s="36"/>
      <c r="H240" s="36"/>
      <c r="I240" s="203"/>
      <c r="J240" s="36"/>
      <c r="K240" s="36"/>
      <c r="L240" s="39"/>
      <c r="M240" s="204"/>
      <c r="N240" s="205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136</v>
      </c>
      <c r="AU240" s="17" t="s">
        <v>86</v>
      </c>
    </row>
    <row r="241" spans="1:65" s="2" customFormat="1" ht="16.5" customHeight="1">
      <c r="A241" s="34"/>
      <c r="B241" s="35"/>
      <c r="C241" s="218" t="s">
        <v>318</v>
      </c>
      <c r="D241" s="218" t="s">
        <v>259</v>
      </c>
      <c r="E241" s="219" t="s">
        <v>553</v>
      </c>
      <c r="F241" s="220" t="s">
        <v>554</v>
      </c>
      <c r="G241" s="221" t="s">
        <v>133</v>
      </c>
      <c r="H241" s="222">
        <v>136</v>
      </c>
      <c r="I241" s="262">
        <v>32</v>
      </c>
      <c r="J241" s="224">
        <f>ROUND(I241*H241,2)</f>
        <v>4352</v>
      </c>
      <c r="K241" s="225"/>
      <c r="L241" s="226"/>
      <c r="M241" s="227" t="s">
        <v>1</v>
      </c>
      <c r="N241" s="228" t="s">
        <v>41</v>
      </c>
      <c r="O241" s="71"/>
      <c r="P241" s="197">
        <f>O241*H241</f>
        <v>0</v>
      </c>
      <c r="Q241" s="197">
        <v>5.1999999999999995E-4</v>
      </c>
      <c r="R241" s="197">
        <f>Q241*H241</f>
        <v>7.0719999999999991E-2</v>
      </c>
      <c r="S241" s="197">
        <v>0</v>
      </c>
      <c r="T241" s="19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173</v>
      </c>
      <c r="AT241" s="199" t="s">
        <v>259</v>
      </c>
      <c r="AU241" s="199" t="s">
        <v>86</v>
      </c>
      <c r="AY241" s="17" t="s">
        <v>127</v>
      </c>
      <c r="BE241" s="200">
        <f>IF(N241="základní",J241,0)</f>
        <v>4352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7" t="s">
        <v>84</v>
      </c>
      <c r="BK241" s="200">
        <f>ROUND(I241*H241,2)</f>
        <v>4352</v>
      </c>
      <c r="BL241" s="17" t="s">
        <v>134</v>
      </c>
      <c r="BM241" s="199" t="s">
        <v>555</v>
      </c>
    </row>
    <row r="242" spans="1:65" s="2" customFormat="1">
      <c r="A242" s="34"/>
      <c r="B242" s="35"/>
      <c r="C242" s="36"/>
      <c r="D242" s="201" t="s">
        <v>136</v>
      </c>
      <c r="E242" s="36"/>
      <c r="F242" s="202" t="s">
        <v>554</v>
      </c>
      <c r="G242" s="36"/>
      <c r="H242" s="36"/>
      <c r="I242" s="203"/>
      <c r="J242" s="36"/>
      <c r="K242" s="36"/>
      <c r="L242" s="39"/>
      <c r="M242" s="204"/>
      <c r="N242" s="205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136</v>
      </c>
      <c r="AU242" s="17" t="s">
        <v>86</v>
      </c>
    </row>
    <row r="243" spans="1:65" s="2" customFormat="1" ht="16.5" customHeight="1">
      <c r="A243" s="34"/>
      <c r="B243" s="35"/>
      <c r="C243" s="218" t="s">
        <v>323</v>
      </c>
      <c r="D243" s="218" t="s">
        <v>259</v>
      </c>
      <c r="E243" s="219" t="s">
        <v>556</v>
      </c>
      <c r="F243" s="220" t="s">
        <v>557</v>
      </c>
      <c r="G243" s="221" t="s">
        <v>133</v>
      </c>
      <c r="H243" s="222">
        <v>136</v>
      </c>
      <c r="I243" s="262">
        <v>9.4</v>
      </c>
      <c r="J243" s="224">
        <f>ROUND(I243*H243,2)</f>
        <v>1278.4000000000001</v>
      </c>
      <c r="K243" s="225"/>
      <c r="L243" s="226"/>
      <c r="M243" s="227" t="s">
        <v>1</v>
      </c>
      <c r="N243" s="228" t="s">
        <v>41</v>
      </c>
      <c r="O243" s="71"/>
      <c r="P243" s="197">
        <f>O243*H243</f>
        <v>0</v>
      </c>
      <c r="Q243" s="197">
        <v>9.0000000000000006E-5</v>
      </c>
      <c r="R243" s="197">
        <f>Q243*H243</f>
        <v>1.2240000000000001E-2</v>
      </c>
      <c r="S243" s="197">
        <v>0</v>
      </c>
      <c r="T243" s="19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173</v>
      </c>
      <c r="AT243" s="199" t="s">
        <v>259</v>
      </c>
      <c r="AU243" s="199" t="s">
        <v>86</v>
      </c>
      <c r="AY243" s="17" t="s">
        <v>127</v>
      </c>
      <c r="BE243" s="200">
        <f>IF(N243="základní",J243,0)</f>
        <v>1278.4000000000001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84</v>
      </c>
      <c r="BK243" s="200">
        <f>ROUND(I243*H243,2)</f>
        <v>1278.4000000000001</v>
      </c>
      <c r="BL243" s="17" t="s">
        <v>134</v>
      </c>
      <c r="BM243" s="199" t="s">
        <v>558</v>
      </c>
    </row>
    <row r="244" spans="1:65" s="2" customFormat="1">
      <c r="A244" s="34"/>
      <c r="B244" s="35"/>
      <c r="C244" s="36"/>
      <c r="D244" s="201" t="s">
        <v>136</v>
      </c>
      <c r="E244" s="36"/>
      <c r="F244" s="202" t="s">
        <v>557</v>
      </c>
      <c r="G244" s="36"/>
      <c r="H244" s="36"/>
      <c r="I244" s="203"/>
      <c r="J244" s="36"/>
      <c r="K244" s="36"/>
      <c r="L244" s="39"/>
      <c r="M244" s="204"/>
      <c r="N244" s="205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136</v>
      </c>
      <c r="AU244" s="17" t="s">
        <v>86</v>
      </c>
    </row>
    <row r="245" spans="1:65" s="2" customFormat="1" ht="21.75" customHeight="1">
      <c r="A245" s="34"/>
      <c r="B245" s="35"/>
      <c r="C245" s="218" t="s">
        <v>328</v>
      </c>
      <c r="D245" s="218" t="s">
        <v>259</v>
      </c>
      <c r="E245" s="219" t="s">
        <v>559</v>
      </c>
      <c r="F245" s="220" t="s">
        <v>560</v>
      </c>
      <c r="G245" s="221" t="s">
        <v>133</v>
      </c>
      <c r="H245" s="222">
        <v>84</v>
      </c>
      <c r="I245" s="262">
        <v>16.5</v>
      </c>
      <c r="J245" s="224">
        <f>ROUND(I245*H245,2)</f>
        <v>1386</v>
      </c>
      <c r="K245" s="225"/>
      <c r="L245" s="226"/>
      <c r="M245" s="227" t="s">
        <v>1</v>
      </c>
      <c r="N245" s="228" t="s">
        <v>41</v>
      </c>
      <c r="O245" s="71"/>
      <c r="P245" s="197">
        <f>O245*H245</f>
        <v>0</v>
      </c>
      <c r="Q245" s="197">
        <v>1.8000000000000001E-4</v>
      </c>
      <c r="R245" s="197">
        <f>Q245*H245</f>
        <v>1.5120000000000001E-2</v>
      </c>
      <c r="S245" s="197">
        <v>0</v>
      </c>
      <c r="T245" s="19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173</v>
      </c>
      <c r="AT245" s="199" t="s">
        <v>259</v>
      </c>
      <c r="AU245" s="199" t="s">
        <v>86</v>
      </c>
      <c r="AY245" s="17" t="s">
        <v>127</v>
      </c>
      <c r="BE245" s="200">
        <f>IF(N245="základní",J245,0)</f>
        <v>1386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84</v>
      </c>
      <c r="BK245" s="200">
        <f>ROUND(I245*H245,2)</f>
        <v>1386</v>
      </c>
      <c r="BL245" s="17" t="s">
        <v>134</v>
      </c>
      <c r="BM245" s="199" t="s">
        <v>561</v>
      </c>
    </row>
    <row r="246" spans="1:65" s="2" customFormat="1">
      <c r="A246" s="34"/>
      <c r="B246" s="35"/>
      <c r="C246" s="36"/>
      <c r="D246" s="201" t="s">
        <v>136</v>
      </c>
      <c r="E246" s="36"/>
      <c r="F246" s="202" t="s">
        <v>560</v>
      </c>
      <c r="G246" s="36"/>
      <c r="H246" s="36"/>
      <c r="I246" s="203"/>
      <c r="J246" s="36"/>
      <c r="K246" s="36"/>
      <c r="L246" s="39"/>
      <c r="M246" s="204"/>
      <c r="N246" s="205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136</v>
      </c>
      <c r="AU246" s="17" t="s">
        <v>86</v>
      </c>
    </row>
    <row r="247" spans="1:65" s="2" customFormat="1" ht="21.75" customHeight="1">
      <c r="A247" s="34"/>
      <c r="B247" s="35"/>
      <c r="C247" s="218" t="s">
        <v>332</v>
      </c>
      <c r="D247" s="218" t="s">
        <v>259</v>
      </c>
      <c r="E247" s="219" t="s">
        <v>337</v>
      </c>
      <c r="F247" s="220" t="s">
        <v>338</v>
      </c>
      <c r="G247" s="221" t="s">
        <v>133</v>
      </c>
      <c r="H247" s="222">
        <v>84</v>
      </c>
      <c r="I247" s="262">
        <v>8.4</v>
      </c>
      <c r="J247" s="224">
        <f>ROUND(I247*H247,2)</f>
        <v>705.6</v>
      </c>
      <c r="K247" s="225"/>
      <c r="L247" s="226"/>
      <c r="M247" s="227" t="s">
        <v>1</v>
      </c>
      <c r="N247" s="228" t="s">
        <v>41</v>
      </c>
      <c r="O247" s="71"/>
      <c r="P247" s="197">
        <f>O247*H247</f>
        <v>0</v>
      </c>
      <c r="Q247" s="197">
        <v>9.0000000000000006E-5</v>
      </c>
      <c r="R247" s="197">
        <f>Q247*H247</f>
        <v>7.5600000000000007E-3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173</v>
      </c>
      <c r="AT247" s="199" t="s">
        <v>259</v>
      </c>
      <c r="AU247" s="199" t="s">
        <v>86</v>
      </c>
      <c r="AY247" s="17" t="s">
        <v>127</v>
      </c>
      <c r="BE247" s="200">
        <f>IF(N247="základní",J247,0)</f>
        <v>705.6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84</v>
      </c>
      <c r="BK247" s="200">
        <f>ROUND(I247*H247,2)</f>
        <v>705.6</v>
      </c>
      <c r="BL247" s="17" t="s">
        <v>134</v>
      </c>
      <c r="BM247" s="199" t="s">
        <v>562</v>
      </c>
    </row>
    <row r="248" spans="1:65" s="2" customFormat="1">
      <c r="A248" s="34"/>
      <c r="B248" s="35"/>
      <c r="C248" s="36"/>
      <c r="D248" s="201" t="s">
        <v>136</v>
      </c>
      <c r="E248" s="36"/>
      <c r="F248" s="202" t="s">
        <v>338</v>
      </c>
      <c r="G248" s="36"/>
      <c r="H248" s="36"/>
      <c r="I248" s="203"/>
      <c r="J248" s="36"/>
      <c r="K248" s="36"/>
      <c r="L248" s="39"/>
      <c r="M248" s="204"/>
      <c r="N248" s="205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136</v>
      </c>
      <c r="AU248" s="17" t="s">
        <v>86</v>
      </c>
    </row>
    <row r="249" spans="1:65" s="12" customFormat="1" ht="22.9" customHeight="1">
      <c r="B249" s="171"/>
      <c r="C249" s="172"/>
      <c r="D249" s="173" t="s">
        <v>75</v>
      </c>
      <c r="E249" s="185" t="s">
        <v>272</v>
      </c>
      <c r="F249" s="185" t="s">
        <v>273</v>
      </c>
      <c r="G249" s="172"/>
      <c r="H249" s="172"/>
      <c r="I249" s="175"/>
      <c r="J249" s="186">
        <f>BK249</f>
        <v>0</v>
      </c>
      <c r="K249" s="172"/>
      <c r="L249" s="177"/>
      <c r="M249" s="178"/>
      <c r="N249" s="179"/>
      <c r="O249" s="179"/>
      <c r="P249" s="180">
        <f>P250+SUM(P251:P269)+P304</f>
        <v>0</v>
      </c>
      <c r="Q249" s="179"/>
      <c r="R249" s="180">
        <f>R250+SUM(R251:R269)+R304</f>
        <v>371.07580000000002</v>
      </c>
      <c r="S249" s="179"/>
      <c r="T249" s="181">
        <f>T250+SUM(T251:T269)+T304</f>
        <v>0</v>
      </c>
      <c r="AR249" s="182" t="s">
        <v>143</v>
      </c>
      <c r="AT249" s="183" t="s">
        <v>75</v>
      </c>
      <c r="AU249" s="183" t="s">
        <v>84</v>
      </c>
      <c r="AY249" s="182" t="s">
        <v>127</v>
      </c>
      <c r="BK249" s="184">
        <f>BK250+SUM(BK251:BK269)+BK304</f>
        <v>0</v>
      </c>
    </row>
    <row r="250" spans="1:65" s="2" customFormat="1" ht="16.5" customHeight="1">
      <c r="A250" s="34"/>
      <c r="B250" s="35"/>
      <c r="C250" s="218" t="s">
        <v>336</v>
      </c>
      <c r="D250" s="218" t="s">
        <v>259</v>
      </c>
      <c r="E250" s="219" t="s">
        <v>284</v>
      </c>
      <c r="F250" s="220" t="s">
        <v>285</v>
      </c>
      <c r="G250" s="221" t="s">
        <v>286</v>
      </c>
      <c r="H250" s="222">
        <v>280</v>
      </c>
      <c r="I250" s="223"/>
      <c r="J250" s="224">
        <f>ROUND(I250*H250,2)</f>
        <v>0</v>
      </c>
      <c r="K250" s="225"/>
      <c r="L250" s="226"/>
      <c r="M250" s="227" t="s">
        <v>1</v>
      </c>
      <c r="N250" s="228" t="s">
        <v>41</v>
      </c>
      <c r="O250" s="71"/>
      <c r="P250" s="197">
        <f>O250*H250</f>
        <v>0</v>
      </c>
      <c r="Q250" s="197">
        <v>1</v>
      </c>
      <c r="R250" s="197">
        <f>Q250*H250</f>
        <v>280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563</v>
      </c>
      <c r="AT250" s="199" t="s">
        <v>259</v>
      </c>
      <c r="AU250" s="199" t="s">
        <v>86</v>
      </c>
      <c r="AY250" s="17" t="s">
        <v>127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84</v>
      </c>
      <c r="BK250" s="200">
        <f>ROUND(I250*H250,2)</f>
        <v>0</v>
      </c>
      <c r="BL250" s="17" t="s">
        <v>563</v>
      </c>
      <c r="BM250" s="199" t="s">
        <v>564</v>
      </c>
    </row>
    <row r="251" spans="1:65" s="2" customFormat="1">
      <c r="A251" s="34"/>
      <c r="B251" s="35"/>
      <c r="C251" s="36"/>
      <c r="D251" s="201" t="s">
        <v>136</v>
      </c>
      <c r="E251" s="36"/>
      <c r="F251" s="202" t="s">
        <v>285</v>
      </c>
      <c r="G251" s="36"/>
      <c r="H251" s="36"/>
      <c r="I251" s="203"/>
      <c r="J251" s="36"/>
      <c r="K251" s="36"/>
      <c r="L251" s="39"/>
      <c r="M251" s="204"/>
      <c r="N251" s="205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136</v>
      </c>
      <c r="AU251" s="17" t="s">
        <v>86</v>
      </c>
    </row>
    <row r="252" spans="1:65" s="2" customFormat="1" ht="16.5" customHeight="1">
      <c r="A252" s="34"/>
      <c r="B252" s="35"/>
      <c r="C252" s="218" t="s">
        <v>340</v>
      </c>
      <c r="D252" s="218" t="s">
        <v>259</v>
      </c>
      <c r="E252" s="219" t="s">
        <v>565</v>
      </c>
      <c r="F252" s="220" t="s">
        <v>566</v>
      </c>
      <c r="G252" s="221" t="s">
        <v>286</v>
      </c>
      <c r="H252" s="222">
        <v>67.5</v>
      </c>
      <c r="I252" s="223"/>
      <c r="J252" s="224">
        <f>ROUND(I252*H252,2)</f>
        <v>0</v>
      </c>
      <c r="K252" s="225"/>
      <c r="L252" s="226"/>
      <c r="M252" s="227" t="s">
        <v>1</v>
      </c>
      <c r="N252" s="228" t="s">
        <v>41</v>
      </c>
      <c r="O252" s="71"/>
      <c r="P252" s="197">
        <f>O252*H252</f>
        <v>0</v>
      </c>
      <c r="Q252" s="197">
        <v>1</v>
      </c>
      <c r="R252" s="197">
        <f>Q252*H252</f>
        <v>67.5</v>
      </c>
      <c r="S252" s="197">
        <v>0</v>
      </c>
      <c r="T252" s="19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173</v>
      </c>
      <c r="AT252" s="199" t="s">
        <v>259</v>
      </c>
      <c r="AU252" s="199" t="s">
        <v>86</v>
      </c>
      <c r="AY252" s="17" t="s">
        <v>127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84</v>
      </c>
      <c r="BK252" s="200">
        <f>ROUND(I252*H252,2)</f>
        <v>0</v>
      </c>
      <c r="BL252" s="17" t="s">
        <v>134</v>
      </c>
      <c r="BM252" s="199" t="s">
        <v>567</v>
      </c>
    </row>
    <row r="253" spans="1:65" s="2" customFormat="1">
      <c r="A253" s="34"/>
      <c r="B253" s="35"/>
      <c r="C253" s="36"/>
      <c r="D253" s="201" t="s">
        <v>136</v>
      </c>
      <c r="E253" s="36"/>
      <c r="F253" s="202" t="s">
        <v>566</v>
      </c>
      <c r="G253" s="36"/>
      <c r="H253" s="36"/>
      <c r="I253" s="203"/>
      <c r="J253" s="36"/>
      <c r="K253" s="36"/>
      <c r="L253" s="39"/>
      <c r="M253" s="204"/>
      <c r="N253" s="205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136</v>
      </c>
      <c r="AU253" s="17" t="s">
        <v>86</v>
      </c>
    </row>
    <row r="254" spans="1:65" s="14" customFormat="1">
      <c r="B254" s="229"/>
      <c r="C254" s="230"/>
      <c r="D254" s="201" t="s">
        <v>165</v>
      </c>
      <c r="E254" s="231" t="s">
        <v>1</v>
      </c>
      <c r="F254" s="232" t="s">
        <v>568</v>
      </c>
      <c r="G254" s="230"/>
      <c r="H254" s="231" t="s">
        <v>1</v>
      </c>
      <c r="I254" s="233"/>
      <c r="J254" s="230"/>
      <c r="K254" s="230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165</v>
      </c>
      <c r="AU254" s="238" t="s">
        <v>86</v>
      </c>
      <c r="AV254" s="14" t="s">
        <v>84</v>
      </c>
      <c r="AW254" s="14" t="s">
        <v>33</v>
      </c>
      <c r="AX254" s="14" t="s">
        <v>76</v>
      </c>
      <c r="AY254" s="238" t="s">
        <v>127</v>
      </c>
    </row>
    <row r="255" spans="1:65" s="13" customFormat="1">
      <c r="B255" s="207"/>
      <c r="C255" s="208"/>
      <c r="D255" s="201" t="s">
        <v>165</v>
      </c>
      <c r="E255" s="209" t="s">
        <v>1</v>
      </c>
      <c r="F255" s="210" t="s">
        <v>569</v>
      </c>
      <c r="G255" s="208"/>
      <c r="H255" s="211">
        <v>67.5</v>
      </c>
      <c r="I255" s="212"/>
      <c r="J255" s="208"/>
      <c r="K255" s="208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165</v>
      </c>
      <c r="AU255" s="217" t="s">
        <v>86</v>
      </c>
      <c r="AV255" s="13" t="s">
        <v>86</v>
      </c>
      <c r="AW255" s="13" t="s">
        <v>33</v>
      </c>
      <c r="AX255" s="13" t="s">
        <v>84</v>
      </c>
      <c r="AY255" s="217" t="s">
        <v>127</v>
      </c>
    </row>
    <row r="256" spans="1:65" s="2" customFormat="1" ht="21.75" customHeight="1">
      <c r="A256" s="34"/>
      <c r="B256" s="35"/>
      <c r="C256" s="218" t="s">
        <v>344</v>
      </c>
      <c r="D256" s="218" t="s">
        <v>259</v>
      </c>
      <c r="E256" s="219" t="s">
        <v>570</v>
      </c>
      <c r="F256" s="220" t="s">
        <v>571</v>
      </c>
      <c r="G256" s="221" t="s">
        <v>133</v>
      </c>
      <c r="H256" s="222">
        <v>140</v>
      </c>
      <c r="I256" s="223"/>
      <c r="J256" s="224">
        <f>ROUND(I256*H256,2)</f>
        <v>0</v>
      </c>
      <c r="K256" s="225"/>
      <c r="L256" s="226"/>
      <c r="M256" s="227" t="s">
        <v>1</v>
      </c>
      <c r="N256" s="228" t="s">
        <v>41</v>
      </c>
      <c r="O256" s="71"/>
      <c r="P256" s="197">
        <f>O256*H256</f>
        <v>0</v>
      </c>
      <c r="Q256" s="197">
        <v>1.23E-3</v>
      </c>
      <c r="R256" s="197">
        <f>Q256*H256</f>
        <v>0.17219999999999999</v>
      </c>
      <c r="S256" s="197">
        <v>0</v>
      </c>
      <c r="T256" s="19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173</v>
      </c>
      <c r="AT256" s="199" t="s">
        <v>259</v>
      </c>
      <c r="AU256" s="199" t="s">
        <v>86</v>
      </c>
      <c r="AY256" s="17" t="s">
        <v>127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7" t="s">
        <v>84</v>
      </c>
      <c r="BK256" s="200">
        <f>ROUND(I256*H256,2)</f>
        <v>0</v>
      </c>
      <c r="BL256" s="17" t="s">
        <v>134</v>
      </c>
      <c r="BM256" s="199" t="s">
        <v>572</v>
      </c>
    </row>
    <row r="257" spans="1:65" s="2" customFormat="1" ht="19.5">
      <c r="A257" s="34"/>
      <c r="B257" s="35"/>
      <c r="C257" s="36"/>
      <c r="D257" s="201" t="s">
        <v>136</v>
      </c>
      <c r="E257" s="36"/>
      <c r="F257" s="202" t="s">
        <v>571</v>
      </c>
      <c r="G257" s="36"/>
      <c r="H257" s="36"/>
      <c r="I257" s="203"/>
      <c r="J257" s="36"/>
      <c r="K257" s="36"/>
      <c r="L257" s="39"/>
      <c r="M257" s="204"/>
      <c r="N257" s="205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136</v>
      </c>
      <c r="AU257" s="17" t="s">
        <v>86</v>
      </c>
    </row>
    <row r="258" spans="1:65" s="2" customFormat="1" ht="21.75" customHeight="1">
      <c r="A258" s="34"/>
      <c r="B258" s="35"/>
      <c r="C258" s="218" t="s">
        <v>350</v>
      </c>
      <c r="D258" s="218" t="s">
        <v>259</v>
      </c>
      <c r="E258" s="219" t="s">
        <v>333</v>
      </c>
      <c r="F258" s="220" t="s">
        <v>334</v>
      </c>
      <c r="G258" s="221" t="s">
        <v>133</v>
      </c>
      <c r="H258" s="222">
        <v>200</v>
      </c>
      <c r="I258" s="223"/>
      <c r="J258" s="224">
        <f>ROUND(I258*H258,2)</f>
        <v>0</v>
      </c>
      <c r="K258" s="225"/>
      <c r="L258" s="226"/>
      <c r="M258" s="227" t="s">
        <v>1</v>
      </c>
      <c r="N258" s="228" t="s">
        <v>41</v>
      </c>
      <c r="O258" s="71"/>
      <c r="P258" s="197">
        <f>O258*H258</f>
        <v>0</v>
      </c>
      <c r="Q258" s="197">
        <v>9.0000000000000006E-5</v>
      </c>
      <c r="R258" s="197">
        <f>Q258*H258</f>
        <v>1.8000000000000002E-2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173</v>
      </c>
      <c r="AT258" s="199" t="s">
        <v>259</v>
      </c>
      <c r="AU258" s="199" t="s">
        <v>86</v>
      </c>
      <c r="AY258" s="17" t="s">
        <v>127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84</v>
      </c>
      <c r="BK258" s="200">
        <f>ROUND(I258*H258,2)</f>
        <v>0</v>
      </c>
      <c r="BL258" s="17" t="s">
        <v>134</v>
      </c>
      <c r="BM258" s="199" t="s">
        <v>573</v>
      </c>
    </row>
    <row r="259" spans="1:65" s="2" customFormat="1" ht="19.5">
      <c r="A259" s="34"/>
      <c r="B259" s="35"/>
      <c r="C259" s="36"/>
      <c r="D259" s="201" t="s">
        <v>136</v>
      </c>
      <c r="E259" s="36"/>
      <c r="F259" s="202" t="s">
        <v>334</v>
      </c>
      <c r="G259" s="36"/>
      <c r="H259" s="36"/>
      <c r="I259" s="203"/>
      <c r="J259" s="36"/>
      <c r="K259" s="36"/>
      <c r="L259" s="39"/>
      <c r="M259" s="204"/>
      <c r="N259" s="205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136</v>
      </c>
      <c r="AU259" s="17" t="s">
        <v>86</v>
      </c>
    </row>
    <row r="260" spans="1:65" s="2" customFormat="1" ht="21.75" customHeight="1">
      <c r="A260" s="34"/>
      <c r="B260" s="35"/>
      <c r="C260" s="218" t="s">
        <v>361</v>
      </c>
      <c r="D260" s="218" t="s">
        <v>259</v>
      </c>
      <c r="E260" s="219" t="s">
        <v>341</v>
      </c>
      <c r="F260" s="220" t="s">
        <v>342</v>
      </c>
      <c r="G260" s="221" t="s">
        <v>133</v>
      </c>
      <c r="H260" s="222">
        <v>200</v>
      </c>
      <c r="I260" s="223"/>
      <c r="J260" s="224">
        <f>ROUND(I260*H260,2)</f>
        <v>0</v>
      </c>
      <c r="K260" s="225"/>
      <c r="L260" s="226"/>
      <c r="M260" s="227" t="s">
        <v>1</v>
      </c>
      <c r="N260" s="228" t="s">
        <v>41</v>
      </c>
      <c r="O260" s="71"/>
      <c r="P260" s="197">
        <f>O260*H260</f>
        <v>0</v>
      </c>
      <c r="Q260" s="197">
        <v>5.1999999999999995E-4</v>
      </c>
      <c r="R260" s="197">
        <f>Q260*H260</f>
        <v>0.104</v>
      </c>
      <c r="S260" s="197">
        <v>0</v>
      </c>
      <c r="T260" s="19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173</v>
      </c>
      <c r="AT260" s="199" t="s">
        <v>259</v>
      </c>
      <c r="AU260" s="199" t="s">
        <v>86</v>
      </c>
      <c r="AY260" s="17" t="s">
        <v>127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84</v>
      </c>
      <c r="BK260" s="200">
        <f>ROUND(I260*H260,2)</f>
        <v>0</v>
      </c>
      <c r="BL260" s="17" t="s">
        <v>134</v>
      </c>
      <c r="BM260" s="199" t="s">
        <v>574</v>
      </c>
    </row>
    <row r="261" spans="1:65" s="2" customFormat="1">
      <c r="A261" s="34"/>
      <c r="B261" s="35"/>
      <c r="C261" s="36"/>
      <c r="D261" s="201" t="s">
        <v>136</v>
      </c>
      <c r="E261" s="36"/>
      <c r="F261" s="202" t="s">
        <v>342</v>
      </c>
      <c r="G261" s="36"/>
      <c r="H261" s="36"/>
      <c r="I261" s="203"/>
      <c r="J261" s="36"/>
      <c r="K261" s="36"/>
      <c r="L261" s="39"/>
      <c r="M261" s="204"/>
      <c r="N261" s="205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136</v>
      </c>
      <c r="AU261" s="17" t="s">
        <v>86</v>
      </c>
    </row>
    <row r="262" spans="1:65" s="2" customFormat="1" ht="16.5" customHeight="1">
      <c r="A262" s="34"/>
      <c r="B262" s="35"/>
      <c r="C262" s="218" t="s">
        <v>367</v>
      </c>
      <c r="D262" s="218" t="s">
        <v>259</v>
      </c>
      <c r="E262" s="219" t="s">
        <v>575</v>
      </c>
      <c r="F262" s="220" t="s">
        <v>576</v>
      </c>
      <c r="G262" s="221" t="s">
        <v>213</v>
      </c>
      <c r="H262" s="222">
        <v>160</v>
      </c>
      <c r="I262" s="223"/>
      <c r="J262" s="224">
        <f>ROUND(I262*H262,2)</f>
        <v>0</v>
      </c>
      <c r="K262" s="225"/>
      <c r="L262" s="226"/>
      <c r="M262" s="227" t="s">
        <v>1</v>
      </c>
      <c r="N262" s="228" t="s">
        <v>41</v>
      </c>
      <c r="O262" s="71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563</v>
      </c>
      <c r="AT262" s="199" t="s">
        <v>259</v>
      </c>
      <c r="AU262" s="199" t="s">
        <v>86</v>
      </c>
      <c r="AY262" s="17" t="s">
        <v>127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7" t="s">
        <v>84</v>
      </c>
      <c r="BK262" s="200">
        <f>ROUND(I262*H262,2)</f>
        <v>0</v>
      </c>
      <c r="BL262" s="17" t="s">
        <v>563</v>
      </c>
      <c r="BM262" s="199" t="s">
        <v>577</v>
      </c>
    </row>
    <row r="263" spans="1:65" s="2" customFormat="1">
      <c r="A263" s="34"/>
      <c r="B263" s="35"/>
      <c r="C263" s="36"/>
      <c r="D263" s="201" t="s">
        <v>136</v>
      </c>
      <c r="E263" s="36"/>
      <c r="F263" s="202" t="s">
        <v>576</v>
      </c>
      <c r="G263" s="36"/>
      <c r="H263" s="36"/>
      <c r="I263" s="203"/>
      <c r="J263" s="36"/>
      <c r="K263" s="36"/>
      <c r="L263" s="39"/>
      <c r="M263" s="204"/>
      <c r="N263" s="205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136</v>
      </c>
      <c r="AU263" s="17" t="s">
        <v>86</v>
      </c>
    </row>
    <row r="264" spans="1:65" s="14" customFormat="1">
      <c r="B264" s="229"/>
      <c r="C264" s="230"/>
      <c r="D264" s="201" t="s">
        <v>165</v>
      </c>
      <c r="E264" s="231" t="s">
        <v>1</v>
      </c>
      <c r="F264" s="232" t="s">
        <v>578</v>
      </c>
      <c r="G264" s="230"/>
      <c r="H264" s="231" t="s">
        <v>1</v>
      </c>
      <c r="I264" s="233"/>
      <c r="J264" s="230"/>
      <c r="K264" s="230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165</v>
      </c>
      <c r="AU264" s="238" t="s">
        <v>86</v>
      </c>
      <c r="AV264" s="14" t="s">
        <v>84</v>
      </c>
      <c r="AW264" s="14" t="s">
        <v>33</v>
      </c>
      <c r="AX264" s="14" t="s">
        <v>76</v>
      </c>
      <c r="AY264" s="238" t="s">
        <v>127</v>
      </c>
    </row>
    <row r="265" spans="1:65" s="13" customFormat="1">
      <c r="B265" s="207"/>
      <c r="C265" s="208"/>
      <c r="D265" s="201" t="s">
        <v>165</v>
      </c>
      <c r="E265" s="209" t="s">
        <v>1</v>
      </c>
      <c r="F265" s="210" t="s">
        <v>579</v>
      </c>
      <c r="G265" s="208"/>
      <c r="H265" s="211">
        <v>100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165</v>
      </c>
      <c r="AU265" s="217" t="s">
        <v>86</v>
      </c>
      <c r="AV265" s="13" t="s">
        <v>86</v>
      </c>
      <c r="AW265" s="13" t="s">
        <v>33</v>
      </c>
      <c r="AX265" s="13" t="s">
        <v>76</v>
      </c>
      <c r="AY265" s="217" t="s">
        <v>127</v>
      </c>
    </row>
    <row r="266" spans="1:65" s="14" customFormat="1">
      <c r="B266" s="229"/>
      <c r="C266" s="230"/>
      <c r="D266" s="201" t="s">
        <v>165</v>
      </c>
      <c r="E266" s="231" t="s">
        <v>1</v>
      </c>
      <c r="F266" s="232" t="s">
        <v>580</v>
      </c>
      <c r="G266" s="230"/>
      <c r="H266" s="231" t="s">
        <v>1</v>
      </c>
      <c r="I266" s="233"/>
      <c r="J266" s="230"/>
      <c r="K266" s="230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165</v>
      </c>
      <c r="AU266" s="238" t="s">
        <v>86</v>
      </c>
      <c r="AV266" s="14" t="s">
        <v>84</v>
      </c>
      <c r="AW266" s="14" t="s">
        <v>33</v>
      </c>
      <c r="AX266" s="14" t="s">
        <v>76</v>
      </c>
      <c r="AY266" s="238" t="s">
        <v>127</v>
      </c>
    </row>
    <row r="267" spans="1:65" s="13" customFormat="1">
      <c r="B267" s="207"/>
      <c r="C267" s="208"/>
      <c r="D267" s="201" t="s">
        <v>165</v>
      </c>
      <c r="E267" s="209" t="s">
        <v>1</v>
      </c>
      <c r="F267" s="210" t="s">
        <v>581</v>
      </c>
      <c r="G267" s="208"/>
      <c r="H267" s="211">
        <v>60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165</v>
      </c>
      <c r="AU267" s="217" t="s">
        <v>86</v>
      </c>
      <c r="AV267" s="13" t="s">
        <v>86</v>
      </c>
      <c r="AW267" s="13" t="s">
        <v>33</v>
      </c>
      <c r="AX267" s="13" t="s">
        <v>76</v>
      </c>
      <c r="AY267" s="217" t="s">
        <v>127</v>
      </c>
    </row>
    <row r="268" spans="1:65" s="15" customFormat="1">
      <c r="B268" s="239"/>
      <c r="C268" s="240"/>
      <c r="D268" s="201" t="s">
        <v>165</v>
      </c>
      <c r="E268" s="241" t="s">
        <v>1</v>
      </c>
      <c r="F268" s="242" t="s">
        <v>282</v>
      </c>
      <c r="G268" s="240"/>
      <c r="H268" s="243">
        <v>160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AT268" s="249" t="s">
        <v>165</v>
      </c>
      <c r="AU268" s="249" t="s">
        <v>86</v>
      </c>
      <c r="AV268" s="15" t="s">
        <v>134</v>
      </c>
      <c r="AW268" s="15" t="s">
        <v>33</v>
      </c>
      <c r="AX268" s="15" t="s">
        <v>84</v>
      </c>
      <c r="AY268" s="249" t="s">
        <v>127</v>
      </c>
    </row>
    <row r="269" spans="1:65" s="12" customFormat="1" ht="20.85" customHeight="1">
      <c r="B269" s="171"/>
      <c r="C269" s="172"/>
      <c r="D269" s="173" t="s">
        <v>75</v>
      </c>
      <c r="E269" s="185" t="s">
        <v>582</v>
      </c>
      <c r="F269" s="185" t="s">
        <v>474</v>
      </c>
      <c r="G269" s="172"/>
      <c r="H269" s="172"/>
      <c r="I269" s="175"/>
      <c r="J269" s="186">
        <f>BK269</f>
        <v>0</v>
      </c>
      <c r="K269" s="172"/>
      <c r="L269" s="177"/>
      <c r="M269" s="178"/>
      <c r="N269" s="179"/>
      <c r="O269" s="179"/>
      <c r="P269" s="180">
        <f>SUM(P270:P303)</f>
        <v>0</v>
      </c>
      <c r="Q269" s="179"/>
      <c r="R269" s="180">
        <f>SUM(R270:R303)</f>
        <v>23.238399999999999</v>
      </c>
      <c r="S269" s="179"/>
      <c r="T269" s="181">
        <f>SUM(T270:T303)</f>
        <v>0</v>
      </c>
      <c r="AR269" s="182" t="s">
        <v>84</v>
      </c>
      <c r="AT269" s="183" t="s">
        <v>75</v>
      </c>
      <c r="AU269" s="183" t="s">
        <v>86</v>
      </c>
      <c r="AY269" s="182" t="s">
        <v>127</v>
      </c>
      <c r="BK269" s="184">
        <f>SUM(BK270:BK303)</f>
        <v>0</v>
      </c>
    </row>
    <row r="270" spans="1:65" s="2" customFormat="1" ht="21.75" customHeight="1">
      <c r="A270" s="34"/>
      <c r="B270" s="35"/>
      <c r="C270" s="218" t="s">
        <v>373</v>
      </c>
      <c r="D270" s="218" t="s">
        <v>259</v>
      </c>
      <c r="E270" s="219" t="s">
        <v>583</v>
      </c>
      <c r="F270" s="220" t="s">
        <v>584</v>
      </c>
      <c r="G270" s="221" t="s">
        <v>140</v>
      </c>
      <c r="H270" s="222">
        <v>14.4</v>
      </c>
      <c r="I270" s="223"/>
      <c r="J270" s="224">
        <f>ROUND(I270*H270,2)</f>
        <v>0</v>
      </c>
      <c r="K270" s="225"/>
      <c r="L270" s="226"/>
      <c r="M270" s="227" t="s">
        <v>1</v>
      </c>
      <c r="N270" s="228" t="s">
        <v>41</v>
      </c>
      <c r="O270" s="71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563</v>
      </c>
      <c r="AT270" s="199" t="s">
        <v>259</v>
      </c>
      <c r="AU270" s="199" t="s">
        <v>143</v>
      </c>
      <c r="AY270" s="17" t="s">
        <v>127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7" t="s">
        <v>84</v>
      </c>
      <c r="BK270" s="200">
        <f>ROUND(I270*H270,2)</f>
        <v>0</v>
      </c>
      <c r="BL270" s="17" t="s">
        <v>563</v>
      </c>
      <c r="BM270" s="199" t="s">
        <v>585</v>
      </c>
    </row>
    <row r="271" spans="1:65" s="2" customFormat="1" ht="19.5">
      <c r="A271" s="34"/>
      <c r="B271" s="35"/>
      <c r="C271" s="36"/>
      <c r="D271" s="201" t="s">
        <v>136</v>
      </c>
      <c r="E271" s="36"/>
      <c r="F271" s="202" t="s">
        <v>586</v>
      </c>
      <c r="G271" s="36"/>
      <c r="H271" s="36"/>
      <c r="I271" s="203"/>
      <c r="J271" s="36"/>
      <c r="K271" s="36"/>
      <c r="L271" s="39"/>
      <c r="M271" s="204"/>
      <c r="N271" s="205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136</v>
      </c>
      <c r="AU271" s="17" t="s">
        <v>143</v>
      </c>
    </row>
    <row r="272" spans="1:65" s="2" customFormat="1" ht="16.5" customHeight="1">
      <c r="A272" s="34"/>
      <c r="B272" s="35"/>
      <c r="C272" s="218" t="s">
        <v>378</v>
      </c>
      <c r="D272" s="218" t="s">
        <v>259</v>
      </c>
      <c r="E272" s="219" t="s">
        <v>587</v>
      </c>
      <c r="F272" s="220" t="s">
        <v>588</v>
      </c>
      <c r="G272" s="221" t="s">
        <v>133</v>
      </c>
      <c r="H272" s="222">
        <v>1</v>
      </c>
      <c r="I272" s="223"/>
      <c r="J272" s="224">
        <f>ROUND(I272*H272,2)</f>
        <v>0</v>
      </c>
      <c r="K272" s="225"/>
      <c r="L272" s="226"/>
      <c r="M272" s="227" t="s">
        <v>1</v>
      </c>
      <c r="N272" s="228" t="s">
        <v>41</v>
      </c>
      <c r="O272" s="71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563</v>
      </c>
      <c r="AT272" s="199" t="s">
        <v>259</v>
      </c>
      <c r="AU272" s="199" t="s">
        <v>143</v>
      </c>
      <c r="AY272" s="17" t="s">
        <v>127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84</v>
      </c>
      <c r="BK272" s="200">
        <f>ROUND(I272*H272,2)</f>
        <v>0</v>
      </c>
      <c r="BL272" s="17" t="s">
        <v>563</v>
      </c>
      <c r="BM272" s="199" t="s">
        <v>589</v>
      </c>
    </row>
    <row r="273" spans="1:65" s="2" customFormat="1">
      <c r="A273" s="34"/>
      <c r="B273" s="35"/>
      <c r="C273" s="36"/>
      <c r="D273" s="201" t="s">
        <v>136</v>
      </c>
      <c r="E273" s="36"/>
      <c r="F273" s="202" t="s">
        <v>590</v>
      </c>
      <c r="G273" s="36"/>
      <c r="H273" s="36"/>
      <c r="I273" s="203"/>
      <c r="J273" s="36"/>
      <c r="K273" s="36"/>
      <c r="L273" s="39"/>
      <c r="M273" s="204"/>
      <c r="N273" s="205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136</v>
      </c>
      <c r="AU273" s="17" t="s">
        <v>143</v>
      </c>
    </row>
    <row r="274" spans="1:65" s="2" customFormat="1" ht="16.5" customHeight="1">
      <c r="A274" s="34"/>
      <c r="B274" s="35"/>
      <c r="C274" s="218" t="s">
        <v>383</v>
      </c>
      <c r="D274" s="218" t="s">
        <v>259</v>
      </c>
      <c r="E274" s="219" t="s">
        <v>591</v>
      </c>
      <c r="F274" s="220" t="s">
        <v>592</v>
      </c>
      <c r="G274" s="221" t="s">
        <v>133</v>
      </c>
      <c r="H274" s="222">
        <v>1</v>
      </c>
      <c r="I274" s="223"/>
      <c r="J274" s="224">
        <f>ROUND(I274*H274,2)</f>
        <v>0</v>
      </c>
      <c r="K274" s="225"/>
      <c r="L274" s="226"/>
      <c r="M274" s="227" t="s">
        <v>1</v>
      </c>
      <c r="N274" s="228" t="s">
        <v>41</v>
      </c>
      <c r="O274" s="71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563</v>
      </c>
      <c r="AT274" s="199" t="s">
        <v>259</v>
      </c>
      <c r="AU274" s="199" t="s">
        <v>143</v>
      </c>
      <c r="AY274" s="17" t="s">
        <v>127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84</v>
      </c>
      <c r="BK274" s="200">
        <f>ROUND(I274*H274,2)</f>
        <v>0</v>
      </c>
      <c r="BL274" s="17" t="s">
        <v>563</v>
      </c>
      <c r="BM274" s="199" t="s">
        <v>593</v>
      </c>
    </row>
    <row r="275" spans="1:65" s="2" customFormat="1">
      <c r="A275" s="34"/>
      <c r="B275" s="35"/>
      <c r="C275" s="36"/>
      <c r="D275" s="201" t="s">
        <v>136</v>
      </c>
      <c r="E275" s="36"/>
      <c r="F275" s="202" t="s">
        <v>594</v>
      </c>
      <c r="G275" s="36"/>
      <c r="H275" s="36"/>
      <c r="I275" s="203"/>
      <c r="J275" s="36"/>
      <c r="K275" s="36"/>
      <c r="L275" s="39"/>
      <c r="M275" s="204"/>
      <c r="N275" s="205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136</v>
      </c>
      <c r="AU275" s="17" t="s">
        <v>143</v>
      </c>
    </row>
    <row r="276" spans="1:65" s="2" customFormat="1" ht="16.5" customHeight="1">
      <c r="A276" s="34"/>
      <c r="B276" s="35"/>
      <c r="C276" s="218" t="s">
        <v>388</v>
      </c>
      <c r="D276" s="218" t="s">
        <v>259</v>
      </c>
      <c r="E276" s="219" t="s">
        <v>595</v>
      </c>
      <c r="F276" s="220" t="s">
        <v>596</v>
      </c>
      <c r="G276" s="221" t="s">
        <v>133</v>
      </c>
      <c r="H276" s="222">
        <v>8</v>
      </c>
      <c r="I276" s="223"/>
      <c r="J276" s="224">
        <f>ROUND(I276*H276,2)</f>
        <v>0</v>
      </c>
      <c r="K276" s="225"/>
      <c r="L276" s="226"/>
      <c r="M276" s="227" t="s">
        <v>1</v>
      </c>
      <c r="N276" s="228" t="s">
        <v>41</v>
      </c>
      <c r="O276" s="7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563</v>
      </c>
      <c r="AT276" s="199" t="s">
        <v>259</v>
      </c>
      <c r="AU276" s="199" t="s">
        <v>143</v>
      </c>
      <c r="AY276" s="17" t="s">
        <v>127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84</v>
      </c>
      <c r="BK276" s="200">
        <f>ROUND(I276*H276,2)</f>
        <v>0</v>
      </c>
      <c r="BL276" s="17" t="s">
        <v>563</v>
      </c>
      <c r="BM276" s="199" t="s">
        <v>597</v>
      </c>
    </row>
    <row r="277" spans="1:65" s="2" customFormat="1">
      <c r="A277" s="34"/>
      <c r="B277" s="35"/>
      <c r="C277" s="36"/>
      <c r="D277" s="201" t="s">
        <v>136</v>
      </c>
      <c r="E277" s="36"/>
      <c r="F277" s="202" t="s">
        <v>598</v>
      </c>
      <c r="G277" s="36"/>
      <c r="H277" s="36"/>
      <c r="I277" s="203"/>
      <c r="J277" s="36"/>
      <c r="K277" s="36"/>
      <c r="L277" s="39"/>
      <c r="M277" s="204"/>
      <c r="N277" s="205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136</v>
      </c>
      <c r="AU277" s="17" t="s">
        <v>143</v>
      </c>
    </row>
    <row r="278" spans="1:65" s="2" customFormat="1" ht="21.75" customHeight="1">
      <c r="A278" s="34"/>
      <c r="B278" s="35"/>
      <c r="C278" s="218" t="s">
        <v>397</v>
      </c>
      <c r="D278" s="218" t="s">
        <v>259</v>
      </c>
      <c r="E278" s="219" t="s">
        <v>302</v>
      </c>
      <c r="F278" s="220" t="s">
        <v>303</v>
      </c>
      <c r="G278" s="221" t="s">
        <v>286</v>
      </c>
      <c r="H278" s="222">
        <v>7.8970000000000002</v>
      </c>
      <c r="I278" s="223"/>
      <c r="J278" s="224">
        <f>ROUND(I278*H278,2)</f>
        <v>0</v>
      </c>
      <c r="K278" s="225"/>
      <c r="L278" s="226"/>
      <c r="M278" s="227" t="s">
        <v>1</v>
      </c>
      <c r="N278" s="228" t="s">
        <v>41</v>
      </c>
      <c r="O278" s="71"/>
      <c r="P278" s="197">
        <f>O278*H278</f>
        <v>0</v>
      </c>
      <c r="Q278" s="197">
        <v>1</v>
      </c>
      <c r="R278" s="197">
        <f>Q278*H278</f>
        <v>7.8970000000000002</v>
      </c>
      <c r="S278" s="197">
        <v>0</v>
      </c>
      <c r="T278" s="19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563</v>
      </c>
      <c r="AT278" s="199" t="s">
        <v>259</v>
      </c>
      <c r="AU278" s="199" t="s">
        <v>143</v>
      </c>
      <c r="AY278" s="17" t="s">
        <v>127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7" t="s">
        <v>84</v>
      </c>
      <c r="BK278" s="200">
        <f>ROUND(I278*H278,2)</f>
        <v>0</v>
      </c>
      <c r="BL278" s="17" t="s">
        <v>563</v>
      </c>
      <c r="BM278" s="199" t="s">
        <v>599</v>
      </c>
    </row>
    <row r="279" spans="1:65" s="2" customFormat="1">
      <c r="A279" s="34"/>
      <c r="B279" s="35"/>
      <c r="C279" s="36"/>
      <c r="D279" s="201" t="s">
        <v>136</v>
      </c>
      <c r="E279" s="36"/>
      <c r="F279" s="202" t="s">
        <v>303</v>
      </c>
      <c r="G279" s="36"/>
      <c r="H279" s="36"/>
      <c r="I279" s="203"/>
      <c r="J279" s="36"/>
      <c r="K279" s="36"/>
      <c r="L279" s="39"/>
      <c r="M279" s="204"/>
      <c r="N279" s="205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136</v>
      </c>
      <c r="AU279" s="17" t="s">
        <v>143</v>
      </c>
    </row>
    <row r="280" spans="1:65" s="13" customFormat="1">
      <c r="B280" s="207"/>
      <c r="C280" s="208"/>
      <c r="D280" s="201" t="s">
        <v>165</v>
      </c>
      <c r="E280" s="209" t="s">
        <v>1</v>
      </c>
      <c r="F280" s="210" t="s">
        <v>600</v>
      </c>
      <c r="G280" s="208"/>
      <c r="H280" s="211">
        <v>7.8970000000000002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165</v>
      </c>
      <c r="AU280" s="217" t="s">
        <v>143</v>
      </c>
      <c r="AV280" s="13" t="s">
        <v>86</v>
      </c>
      <c r="AW280" s="13" t="s">
        <v>33</v>
      </c>
      <c r="AX280" s="13" t="s">
        <v>84</v>
      </c>
      <c r="AY280" s="217" t="s">
        <v>127</v>
      </c>
    </row>
    <row r="281" spans="1:65" s="2" customFormat="1" ht="21.75" customHeight="1">
      <c r="A281" s="34"/>
      <c r="B281" s="35"/>
      <c r="C281" s="218" t="s">
        <v>403</v>
      </c>
      <c r="D281" s="218" t="s">
        <v>259</v>
      </c>
      <c r="E281" s="219" t="s">
        <v>601</v>
      </c>
      <c r="F281" s="220" t="s">
        <v>602</v>
      </c>
      <c r="G281" s="221" t="s">
        <v>286</v>
      </c>
      <c r="H281" s="222">
        <v>7.8970000000000002</v>
      </c>
      <c r="I281" s="223"/>
      <c r="J281" s="224">
        <f>ROUND(I281*H281,2)</f>
        <v>0</v>
      </c>
      <c r="K281" s="225"/>
      <c r="L281" s="226"/>
      <c r="M281" s="227" t="s">
        <v>1</v>
      </c>
      <c r="N281" s="228" t="s">
        <v>41</v>
      </c>
      <c r="O281" s="71"/>
      <c r="P281" s="197">
        <f>O281*H281</f>
        <v>0</v>
      </c>
      <c r="Q281" s="197">
        <v>1</v>
      </c>
      <c r="R281" s="197">
        <f>Q281*H281</f>
        <v>7.8970000000000002</v>
      </c>
      <c r="S281" s="197">
        <v>0</v>
      </c>
      <c r="T281" s="19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563</v>
      </c>
      <c r="AT281" s="199" t="s">
        <v>259</v>
      </c>
      <c r="AU281" s="199" t="s">
        <v>143</v>
      </c>
      <c r="AY281" s="17" t="s">
        <v>127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7" t="s">
        <v>84</v>
      </c>
      <c r="BK281" s="200">
        <f>ROUND(I281*H281,2)</f>
        <v>0</v>
      </c>
      <c r="BL281" s="17" t="s">
        <v>563</v>
      </c>
      <c r="BM281" s="199" t="s">
        <v>603</v>
      </c>
    </row>
    <row r="282" spans="1:65" s="2" customFormat="1">
      <c r="A282" s="34"/>
      <c r="B282" s="35"/>
      <c r="C282" s="36"/>
      <c r="D282" s="201" t="s">
        <v>136</v>
      </c>
      <c r="E282" s="36"/>
      <c r="F282" s="202" t="s">
        <v>602</v>
      </c>
      <c r="G282" s="36"/>
      <c r="H282" s="36"/>
      <c r="I282" s="203"/>
      <c r="J282" s="36"/>
      <c r="K282" s="36"/>
      <c r="L282" s="39"/>
      <c r="M282" s="204"/>
      <c r="N282" s="205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136</v>
      </c>
      <c r="AU282" s="17" t="s">
        <v>143</v>
      </c>
    </row>
    <row r="283" spans="1:65" s="13" customFormat="1">
      <c r="B283" s="207"/>
      <c r="C283" s="208"/>
      <c r="D283" s="201" t="s">
        <v>165</v>
      </c>
      <c r="E283" s="209" t="s">
        <v>1</v>
      </c>
      <c r="F283" s="210" t="s">
        <v>600</v>
      </c>
      <c r="G283" s="208"/>
      <c r="H283" s="211">
        <v>7.8970000000000002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165</v>
      </c>
      <c r="AU283" s="217" t="s">
        <v>143</v>
      </c>
      <c r="AV283" s="13" t="s">
        <v>86</v>
      </c>
      <c r="AW283" s="13" t="s">
        <v>33</v>
      </c>
      <c r="AX283" s="13" t="s">
        <v>84</v>
      </c>
      <c r="AY283" s="217" t="s">
        <v>127</v>
      </c>
    </row>
    <row r="284" spans="1:65" s="2" customFormat="1" ht="21.75" customHeight="1">
      <c r="A284" s="34"/>
      <c r="B284" s="35"/>
      <c r="C284" s="218" t="s">
        <v>604</v>
      </c>
      <c r="D284" s="218" t="s">
        <v>259</v>
      </c>
      <c r="E284" s="219" t="s">
        <v>298</v>
      </c>
      <c r="F284" s="220" t="s">
        <v>299</v>
      </c>
      <c r="G284" s="221" t="s">
        <v>286</v>
      </c>
      <c r="H284" s="222">
        <v>2.4609999999999999</v>
      </c>
      <c r="I284" s="223"/>
      <c r="J284" s="224">
        <f>ROUND(I284*H284,2)</f>
        <v>0</v>
      </c>
      <c r="K284" s="225"/>
      <c r="L284" s="226"/>
      <c r="M284" s="227" t="s">
        <v>1</v>
      </c>
      <c r="N284" s="228" t="s">
        <v>41</v>
      </c>
      <c r="O284" s="71"/>
      <c r="P284" s="197">
        <f>O284*H284</f>
        <v>0</v>
      </c>
      <c r="Q284" s="197">
        <v>1</v>
      </c>
      <c r="R284" s="197">
        <f>Q284*H284</f>
        <v>2.4609999999999999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563</v>
      </c>
      <c r="AT284" s="199" t="s">
        <v>259</v>
      </c>
      <c r="AU284" s="199" t="s">
        <v>143</v>
      </c>
      <c r="AY284" s="17" t="s">
        <v>127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84</v>
      </c>
      <c r="BK284" s="200">
        <f>ROUND(I284*H284,2)</f>
        <v>0</v>
      </c>
      <c r="BL284" s="17" t="s">
        <v>563</v>
      </c>
      <c r="BM284" s="199" t="s">
        <v>605</v>
      </c>
    </row>
    <row r="285" spans="1:65" s="2" customFormat="1">
      <c r="A285" s="34"/>
      <c r="B285" s="35"/>
      <c r="C285" s="36"/>
      <c r="D285" s="201" t="s">
        <v>136</v>
      </c>
      <c r="E285" s="36"/>
      <c r="F285" s="202" t="s">
        <v>299</v>
      </c>
      <c r="G285" s="36"/>
      <c r="H285" s="36"/>
      <c r="I285" s="203"/>
      <c r="J285" s="36"/>
      <c r="K285" s="36"/>
      <c r="L285" s="39"/>
      <c r="M285" s="204"/>
      <c r="N285" s="205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136</v>
      </c>
      <c r="AU285" s="17" t="s">
        <v>143</v>
      </c>
    </row>
    <row r="286" spans="1:65" s="13" customFormat="1">
      <c r="B286" s="207"/>
      <c r="C286" s="208"/>
      <c r="D286" s="201" t="s">
        <v>165</v>
      </c>
      <c r="E286" s="209" t="s">
        <v>1</v>
      </c>
      <c r="F286" s="210" t="s">
        <v>606</v>
      </c>
      <c r="G286" s="208"/>
      <c r="H286" s="211">
        <v>2.4609999999999999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165</v>
      </c>
      <c r="AU286" s="217" t="s">
        <v>143</v>
      </c>
      <c r="AV286" s="13" t="s">
        <v>86</v>
      </c>
      <c r="AW286" s="13" t="s">
        <v>33</v>
      </c>
      <c r="AX286" s="13" t="s">
        <v>84</v>
      </c>
      <c r="AY286" s="217" t="s">
        <v>127</v>
      </c>
    </row>
    <row r="287" spans="1:65" s="2" customFormat="1" ht="16.5" customHeight="1">
      <c r="A287" s="34"/>
      <c r="B287" s="35"/>
      <c r="C287" s="218" t="s">
        <v>607</v>
      </c>
      <c r="D287" s="218" t="s">
        <v>259</v>
      </c>
      <c r="E287" s="219" t="s">
        <v>307</v>
      </c>
      <c r="F287" s="220" t="s">
        <v>308</v>
      </c>
      <c r="G287" s="221" t="s">
        <v>309</v>
      </c>
      <c r="H287" s="222">
        <v>8.5</v>
      </c>
      <c r="I287" s="223"/>
      <c r="J287" s="224">
        <f>ROUND(I287*H287,2)</f>
        <v>0</v>
      </c>
      <c r="K287" s="225"/>
      <c r="L287" s="226"/>
      <c r="M287" s="227" t="s">
        <v>1</v>
      </c>
      <c r="N287" s="228" t="s">
        <v>41</v>
      </c>
      <c r="O287" s="71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563</v>
      </c>
      <c r="AT287" s="199" t="s">
        <v>259</v>
      </c>
      <c r="AU287" s="199" t="s">
        <v>143</v>
      </c>
      <c r="AY287" s="17" t="s">
        <v>127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84</v>
      </c>
      <c r="BK287" s="200">
        <f>ROUND(I287*H287,2)</f>
        <v>0</v>
      </c>
      <c r="BL287" s="17" t="s">
        <v>563</v>
      </c>
      <c r="BM287" s="199" t="s">
        <v>608</v>
      </c>
    </row>
    <row r="288" spans="1:65" s="2" customFormat="1">
      <c r="A288" s="34"/>
      <c r="B288" s="35"/>
      <c r="C288" s="36"/>
      <c r="D288" s="201" t="s">
        <v>136</v>
      </c>
      <c r="E288" s="36"/>
      <c r="F288" s="202" t="s">
        <v>308</v>
      </c>
      <c r="G288" s="36"/>
      <c r="H288" s="36"/>
      <c r="I288" s="203"/>
      <c r="J288" s="36"/>
      <c r="K288" s="36"/>
      <c r="L288" s="39"/>
      <c r="M288" s="204"/>
      <c r="N288" s="205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136</v>
      </c>
      <c r="AU288" s="17" t="s">
        <v>143</v>
      </c>
    </row>
    <row r="289" spans="1:65" s="2" customFormat="1" ht="16.5" customHeight="1">
      <c r="A289" s="34"/>
      <c r="B289" s="35"/>
      <c r="C289" s="218" t="s">
        <v>609</v>
      </c>
      <c r="D289" s="218" t="s">
        <v>259</v>
      </c>
      <c r="E289" s="219" t="s">
        <v>610</v>
      </c>
      <c r="F289" s="220" t="s">
        <v>611</v>
      </c>
      <c r="G289" s="221" t="s">
        <v>612</v>
      </c>
      <c r="H289" s="222">
        <v>2</v>
      </c>
      <c r="I289" s="223"/>
      <c r="J289" s="224">
        <f>ROUND(I289*H289,2)</f>
        <v>0</v>
      </c>
      <c r="K289" s="225"/>
      <c r="L289" s="226"/>
      <c r="M289" s="227" t="s">
        <v>1</v>
      </c>
      <c r="N289" s="228" t="s">
        <v>41</v>
      </c>
      <c r="O289" s="71"/>
      <c r="P289" s="197">
        <f>O289*H289</f>
        <v>0</v>
      </c>
      <c r="Q289" s="197">
        <v>0</v>
      </c>
      <c r="R289" s="197">
        <f>Q289*H289</f>
        <v>0</v>
      </c>
      <c r="S289" s="197">
        <v>0</v>
      </c>
      <c r="T289" s="19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563</v>
      </c>
      <c r="AT289" s="199" t="s">
        <v>259</v>
      </c>
      <c r="AU289" s="199" t="s">
        <v>143</v>
      </c>
      <c r="AY289" s="17" t="s">
        <v>127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7" t="s">
        <v>84</v>
      </c>
      <c r="BK289" s="200">
        <f>ROUND(I289*H289,2)</f>
        <v>0</v>
      </c>
      <c r="BL289" s="17" t="s">
        <v>563</v>
      </c>
      <c r="BM289" s="199" t="s">
        <v>613</v>
      </c>
    </row>
    <row r="290" spans="1:65" s="2" customFormat="1">
      <c r="A290" s="34"/>
      <c r="B290" s="35"/>
      <c r="C290" s="36"/>
      <c r="D290" s="201" t="s">
        <v>136</v>
      </c>
      <c r="E290" s="36"/>
      <c r="F290" s="202" t="s">
        <v>611</v>
      </c>
      <c r="G290" s="36"/>
      <c r="H290" s="36"/>
      <c r="I290" s="203"/>
      <c r="J290" s="36"/>
      <c r="K290" s="36"/>
      <c r="L290" s="39"/>
      <c r="M290" s="204"/>
      <c r="N290" s="205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136</v>
      </c>
      <c r="AU290" s="17" t="s">
        <v>143</v>
      </c>
    </row>
    <row r="291" spans="1:65" s="2" customFormat="1" ht="16.5" customHeight="1">
      <c r="A291" s="34"/>
      <c r="B291" s="35"/>
      <c r="C291" s="218" t="s">
        <v>614</v>
      </c>
      <c r="D291" s="218" t="s">
        <v>259</v>
      </c>
      <c r="E291" s="219" t="s">
        <v>294</v>
      </c>
      <c r="F291" s="220" t="s">
        <v>295</v>
      </c>
      <c r="G291" s="221" t="s">
        <v>133</v>
      </c>
      <c r="H291" s="222">
        <v>1</v>
      </c>
      <c r="I291" s="223"/>
      <c r="J291" s="224">
        <f>ROUND(I291*H291,2)</f>
        <v>0</v>
      </c>
      <c r="K291" s="225"/>
      <c r="L291" s="226"/>
      <c r="M291" s="227" t="s">
        <v>1</v>
      </c>
      <c r="N291" s="228" t="s">
        <v>41</v>
      </c>
      <c r="O291" s="71"/>
      <c r="P291" s="197">
        <f>O291*H291</f>
        <v>0</v>
      </c>
      <c r="Q291" s="197">
        <v>6.8599999999999994E-2</v>
      </c>
      <c r="R291" s="197">
        <f>Q291*H291</f>
        <v>6.8599999999999994E-2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563</v>
      </c>
      <c r="AT291" s="199" t="s">
        <v>259</v>
      </c>
      <c r="AU291" s="199" t="s">
        <v>143</v>
      </c>
      <c r="AY291" s="17" t="s">
        <v>127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84</v>
      </c>
      <c r="BK291" s="200">
        <f>ROUND(I291*H291,2)</f>
        <v>0</v>
      </c>
      <c r="BL291" s="17" t="s">
        <v>563</v>
      </c>
      <c r="BM291" s="199" t="s">
        <v>615</v>
      </c>
    </row>
    <row r="292" spans="1:65" s="2" customFormat="1">
      <c r="A292" s="34"/>
      <c r="B292" s="35"/>
      <c r="C292" s="36"/>
      <c r="D292" s="201" t="s">
        <v>136</v>
      </c>
      <c r="E292" s="36"/>
      <c r="F292" s="202" t="s">
        <v>295</v>
      </c>
      <c r="G292" s="36"/>
      <c r="H292" s="36"/>
      <c r="I292" s="203"/>
      <c r="J292" s="36"/>
      <c r="K292" s="36"/>
      <c r="L292" s="39"/>
      <c r="M292" s="204"/>
      <c r="N292" s="205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136</v>
      </c>
      <c r="AU292" s="17" t="s">
        <v>143</v>
      </c>
    </row>
    <row r="293" spans="1:65" s="2" customFormat="1" ht="21.75" customHeight="1">
      <c r="A293" s="34"/>
      <c r="B293" s="35"/>
      <c r="C293" s="218" t="s">
        <v>616</v>
      </c>
      <c r="D293" s="218" t="s">
        <v>259</v>
      </c>
      <c r="E293" s="219" t="s">
        <v>617</v>
      </c>
      <c r="F293" s="220" t="s">
        <v>618</v>
      </c>
      <c r="G293" s="221" t="s">
        <v>152</v>
      </c>
      <c r="H293" s="222">
        <v>2.2000000000000002</v>
      </c>
      <c r="I293" s="223"/>
      <c r="J293" s="224">
        <f>ROUND(I293*H293,2)</f>
        <v>0</v>
      </c>
      <c r="K293" s="225"/>
      <c r="L293" s="226"/>
      <c r="M293" s="227" t="s">
        <v>1</v>
      </c>
      <c r="N293" s="228" t="s">
        <v>41</v>
      </c>
      <c r="O293" s="71"/>
      <c r="P293" s="197">
        <f>O293*H293</f>
        <v>0</v>
      </c>
      <c r="Q293" s="197">
        <v>2.234</v>
      </c>
      <c r="R293" s="197">
        <f>Q293*H293</f>
        <v>4.9148000000000005</v>
      </c>
      <c r="S293" s="197">
        <v>0</v>
      </c>
      <c r="T293" s="19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563</v>
      </c>
      <c r="AT293" s="199" t="s">
        <v>259</v>
      </c>
      <c r="AU293" s="199" t="s">
        <v>143</v>
      </c>
      <c r="AY293" s="17" t="s">
        <v>127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7" t="s">
        <v>84</v>
      </c>
      <c r="BK293" s="200">
        <f>ROUND(I293*H293,2)</f>
        <v>0</v>
      </c>
      <c r="BL293" s="17" t="s">
        <v>563</v>
      </c>
      <c r="BM293" s="199" t="s">
        <v>619</v>
      </c>
    </row>
    <row r="294" spans="1:65" s="2" customFormat="1">
      <c r="A294" s="34"/>
      <c r="B294" s="35"/>
      <c r="C294" s="36"/>
      <c r="D294" s="201" t="s">
        <v>136</v>
      </c>
      <c r="E294" s="36"/>
      <c r="F294" s="202" t="s">
        <v>618</v>
      </c>
      <c r="G294" s="36"/>
      <c r="H294" s="36"/>
      <c r="I294" s="203"/>
      <c r="J294" s="36"/>
      <c r="K294" s="36"/>
      <c r="L294" s="39"/>
      <c r="M294" s="204"/>
      <c r="N294" s="205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136</v>
      </c>
      <c r="AU294" s="17" t="s">
        <v>143</v>
      </c>
    </row>
    <row r="295" spans="1:65" s="14" customFormat="1">
      <c r="B295" s="229"/>
      <c r="C295" s="230"/>
      <c r="D295" s="201" t="s">
        <v>165</v>
      </c>
      <c r="E295" s="231" t="s">
        <v>1</v>
      </c>
      <c r="F295" s="232" t="s">
        <v>620</v>
      </c>
      <c r="G295" s="230"/>
      <c r="H295" s="231" t="s">
        <v>1</v>
      </c>
      <c r="I295" s="233"/>
      <c r="J295" s="230"/>
      <c r="K295" s="230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165</v>
      </c>
      <c r="AU295" s="238" t="s">
        <v>143</v>
      </c>
      <c r="AV295" s="14" t="s">
        <v>84</v>
      </c>
      <c r="AW295" s="14" t="s">
        <v>33</v>
      </c>
      <c r="AX295" s="14" t="s">
        <v>76</v>
      </c>
      <c r="AY295" s="238" t="s">
        <v>127</v>
      </c>
    </row>
    <row r="296" spans="1:65" s="14" customFormat="1">
      <c r="B296" s="229"/>
      <c r="C296" s="230"/>
      <c r="D296" s="201" t="s">
        <v>165</v>
      </c>
      <c r="E296" s="231" t="s">
        <v>1</v>
      </c>
      <c r="F296" s="232" t="s">
        <v>621</v>
      </c>
      <c r="G296" s="230"/>
      <c r="H296" s="231" t="s">
        <v>1</v>
      </c>
      <c r="I296" s="233"/>
      <c r="J296" s="230"/>
      <c r="K296" s="230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165</v>
      </c>
      <c r="AU296" s="238" t="s">
        <v>143</v>
      </c>
      <c r="AV296" s="14" t="s">
        <v>84</v>
      </c>
      <c r="AW296" s="14" t="s">
        <v>33</v>
      </c>
      <c r="AX296" s="14" t="s">
        <v>76</v>
      </c>
      <c r="AY296" s="238" t="s">
        <v>127</v>
      </c>
    </row>
    <row r="297" spans="1:65" s="13" customFormat="1">
      <c r="B297" s="207"/>
      <c r="C297" s="208"/>
      <c r="D297" s="201" t="s">
        <v>165</v>
      </c>
      <c r="E297" s="209" t="s">
        <v>1</v>
      </c>
      <c r="F297" s="210" t="s">
        <v>622</v>
      </c>
      <c r="G297" s="208"/>
      <c r="H297" s="211">
        <v>1.575</v>
      </c>
      <c r="I297" s="212"/>
      <c r="J297" s="208"/>
      <c r="K297" s="208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165</v>
      </c>
      <c r="AU297" s="217" t="s">
        <v>143</v>
      </c>
      <c r="AV297" s="13" t="s">
        <v>86</v>
      </c>
      <c r="AW297" s="13" t="s">
        <v>33</v>
      </c>
      <c r="AX297" s="13" t="s">
        <v>76</v>
      </c>
      <c r="AY297" s="217" t="s">
        <v>127</v>
      </c>
    </row>
    <row r="298" spans="1:65" s="14" customFormat="1">
      <c r="B298" s="229"/>
      <c r="C298" s="230"/>
      <c r="D298" s="201" t="s">
        <v>165</v>
      </c>
      <c r="E298" s="231" t="s">
        <v>1</v>
      </c>
      <c r="F298" s="232" t="s">
        <v>623</v>
      </c>
      <c r="G298" s="230"/>
      <c r="H298" s="231" t="s">
        <v>1</v>
      </c>
      <c r="I298" s="233"/>
      <c r="J298" s="230"/>
      <c r="K298" s="230"/>
      <c r="L298" s="234"/>
      <c r="M298" s="235"/>
      <c r="N298" s="236"/>
      <c r="O298" s="236"/>
      <c r="P298" s="236"/>
      <c r="Q298" s="236"/>
      <c r="R298" s="236"/>
      <c r="S298" s="236"/>
      <c r="T298" s="237"/>
      <c r="AT298" s="238" t="s">
        <v>165</v>
      </c>
      <c r="AU298" s="238" t="s">
        <v>143</v>
      </c>
      <c r="AV298" s="14" t="s">
        <v>84</v>
      </c>
      <c r="AW298" s="14" t="s">
        <v>33</v>
      </c>
      <c r="AX298" s="14" t="s">
        <v>76</v>
      </c>
      <c r="AY298" s="238" t="s">
        <v>127</v>
      </c>
    </row>
    <row r="299" spans="1:65" s="14" customFormat="1">
      <c r="B299" s="229"/>
      <c r="C299" s="230"/>
      <c r="D299" s="201" t="s">
        <v>165</v>
      </c>
      <c r="E299" s="231" t="s">
        <v>1</v>
      </c>
      <c r="F299" s="232" t="s">
        <v>621</v>
      </c>
      <c r="G299" s="230"/>
      <c r="H299" s="231" t="s">
        <v>1</v>
      </c>
      <c r="I299" s="233"/>
      <c r="J299" s="230"/>
      <c r="K299" s="230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165</v>
      </c>
      <c r="AU299" s="238" t="s">
        <v>143</v>
      </c>
      <c r="AV299" s="14" t="s">
        <v>84</v>
      </c>
      <c r="AW299" s="14" t="s">
        <v>33</v>
      </c>
      <c r="AX299" s="14" t="s">
        <v>76</v>
      </c>
      <c r="AY299" s="238" t="s">
        <v>127</v>
      </c>
    </row>
    <row r="300" spans="1:65" s="13" customFormat="1">
      <c r="B300" s="207"/>
      <c r="C300" s="208"/>
      <c r="D300" s="201" t="s">
        <v>165</v>
      </c>
      <c r="E300" s="209" t="s">
        <v>1</v>
      </c>
      <c r="F300" s="210" t="s">
        <v>624</v>
      </c>
      <c r="G300" s="208"/>
      <c r="H300" s="211">
        <v>0.52500000000000002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165</v>
      </c>
      <c r="AU300" s="217" t="s">
        <v>143</v>
      </c>
      <c r="AV300" s="13" t="s">
        <v>86</v>
      </c>
      <c r="AW300" s="13" t="s">
        <v>33</v>
      </c>
      <c r="AX300" s="13" t="s">
        <v>76</v>
      </c>
      <c r="AY300" s="217" t="s">
        <v>127</v>
      </c>
    </row>
    <row r="301" spans="1:65" s="14" customFormat="1">
      <c r="B301" s="229"/>
      <c r="C301" s="230"/>
      <c r="D301" s="201" t="s">
        <v>165</v>
      </c>
      <c r="E301" s="231" t="s">
        <v>1</v>
      </c>
      <c r="F301" s="232" t="s">
        <v>625</v>
      </c>
      <c r="G301" s="230"/>
      <c r="H301" s="231" t="s">
        <v>1</v>
      </c>
      <c r="I301" s="233"/>
      <c r="J301" s="230"/>
      <c r="K301" s="230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165</v>
      </c>
      <c r="AU301" s="238" t="s">
        <v>143</v>
      </c>
      <c r="AV301" s="14" t="s">
        <v>84</v>
      </c>
      <c r="AW301" s="14" t="s">
        <v>33</v>
      </c>
      <c r="AX301" s="14" t="s">
        <v>76</v>
      </c>
      <c r="AY301" s="238" t="s">
        <v>127</v>
      </c>
    </row>
    <row r="302" spans="1:65" s="13" customFormat="1">
      <c r="B302" s="207"/>
      <c r="C302" s="208"/>
      <c r="D302" s="201" t="s">
        <v>165</v>
      </c>
      <c r="E302" s="209" t="s">
        <v>1</v>
      </c>
      <c r="F302" s="210" t="s">
        <v>626</v>
      </c>
      <c r="G302" s="208"/>
      <c r="H302" s="211">
        <v>0.1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165</v>
      </c>
      <c r="AU302" s="217" t="s">
        <v>143</v>
      </c>
      <c r="AV302" s="13" t="s">
        <v>86</v>
      </c>
      <c r="AW302" s="13" t="s">
        <v>33</v>
      </c>
      <c r="AX302" s="13" t="s">
        <v>76</v>
      </c>
      <c r="AY302" s="217" t="s">
        <v>127</v>
      </c>
    </row>
    <row r="303" spans="1:65" s="15" customFormat="1">
      <c r="B303" s="239"/>
      <c r="C303" s="240"/>
      <c r="D303" s="201" t="s">
        <v>165</v>
      </c>
      <c r="E303" s="241" t="s">
        <v>1</v>
      </c>
      <c r="F303" s="242" t="s">
        <v>282</v>
      </c>
      <c r="G303" s="240"/>
      <c r="H303" s="243">
        <v>2.2000000000000002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AT303" s="249" t="s">
        <v>165</v>
      </c>
      <c r="AU303" s="249" t="s">
        <v>143</v>
      </c>
      <c r="AV303" s="15" t="s">
        <v>134</v>
      </c>
      <c r="AW303" s="15" t="s">
        <v>33</v>
      </c>
      <c r="AX303" s="15" t="s">
        <v>84</v>
      </c>
      <c r="AY303" s="249" t="s">
        <v>127</v>
      </c>
    </row>
    <row r="304" spans="1:65" s="12" customFormat="1" ht="20.85" customHeight="1">
      <c r="B304" s="171"/>
      <c r="C304" s="172"/>
      <c r="D304" s="173" t="s">
        <v>75</v>
      </c>
      <c r="E304" s="185" t="s">
        <v>627</v>
      </c>
      <c r="F304" s="185" t="s">
        <v>628</v>
      </c>
      <c r="G304" s="172"/>
      <c r="H304" s="172"/>
      <c r="I304" s="175"/>
      <c r="J304" s="186">
        <f>BK304</f>
        <v>0</v>
      </c>
      <c r="K304" s="172"/>
      <c r="L304" s="177"/>
      <c r="M304" s="178"/>
      <c r="N304" s="179"/>
      <c r="O304" s="179"/>
      <c r="P304" s="180">
        <f>SUM(P305:P314)</f>
        <v>0</v>
      </c>
      <c r="Q304" s="179"/>
      <c r="R304" s="180">
        <f>SUM(R305:R314)</f>
        <v>4.3200000000000002E-2</v>
      </c>
      <c r="S304" s="179"/>
      <c r="T304" s="181">
        <f>SUM(T305:T314)</f>
        <v>0</v>
      </c>
      <c r="AR304" s="182" t="s">
        <v>84</v>
      </c>
      <c r="AT304" s="183" t="s">
        <v>75</v>
      </c>
      <c r="AU304" s="183" t="s">
        <v>86</v>
      </c>
      <c r="AY304" s="182" t="s">
        <v>127</v>
      </c>
      <c r="BK304" s="184">
        <f>SUM(BK305:BK314)</f>
        <v>0</v>
      </c>
    </row>
    <row r="305" spans="1:65" s="2" customFormat="1" ht="21.75" customHeight="1">
      <c r="A305" s="34"/>
      <c r="B305" s="35"/>
      <c r="C305" s="218" t="s">
        <v>629</v>
      </c>
      <c r="D305" s="218" t="s">
        <v>259</v>
      </c>
      <c r="E305" s="219" t="s">
        <v>630</v>
      </c>
      <c r="F305" s="220" t="s">
        <v>631</v>
      </c>
      <c r="G305" s="221" t="s">
        <v>140</v>
      </c>
      <c r="H305" s="222">
        <v>30</v>
      </c>
      <c r="I305" s="223"/>
      <c r="J305" s="224">
        <f>ROUND(I305*H305,2)</f>
        <v>0</v>
      </c>
      <c r="K305" s="225"/>
      <c r="L305" s="226"/>
      <c r="M305" s="227" t="s">
        <v>1</v>
      </c>
      <c r="N305" s="228" t="s">
        <v>41</v>
      </c>
      <c r="O305" s="71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563</v>
      </c>
      <c r="AT305" s="199" t="s">
        <v>259</v>
      </c>
      <c r="AU305" s="199" t="s">
        <v>143</v>
      </c>
      <c r="AY305" s="17" t="s">
        <v>127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84</v>
      </c>
      <c r="BK305" s="200">
        <f>ROUND(I305*H305,2)</f>
        <v>0</v>
      </c>
      <c r="BL305" s="17" t="s">
        <v>563</v>
      </c>
      <c r="BM305" s="199" t="s">
        <v>632</v>
      </c>
    </row>
    <row r="306" spans="1:65" s="2" customFormat="1">
      <c r="A306" s="34"/>
      <c r="B306" s="35"/>
      <c r="C306" s="36"/>
      <c r="D306" s="201" t="s">
        <v>136</v>
      </c>
      <c r="E306" s="36"/>
      <c r="F306" s="202" t="s">
        <v>631</v>
      </c>
      <c r="G306" s="36"/>
      <c r="H306" s="36"/>
      <c r="I306" s="203"/>
      <c r="J306" s="36"/>
      <c r="K306" s="36"/>
      <c r="L306" s="39"/>
      <c r="M306" s="204"/>
      <c r="N306" s="205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136</v>
      </c>
      <c r="AU306" s="17" t="s">
        <v>143</v>
      </c>
    </row>
    <row r="307" spans="1:65" s="2" customFormat="1" ht="21.75" customHeight="1">
      <c r="A307" s="34"/>
      <c r="B307" s="35"/>
      <c r="C307" s="218" t="s">
        <v>633</v>
      </c>
      <c r="D307" s="218" t="s">
        <v>259</v>
      </c>
      <c r="E307" s="219" t="s">
        <v>634</v>
      </c>
      <c r="F307" s="220" t="s">
        <v>635</v>
      </c>
      <c r="G307" s="221" t="s">
        <v>133</v>
      </c>
      <c r="H307" s="222">
        <v>2</v>
      </c>
      <c r="I307" s="223"/>
      <c r="J307" s="224">
        <f>ROUND(I307*H307,2)</f>
        <v>0</v>
      </c>
      <c r="K307" s="225"/>
      <c r="L307" s="226"/>
      <c r="M307" s="227" t="s">
        <v>1</v>
      </c>
      <c r="N307" s="228" t="s">
        <v>41</v>
      </c>
      <c r="O307" s="71"/>
      <c r="P307" s="197">
        <f>O307*H307</f>
        <v>0</v>
      </c>
      <c r="Q307" s="197">
        <v>3.2000000000000002E-3</v>
      </c>
      <c r="R307" s="197">
        <f>Q307*H307</f>
        <v>6.4000000000000003E-3</v>
      </c>
      <c r="S307" s="197">
        <v>0</v>
      </c>
      <c r="T307" s="19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563</v>
      </c>
      <c r="AT307" s="199" t="s">
        <v>259</v>
      </c>
      <c r="AU307" s="199" t="s">
        <v>143</v>
      </c>
      <c r="AY307" s="17" t="s">
        <v>127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7" t="s">
        <v>84</v>
      </c>
      <c r="BK307" s="200">
        <f>ROUND(I307*H307,2)</f>
        <v>0</v>
      </c>
      <c r="BL307" s="17" t="s">
        <v>563</v>
      </c>
      <c r="BM307" s="199" t="s">
        <v>636</v>
      </c>
    </row>
    <row r="308" spans="1:65" s="2" customFormat="1">
      <c r="A308" s="34"/>
      <c r="B308" s="35"/>
      <c r="C308" s="36"/>
      <c r="D308" s="201" t="s">
        <v>136</v>
      </c>
      <c r="E308" s="36"/>
      <c r="F308" s="202" t="s">
        <v>635</v>
      </c>
      <c r="G308" s="36"/>
      <c r="H308" s="36"/>
      <c r="I308" s="203"/>
      <c r="J308" s="36"/>
      <c r="K308" s="36"/>
      <c r="L308" s="39"/>
      <c r="M308" s="204"/>
      <c r="N308" s="205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136</v>
      </c>
      <c r="AU308" s="17" t="s">
        <v>143</v>
      </c>
    </row>
    <row r="309" spans="1:65" s="2" customFormat="1" ht="21.75" customHeight="1">
      <c r="A309" s="34"/>
      <c r="B309" s="35"/>
      <c r="C309" s="218" t="s">
        <v>637</v>
      </c>
      <c r="D309" s="218" t="s">
        <v>259</v>
      </c>
      <c r="E309" s="219" t="s">
        <v>638</v>
      </c>
      <c r="F309" s="220" t="s">
        <v>639</v>
      </c>
      <c r="G309" s="221" t="s">
        <v>133</v>
      </c>
      <c r="H309" s="222">
        <v>2</v>
      </c>
      <c r="I309" s="223"/>
      <c r="J309" s="224">
        <f>ROUND(I309*H309,2)</f>
        <v>0</v>
      </c>
      <c r="K309" s="225"/>
      <c r="L309" s="226"/>
      <c r="M309" s="227" t="s">
        <v>1</v>
      </c>
      <c r="N309" s="228" t="s">
        <v>41</v>
      </c>
      <c r="O309" s="71"/>
      <c r="P309" s="197">
        <f>O309*H309</f>
        <v>0</v>
      </c>
      <c r="Q309" s="197">
        <v>1.17E-2</v>
      </c>
      <c r="R309" s="197">
        <f>Q309*H309</f>
        <v>2.3400000000000001E-2</v>
      </c>
      <c r="S309" s="197">
        <v>0</v>
      </c>
      <c r="T309" s="19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9" t="s">
        <v>563</v>
      </c>
      <c r="AT309" s="199" t="s">
        <v>259</v>
      </c>
      <c r="AU309" s="199" t="s">
        <v>143</v>
      </c>
      <c r="AY309" s="17" t="s">
        <v>127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7" t="s">
        <v>84</v>
      </c>
      <c r="BK309" s="200">
        <f>ROUND(I309*H309,2)</f>
        <v>0</v>
      </c>
      <c r="BL309" s="17" t="s">
        <v>563</v>
      </c>
      <c r="BM309" s="199" t="s">
        <v>640</v>
      </c>
    </row>
    <row r="310" spans="1:65" s="2" customFormat="1" ht="19.5">
      <c r="A310" s="34"/>
      <c r="B310" s="35"/>
      <c r="C310" s="36"/>
      <c r="D310" s="201" t="s">
        <v>136</v>
      </c>
      <c r="E310" s="36"/>
      <c r="F310" s="202" t="s">
        <v>639</v>
      </c>
      <c r="G310" s="36"/>
      <c r="H310" s="36"/>
      <c r="I310" s="203"/>
      <c r="J310" s="36"/>
      <c r="K310" s="36"/>
      <c r="L310" s="39"/>
      <c r="M310" s="204"/>
      <c r="N310" s="205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136</v>
      </c>
      <c r="AU310" s="17" t="s">
        <v>143</v>
      </c>
    </row>
    <row r="311" spans="1:65" s="2" customFormat="1" ht="21.75" customHeight="1">
      <c r="A311" s="34"/>
      <c r="B311" s="35"/>
      <c r="C311" s="218" t="s">
        <v>641</v>
      </c>
      <c r="D311" s="218" t="s">
        <v>259</v>
      </c>
      <c r="E311" s="219" t="s">
        <v>642</v>
      </c>
      <c r="F311" s="220" t="s">
        <v>643</v>
      </c>
      <c r="G311" s="221" t="s">
        <v>140</v>
      </c>
      <c r="H311" s="222">
        <v>4</v>
      </c>
      <c r="I311" s="223"/>
      <c r="J311" s="224">
        <f>ROUND(I311*H311,2)</f>
        <v>0</v>
      </c>
      <c r="K311" s="225"/>
      <c r="L311" s="226"/>
      <c r="M311" s="227" t="s">
        <v>1</v>
      </c>
      <c r="N311" s="228" t="s">
        <v>41</v>
      </c>
      <c r="O311" s="71"/>
      <c r="P311" s="197">
        <f>O311*H311</f>
        <v>0</v>
      </c>
      <c r="Q311" s="197">
        <v>3.3500000000000001E-3</v>
      </c>
      <c r="R311" s="197">
        <f>Q311*H311</f>
        <v>1.34E-2</v>
      </c>
      <c r="S311" s="197">
        <v>0</v>
      </c>
      <c r="T311" s="19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9" t="s">
        <v>563</v>
      </c>
      <c r="AT311" s="199" t="s">
        <v>259</v>
      </c>
      <c r="AU311" s="199" t="s">
        <v>143</v>
      </c>
      <c r="AY311" s="17" t="s">
        <v>127</v>
      </c>
      <c r="BE311" s="200">
        <f>IF(N311="základní",J311,0)</f>
        <v>0</v>
      </c>
      <c r="BF311" s="200">
        <f>IF(N311="snížená",J311,0)</f>
        <v>0</v>
      </c>
      <c r="BG311" s="200">
        <f>IF(N311="zákl. přenesená",J311,0)</f>
        <v>0</v>
      </c>
      <c r="BH311" s="200">
        <f>IF(N311="sníž. přenesená",J311,0)</f>
        <v>0</v>
      </c>
      <c r="BI311" s="200">
        <f>IF(N311="nulová",J311,0)</f>
        <v>0</v>
      </c>
      <c r="BJ311" s="17" t="s">
        <v>84</v>
      </c>
      <c r="BK311" s="200">
        <f>ROUND(I311*H311,2)</f>
        <v>0</v>
      </c>
      <c r="BL311" s="17" t="s">
        <v>563</v>
      </c>
      <c r="BM311" s="199" t="s">
        <v>644</v>
      </c>
    </row>
    <row r="312" spans="1:65" s="2" customFormat="1">
      <c r="A312" s="34"/>
      <c r="B312" s="35"/>
      <c r="C312" s="36"/>
      <c r="D312" s="201" t="s">
        <v>136</v>
      </c>
      <c r="E312" s="36"/>
      <c r="F312" s="202" t="s">
        <v>643</v>
      </c>
      <c r="G312" s="36"/>
      <c r="H312" s="36"/>
      <c r="I312" s="203"/>
      <c r="J312" s="36"/>
      <c r="K312" s="36"/>
      <c r="L312" s="39"/>
      <c r="M312" s="204"/>
      <c r="N312" s="205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136</v>
      </c>
      <c r="AU312" s="17" t="s">
        <v>143</v>
      </c>
    </row>
    <row r="313" spans="1:65" s="2" customFormat="1" ht="21.75" customHeight="1">
      <c r="A313" s="34"/>
      <c r="B313" s="35"/>
      <c r="C313" s="218" t="s">
        <v>645</v>
      </c>
      <c r="D313" s="218" t="s">
        <v>259</v>
      </c>
      <c r="E313" s="219" t="s">
        <v>646</v>
      </c>
      <c r="F313" s="220" t="s">
        <v>647</v>
      </c>
      <c r="G313" s="221" t="s">
        <v>133</v>
      </c>
      <c r="H313" s="222">
        <v>1</v>
      </c>
      <c r="I313" s="223"/>
      <c r="J313" s="224">
        <f>ROUND(I313*H313,2)</f>
        <v>0</v>
      </c>
      <c r="K313" s="225"/>
      <c r="L313" s="226"/>
      <c r="M313" s="227" t="s">
        <v>1</v>
      </c>
      <c r="N313" s="228" t="s">
        <v>41</v>
      </c>
      <c r="O313" s="71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563</v>
      </c>
      <c r="AT313" s="199" t="s">
        <v>259</v>
      </c>
      <c r="AU313" s="199" t="s">
        <v>143</v>
      </c>
      <c r="AY313" s="17" t="s">
        <v>127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84</v>
      </c>
      <c r="BK313" s="200">
        <f>ROUND(I313*H313,2)</f>
        <v>0</v>
      </c>
      <c r="BL313" s="17" t="s">
        <v>563</v>
      </c>
      <c r="BM313" s="199" t="s">
        <v>648</v>
      </c>
    </row>
    <row r="314" spans="1:65" s="2" customFormat="1">
      <c r="A314" s="34"/>
      <c r="B314" s="35"/>
      <c r="C314" s="36"/>
      <c r="D314" s="201" t="s">
        <v>136</v>
      </c>
      <c r="E314" s="36"/>
      <c r="F314" s="202" t="s">
        <v>649</v>
      </c>
      <c r="G314" s="36"/>
      <c r="H314" s="36"/>
      <c r="I314" s="203"/>
      <c r="J314" s="36"/>
      <c r="K314" s="36"/>
      <c r="L314" s="39"/>
      <c r="M314" s="204"/>
      <c r="N314" s="205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136</v>
      </c>
      <c r="AU314" s="17" t="s">
        <v>143</v>
      </c>
    </row>
    <row r="315" spans="1:65" s="12" customFormat="1" ht="25.9" customHeight="1">
      <c r="B315" s="171"/>
      <c r="C315" s="172"/>
      <c r="D315" s="173" t="s">
        <v>75</v>
      </c>
      <c r="E315" s="174" t="s">
        <v>348</v>
      </c>
      <c r="F315" s="174" t="s">
        <v>349</v>
      </c>
      <c r="G315" s="172"/>
      <c r="H315" s="172"/>
      <c r="I315" s="175"/>
      <c r="J315" s="176">
        <f>BK315</f>
        <v>0</v>
      </c>
      <c r="K315" s="172"/>
      <c r="L315" s="177"/>
      <c r="M315" s="178"/>
      <c r="N315" s="179"/>
      <c r="O315" s="179"/>
      <c r="P315" s="180">
        <f>SUM(P316:P354)</f>
        <v>0</v>
      </c>
      <c r="Q315" s="179"/>
      <c r="R315" s="180">
        <f>SUM(R316:R354)</f>
        <v>0</v>
      </c>
      <c r="S315" s="179"/>
      <c r="T315" s="181">
        <f>SUM(T316:T354)</f>
        <v>0</v>
      </c>
      <c r="AR315" s="182" t="s">
        <v>134</v>
      </c>
      <c r="AT315" s="183" t="s">
        <v>75</v>
      </c>
      <c r="AU315" s="183" t="s">
        <v>76</v>
      </c>
      <c r="AY315" s="182" t="s">
        <v>127</v>
      </c>
      <c r="BK315" s="184">
        <f>SUM(BK316:BK354)</f>
        <v>0</v>
      </c>
    </row>
    <row r="316" spans="1:65" s="2" customFormat="1" ht="21.75" customHeight="1">
      <c r="A316" s="34"/>
      <c r="B316" s="35"/>
      <c r="C316" s="187" t="s">
        <v>650</v>
      </c>
      <c r="D316" s="187" t="s">
        <v>130</v>
      </c>
      <c r="E316" s="188" t="s">
        <v>651</v>
      </c>
      <c r="F316" s="189" t="s">
        <v>652</v>
      </c>
      <c r="G316" s="190" t="s">
        <v>133</v>
      </c>
      <c r="H316" s="191">
        <v>2</v>
      </c>
      <c r="I316" s="192"/>
      <c r="J316" s="193">
        <f>ROUND(I316*H316,2)</f>
        <v>0</v>
      </c>
      <c r="K316" s="194"/>
      <c r="L316" s="39"/>
      <c r="M316" s="195" t="s">
        <v>1</v>
      </c>
      <c r="N316" s="196" t="s">
        <v>41</v>
      </c>
      <c r="O316" s="71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9" t="s">
        <v>353</v>
      </c>
      <c r="AT316" s="199" t="s">
        <v>130</v>
      </c>
      <c r="AU316" s="199" t="s">
        <v>84</v>
      </c>
      <c r="AY316" s="17" t="s">
        <v>127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7" t="s">
        <v>84</v>
      </c>
      <c r="BK316" s="200">
        <f>ROUND(I316*H316,2)</f>
        <v>0</v>
      </c>
      <c r="BL316" s="17" t="s">
        <v>353</v>
      </c>
      <c r="BM316" s="199" t="s">
        <v>653</v>
      </c>
    </row>
    <row r="317" spans="1:65" s="2" customFormat="1" ht="19.5">
      <c r="A317" s="34"/>
      <c r="B317" s="35"/>
      <c r="C317" s="36"/>
      <c r="D317" s="201" t="s">
        <v>136</v>
      </c>
      <c r="E317" s="36"/>
      <c r="F317" s="202" t="s">
        <v>654</v>
      </c>
      <c r="G317" s="36"/>
      <c r="H317" s="36"/>
      <c r="I317" s="203"/>
      <c r="J317" s="36"/>
      <c r="K317" s="36"/>
      <c r="L317" s="39"/>
      <c r="M317" s="204"/>
      <c r="N317" s="205"/>
      <c r="O317" s="71"/>
      <c r="P317" s="71"/>
      <c r="Q317" s="71"/>
      <c r="R317" s="71"/>
      <c r="S317" s="71"/>
      <c r="T317" s="7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136</v>
      </c>
      <c r="AU317" s="17" t="s">
        <v>84</v>
      </c>
    </row>
    <row r="318" spans="1:65" s="2" customFormat="1" ht="21.75" customHeight="1">
      <c r="A318" s="34"/>
      <c r="B318" s="35"/>
      <c r="C318" s="187" t="s">
        <v>655</v>
      </c>
      <c r="D318" s="187" t="s">
        <v>130</v>
      </c>
      <c r="E318" s="188" t="s">
        <v>656</v>
      </c>
      <c r="F318" s="189" t="s">
        <v>657</v>
      </c>
      <c r="G318" s="190" t="s">
        <v>133</v>
      </c>
      <c r="H318" s="191">
        <v>2</v>
      </c>
      <c r="I318" s="192"/>
      <c r="J318" s="193">
        <f>ROUND(I318*H318,2)</f>
        <v>0</v>
      </c>
      <c r="K318" s="194"/>
      <c r="L318" s="39"/>
      <c r="M318" s="195" t="s">
        <v>1</v>
      </c>
      <c r="N318" s="196" t="s">
        <v>41</v>
      </c>
      <c r="O318" s="71"/>
      <c r="P318" s="197">
        <f>O318*H318</f>
        <v>0</v>
      </c>
      <c r="Q318" s="197">
        <v>0</v>
      </c>
      <c r="R318" s="197">
        <f>Q318*H318</f>
        <v>0</v>
      </c>
      <c r="S318" s="197">
        <v>0</v>
      </c>
      <c r="T318" s="19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9" t="s">
        <v>353</v>
      </c>
      <c r="AT318" s="199" t="s">
        <v>130</v>
      </c>
      <c r="AU318" s="199" t="s">
        <v>84</v>
      </c>
      <c r="AY318" s="17" t="s">
        <v>127</v>
      </c>
      <c r="BE318" s="200">
        <f>IF(N318="základní",J318,0)</f>
        <v>0</v>
      </c>
      <c r="BF318" s="200">
        <f>IF(N318="snížená",J318,0)</f>
        <v>0</v>
      </c>
      <c r="BG318" s="200">
        <f>IF(N318="zákl. přenesená",J318,0)</f>
        <v>0</v>
      </c>
      <c r="BH318" s="200">
        <f>IF(N318="sníž. přenesená",J318,0)</f>
        <v>0</v>
      </c>
      <c r="BI318" s="200">
        <f>IF(N318="nulová",J318,0)</f>
        <v>0</v>
      </c>
      <c r="BJ318" s="17" t="s">
        <v>84</v>
      </c>
      <c r="BK318" s="200">
        <f>ROUND(I318*H318,2)</f>
        <v>0</v>
      </c>
      <c r="BL318" s="17" t="s">
        <v>353</v>
      </c>
      <c r="BM318" s="199" t="s">
        <v>658</v>
      </c>
    </row>
    <row r="319" spans="1:65" s="2" customFormat="1">
      <c r="A319" s="34"/>
      <c r="B319" s="35"/>
      <c r="C319" s="36"/>
      <c r="D319" s="201" t="s">
        <v>136</v>
      </c>
      <c r="E319" s="36"/>
      <c r="F319" s="202" t="s">
        <v>657</v>
      </c>
      <c r="G319" s="36"/>
      <c r="H319" s="36"/>
      <c r="I319" s="203"/>
      <c r="J319" s="36"/>
      <c r="K319" s="36"/>
      <c r="L319" s="39"/>
      <c r="M319" s="204"/>
      <c r="N319" s="205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136</v>
      </c>
      <c r="AU319" s="17" t="s">
        <v>84</v>
      </c>
    </row>
    <row r="320" spans="1:65" s="2" customFormat="1" ht="55.5" customHeight="1">
      <c r="A320" s="34"/>
      <c r="B320" s="35"/>
      <c r="C320" s="187" t="s">
        <v>659</v>
      </c>
      <c r="D320" s="187" t="s">
        <v>130</v>
      </c>
      <c r="E320" s="188" t="s">
        <v>362</v>
      </c>
      <c r="F320" s="189" t="s">
        <v>363</v>
      </c>
      <c r="G320" s="190" t="s">
        <v>286</v>
      </c>
      <c r="H320" s="191">
        <v>176.89599999999999</v>
      </c>
      <c r="I320" s="192"/>
      <c r="J320" s="193">
        <f>ROUND(I320*H320,2)</f>
        <v>0</v>
      </c>
      <c r="K320" s="194"/>
      <c r="L320" s="39"/>
      <c r="M320" s="195" t="s">
        <v>1</v>
      </c>
      <c r="N320" s="196" t="s">
        <v>41</v>
      </c>
      <c r="O320" s="71"/>
      <c r="P320" s="197">
        <f>O320*H320</f>
        <v>0</v>
      </c>
      <c r="Q320" s="197">
        <v>0</v>
      </c>
      <c r="R320" s="197">
        <f>Q320*H320</f>
        <v>0</v>
      </c>
      <c r="S320" s="197">
        <v>0</v>
      </c>
      <c r="T320" s="19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353</v>
      </c>
      <c r="AT320" s="199" t="s">
        <v>130</v>
      </c>
      <c r="AU320" s="199" t="s">
        <v>84</v>
      </c>
      <c r="AY320" s="17" t="s">
        <v>127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7" t="s">
        <v>84</v>
      </c>
      <c r="BK320" s="200">
        <f>ROUND(I320*H320,2)</f>
        <v>0</v>
      </c>
      <c r="BL320" s="17" t="s">
        <v>353</v>
      </c>
      <c r="BM320" s="199" t="s">
        <v>660</v>
      </c>
    </row>
    <row r="321" spans="1:65" s="2" customFormat="1" ht="78">
      <c r="A321" s="34"/>
      <c r="B321" s="35"/>
      <c r="C321" s="36"/>
      <c r="D321" s="201" t="s">
        <v>136</v>
      </c>
      <c r="E321" s="36"/>
      <c r="F321" s="202" t="s">
        <v>365</v>
      </c>
      <c r="G321" s="36"/>
      <c r="H321" s="36"/>
      <c r="I321" s="203"/>
      <c r="J321" s="36"/>
      <c r="K321" s="36"/>
      <c r="L321" s="39"/>
      <c r="M321" s="204"/>
      <c r="N321" s="205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136</v>
      </c>
      <c r="AU321" s="17" t="s">
        <v>84</v>
      </c>
    </row>
    <row r="322" spans="1:65" s="2" customFormat="1" ht="19.5">
      <c r="A322" s="34"/>
      <c r="B322" s="35"/>
      <c r="C322" s="36"/>
      <c r="D322" s="201" t="s">
        <v>148</v>
      </c>
      <c r="E322" s="36"/>
      <c r="F322" s="206" t="s">
        <v>356</v>
      </c>
      <c r="G322" s="36"/>
      <c r="H322" s="36"/>
      <c r="I322" s="203"/>
      <c r="J322" s="36"/>
      <c r="K322" s="36"/>
      <c r="L322" s="39"/>
      <c r="M322" s="204"/>
      <c r="N322" s="205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148</v>
      </c>
      <c r="AU322" s="17" t="s">
        <v>84</v>
      </c>
    </row>
    <row r="323" spans="1:65" s="14" customFormat="1">
      <c r="B323" s="229"/>
      <c r="C323" s="230"/>
      <c r="D323" s="201" t="s">
        <v>165</v>
      </c>
      <c r="E323" s="231" t="s">
        <v>1</v>
      </c>
      <c r="F323" s="232" t="s">
        <v>661</v>
      </c>
      <c r="G323" s="230"/>
      <c r="H323" s="231" t="s">
        <v>1</v>
      </c>
      <c r="I323" s="233"/>
      <c r="J323" s="230"/>
      <c r="K323" s="230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165</v>
      </c>
      <c r="AU323" s="238" t="s">
        <v>84</v>
      </c>
      <c r="AV323" s="14" t="s">
        <v>84</v>
      </c>
      <c r="AW323" s="14" t="s">
        <v>33</v>
      </c>
      <c r="AX323" s="14" t="s">
        <v>76</v>
      </c>
      <c r="AY323" s="238" t="s">
        <v>127</v>
      </c>
    </row>
    <row r="324" spans="1:65" s="13" customFormat="1">
      <c r="B324" s="207"/>
      <c r="C324" s="208"/>
      <c r="D324" s="201" t="s">
        <v>165</v>
      </c>
      <c r="E324" s="209" t="s">
        <v>1</v>
      </c>
      <c r="F324" s="210" t="s">
        <v>662</v>
      </c>
      <c r="G324" s="208"/>
      <c r="H324" s="211">
        <v>64.125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165</v>
      </c>
      <c r="AU324" s="217" t="s">
        <v>84</v>
      </c>
      <c r="AV324" s="13" t="s">
        <v>86</v>
      </c>
      <c r="AW324" s="13" t="s">
        <v>33</v>
      </c>
      <c r="AX324" s="13" t="s">
        <v>76</v>
      </c>
      <c r="AY324" s="217" t="s">
        <v>127</v>
      </c>
    </row>
    <row r="325" spans="1:65" s="14" customFormat="1">
      <c r="B325" s="229"/>
      <c r="C325" s="230"/>
      <c r="D325" s="201" t="s">
        <v>165</v>
      </c>
      <c r="E325" s="231" t="s">
        <v>1</v>
      </c>
      <c r="F325" s="232" t="s">
        <v>663</v>
      </c>
      <c r="G325" s="230"/>
      <c r="H325" s="231" t="s">
        <v>1</v>
      </c>
      <c r="I325" s="233"/>
      <c r="J325" s="230"/>
      <c r="K325" s="230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165</v>
      </c>
      <c r="AU325" s="238" t="s">
        <v>84</v>
      </c>
      <c r="AV325" s="14" t="s">
        <v>84</v>
      </c>
      <c r="AW325" s="14" t="s">
        <v>33</v>
      </c>
      <c r="AX325" s="14" t="s">
        <v>76</v>
      </c>
      <c r="AY325" s="238" t="s">
        <v>127</v>
      </c>
    </row>
    <row r="326" spans="1:65" s="13" customFormat="1">
      <c r="B326" s="207"/>
      <c r="C326" s="208"/>
      <c r="D326" s="201" t="s">
        <v>165</v>
      </c>
      <c r="E326" s="209" t="s">
        <v>1</v>
      </c>
      <c r="F326" s="210" t="s">
        <v>664</v>
      </c>
      <c r="G326" s="208"/>
      <c r="H326" s="211">
        <v>11.4</v>
      </c>
      <c r="I326" s="212"/>
      <c r="J326" s="208"/>
      <c r="K326" s="208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165</v>
      </c>
      <c r="AU326" s="217" t="s">
        <v>84</v>
      </c>
      <c r="AV326" s="13" t="s">
        <v>86</v>
      </c>
      <c r="AW326" s="13" t="s">
        <v>33</v>
      </c>
      <c r="AX326" s="13" t="s">
        <v>76</v>
      </c>
      <c r="AY326" s="217" t="s">
        <v>127</v>
      </c>
    </row>
    <row r="327" spans="1:65" s="14" customFormat="1">
      <c r="B327" s="229"/>
      <c r="C327" s="230"/>
      <c r="D327" s="201" t="s">
        <v>165</v>
      </c>
      <c r="E327" s="231" t="s">
        <v>1</v>
      </c>
      <c r="F327" s="232" t="s">
        <v>665</v>
      </c>
      <c r="G327" s="230"/>
      <c r="H327" s="231" t="s">
        <v>1</v>
      </c>
      <c r="I327" s="233"/>
      <c r="J327" s="230"/>
      <c r="K327" s="230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165</v>
      </c>
      <c r="AU327" s="238" t="s">
        <v>84</v>
      </c>
      <c r="AV327" s="14" t="s">
        <v>84</v>
      </c>
      <c r="AW327" s="14" t="s">
        <v>33</v>
      </c>
      <c r="AX327" s="14" t="s">
        <v>76</v>
      </c>
      <c r="AY327" s="238" t="s">
        <v>127</v>
      </c>
    </row>
    <row r="328" spans="1:65" s="13" customFormat="1">
      <c r="B328" s="207"/>
      <c r="C328" s="208"/>
      <c r="D328" s="201" t="s">
        <v>165</v>
      </c>
      <c r="E328" s="209" t="s">
        <v>1</v>
      </c>
      <c r="F328" s="210" t="s">
        <v>666</v>
      </c>
      <c r="G328" s="208"/>
      <c r="H328" s="211">
        <v>72.484999999999999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165</v>
      </c>
      <c r="AU328" s="217" t="s">
        <v>84</v>
      </c>
      <c r="AV328" s="13" t="s">
        <v>86</v>
      </c>
      <c r="AW328" s="13" t="s">
        <v>33</v>
      </c>
      <c r="AX328" s="13" t="s">
        <v>76</v>
      </c>
      <c r="AY328" s="217" t="s">
        <v>127</v>
      </c>
    </row>
    <row r="329" spans="1:65" s="14" customFormat="1">
      <c r="B329" s="229"/>
      <c r="C329" s="230"/>
      <c r="D329" s="201" t="s">
        <v>165</v>
      </c>
      <c r="E329" s="231" t="s">
        <v>1</v>
      </c>
      <c r="F329" s="232" t="s">
        <v>667</v>
      </c>
      <c r="G329" s="230"/>
      <c r="H329" s="231" t="s">
        <v>1</v>
      </c>
      <c r="I329" s="233"/>
      <c r="J329" s="230"/>
      <c r="K329" s="230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165</v>
      </c>
      <c r="AU329" s="238" t="s">
        <v>84</v>
      </c>
      <c r="AV329" s="14" t="s">
        <v>84</v>
      </c>
      <c r="AW329" s="14" t="s">
        <v>33</v>
      </c>
      <c r="AX329" s="14" t="s">
        <v>76</v>
      </c>
      <c r="AY329" s="238" t="s">
        <v>127</v>
      </c>
    </row>
    <row r="330" spans="1:65" s="13" customFormat="1">
      <c r="B330" s="207"/>
      <c r="C330" s="208"/>
      <c r="D330" s="201" t="s">
        <v>165</v>
      </c>
      <c r="E330" s="209" t="s">
        <v>1</v>
      </c>
      <c r="F330" s="210" t="s">
        <v>668</v>
      </c>
      <c r="G330" s="208"/>
      <c r="H330" s="211">
        <v>28.885999999999999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165</v>
      </c>
      <c r="AU330" s="217" t="s">
        <v>84</v>
      </c>
      <c r="AV330" s="13" t="s">
        <v>86</v>
      </c>
      <c r="AW330" s="13" t="s">
        <v>33</v>
      </c>
      <c r="AX330" s="13" t="s">
        <v>76</v>
      </c>
      <c r="AY330" s="217" t="s">
        <v>127</v>
      </c>
    </row>
    <row r="331" spans="1:65" s="15" customFormat="1">
      <c r="B331" s="239"/>
      <c r="C331" s="240"/>
      <c r="D331" s="201" t="s">
        <v>165</v>
      </c>
      <c r="E331" s="241" t="s">
        <v>1</v>
      </c>
      <c r="F331" s="242" t="s">
        <v>282</v>
      </c>
      <c r="G331" s="240"/>
      <c r="H331" s="243">
        <v>176.89599999999999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AT331" s="249" t="s">
        <v>165</v>
      </c>
      <c r="AU331" s="249" t="s">
        <v>84</v>
      </c>
      <c r="AV331" s="15" t="s">
        <v>134</v>
      </c>
      <c r="AW331" s="15" t="s">
        <v>33</v>
      </c>
      <c r="AX331" s="15" t="s">
        <v>84</v>
      </c>
      <c r="AY331" s="249" t="s">
        <v>127</v>
      </c>
    </row>
    <row r="332" spans="1:65" s="2" customFormat="1" ht="33" customHeight="1">
      <c r="A332" s="34"/>
      <c r="B332" s="35"/>
      <c r="C332" s="187" t="s">
        <v>669</v>
      </c>
      <c r="D332" s="187" t="s">
        <v>130</v>
      </c>
      <c r="E332" s="188" t="s">
        <v>670</v>
      </c>
      <c r="F332" s="189" t="s">
        <v>671</v>
      </c>
      <c r="G332" s="190" t="s">
        <v>286</v>
      </c>
      <c r="H332" s="191">
        <v>23.315000000000001</v>
      </c>
      <c r="I332" s="192"/>
      <c r="J332" s="193">
        <f>ROUND(I332*H332,2)</f>
        <v>0</v>
      </c>
      <c r="K332" s="194"/>
      <c r="L332" s="39"/>
      <c r="M332" s="195" t="s">
        <v>1</v>
      </c>
      <c r="N332" s="196" t="s">
        <v>41</v>
      </c>
      <c r="O332" s="71"/>
      <c r="P332" s="197">
        <f>O332*H332</f>
        <v>0</v>
      </c>
      <c r="Q332" s="197">
        <v>0</v>
      </c>
      <c r="R332" s="197">
        <f>Q332*H332</f>
        <v>0</v>
      </c>
      <c r="S332" s="197">
        <v>0</v>
      </c>
      <c r="T332" s="19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9" t="s">
        <v>353</v>
      </c>
      <c r="AT332" s="199" t="s">
        <v>130</v>
      </c>
      <c r="AU332" s="199" t="s">
        <v>84</v>
      </c>
      <c r="AY332" s="17" t="s">
        <v>127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7" t="s">
        <v>84</v>
      </c>
      <c r="BK332" s="200">
        <f>ROUND(I332*H332,2)</f>
        <v>0</v>
      </c>
      <c r="BL332" s="17" t="s">
        <v>353</v>
      </c>
      <c r="BM332" s="199" t="s">
        <v>672</v>
      </c>
    </row>
    <row r="333" spans="1:65" s="2" customFormat="1" ht="117">
      <c r="A333" s="34"/>
      <c r="B333" s="35"/>
      <c r="C333" s="36"/>
      <c r="D333" s="201" t="s">
        <v>136</v>
      </c>
      <c r="E333" s="36"/>
      <c r="F333" s="202" t="s">
        <v>673</v>
      </c>
      <c r="G333" s="36"/>
      <c r="H333" s="36"/>
      <c r="I333" s="203"/>
      <c r="J333" s="36"/>
      <c r="K333" s="36"/>
      <c r="L333" s="39"/>
      <c r="M333" s="204"/>
      <c r="N333" s="205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136</v>
      </c>
      <c r="AU333" s="17" t="s">
        <v>84</v>
      </c>
    </row>
    <row r="334" spans="1:65" s="2" customFormat="1" ht="19.5">
      <c r="A334" s="34"/>
      <c r="B334" s="35"/>
      <c r="C334" s="36"/>
      <c r="D334" s="201" t="s">
        <v>148</v>
      </c>
      <c r="E334" s="36"/>
      <c r="F334" s="206" t="s">
        <v>356</v>
      </c>
      <c r="G334" s="36"/>
      <c r="H334" s="36"/>
      <c r="I334" s="203"/>
      <c r="J334" s="36"/>
      <c r="K334" s="36"/>
      <c r="L334" s="39"/>
      <c r="M334" s="204"/>
      <c r="N334" s="205"/>
      <c r="O334" s="71"/>
      <c r="P334" s="71"/>
      <c r="Q334" s="71"/>
      <c r="R334" s="71"/>
      <c r="S334" s="71"/>
      <c r="T334" s="72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148</v>
      </c>
      <c r="AU334" s="17" t="s">
        <v>84</v>
      </c>
    </row>
    <row r="335" spans="1:65" s="14" customFormat="1">
      <c r="B335" s="229"/>
      <c r="C335" s="230"/>
      <c r="D335" s="201" t="s">
        <v>165</v>
      </c>
      <c r="E335" s="231" t="s">
        <v>1</v>
      </c>
      <c r="F335" s="232" t="s">
        <v>667</v>
      </c>
      <c r="G335" s="230"/>
      <c r="H335" s="231" t="s">
        <v>1</v>
      </c>
      <c r="I335" s="233"/>
      <c r="J335" s="230"/>
      <c r="K335" s="230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165</v>
      </c>
      <c r="AU335" s="238" t="s">
        <v>84</v>
      </c>
      <c r="AV335" s="14" t="s">
        <v>84</v>
      </c>
      <c r="AW335" s="14" t="s">
        <v>33</v>
      </c>
      <c r="AX335" s="14" t="s">
        <v>76</v>
      </c>
      <c r="AY335" s="238" t="s">
        <v>127</v>
      </c>
    </row>
    <row r="336" spans="1:65" s="13" customFormat="1">
      <c r="B336" s="207"/>
      <c r="C336" s="208"/>
      <c r="D336" s="201" t="s">
        <v>165</v>
      </c>
      <c r="E336" s="209" t="s">
        <v>1</v>
      </c>
      <c r="F336" s="210" t="s">
        <v>674</v>
      </c>
      <c r="G336" s="208"/>
      <c r="H336" s="211">
        <v>18.254999999999999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165</v>
      </c>
      <c r="AU336" s="217" t="s">
        <v>84</v>
      </c>
      <c r="AV336" s="13" t="s">
        <v>86</v>
      </c>
      <c r="AW336" s="13" t="s">
        <v>33</v>
      </c>
      <c r="AX336" s="13" t="s">
        <v>76</v>
      </c>
      <c r="AY336" s="217" t="s">
        <v>127</v>
      </c>
    </row>
    <row r="337" spans="1:65" s="14" customFormat="1">
      <c r="B337" s="229"/>
      <c r="C337" s="230"/>
      <c r="D337" s="201" t="s">
        <v>165</v>
      </c>
      <c r="E337" s="231" t="s">
        <v>1</v>
      </c>
      <c r="F337" s="232" t="s">
        <v>675</v>
      </c>
      <c r="G337" s="230"/>
      <c r="H337" s="231" t="s">
        <v>1</v>
      </c>
      <c r="I337" s="233"/>
      <c r="J337" s="230"/>
      <c r="K337" s="230"/>
      <c r="L337" s="234"/>
      <c r="M337" s="235"/>
      <c r="N337" s="236"/>
      <c r="O337" s="236"/>
      <c r="P337" s="236"/>
      <c r="Q337" s="236"/>
      <c r="R337" s="236"/>
      <c r="S337" s="236"/>
      <c r="T337" s="237"/>
      <c r="AT337" s="238" t="s">
        <v>165</v>
      </c>
      <c r="AU337" s="238" t="s">
        <v>84</v>
      </c>
      <c r="AV337" s="14" t="s">
        <v>84</v>
      </c>
      <c r="AW337" s="14" t="s">
        <v>33</v>
      </c>
      <c r="AX337" s="14" t="s">
        <v>76</v>
      </c>
      <c r="AY337" s="238" t="s">
        <v>127</v>
      </c>
    </row>
    <row r="338" spans="1:65" s="13" customFormat="1">
      <c r="B338" s="207"/>
      <c r="C338" s="208"/>
      <c r="D338" s="201" t="s">
        <v>165</v>
      </c>
      <c r="E338" s="209" t="s">
        <v>1</v>
      </c>
      <c r="F338" s="210" t="s">
        <v>676</v>
      </c>
      <c r="G338" s="208"/>
      <c r="H338" s="211">
        <v>5.0599999999999996</v>
      </c>
      <c r="I338" s="212"/>
      <c r="J338" s="208"/>
      <c r="K338" s="208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165</v>
      </c>
      <c r="AU338" s="217" t="s">
        <v>84</v>
      </c>
      <c r="AV338" s="13" t="s">
        <v>86</v>
      </c>
      <c r="AW338" s="13" t="s">
        <v>33</v>
      </c>
      <c r="AX338" s="13" t="s">
        <v>76</v>
      </c>
      <c r="AY338" s="217" t="s">
        <v>127</v>
      </c>
    </row>
    <row r="339" spans="1:65" s="15" customFormat="1">
      <c r="B339" s="239"/>
      <c r="C339" s="240"/>
      <c r="D339" s="201" t="s">
        <v>165</v>
      </c>
      <c r="E339" s="241" t="s">
        <v>1</v>
      </c>
      <c r="F339" s="242" t="s">
        <v>282</v>
      </c>
      <c r="G339" s="240"/>
      <c r="H339" s="243">
        <v>23.314999999999998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AT339" s="249" t="s">
        <v>165</v>
      </c>
      <c r="AU339" s="249" t="s">
        <v>84</v>
      </c>
      <c r="AV339" s="15" t="s">
        <v>134</v>
      </c>
      <c r="AW339" s="15" t="s">
        <v>33</v>
      </c>
      <c r="AX339" s="15" t="s">
        <v>84</v>
      </c>
      <c r="AY339" s="249" t="s">
        <v>127</v>
      </c>
    </row>
    <row r="340" spans="1:65" s="2" customFormat="1" ht="44.25" customHeight="1">
      <c r="A340" s="34"/>
      <c r="B340" s="35"/>
      <c r="C340" s="187" t="s">
        <v>677</v>
      </c>
      <c r="D340" s="187" t="s">
        <v>130</v>
      </c>
      <c r="E340" s="188" t="s">
        <v>678</v>
      </c>
      <c r="F340" s="189" t="s">
        <v>679</v>
      </c>
      <c r="G340" s="190" t="s">
        <v>286</v>
      </c>
      <c r="H340" s="191">
        <v>347.5</v>
      </c>
      <c r="I340" s="192"/>
      <c r="J340" s="193">
        <f>ROUND(I340*H340,2)</f>
        <v>0</v>
      </c>
      <c r="K340" s="194"/>
      <c r="L340" s="39"/>
      <c r="M340" s="195" t="s">
        <v>1</v>
      </c>
      <c r="N340" s="196" t="s">
        <v>41</v>
      </c>
      <c r="O340" s="71"/>
      <c r="P340" s="197">
        <f>O340*H340</f>
        <v>0</v>
      </c>
      <c r="Q340" s="197">
        <v>0</v>
      </c>
      <c r="R340" s="197">
        <f>Q340*H340</f>
        <v>0</v>
      </c>
      <c r="S340" s="197">
        <v>0</v>
      </c>
      <c r="T340" s="19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9" t="s">
        <v>353</v>
      </c>
      <c r="AT340" s="199" t="s">
        <v>130</v>
      </c>
      <c r="AU340" s="199" t="s">
        <v>84</v>
      </c>
      <c r="AY340" s="17" t="s">
        <v>127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7" t="s">
        <v>84</v>
      </c>
      <c r="BK340" s="200">
        <f>ROUND(I340*H340,2)</f>
        <v>0</v>
      </c>
      <c r="BL340" s="17" t="s">
        <v>353</v>
      </c>
      <c r="BM340" s="199" t="s">
        <v>680</v>
      </c>
    </row>
    <row r="341" spans="1:65" s="2" customFormat="1" ht="97.5">
      <c r="A341" s="34"/>
      <c r="B341" s="35"/>
      <c r="C341" s="36"/>
      <c r="D341" s="201" t="s">
        <v>136</v>
      </c>
      <c r="E341" s="36"/>
      <c r="F341" s="202" t="s">
        <v>681</v>
      </c>
      <c r="G341" s="36"/>
      <c r="H341" s="36"/>
      <c r="I341" s="203"/>
      <c r="J341" s="36"/>
      <c r="K341" s="36"/>
      <c r="L341" s="39"/>
      <c r="M341" s="204"/>
      <c r="N341" s="205"/>
      <c r="O341" s="71"/>
      <c r="P341" s="71"/>
      <c r="Q341" s="71"/>
      <c r="R341" s="71"/>
      <c r="S341" s="71"/>
      <c r="T341" s="72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136</v>
      </c>
      <c r="AU341" s="17" t="s">
        <v>84</v>
      </c>
    </row>
    <row r="342" spans="1:65" s="2" customFormat="1" ht="19.5">
      <c r="A342" s="34"/>
      <c r="B342" s="35"/>
      <c r="C342" s="36"/>
      <c r="D342" s="201" t="s">
        <v>148</v>
      </c>
      <c r="E342" s="36"/>
      <c r="F342" s="206" t="s">
        <v>356</v>
      </c>
      <c r="G342" s="36"/>
      <c r="H342" s="36"/>
      <c r="I342" s="203"/>
      <c r="J342" s="36"/>
      <c r="K342" s="36"/>
      <c r="L342" s="39"/>
      <c r="M342" s="204"/>
      <c r="N342" s="205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148</v>
      </c>
      <c r="AU342" s="17" t="s">
        <v>84</v>
      </c>
    </row>
    <row r="343" spans="1:65" s="13" customFormat="1">
      <c r="B343" s="207"/>
      <c r="C343" s="208"/>
      <c r="D343" s="201" t="s">
        <v>165</v>
      </c>
      <c r="E343" s="209" t="s">
        <v>1</v>
      </c>
      <c r="F343" s="210" t="s">
        <v>682</v>
      </c>
      <c r="G343" s="208"/>
      <c r="H343" s="211">
        <v>347.5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165</v>
      </c>
      <c r="AU343" s="217" t="s">
        <v>84</v>
      </c>
      <c r="AV343" s="13" t="s">
        <v>86</v>
      </c>
      <c r="AW343" s="13" t="s">
        <v>33</v>
      </c>
      <c r="AX343" s="13" t="s">
        <v>84</v>
      </c>
      <c r="AY343" s="217" t="s">
        <v>127</v>
      </c>
    </row>
    <row r="344" spans="1:65" s="2" customFormat="1" ht="33" customHeight="1">
      <c r="A344" s="34"/>
      <c r="B344" s="35"/>
      <c r="C344" s="187" t="s">
        <v>683</v>
      </c>
      <c r="D344" s="187" t="s">
        <v>130</v>
      </c>
      <c r="E344" s="188" t="s">
        <v>684</v>
      </c>
      <c r="F344" s="189" t="s">
        <v>685</v>
      </c>
      <c r="G344" s="190" t="s">
        <v>286</v>
      </c>
      <c r="H344" s="191">
        <v>8</v>
      </c>
      <c r="I344" s="192"/>
      <c r="J344" s="193">
        <f>ROUND(I344*H344,2)</f>
        <v>0</v>
      </c>
      <c r="K344" s="194"/>
      <c r="L344" s="39"/>
      <c r="M344" s="195" t="s">
        <v>1</v>
      </c>
      <c r="N344" s="196" t="s">
        <v>41</v>
      </c>
      <c r="O344" s="71"/>
      <c r="P344" s="197">
        <f>O344*H344</f>
        <v>0</v>
      </c>
      <c r="Q344" s="197">
        <v>0</v>
      </c>
      <c r="R344" s="197">
        <f>Q344*H344</f>
        <v>0</v>
      </c>
      <c r="S344" s="197">
        <v>0</v>
      </c>
      <c r="T344" s="19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353</v>
      </c>
      <c r="AT344" s="199" t="s">
        <v>130</v>
      </c>
      <c r="AU344" s="199" t="s">
        <v>84</v>
      </c>
      <c r="AY344" s="17" t="s">
        <v>127</v>
      </c>
      <c r="BE344" s="200">
        <f>IF(N344="základní",J344,0)</f>
        <v>0</v>
      </c>
      <c r="BF344" s="200">
        <f>IF(N344="snížená",J344,0)</f>
        <v>0</v>
      </c>
      <c r="BG344" s="200">
        <f>IF(N344="zákl. přenesená",J344,0)</f>
        <v>0</v>
      </c>
      <c r="BH344" s="200">
        <f>IF(N344="sníž. přenesená",J344,0)</f>
        <v>0</v>
      </c>
      <c r="BI344" s="200">
        <f>IF(N344="nulová",J344,0)</f>
        <v>0</v>
      </c>
      <c r="BJ344" s="17" t="s">
        <v>84</v>
      </c>
      <c r="BK344" s="200">
        <f>ROUND(I344*H344,2)</f>
        <v>0</v>
      </c>
      <c r="BL344" s="17" t="s">
        <v>353</v>
      </c>
      <c r="BM344" s="199" t="s">
        <v>686</v>
      </c>
    </row>
    <row r="345" spans="1:65" s="2" customFormat="1" ht="29.25">
      <c r="A345" s="34"/>
      <c r="B345" s="35"/>
      <c r="C345" s="36"/>
      <c r="D345" s="201" t="s">
        <v>136</v>
      </c>
      <c r="E345" s="36"/>
      <c r="F345" s="202" t="s">
        <v>687</v>
      </c>
      <c r="G345" s="36"/>
      <c r="H345" s="36"/>
      <c r="I345" s="203"/>
      <c r="J345" s="36"/>
      <c r="K345" s="36"/>
      <c r="L345" s="39"/>
      <c r="M345" s="204"/>
      <c r="N345" s="205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136</v>
      </c>
      <c r="AU345" s="17" t="s">
        <v>84</v>
      </c>
    </row>
    <row r="346" spans="1:65" s="2" customFormat="1" ht="19.5">
      <c r="A346" s="34"/>
      <c r="B346" s="35"/>
      <c r="C346" s="36"/>
      <c r="D346" s="201" t="s">
        <v>148</v>
      </c>
      <c r="E346" s="36"/>
      <c r="F346" s="206" t="s">
        <v>356</v>
      </c>
      <c r="G346" s="36"/>
      <c r="H346" s="36"/>
      <c r="I346" s="203"/>
      <c r="J346" s="36"/>
      <c r="K346" s="36"/>
      <c r="L346" s="39"/>
      <c r="M346" s="204"/>
      <c r="N346" s="205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148</v>
      </c>
      <c r="AU346" s="17" t="s">
        <v>84</v>
      </c>
    </row>
    <row r="347" spans="1:65" s="2" customFormat="1" ht="21.75" customHeight="1">
      <c r="A347" s="34"/>
      <c r="B347" s="35"/>
      <c r="C347" s="187" t="s">
        <v>688</v>
      </c>
      <c r="D347" s="187" t="s">
        <v>130</v>
      </c>
      <c r="E347" s="188" t="s">
        <v>379</v>
      </c>
      <c r="F347" s="189" t="s">
        <v>380</v>
      </c>
      <c r="G347" s="190" t="s">
        <v>133</v>
      </c>
      <c r="H347" s="191">
        <v>2</v>
      </c>
      <c r="I347" s="192"/>
      <c r="J347" s="193">
        <f>ROUND(I347*H347,2)</f>
        <v>0</v>
      </c>
      <c r="K347" s="194"/>
      <c r="L347" s="39"/>
      <c r="M347" s="195" t="s">
        <v>1</v>
      </c>
      <c r="N347" s="196" t="s">
        <v>41</v>
      </c>
      <c r="O347" s="71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353</v>
      </c>
      <c r="AT347" s="199" t="s">
        <v>130</v>
      </c>
      <c r="AU347" s="199" t="s">
        <v>84</v>
      </c>
      <c r="AY347" s="17" t="s">
        <v>127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7" t="s">
        <v>84</v>
      </c>
      <c r="BK347" s="200">
        <f>ROUND(I347*H347,2)</f>
        <v>0</v>
      </c>
      <c r="BL347" s="17" t="s">
        <v>353</v>
      </c>
      <c r="BM347" s="199" t="s">
        <v>689</v>
      </c>
    </row>
    <row r="348" spans="1:65" s="2" customFormat="1" ht="58.5">
      <c r="A348" s="34"/>
      <c r="B348" s="35"/>
      <c r="C348" s="36"/>
      <c r="D348" s="201" t="s">
        <v>136</v>
      </c>
      <c r="E348" s="36"/>
      <c r="F348" s="202" t="s">
        <v>382</v>
      </c>
      <c r="G348" s="36"/>
      <c r="H348" s="36"/>
      <c r="I348" s="203"/>
      <c r="J348" s="36"/>
      <c r="K348" s="36"/>
      <c r="L348" s="39"/>
      <c r="M348" s="204"/>
      <c r="N348" s="205"/>
      <c r="O348" s="71"/>
      <c r="P348" s="71"/>
      <c r="Q348" s="71"/>
      <c r="R348" s="71"/>
      <c r="S348" s="71"/>
      <c r="T348" s="72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136</v>
      </c>
      <c r="AU348" s="17" t="s">
        <v>84</v>
      </c>
    </row>
    <row r="349" spans="1:65" s="2" customFormat="1" ht="33" customHeight="1">
      <c r="A349" s="34"/>
      <c r="B349" s="35"/>
      <c r="C349" s="187" t="s">
        <v>690</v>
      </c>
      <c r="D349" s="187" t="s">
        <v>130</v>
      </c>
      <c r="E349" s="188" t="s">
        <v>384</v>
      </c>
      <c r="F349" s="189" t="s">
        <v>385</v>
      </c>
      <c r="G349" s="190" t="s">
        <v>133</v>
      </c>
      <c r="H349" s="191">
        <v>1</v>
      </c>
      <c r="I349" s="192"/>
      <c r="J349" s="193">
        <f>ROUND(I349*H349,2)</f>
        <v>0</v>
      </c>
      <c r="K349" s="194"/>
      <c r="L349" s="39"/>
      <c r="M349" s="195" t="s">
        <v>1</v>
      </c>
      <c r="N349" s="196" t="s">
        <v>41</v>
      </c>
      <c r="O349" s="71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353</v>
      </c>
      <c r="AT349" s="199" t="s">
        <v>130</v>
      </c>
      <c r="AU349" s="199" t="s">
        <v>84</v>
      </c>
      <c r="AY349" s="17" t="s">
        <v>127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7" t="s">
        <v>84</v>
      </c>
      <c r="BK349" s="200">
        <f>ROUND(I349*H349,2)</f>
        <v>0</v>
      </c>
      <c r="BL349" s="17" t="s">
        <v>353</v>
      </c>
      <c r="BM349" s="199" t="s">
        <v>691</v>
      </c>
    </row>
    <row r="350" spans="1:65" s="2" customFormat="1" ht="58.5">
      <c r="A350" s="34"/>
      <c r="B350" s="35"/>
      <c r="C350" s="36"/>
      <c r="D350" s="201" t="s">
        <v>136</v>
      </c>
      <c r="E350" s="36"/>
      <c r="F350" s="202" t="s">
        <v>692</v>
      </c>
      <c r="G350" s="36"/>
      <c r="H350" s="36"/>
      <c r="I350" s="203"/>
      <c r="J350" s="36"/>
      <c r="K350" s="36"/>
      <c r="L350" s="39"/>
      <c r="M350" s="204"/>
      <c r="N350" s="205"/>
      <c r="O350" s="71"/>
      <c r="P350" s="71"/>
      <c r="Q350" s="71"/>
      <c r="R350" s="71"/>
      <c r="S350" s="71"/>
      <c r="T350" s="72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136</v>
      </c>
      <c r="AU350" s="17" t="s">
        <v>84</v>
      </c>
    </row>
    <row r="351" spans="1:65" s="2" customFormat="1" ht="21.75" customHeight="1">
      <c r="A351" s="34"/>
      <c r="B351" s="35"/>
      <c r="C351" s="187" t="s">
        <v>693</v>
      </c>
      <c r="D351" s="187" t="s">
        <v>130</v>
      </c>
      <c r="E351" s="188" t="s">
        <v>694</v>
      </c>
      <c r="F351" s="189" t="s">
        <v>695</v>
      </c>
      <c r="G351" s="190" t="s">
        <v>133</v>
      </c>
      <c r="H351" s="191">
        <v>2</v>
      </c>
      <c r="I351" s="192"/>
      <c r="J351" s="193">
        <f>ROUND(I351*H351,2)</f>
        <v>0</v>
      </c>
      <c r="K351" s="194"/>
      <c r="L351" s="39"/>
      <c r="M351" s="195" t="s">
        <v>1</v>
      </c>
      <c r="N351" s="196" t="s">
        <v>41</v>
      </c>
      <c r="O351" s="71"/>
      <c r="P351" s="197">
        <f>O351*H351</f>
        <v>0</v>
      </c>
      <c r="Q351" s="197">
        <v>0</v>
      </c>
      <c r="R351" s="197">
        <f>Q351*H351</f>
        <v>0</v>
      </c>
      <c r="S351" s="197">
        <v>0</v>
      </c>
      <c r="T351" s="19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9" t="s">
        <v>353</v>
      </c>
      <c r="AT351" s="199" t="s">
        <v>130</v>
      </c>
      <c r="AU351" s="199" t="s">
        <v>84</v>
      </c>
      <c r="AY351" s="17" t="s">
        <v>127</v>
      </c>
      <c r="BE351" s="200">
        <f>IF(N351="základní",J351,0)</f>
        <v>0</v>
      </c>
      <c r="BF351" s="200">
        <f>IF(N351="snížená",J351,0)</f>
        <v>0</v>
      </c>
      <c r="BG351" s="200">
        <f>IF(N351="zákl. přenesená",J351,0)</f>
        <v>0</v>
      </c>
      <c r="BH351" s="200">
        <f>IF(N351="sníž. přenesená",J351,0)</f>
        <v>0</v>
      </c>
      <c r="BI351" s="200">
        <f>IF(N351="nulová",J351,0)</f>
        <v>0</v>
      </c>
      <c r="BJ351" s="17" t="s">
        <v>84</v>
      </c>
      <c r="BK351" s="200">
        <f>ROUND(I351*H351,2)</f>
        <v>0</v>
      </c>
      <c r="BL351" s="17" t="s">
        <v>353</v>
      </c>
      <c r="BM351" s="199" t="s">
        <v>696</v>
      </c>
    </row>
    <row r="352" spans="1:65" s="2" customFormat="1" ht="48.75">
      <c r="A352" s="34"/>
      <c r="B352" s="35"/>
      <c r="C352" s="36"/>
      <c r="D352" s="201" t="s">
        <v>136</v>
      </c>
      <c r="E352" s="36"/>
      <c r="F352" s="202" t="s">
        <v>697</v>
      </c>
      <c r="G352" s="36"/>
      <c r="H352" s="36"/>
      <c r="I352" s="203"/>
      <c r="J352" s="36"/>
      <c r="K352" s="36"/>
      <c r="L352" s="39"/>
      <c r="M352" s="204"/>
      <c r="N352" s="205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136</v>
      </c>
      <c r="AU352" s="17" t="s">
        <v>84</v>
      </c>
    </row>
    <row r="353" spans="1:65" s="2" customFormat="1" ht="21.75" customHeight="1">
      <c r="A353" s="34"/>
      <c r="B353" s="35"/>
      <c r="C353" s="187" t="s">
        <v>698</v>
      </c>
      <c r="D353" s="187" t="s">
        <v>130</v>
      </c>
      <c r="E353" s="188" t="s">
        <v>389</v>
      </c>
      <c r="F353" s="189" t="s">
        <v>390</v>
      </c>
      <c r="G353" s="190" t="s">
        <v>286</v>
      </c>
      <c r="H353" s="191">
        <v>176.89599999999999</v>
      </c>
      <c r="I353" s="192"/>
      <c r="J353" s="193">
        <f>ROUND(I353*H353,2)</f>
        <v>0</v>
      </c>
      <c r="K353" s="194"/>
      <c r="L353" s="39"/>
      <c r="M353" s="195" t="s">
        <v>1</v>
      </c>
      <c r="N353" s="196" t="s">
        <v>41</v>
      </c>
      <c r="O353" s="71"/>
      <c r="P353" s="197">
        <f>O353*H353</f>
        <v>0</v>
      </c>
      <c r="Q353" s="197">
        <v>0</v>
      </c>
      <c r="R353" s="197">
        <f>Q353*H353</f>
        <v>0</v>
      </c>
      <c r="S353" s="197">
        <v>0</v>
      </c>
      <c r="T353" s="19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9" t="s">
        <v>353</v>
      </c>
      <c r="AT353" s="199" t="s">
        <v>130</v>
      </c>
      <c r="AU353" s="199" t="s">
        <v>84</v>
      </c>
      <c r="AY353" s="17" t="s">
        <v>127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17" t="s">
        <v>84</v>
      </c>
      <c r="BK353" s="200">
        <f>ROUND(I353*H353,2)</f>
        <v>0</v>
      </c>
      <c r="BL353" s="17" t="s">
        <v>353</v>
      </c>
      <c r="BM353" s="199" t="s">
        <v>699</v>
      </c>
    </row>
    <row r="354" spans="1:65" s="2" customFormat="1" ht="58.5">
      <c r="A354" s="34"/>
      <c r="B354" s="35"/>
      <c r="C354" s="36"/>
      <c r="D354" s="201" t="s">
        <v>136</v>
      </c>
      <c r="E354" s="36"/>
      <c r="F354" s="202" t="s">
        <v>700</v>
      </c>
      <c r="G354" s="36"/>
      <c r="H354" s="36"/>
      <c r="I354" s="203"/>
      <c r="J354" s="36"/>
      <c r="K354" s="36"/>
      <c r="L354" s="39"/>
      <c r="M354" s="253"/>
      <c r="N354" s="254"/>
      <c r="O354" s="255"/>
      <c r="P354" s="255"/>
      <c r="Q354" s="255"/>
      <c r="R354" s="255"/>
      <c r="S354" s="255"/>
      <c r="T354" s="2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136</v>
      </c>
      <c r="AU354" s="17" t="s">
        <v>84</v>
      </c>
    </row>
    <row r="355" spans="1:65" s="2" customFormat="1" ht="6.95" customHeight="1">
      <c r="A355" s="34"/>
      <c r="B355" s="54"/>
      <c r="C355" s="55"/>
      <c r="D355" s="55"/>
      <c r="E355" s="55"/>
      <c r="F355" s="55"/>
      <c r="G355" s="55"/>
      <c r="H355" s="55"/>
      <c r="I355" s="55"/>
      <c r="J355" s="55"/>
      <c r="K355" s="55"/>
      <c r="L355" s="39"/>
      <c r="M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</row>
  </sheetData>
  <sheetProtection algorithmName="SHA-512" hashValue="pQCpmOz1VvFY7ziPRlu/O3PgoSWenJT2meNb7ELpk38GC9wM6Ow/Vb1gnBQrgd1ZJB9uC2s97aVZfglWmV4bLw==" saltValue="Ntui9+N6jKGkrGv9OtnGFgjXfcjEvAIWRVx2BL0gW5S8lVpRlxeLBbbMcA06JH8/3oG+8Y3+Pqz1mgcctmIiIQ==" spinCount="100000" sheet="1" objects="1" scenarios="1" formatColumns="0" formatRows="0" autoFilter="0"/>
  <autoFilter ref="C125:K354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topLeftCell="A182" workbookViewId="0">
      <selection activeCell="I196" sqref="I19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92</v>
      </c>
      <c r="AZ2" s="257" t="s">
        <v>701</v>
      </c>
      <c r="BA2" s="257" t="s">
        <v>1</v>
      </c>
      <c r="BB2" s="257" t="s">
        <v>1</v>
      </c>
      <c r="BC2" s="257" t="s">
        <v>702</v>
      </c>
      <c r="BD2" s="257" t="s">
        <v>86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  <c r="AZ3" s="257" t="s">
        <v>703</v>
      </c>
      <c r="BA3" s="257" t="s">
        <v>1</v>
      </c>
      <c r="BB3" s="257" t="s">
        <v>1</v>
      </c>
      <c r="BC3" s="257" t="s">
        <v>704</v>
      </c>
      <c r="BD3" s="257" t="s">
        <v>86</v>
      </c>
    </row>
    <row r="4" spans="1:5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  <c r="AZ4" s="257" t="s">
        <v>705</v>
      </c>
      <c r="BA4" s="257" t="s">
        <v>1</v>
      </c>
      <c r="BB4" s="257" t="s">
        <v>1</v>
      </c>
      <c r="BC4" s="257" t="s">
        <v>706</v>
      </c>
      <c r="BD4" s="257" t="s">
        <v>86</v>
      </c>
    </row>
    <row r="5" spans="1:56" s="1" customFormat="1" ht="6.95" customHeight="1">
      <c r="B5" s="20"/>
      <c r="L5" s="20"/>
      <c r="AZ5" s="257" t="s">
        <v>707</v>
      </c>
      <c r="BA5" s="257" t="s">
        <v>1</v>
      </c>
      <c r="BB5" s="257" t="s">
        <v>1</v>
      </c>
      <c r="BC5" s="257" t="s">
        <v>8</v>
      </c>
      <c r="BD5" s="257" t="s">
        <v>86</v>
      </c>
    </row>
    <row r="6" spans="1:56" s="1" customFormat="1" ht="12" customHeight="1">
      <c r="B6" s="20"/>
      <c r="D6" s="112" t="s">
        <v>16</v>
      </c>
      <c r="L6" s="20"/>
      <c r="AZ6" s="257" t="s">
        <v>708</v>
      </c>
      <c r="BA6" s="257" t="s">
        <v>1</v>
      </c>
      <c r="BB6" s="257" t="s">
        <v>1</v>
      </c>
      <c r="BC6" s="257" t="s">
        <v>709</v>
      </c>
      <c r="BD6" s="257" t="s">
        <v>86</v>
      </c>
    </row>
    <row r="7" spans="1:56" s="1" customFormat="1" ht="16.5" customHeight="1">
      <c r="B7" s="20"/>
      <c r="E7" s="307" t="str">
        <f>'Rekapitulace stavby'!K6</f>
        <v>Oprava přejezdů u OŘ 2021</v>
      </c>
      <c r="F7" s="308"/>
      <c r="G7" s="308"/>
      <c r="H7" s="308"/>
      <c r="L7" s="20"/>
    </row>
    <row r="8" spans="1:5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30" customHeight="1">
      <c r="A9" s="34"/>
      <c r="B9" s="39"/>
      <c r="C9" s="34"/>
      <c r="D9" s="34"/>
      <c r="E9" s="309" t="s">
        <v>710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32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709 94 234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tr">
        <f>IF('Rekapitulace stavby'!E11="","",'Rekapitulace stavby'!E11)</f>
        <v>Správa železnic, státní organizace</v>
      </c>
      <c r="F15" s="34"/>
      <c r="G15" s="34"/>
      <c r="H15" s="34"/>
      <c r="I15" s="112" t="s">
        <v>27</v>
      </c>
      <c r="J15" s="113" t="str">
        <f>IF('Rekapitulace stavby'!AN11="","",'Rekapitulace stavby'!AN11)</f>
        <v>CZ 709 94 234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1" t="str">
        <f>'Rekapitulace stavby'!E14</f>
        <v>Vyplň údaj</v>
      </c>
      <c r="F18" s="312"/>
      <c r="G18" s="312"/>
      <c r="H18" s="312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3" t="s">
        <v>1</v>
      </c>
      <c r="F27" s="313"/>
      <c r="G27" s="313"/>
      <c r="H27" s="31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ROUND(J121, 2)</f>
        <v>11178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ROUND((SUM(BE121:BE214)),  2)</f>
        <v>11178</v>
      </c>
      <c r="G33" s="34"/>
      <c r="H33" s="34"/>
      <c r="I33" s="124">
        <v>0.21</v>
      </c>
      <c r="J33" s="123">
        <f>ROUND(((SUM(BE121:BE214))*I33),  2)</f>
        <v>2347.38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ROUND((SUM(BF121:BF214)),  2)</f>
        <v>0</v>
      </c>
      <c r="G34" s="34"/>
      <c r="H34" s="34"/>
      <c r="I34" s="124">
        <v>0.15</v>
      </c>
      <c r="J34" s="123">
        <f>ROUND(((SUM(BF121:BF214))*I34),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ROUND((SUM(BG121:BG214)),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ROUND((SUM(BH121:BH214)),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ROUND((SUM(BI121:BI214)),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13525.380000000001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Oprava přejezdů u OŘ 2021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93" t="str">
        <f>E9</f>
        <v>SO03 -  Oprava přejezdu P8058 v km 37,308 v žst. Jablůnka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J121</f>
        <v>11178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103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104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9" customFormat="1" ht="24.95" customHeight="1">
      <c r="B99" s="147"/>
      <c r="C99" s="148"/>
      <c r="D99" s="149" t="s">
        <v>413</v>
      </c>
      <c r="E99" s="150"/>
      <c r="F99" s="150"/>
      <c r="G99" s="150"/>
      <c r="H99" s="150"/>
      <c r="I99" s="150"/>
      <c r="J99" s="151">
        <f>J178</f>
        <v>11178</v>
      </c>
      <c r="K99" s="148"/>
      <c r="L99" s="152"/>
    </row>
    <row r="100" spans="1:31" s="10" customFormat="1" ht="19.899999999999999" customHeight="1">
      <c r="B100" s="153"/>
      <c r="C100" s="154"/>
      <c r="D100" s="155" t="s">
        <v>711</v>
      </c>
      <c r="E100" s="156"/>
      <c r="F100" s="156"/>
      <c r="G100" s="156"/>
      <c r="H100" s="156"/>
      <c r="I100" s="156"/>
      <c r="J100" s="157">
        <f>J195</f>
        <v>11178</v>
      </c>
      <c r="K100" s="154"/>
      <c r="L100" s="158"/>
    </row>
    <row r="101" spans="1:31" s="9" customFormat="1" ht="24.95" customHeight="1">
      <c r="B101" s="147"/>
      <c r="C101" s="148"/>
      <c r="D101" s="149" t="s">
        <v>111</v>
      </c>
      <c r="E101" s="150"/>
      <c r="F101" s="150"/>
      <c r="G101" s="150"/>
      <c r="H101" s="150"/>
      <c r="I101" s="150"/>
      <c r="J101" s="151">
        <f>J199</f>
        <v>0</v>
      </c>
      <c r="K101" s="148"/>
      <c r="L101" s="152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5" t="str">
        <f>E7</f>
        <v>Oprava přejezdů u OŘ 2021</v>
      </c>
      <c r="F111" s="306"/>
      <c r="G111" s="306"/>
      <c r="H111" s="30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30" customHeight="1">
      <c r="A113" s="34"/>
      <c r="B113" s="35"/>
      <c r="C113" s="36"/>
      <c r="D113" s="36"/>
      <c r="E113" s="293" t="str">
        <f>E9</f>
        <v>SO03 -  Oprava přejezdu P8058 v km 37,308 v žst. Jablůnka</v>
      </c>
      <c r="F113" s="304"/>
      <c r="G113" s="304"/>
      <c r="H113" s="304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>
        <f>IF(J12="","",J12)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>Správa železnic, státní organizace</v>
      </c>
      <c r="G117" s="36"/>
      <c r="H117" s="36"/>
      <c r="I117" s="29" t="s">
        <v>31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29</v>
      </c>
      <c r="D118" s="36"/>
      <c r="E118" s="36"/>
      <c r="F118" s="27" t="str">
        <f>IF(E18="","",E18)</f>
        <v>Vyplň údaj</v>
      </c>
      <c r="G118" s="36"/>
      <c r="H118" s="36"/>
      <c r="I118" s="29" t="s">
        <v>34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113</v>
      </c>
      <c r="D120" s="162" t="s">
        <v>61</v>
      </c>
      <c r="E120" s="162" t="s">
        <v>57</v>
      </c>
      <c r="F120" s="162" t="s">
        <v>58</v>
      </c>
      <c r="G120" s="162" t="s">
        <v>114</v>
      </c>
      <c r="H120" s="162" t="s">
        <v>115</v>
      </c>
      <c r="I120" s="162" t="s">
        <v>116</v>
      </c>
      <c r="J120" s="163" t="s">
        <v>100</v>
      </c>
      <c r="K120" s="164" t="s">
        <v>117</v>
      </c>
      <c r="L120" s="165"/>
      <c r="M120" s="75" t="s">
        <v>1</v>
      </c>
      <c r="N120" s="76" t="s">
        <v>40</v>
      </c>
      <c r="O120" s="76" t="s">
        <v>118</v>
      </c>
      <c r="P120" s="76" t="s">
        <v>119</v>
      </c>
      <c r="Q120" s="76" t="s">
        <v>120</v>
      </c>
      <c r="R120" s="76" t="s">
        <v>121</v>
      </c>
      <c r="S120" s="76" t="s">
        <v>122</v>
      </c>
      <c r="T120" s="77" t="s">
        <v>123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124</v>
      </c>
      <c r="D121" s="36"/>
      <c r="E121" s="36"/>
      <c r="F121" s="36"/>
      <c r="G121" s="36"/>
      <c r="H121" s="36"/>
      <c r="I121" s="36"/>
      <c r="J121" s="166">
        <f>BK121</f>
        <v>11178</v>
      </c>
      <c r="K121" s="36"/>
      <c r="L121" s="39"/>
      <c r="M121" s="78"/>
      <c r="N121" s="167"/>
      <c r="O121" s="79"/>
      <c r="P121" s="168">
        <f>P122+P178+P199</f>
        <v>0</v>
      </c>
      <c r="Q121" s="79"/>
      <c r="R121" s="168">
        <f>R122+R178+R199</f>
        <v>72.27252</v>
      </c>
      <c r="S121" s="79"/>
      <c r="T121" s="169">
        <f>T122+T178+T199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75</v>
      </c>
      <c r="AU121" s="17" t="s">
        <v>102</v>
      </c>
      <c r="BK121" s="170">
        <f>BK122+BK178+BK199</f>
        <v>11178</v>
      </c>
    </row>
    <row r="122" spans="1:65" s="12" customFormat="1" ht="25.9" customHeight="1">
      <c r="B122" s="171"/>
      <c r="C122" s="172"/>
      <c r="D122" s="173" t="s">
        <v>75</v>
      </c>
      <c r="E122" s="174" t="s">
        <v>125</v>
      </c>
      <c r="F122" s="174" t="s">
        <v>126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0</v>
      </c>
      <c r="S122" s="179"/>
      <c r="T122" s="181">
        <f>T123</f>
        <v>0</v>
      </c>
      <c r="AR122" s="182" t="s">
        <v>84</v>
      </c>
      <c r="AT122" s="183" t="s">
        <v>75</v>
      </c>
      <c r="AU122" s="183" t="s">
        <v>76</v>
      </c>
      <c r="AY122" s="182" t="s">
        <v>127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75</v>
      </c>
      <c r="E123" s="185" t="s">
        <v>128</v>
      </c>
      <c r="F123" s="185" t="s">
        <v>129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SUM(P124:P177)</f>
        <v>0</v>
      </c>
      <c r="Q123" s="179"/>
      <c r="R123" s="180">
        <f>SUM(R124:R177)</f>
        <v>0</v>
      </c>
      <c r="S123" s="179"/>
      <c r="T123" s="181">
        <f>SUM(T124:T177)</f>
        <v>0</v>
      </c>
      <c r="AR123" s="182" t="s">
        <v>84</v>
      </c>
      <c r="AT123" s="183" t="s">
        <v>75</v>
      </c>
      <c r="AU123" s="183" t="s">
        <v>84</v>
      </c>
      <c r="AY123" s="182" t="s">
        <v>127</v>
      </c>
      <c r="BK123" s="184">
        <f>SUM(BK124:BK177)</f>
        <v>0</v>
      </c>
    </row>
    <row r="124" spans="1:65" s="2" customFormat="1" ht="33" customHeight="1">
      <c r="A124" s="34"/>
      <c r="B124" s="35"/>
      <c r="C124" s="187" t="s">
        <v>84</v>
      </c>
      <c r="D124" s="187" t="s">
        <v>130</v>
      </c>
      <c r="E124" s="188" t="s">
        <v>712</v>
      </c>
      <c r="F124" s="189" t="s">
        <v>713</v>
      </c>
      <c r="G124" s="190" t="s">
        <v>152</v>
      </c>
      <c r="H124" s="191">
        <v>17.43</v>
      </c>
      <c r="I124" s="192"/>
      <c r="J124" s="193">
        <f>ROUND(I124*H124,2)</f>
        <v>0</v>
      </c>
      <c r="K124" s="194"/>
      <c r="L124" s="39"/>
      <c r="M124" s="195" t="s">
        <v>1</v>
      </c>
      <c r="N124" s="196" t="s">
        <v>41</v>
      </c>
      <c r="O124" s="7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134</v>
      </c>
      <c r="AT124" s="199" t="s">
        <v>130</v>
      </c>
      <c r="AU124" s="199" t="s">
        <v>86</v>
      </c>
      <c r="AY124" s="17" t="s">
        <v>127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7" t="s">
        <v>84</v>
      </c>
      <c r="BK124" s="200">
        <f>ROUND(I124*H124,2)</f>
        <v>0</v>
      </c>
      <c r="BL124" s="17" t="s">
        <v>134</v>
      </c>
      <c r="BM124" s="199" t="s">
        <v>714</v>
      </c>
    </row>
    <row r="125" spans="1:65" s="2" customFormat="1" ht="87.75">
      <c r="A125" s="34"/>
      <c r="B125" s="35"/>
      <c r="C125" s="36"/>
      <c r="D125" s="201" t="s">
        <v>136</v>
      </c>
      <c r="E125" s="36"/>
      <c r="F125" s="202" t="s">
        <v>715</v>
      </c>
      <c r="G125" s="36"/>
      <c r="H125" s="36"/>
      <c r="I125" s="203"/>
      <c r="J125" s="36"/>
      <c r="K125" s="36"/>
      <c r="L125" s="39"/>
      <c r="M125" s="204"/>
      <c r="N125" s="205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136</v>
      </c>
      <c r="AU125" s="17" t="s">
        <v>86</v>
      </c>
    </row>
    <row r="126" spans="1:65" s="13" customFormat="1">
      <c r="B126" s="207"/>
      <c r="C126" s="208"/>
      <c r="D126" s="201" t="s">
        <v>165</v>
      </c>
      <c r="E126" s="209" t="s">
        <v>705</v>
      </c>
      <c r="F126" s="210" t="s">
        <v>716</v>
      </c>
      <c r="G126" s="208"/>
      <c r="H126" s="211">
        <v>17.43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165</v>
      </c>
      <c r="AU126" s="217" t="s">
        <v>86</v>
      </c>
      <c r="AV126" s="13" t="s">
        <v>86</v>
      </c>
      <c r="AW126" s="13" t="s">
        <v>33</v>
      </c>
      <c r="AX126" s="13" t="s">
        <v>84</v>
      </c>
      <c r="AY126" s="217" t="s">
        <v>127</v>
      </c>
    </row>
    <row r="127" spans="1:65" s="2" customFormat="1" ht="16.5" customHeight="1">
      <c r="A127" s="34"/>
      <c r="B127" s="35"/>
      <c r="C127" s="187" t="s">
        <v>86</v>
      </c>
      <c r="D127" s="187" t="s">
        <v>130</v>
      </c>
      <c r="E127" s="188" t="s">
        <v>174</v>
      </c>
      <c r="F127" s="189" t="s">
        <v>717</v>
      </c>
      <c r="G127" s="190" t="s">
        <v>152</v>
      </c>
      <c r="H127" s="191">
        <v>17.43</v>
      </c>
      <c r="I127" s="192"/>
      <c r="J127" s="193">
        <f>ROUND(I127*H127,2)</f>
        <v>0</v>
      </c>
      <c r="K127" s="194"/>
      <c r="L127" s="39"/>
      <c r="M127" s="195" t="s">
        <v>1</v>
      </c>
      <c r="N127" s="196" t="s">
        <v>41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134</v>
      </c>
      <c r="AT127" s="199" t="s">
        <v>130</v>
      </c>
      <c r="AU127" s="199" t="s">
        <v>86</v>
      </c>
      <c r="AY127" s="17" t="s">
        <v>127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84</v>
      </c>
      <c r="BK127" s="200">
        <f>ROUND(I127*H127,2)</f>
        <v>0</v>
      </c>
      <c r="BL127" s="17" t="s">
        <v>134</v>
      </c>
      <c r="BM127" s="199" t="s">
        <v>718</v>
      </c>
    </row>
    <row r="128" spans="1:65" s="2" customFormat="1" ht="29.25">
      <c r="A128" s="34"/>
      <c r="B128" s="35"/>
      <c r="C128" s="36"/>
      <c r="D128" s="201" t="s">
        <v>136</v>
      </c>
      <c r="E128" s="36"/>
      <c r="F128" s="202" t="s">
        <v>719</v>
      </c>
      <c r="G128" s="36"/>
      <c r="H128" s="36"/>
      <c r="I128" s="203"/>
      <c r="J128" s="36"/>
      <c r="K128" s="36"/>
      <c r="L128" s="39"/>
      <c r="M128" s="204"/>
      <c r="N128" s="205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136</v>
      </c>
      <c r="AU128" s="17" t="s">
        <v>86</v>
      </c>
    </row>
    <row r="129" spans="1:65" s="13" customFormat="1">
      <c r="B129" s="207"/>
      <c r="C129" s="208"/>
      <c r="D129" s="201" t="s">
        <v>165</v>
      </c>
      <c r="E129" s="209" t="s">
        <v>1</v>
      </c>
      <c r="F129" s="210" t="s">
        <v>705</v>
      </c>
      <c r="G129" s="208"/>
      <c r="H129" s="211">
        <v>17.43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165</v>
      </c>
      <c r="AU129" s="217" t="s">
        <v>86</v>
      </c>
      <c r="AV129" s="13" t="s">
        <v>86</v>
      </c>
      <c r="AW129" s="13" t="s">
        <v>33</v>
      </c>
      <c r="AX129" s="13" t="s">
        <v>84</v>
      </c>
      <c r="AY129" s="217" t="s">
        <v>127</v>
      </c>
    </row>
    <row r="130" spans="1:65" s="2" customFormat="1" ht="33" customHeight="1">
      <c r="A130" s="34"/>
      <c r="B130" s="35"/>
      <c r="C130" s="187" t="s">
        <v>143</v>
      </c>
      <c r="D130" s="187" t="s">
        <v>130</v>
      </c>
      <c r="E130" s="188" t="s">
        <v>720</v>
      </c>
      <c r="F130" s="189" t="s">
        <v>721</v>
      </c>
      <c r="G130" s="190" t="s">
        <v>133</v>
      </c>
      <c r="H130" s="191">
        <v>50</v>
      </c>
      <c r="I130" s="192"/>
      <c r="J130" s="193">
        <f>ROUND(I130*H130,2)</f>
        <v>0</v>
      </c>
      <c r="K130" s="194"/>
      <c r="L130" s="39"/>
      <c r="M130" s="195" t="s">
        <v>1</v>
      </c>
      <c r="N130" s="196" t="s">
        <v>41</v>
      </c>
      <c r="O130" s="7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134</v>
      </c>
      <c r="AT130" s="199" t="s">
        <v>130</v>
      </c>
      <c r="AU130" s="199" t="s">
        <v>86</v>
      </c>
      <c r="AY130" s="17" t="s">
        <v>127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84</v>
      </c>
      <c r="BK130" s="200">
        <f>ROUND(I130*H130,2)</f>
        <v>0</v>
      </c>
      <c r="BL130" s="17" t="s">
        <v>134</v>
      </c>
      <c r="BM130" s="199" t="s">
        <v>722</v>
      </c>
    </row>
    <row r="131" spans="1:65" s="2" customFormat="1" ht="78">
      <c r="A131" s="34"/>
      <c r="B131" s="35"/>
      <c r="C131" s="36"/>
      <c r="D131" s="201" t="s">
        <v>136</v>
      </c>
      <c r="E131" s="36"/>
      <c r="F131" s="202" t="s">
        <v>723</v>
      </c>
      <c r="G131" s="36"/>
      <c r="H131" s="36"/>
      <c r="I131" s="203"/>
      <c r="J131" s="36"/>
      <c r="K131" s="36"/>
      <c r="L131" s="39"/>
      <c r="M131" s="204"/>
      <c r="N131" s="205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136</v>
      </c>
      <c r="AU131" s="17" t="s">
        <v>86</v>
      </c>
    </row>
    <row r="132" spans="1:65" s="2" customFormat="1" ht="19.5">
      <c r="A132" s="34"/>
      <c r="B132" s="35"/>
      <c r="C132" s="36"/>
      <c r="D132" s="201" t="s">
        <v>148</v>
      </c>
      <c r="E132" s="36"/>
      <c r="F132" s="206" t="s">
        <v>724</v>
      </c>
      <c r="G132" s="36"/>
      <c r="H132" s="36"/>
      <c r="I132" s="203"/>
      <c r="J132" s="36"/>
      <c r="K132" s="36"/>
      <c r="L132" s="39"/>
      <c r="M132" s="204"/>
      <c r="N132" s="205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148</v>
      </c>
      <c r="AU132" s="17" t="s">
        <v>86</v>
      </c>
    </row>
    <row r="133" spans="1:65" s="13" customFormat="1">
      <c r="B133" s="207"/>
      <c r="C133" s="208"/>
      <c r="D133" s="201" t="s">
        <v>165</v>
      </c>
      <c r="E133" s="209" t="s">
        <v>1</v>
      </c>
      <c r="F133" s="210" t="s">
        <v>725</v>
      </c>
      <c r="G133" s="208"/>
      <c r="H133" s="211">
        <v>50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165</v>
      </c>
      <c r="AU133" s="217" t="s">
        <v>86</v>
      </c>
      <c r="AV133" s="13" t="s">
        <v>86</v>
      </c>
      <c r="AW133" s="13" t="s">
        <v>33</v>
      </c>
      <c r="AX133" s="13" t="s">
        <v>84</v>
      </c>
      <c r="AY133" s="217" t="s">
        <v>127</v>
      </c>
    </row>
    <row r="134" spans="1:65" s="2" customFormat="1" ht="16.5" customHeight="1">
      <c r="A134" s="34"/>
      <c r="B134" s="35"/>
      <c r="C134" s="187" t="s">
        <v>134</v>
      </c>
      <c r="D134" s="187" t="s">
        <v>130</v>
      </c>
      <c r="E134" s="188" t="s">
        <v>726</v>
      </c>
      <c r="F134" s="189" t="s">
        <v>727</v>
      </c>
      <c r="G134" s="190" t="s">
        <v>140</v>
      </c>
      <c r="H134" s="191">
        <v>15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41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134</v>
      </c>
      <c r="AT134" s="199" t="s">
        <v>130</v>
      </c>
      <c r="AU134" s="199" t="s">
        <v>86</v>
      </c>
      <c r="AY134" s="17" t="s">
        <v>127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84</v>
      </c>
      <c r="BK134" s="200">
        <f>ROUND(I134*H134,2)</f>
        <v>0</v>
      </c>
      <c r="BL134" s="17" t="s">
        <v>134</v>
      </c>
      <c r="BM134" s="199" t="s">
        <v>728</v>
      </c>
    </row>
    <row r="135" spans="1:65" s="2" customFormat="1" ht="58.5">
      <c r="A135" s="34"/>
      <c r="B135" s="35"/>
      <c r="C135" s="36"/>
      <c r="D135" s="201" t="s">
        <v>136</v>
      </c>
      <c r="E135" s="36"/>
      <c r="F135" s="202" t="s">
        <v>729</v>
      </c>
      <c r="G135" s="36"/>
      <c r="H135" s="36"/>
      <c r="I135" s="203"/>
      <c r="J135" s="36"/>
      <c r="K135" s="36"/>
      <c r="L135" s="39"/>
      <c r="M135" s="204"/>
      <c r="N135" s="205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136</v>
      </c>
      <c r="AU135" s="17" t="s">
        <v>86</v>
      </c>
    </row>
    <row r="136" spans="1:65" s="2" customFormat="1" ht="19.5">
      <c r="A136" s="34"/>
      <c r="B136" s="35"/>
      <c r="C136" s="36"/>
      <c r="D136" s="201" t="s">
        <v>148</v>
      </c>
      <c r="E136" s="36"/>
      <c r="F136" s="206" t="s">
        <v>159</v>
      </c>
      <c r="G136" s="36"/>
      <c r="H136" s="36"/>
      <c r="I136" s="203"/>
      <c r="J136" s="36"/>
      <c r="K136" s="36"/>
      <c r="L136" s="39"/>
      <c r="M136" s="204"/>
      <c r="N136" s="205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148</v>
      </c>
      <c r="AU136" s="17" t="s">
        <v>86</v>
      </c>
    </row>
    <row r="137" spans="1:65" s="13" customFormat="1">
      <c r="B137" s="207"/>
      <c r="C137" s="208"/>
      <c r="D137" s="201" t="s">
        <v>165</v>
      </c>
      <c r="E137" s="209" t="s">
        <v>1</v>
      </c>
      <c r="F137" s="210" t="s">
        <v>730</v>
      </c>
      <c r="G137" s="208"/>
      <c r="H137" s="211">
        <v>8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165</v>
      </c>
      <c r="AU137" s="217" t="s">
        <v>86</v>
      </c>
      <c r="AV137" s="13" t="s">
        <v>86</v>
      </c>
      <c r="AW137" s="13" t="s">
        <v>33</v>
      </c>
      <c r="AX137" s="13" t="s">
        <v>76</v>
      </c>
      <c r="AY137" s="217" t="s">
        <v>127</v>
      </c>
    </row>
    <row r="138" spans="1:65" s="13" customFormat="1">
      <c r="B138" s="207"/>
      <c r="C138" s="208"/>
      <c r="D138" s="201" t="s">
        <v>165</v>
      </c>
      <c r="E138" s="209" t="s">
        <v>1</v>
      </c>
      <c r="F138" s="210" t="s">
        <v>731</v>
      </c>
      <c r="G138" s="208"/>
      <c r="H138" s="211">
        <v>7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165</v>
      </c>
      <c r="AU138" s="217" t="s">
        <v>86</v>
      </c>
      <c r="AV138" s="13" t="s">
        <v>86</v>
      </c>
      <c r="AW138" s="13" t="s">
        <v>33</v>
      </c>
      <c r="AX138" s="13" t="s">
        <v>76</v>
      </c>
      <c r="AY138" s="217" t="s">
        <v>127</v>
      </c>
    </row>
    <row r="139" spans="1:65" s="15" customFormat="1">
      <c r="B139" s="239"/>
      <c r="C139" s="240"/>
      <c r="D139" s="201" t="s">
        <v>165</v>
      </c>
      <c r="E139" s="241" t="s">
        <v>707</v>
      </c>
      <c r="F139" s="242" t="s">
        <v>282</v>
      </c>
      <c r="G139" s="240"/>
      <c r="H139" s="243">
        <v>15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165</v>
      </c>
      <c r="AU139" s="249" t="s">
        <v>86</v>
      </c>
      <c r="AV139" s="15" t="s">
        <v>134</v>
      </c>
      <c r="AW139" s="15" t="s">
        <v>33</v>
      </c>
      <c r="AX139" s="15" t="s">
        <v>84</v>
      </c>
      <c r="AY139" s="249" t="s">
        <v>127</v>
      </c>
    </row>
    <row r="140" spans="1:65" s="2" customFormat="1" ht="21.75" customHeight="1">
      <c r="A140" s="34"/>
      <c r="B140" s="35"/>
      <c r="C140" s="187" t="s">
        <v>128</v>
      </c>
      <c r="D140" s="187" t="s">
        <v>130</v>
      </c>
      <c r="E140" s="188" t="s">
        <v>732</v>
      </c>
      <c r="F140" s="189" t="s">
        <v>733</v>
      </c>
      <c r="G140" s="190" t="s">
        <v>140</v>
      </c>
      <c r="H140" s="191">
        <v>109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41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134</v>
      </c>
      <c r="AT140" s="199" t="s">
        <v>130</v>
      </c>
      <c r="AU140" s="199" t="s">
        <v>86</v>
      </c>
      <c r="AY140" s="17" t="s">
        <v>127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84</v>
      </c>
      <c r="BK140" s="200">
        <f>ROUND(I140*H140,2)</f>
        <v>0</v>
      </c>
      <c r="BL140" s="17" t="s">
        <v>134</v>
      </c>
      <c r="BM140" s="199" t="s">
        <v>734</v>
      </c>
    </row>
    <row r="141" spans="1:65" s="2" customFormat="1" ht="68.25">
      <c r="A141" s="34"/>
      <c r="B141" s="35"/>
      <c r="C141" s="36"/>
      <c r="D141" s="201" t="s">
        <v>136</v>
      </c>
      <c r="E141" s="36"/>
      <c r="F141" s="202" t="s">
        <v>735</v>
      </c>
      <c r="G141" s="36"/>
      <c r="H141" s="36"/>
      <c r="I141" s="203"/>
      <c r="J141" s="36"/>
      <c r="K141" s="36"/>
      <c r="L141" s="39"/>
      <c r="M141" s="204"/>
      <c r="N141" s="205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136</v>
      </c>
      <c r="AU141" s="17" t="s">
        <v>86</v>
      </c>
    </row>
    <row r="142" spans="1:65" s="2" customFormat="1" ht="19.5">
      <c r="A142" s="34"/>
      <c r="B142" s="35"/>
      <c r="C142" s="36"/>
      <c r="D142" s="201" t="s">
        <v>148</v>
      </c>
      <c r="E142" s="36"/>
      <c r="F142" s="206" t="s">
        <v>159</v>
      </c>
      <c r="G142" s="36"/>
      <c r="H142" s="36"/>
      <c r="I142" s="203"/>
      <c r="J142" s="36"/>
      <c r="K142" s="36"/>
      <c r="L142" s="39"/>
      <c r="M142" s="204"/>
      <c r="N142" s="205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148</v>
      </c>
      <c r="AU142" s="17" t="s">
        <v>86</v>
      </c>
    </row>
    <row r="143" spans="1:65" s="13" customFormat="1">
      <c r="B143" s="207"/>
      <c r="C143" s="208"/>
      <c r="D143" s="201" t="s">
        <v>165</v>
      </c>
      <c r="E143" s="209" t="s">
        <v>1</v>
      </c>
      <c r="F143" s="210" t="s">
        <v>736</v>
      </c>
      <c r="G143" s="208"/>
      <c r="H143" s="211">
        <v>63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165</v>
      </c>
      <c r="AU143" s="217" t="s">
        <v>86</v>
      </c>
      <c r="AV143" s="13" t="s">
        <v>86</v>
      </c>
      <c r="AW143" s="13" t="s">
        <v>33</v>
      </c>
      <c r="AX143" s="13" t="s">
        <v>76</v>
      </c>
      <c r="AY143" s="217" t="s">
        <v>127</v>
      </c>
    </row>
    <row r="144" spans="1:65" s="13" customFormat="1">
      <c r="B144" s="207"/>
      <c r="C144" s="208"/>
      <c r="D144" s="201" t="s">
        <v>165</v>
      </c>
      <c r="E144" s="209" t="s">
        <v>1</v>
      </c>
      <c r="F144" s="210" t="s">
        <v>737</v>
      </c>
      <c r="G144" s="208"/>
      <c r="H144" s="211">
        <v>46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165</v>
      </c>
      <c r="AU144" s="217" t="s">
        <v>86</v>
      </c>
      <c r="AV144" s="13" t="s">
        <v>86</v>
      </c>
      <c r="AW144" s="13" t="s">
        <v>33</v>
      </c>
      <c r="AX144" s="13" t="s">
        <v>76</v>
      </c>
      <c r="AY144" s="217" t="s">
        <v>127</v>
      </c>
    </row>
    <row r="145" spans="1:65" s="15" customFormat="1">
      <c r="B145" s="239"/>
      <c r="C145" s="240"/>
      <c r="D145" s="201" t="s">
        <v>165</v>
      </c>
      <c r="E145" s="241" t="s">
        <v>708</v>
      </c>
      <c r="F145" s="242" t="s">
        <v>282</v>
      </c>
      <c r="G145" s="240"/>
      <c r="H145" s="243">
        <v>109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165</v>
      </c>
      <c r="AU145" s="249" t="s">
        <v>86</v>
      </c>
      <c r="AV145" s="15" t="s">
        <v>134</v>
      </c>
      <c r="AW145" s="15" t="s">
        <v>33</v>
      </c>
      <c r="AX145" s="15" t="s">
        <v>84</v>
      </c>
      <c r="AY145" s="249" t="s">
        <v>127</v>
      </c>
    </row>
    <row r="146" spans="1:65" s="2" customFormat="1" ht="16.5" customHeight="1">
      <c r="A146" s="34"/>
      <c r="B146" s="35"/>
      <c r="C146" s="187" t="s">
        <v>160</v>
      </c>
      <c r="D146" s="187" t="s">
        <v>130</v>
      </c>
      <c r="E146" s="188" t="s">
        <v>519</v>
      </c>
      <c r="F146" s="189" t="s">
        <v>738</v>
      </c>
      <c r="G146" s="190" t="s">
        <v>133</v>
      </c>
      <c r="H146" s="191">
        <v>20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41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134</v>
      </c>
      <c r="AT146" s="199" t="s">
        <v>130</v>
      </c>
      <c r="AU146" s="199" t="s">
        <v>86</v>
      </c>
      <c r="AY146" s="17" t="s">
        <v>127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84</v>
      </c>
      <c r="BK146" s="200">
        <f>ROUND(I146*H146,2)</f>
        <v>0</v>
      </c>
      <c r="BL146" s="17" t="s">
        <v>134</v>
      </c>
      <c r="BM146" s="199" t="s">
        <v>739</v>
      </c>
    </row>
    <row r="147" spans="1:65" s="2" customFormat="1" ht="29.25">
      <c r="A147" s="34"/>
      <c r="B147" s="35"/>
      <c r="C147" s="36"/>
      <c r="D147" s="201" t="s">
        <v>136</v>
      </c>
      <c r="E147" s="36"/>
      <c r="F147" s="202" t="s">
        <v>740</v>
      </c>
      <c r="G147" s="36"/>
      <c r="H147" s="36"/>
      <c r="I147" s="203"/>
      <c r="J147" s="36"/>
      <c r="K147" s="36"/>
      <c r="L147" s="39"/>
      <c r="M147" s="204"/>
      <c r="N147" s="205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136</v>
      </c>
      <c r="AU147" s="17" t="s">
        <v>86</v>
      </c>
    </row>
    <row r="148" spans="1:65" s="2" customFormat="1" ht="19.5">
      <c r="A148" s="34"/>
      <c r="B148" s="35"/>
      <c r="C148" s="36"/>
      <c r="D148" s="201" t="s">
        <v>148</v>
      </c>
      <c r="E148" s="36"/>
      <c r="F148" s="206" t="s">
        <v>149</v>
      </c>
      <c r="G148" s="36"/>
      <c r="H148" s="36"/>
      <c r="I148" s="203"/>
      <c r="J148" s="36"/>
      <c r="K148" s="36"/>
      <c r="L148" s="39"/>
      <c r="M148" s="204"/>
      <c r="N148" s="205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148</v>
      </c>
      <c r="AU148" s="17" t="s">
        <v>86</v>
      </c>
    </row>
    <row r="149" spans="1:65" s="2" customFormat="1" ht="21.75" customHeight="1">
      <c r="A149" s="34"/>
      <c r="B149" s="35"/>
      <c r="C149" s="187" t="s">
        <v>167</v>
      </c>
      <c r="D149" s="187" t="s">
        <v>130</v>
      </c>
      <c r="E149" s="188" t="s">
        <v>741</v>
      </c>
      <c r="F149" s="189" t="s">
        <v>742</v>
      </c>
      <c r="G149" s="190" t="s">
        <v>133</v>
      </c>
      <c r="H149" s="191">
        <v>708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41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134</v>
      </c>
      <c r="AT149" s="199" t="s">
        <v>130</v>
      </c>
      <c r="AU149" s="199" t="s">
        <v>86</v>
      </c>
      <c r="AY149" s="17" t="s">
        <v>127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84</v>
      </c>
      <c r="BK149" s="200">
        <f>ROUND(I149*H149,2)</f>
        <v>0</v>
      </c>
      <c r="BL149" s="17" t="s">
        <v>134</v>
      </c>
      <c r="BM149" s="199" t="s">
        <v>743</v>
      </c>
    </row>
    <row r="150" spans="1:65" s="2" customFormat="1" ht="29.25">
      <c r="A150" s="34"/>
      <c r="B150" s="35"/>
      <c r="C150" s="36"/>
      <c r="D150" s="201" t="s">
        <v>136</v>
      </c>
      <c r="E150" s="36"/>
      <c r="F150" s="202" t="s">
        <v>744</v>
      </c>
      <c r="G150" s="36"/>
      <c r="H150" s="36"/>
      <c r="I150" s="203"/>
      <c r="J150" s="36"/>
      <c r="K150" s="36"/>
      <c r="L150" s="39"/>
      <c r="M150" s="204"/>
      <c r="N150" s="205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136</v>
      </c>
      <c r="AU150" s="17" t="s">
        <v>86</v>
      </c>
    </row>
    <row r="151" spans="1:65" s="13" customFormat="1">
      <c r="B151" s="207"/>
      <c r="C151" s="208"/>
      <c r="D151" s="201" t="s">
        <v>165</v>
      </c>
      <c r="E151" s="209" t="s">
        <v>1</v>
      </c>
      <c r="F151" s="210" t="s">
        <v>745</v>
      </c>
      <c r="G151" s="208"/>
      <c r="H151" s="211">
        <v>708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165</v>
      </c>
      <c r="AU151" s="217" t="s">
        <v>86</v>
      </c>
      <c r="AV151" s="13" t="s">
        <v>86</v>
      </c>
      <c r="AW151" s="13" t="s">
        <v>33</v>
      </c>
      <c r="AX151" s="13" t="s">
        <v>84</v>
      </c>
      <c r="AY151" s="217" t="s">
        <v>127</v>
      </c>
    </row>
    <row r="152" spans="1:65" s="2" customFormat="1" ht="21.75" customHeight="1">
      <c r="A152" s="34"/>
      <c r="B152" s="35"/>
      <c r="C152" s="187" t="s">
        <v>173</v>
      </c>
      <c r="D152" s="187" t="s">
        <v>130</v>
      </c>
      <c r="E152" s="188" t="s">
        <v>746</v>
      </c>
      <c r="F152" s="189" t="s">
        <v>747</v>
      </c>
      <c r="G152" s="190" t="s">
        <v>186</v>
      </c>
      <c r="H152" s="191">
        <v>14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41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134</v>
      </c>
      <c r="AT152" s="199" t="s">
        <v>130</v>
      </c>
      <c r="AU152" s="199" t="s">
        <v>86</v>
      </c>
      <c r="AY152" s="17" t="s">
        <v>127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84</v>
      </c>
      <c r="BK152" s="200">
        <f>ROUND(I152*H152,2)</f>
        <v>0</v>
      </c>
      <c r="BL152" s="17" t="s">
        <v>134</v>
      </c>
      <c r="BM152" s="199" t="s">
        <v>748</v>
      </c>
    </row>
    <row r="153" spans="1:65" s="2" customFormat="1" ht="68.25">
      <c r="A153" s="34"/>
      <c r="B153" s="35"/>
      <c r="C153" s="36"/>
      <c r="D153" s="201" t="s">
        <v>136</v>
      </c>
      <c r="E153" s="36"/>
      <c r="F153" s="202" t="s">
        <v>749</v>
      </c>
      <c r="G153" s="36"/>
      <c r="H153" s="36"/>
      <c r="I153" s="203"/>
      <c r="J153" s="36"/>
      <c r="K153" s="36"/>
      <c r="L153" s="39"/>
      <c r="M153" s="204"/>
      <c r="N153" s="205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136</v>
      </c>
      <c r="AU153" s="17" t="s">
        <v>86</v>
      </c>
    </row>
    <row r="154" spans="1:65" s="2" customFormat="1" ht="33" customHeight="1">
      <c r="A154" s="34"/>
      <c r="B154" s="35"/>
      <c r="C154" s="187" t="s">
        <v>178</v>
      </c>
      <c r="D154" s="187" t="s">
        <v>130</v>
      </c>
      <c r="E154" s="188" t="s">
        <v>750</v>
      </c>
      <c r="F154" s="189" t="s">
        <v>751</v>
      </c>
      <c r="G154" s="190" t="s">
        <v>140</v>
      </c>
      <c r="H154" s="191">
        <v>216</v>
      </c>
      <c r="I154" s="192"/>
      <c r="J154" s="193">
        <f>ROUND(I154*H154,2)</f>
        <v>0</v>
      </c>
      <c r="K154" s="194"/>
      <c r="L154" s="39"/>
      <c r="M154" s="195" t="s">
        <v>1</v>
      </c>
      <c r="N154" s="196" t="s">
        <v>41</v>
      </c>
      <c r="O154" s="7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134</v>
      </c>
      <c r="AT154" s="199" t="s">
        <v>130</v>
      </c>
      <c r="AU154" s="199" t="s">
        <v>86</v>
      </c>
      <c r="AY154" s="17" t="s">
        <v>127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84</v>
      </c>
      <c r="BK154" s="200">
        <f>ROUND(I154*H154,2)</f>
        <v>0</v>
      </c>
      <c r="BL154" s="17" t="s">
        <v>134</v>
      </c>
      <c r="BM154" s="199" t="s">
        <v>752</v>
      </c>
    </row>
    <row r="155" spans="1:65" s="2" customFormat="1" ht="58.5">
      <c r="A155" s="34"/>
      <c r="B155" s="35"/>
      <c r="C155" s="36"/>
      <c r="D155" s="201" t="s">
        <v>136</v>
      </c>
      <c r="E155" s="36"/>
      <c r="F155" s="202" t="s">
        <v>753</v>
      </c>
      <c r="G155" s="36"/>
      <c r="H155" s="36"/>
      <c r="I155" s="203"/>
      <c r="J155" s="36"/>
      <c r="K155" s="36"/>
      <c r="L155" s="39"/>
      <c r="M155" s="204"/>
      <c r="N155" s="205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136</v>
      </c>
      <c r="AU155" s="17" t="s">
        <v>86</v>
      </c>
    </row>
    <row r="156" spans="1:65" s="2" customFormat="1" ht="19.5">
      <c r="A156" s="34"/>
      <c r="B156" s="35"/>
      <c r="C156" s="36"/>
      <c r="D156" s="201" t="s">
        <v>148</v>
      </c>
      <c r="E156" s="36"/>
      <c r="F156" s="206" t="s">
        <v>159</v>
      </c>
      <c r="G156" s="36"/>
      <c r="H156" s="36"/>
      <c r="I156" s="203"/>
      <c r="J156" s="36"/>
      <c r="K156" s="36"/>
      <c r="L156" s="39"/>
      <c r="M156" s="204"/>
      <c r="N156" s="205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148</v>
      </c>
      <c r="AU156" s="17" t="s">
        <v>86</v>
      </c>
    </row>
    <row r="157" spans="1:65" s="13" customFormat="1">
      <c r="B157" s="207"/>
      <c r="C157" s="208"/>
      <c r="D157" s="201" t="s">
        <v>165</v>
      </c>
      <c r="E157" s="209" t="s">
        <v>754</v>
      </c>
      <c r="F157" s="210" t="s">
        <v>755</v>
      </c>
      <c r="G157" s="208"/>
      <c r="H157" s="211">
        <v>216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165</v>
      </c>
      <c r="AU157" s="217" t="s">
        <v>86</v>
      </c>
      <c r="AV157" s="13" t="s">
        <v>86</v>
      </c>
      <c r="AW157" s="13" t="s">
        <v>33</v>
      </c>
      <c r="AX157" s="13" t="s">
        <v>84</v>
      </c>
      <c r="AY157" s="217" t="s">
        <v>127</v>
      </c>
    </row>
    <row r="158" spans="1:65" s="2" customFormat="1" ht="21.75" customHeight="1">
      <c r="A158" s="34"/>
      <c r="B158" s="35"/>
      <c r="C158" s="187" t="s">
        <v>183</v>
      </c>
      <c r="D158" s="187" t="s">
        <v>130</v>
      </c>
      <c r="E158" s="188" t="s">
        <v>756</v>
      </c>
      <c r="F158" s="189" t="s">
        <v>757</v>
      </c>
      <c r="G158" s="190" t="s">
        <v>140</v>
      </c>
      <c r="H158" s="191">
        <v>27.6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41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134</v>
      </c>
      <c r="AT158" s="199" t="s">
        <v>130</v>
      </c>
      <c r="AU158" s="199" t="s">
        <v>86</v>
      </c>
      <c r="AY158" s="17" t="s">
        <v>127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84</v>
      </c>
      <c r="BK158" s="200">
        <f>ROUND(I158*H158,2)</f>
        <v>0</v>
      </c>
      <c r="BL158" s="17" t="s">
        <v>134</v>
      </c>
      <c r="BM158" s="199" t="s">
        <v>758</v>
      </c>
    </row>
    <row r="159" spans="1:65" s="2" customFormat="1" ht="29.25">
      <c r="A159" s="34"/>
      <c r="B159" s="35"/>
      <c r="C159" s="36"/>
      <c r="D159" s="201" t="s">
        <v>136</v>
      </c>
      <c r="E159" s="36"/>
      <c r="F159" s="202" t="s">
        <v>759</v>
      </c>
      <c r="G159" s="36"/>
      <c r="H159" s="36"/>
      <c r="I159" s="203"/>
      <c r="J159" s="36"/>
      <c r="K159" s="36"/>
      <c r="L159" s="39"/>
      <c r="M159" s="204"/>
      <c r="N159" s="205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136</v>
      </c>
      <c r="AU159" s="17" t="s">
        <v>86</v>
      </c>
    </row>
    <row r="160" spans="1:65" s="13" customFormat="1">
      <c r="B160" s="207"/>
      <c r="C160" s="208"/>
      <c r="D160" s="201" t="s">
        <v>165</v>
      </c>
      <c r="E160" s="209" t="s">
        <v>1</v>
      </c>
      <c r="F160" s="210" t="s">
        <v>760</v>
      </c>
      <c r="G160" s="208"/>
      <c r="H160" s="211">
        <v>27.6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165</v>
      </c>
      <c r="AU160" s="217" t="s">
        <v>86</v>
      </c>
      <c r="AV160" s="13" t="s">
        <v>86</v>
      </c>
      <c r="AW160" s="13" t="s">
        <v>33</v>
      </c>
      <c r="AX160" s="13" t="s">
        <v>84</v>
      </c>
      <c r="AY160" s="217" t="s">
        <v>127</v>
      </c>
    </row>
    <row r="161" spans="1:65" s="2" customFormat="1" ht="21.75" customHeight="1">
      <c r="A161" s="34"/>
      <c r="B161" s="35"/>
      <c r="C161" s="187" t="s">
        <v>189</v>
      </c>
      <c r="D161" s="187" t="s">
        <v>130</v>
      </c>
      <c r="E161" s="188" t="s">
        <v>761</v>
      </c>
      <c r="F161" s="189" t="s">
        <v>762</v>
      </c>
      <c r="G161" s="190" t="s">
        <v>140</v>
      </c>
      <c r="H161" s="191">
        <v>27.6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41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134</v>
      </c>
      <c r="AT161" s="199" t="s">
        <v>130</v>
      </c>
      <c r="AU161" s="199" t="s">
        <v>86</v>
      </c>
      <c r="AY161" s="17" t="s">
        <v>127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84</v>
      </c>
      <c r="BK161" s="200">
        <f>ROUND(I161*H161,2)</f>
        <v>0</v>
      </c>
      <c r="BL161" s="17" t="s">
        <v>134</v>
      </c>
      <c r="BM161" s="199" t="s">
        <v>763</v>
      </c>
    </row>
    <row r="162" spans="1:65" s="2" customFormat="1" ht="39">
      <c r="A162" s="34"/>
      <c r="B162" s="35"/>
      <c r="C162" s="36"/>
      <c r="D162" s="201" t="s">
        <v>136</v>
      </c>
      <c r="E162" s="36"/>
      <c r="F162" s="202" t="s">
        <v>764</v>
      </c>
      <c r="G162" s="36"/>
      <c r="H162" s="36"/>
      <c r="I162" s="203"/>
      <c r="J162" s="36"/>
      <c r="K162" s="36"/>
      <c r="L162" s="39"/>
      <c r="M162" s="204"/>
      <c r="N162" s="205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136</v>
      </c>
      <c r="AU162" s="17" t="s">
        <v>86</v>
      </c>
    </row>
    <row r="163" spans="1:65" s="13" customFormat="1">
      <c r="B163" s="207"/>
      <c r="C163" s="208"/>
      <c r="D163" s="201" t="s">
        <v>165</v>
      </c>
      <c r="E163" s="209" t="s">
        <v>1</v>
      </c>
      <c r="F163" s="210" t="s">
        <v>760</v>
      </c>
      <c r="G163" s="208"/>
      <c r="H163" s="211">
        <v>27.6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165</v>
      </c>
      <c r="AU163" s="217" t="s">
        <v>86</v>
      </c>
      <c r="AV163" s="13" t="s">
        <v>86</v>
      </c>
      <c r="AW163" s="13" t="s">
        <v>33</v>
      </c>
      <c r="AX163" s="13" t="s">
        <v>84</v>
      </c>
      <c r="AY163" s="217" t="s">
        <v>127</v>
      </c>
    </row>
    <row r="164" spans="1:65" s="2" customFormat="1" ht="21.75" customHeight="1">
      <c r="A164" s="34"/>
      <c r="B164" s="35"/>
      <c r="C164" s="187" t="s">
        <v>194</v>
      </c>
      <c r="D164" s="187" t="s">
        <v>130</v>
      </c>
      <c r="E164" s="188" t="s">
        <v>484</v>
      </c>
      <c r="F164" s="189" t="s">
        <v>485</v>
      </c>
      <c r="G164" s="190" t="s">
        <v>140</v>
      </c>
      <c r="H164" s="191">
        <v>14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41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134</v>
      </c>
      <c r="AT164" s="199" t="s">
        <v>130</v>
      </c>
      <c r="AU164" s="199" t="s">
        <v>86</v>
      </c>
      <c r="AY164" s="17" t="s">
        <v>127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84</v>
      </c>
      <c r="BK164" s="200">
        <f>ROUND(I164*H164,2)</f>
        <v>0</v>
      </c>
      <c r="BL164" s="17" t="s">
        <v>134</v>
      </c>
      <c r="BM164" s="199" t="s">
        <v>765</v>
      </c>
    </row>
    <row r="165" spans="1:65" s="2" customFormat="1" ht="19.5">
      <c r="A165" s="34"/>
      <c r="B165" s="35"/>
      <c r="C165" s="36"/>
      <c r="D165" s="201" t="s">
        <v>136</v>
      </c>
      <c r="E165" s="36"/>
      <c r="F165" s="202" t="s">
        <v>487</v>
      </c>
      <c r="G165" s="36"/>
      <c r="H165" s="36"/>
      <c r="I165" s="203"/>
      <c r="J165" s="36"/>
      <c r="K165" s="36"/>
      <c r="L165" s="39"/>
      <c r="M165" s="204"/>
      <c r="N165" s="205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136</v>
      </c>
      <c r="AU165" s="17" t="s">
        <v>86</v>
      </c>
    </row>
    <row r="166" spans="1:65" s="13" customFormat="1">
      <c r="B166" s="207"/>
      <c r="C166" s="208"/>
      <c r="D166" s="201" t="s">
        <v>165</v>
      </c>
      <c r="E166" s="209" t="s">
        <v>1</v>
      </c>
      <c r="F166" s="210" t="s">
        <v>766</v>
      </c>
      <c r="G166" s="208"/>
      <c r="H166" s="211">
        <v>14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165</v>
      </c>
      <c r="AU166" s="217" t="s">
        <v>86</v>
      </c>
      <c r="AV166" s="13" t="s">
        <v>86</v>
      </c>
      <c r="AW166" s="13" t="s">
        <v>33</v>
      </c>
      <c r="AX166" s="13" t="s">
        <v>84</v>
      </c>
      <c r="AY166" s="217" t="s">
        <v>127</v>
      </c>
    </row>
    <row r="167" spans="1:65" s="2" customFormat="1" ht="21.75" customHeight="1">
      <c r="A167" s="34"/>
      <c r="B167" s="35"/>
      <c r="C167" s="187" t="s">
        <v>199</v>
      </c>
      <c r="D167" s="187" t="s">
        <v>130</v>
      </c>
      <c r="E167" s="188" t="s">
        <v>211</v>
      </c>
      <c r="F167" s="189" t="s">
        <v>212</v>
      </c>
      <c r="G167" s="190" t="s">
        <v>213</v>
      </c>
      <c r="H167" s="191">
        <v>85.05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41</v>
      </c>
      <c r="O167" s="7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134</v>
      </c>
      <c r="AT167" s="199" t="s">
        <v>130</v>
      </c>
      <c r="AU167" s="199" t="s">
        <v>86</v>
      </c>
      <c r="AY167" s="17" t="s">
        <v>127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84</v>
      </c>
      <c r="BK167" s="200">
        <f>ROUND(I167*H167,2)</f>
        <v>0</v>
      </c>
      <c r="BL167" s="17" t="s">
        <v>134</v>
      </c>
      <c r="BM167" s="199" t="s">
        <v>767</v>
      </c>
    </row>
    <row r="168" spans="1:65" s="2" customFormat="1" ht="29.25">
      <c r="A168" s="34"/>
      <c r="B168" s="35"/>
      <c r="C168" s="36"/>
      <c r="D168" s="201" t="s">
        <v>136</v>
      </c>
      <c r="E168" s="36"/>
      <c r="F168" s="202" t="s">
        <v>215</v>
      </c>
      <c r="G168" s="36"/>
      <c r="H168" s="36"/>
      <c r="I168" s="203"/>
      <c r="J168" s="36"/>
      <c r="K168" s="36"/>
      <c r="L168" s="39"/>
      <c r="M168" s="204"/>
      <c r="N168" s="205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136</v>
      </c>
      <c r="AU168" s="17" t="s">
        <v>86</v>
      </c>
    </row>
    <row r="169" spans="1:65" s="13" customFormat="1">
      <c r="B169" s="207"/>
      <c r="C169" s="208"/>
      <c r="D169" s="201" t="s">
        <v>165</v>
      </c>
      <c r="E169" s="209" t="s">
        <v>1</v>
      </c>
      <c r="F169" s="210" t="s">
        <v>768</v>
      </c>
      <c r="G169" s="208"/>
      <c r="H169" s="211">
        <v>33.25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165</v>
      </c>
      <c r="AU169" s="217" t="s">
        <v>86</v>
      </c>
      <c r="AV169" s="13" t="s">
        <v>86</v>
      </c>
      <c r="AW169" s="13" t="s">
        <v>33</v>
      </c>
      <c r="AX169" s="13" t="s">
        <v>76</v>
      </c>
      <c r="AY169" s="217" t="s">
        <v>127</v>
      </c>
    </row>
    <row r="170" spans="1:65" s="13" customFormat="1">
      <c r="B170" s="207"/>
      <c r="C170" s="208"/>
      <c r="D170" s="201" t="s">
        <v>165</v>
      </c>
      <c r="E170" s="209" t="s">
        <v>1</v>
      </c>
      <c r="F170" s="210" t="s">
        <v>769</v>
      </c>
      <c r="G170" s="208"/>
      <c r="H170" s="211">
        <v>51.8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165</v>
      </c>
      <c r="AU170" s="217" t="s">
        <v>86</v>
      </c>
      <c r="AV170" s="13" t="s">
        <v>86</v>
      </c>
      <c r="AW170" s="13" t="s">
        <v>33</v>
      </c>
      <c r="AX170" s="13" t="s">
        <v>76</v>
      </c>
      <c r="AY170" s="217" t="s">
        <v>127</v>
      </c>
    </row>
    <row r="171" spans="1:65" s="15" customFormat="1">
      <c r="B171" s="239"/>
      <c r="C171" s="240"/>
      <c r="D171" s="201" t="s">
        <v>165</v>
      </c>
      <c r="E171" s="241" t="s">
        <v>701</v>
      </c>
      <c r="F171" s="242" t="s">
        <v>282</v>
      </c>
      <c r="G171" s="240"/>
      <c r="H171" s="243">
        <v>85.05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AT171" s="249" t="s">
        <v>165</v>
      </c>
      <c r="AU171" s="249" t="s">
        <v>86</v>
      </c>
      <c r="AV171" s="15" t="s">
        <v>134</v>
      </c>
      <c r="AW171" s="15" t="s">
        <v>33</v>
      </c>
      <c r="AX171" s="15" t="s">
        <v>84</v>
      </c>
      <c r="AY171" s="249" t="s">
        <v>127</v>
      </c>
    </row>
    <row r="172" spans="1:65" s="2" customFormat="1" ht="16.5" customHeight="1">
      <c r="A172" s="34"/>
      <c r="B172" s="35"/>
      <c r="C172" s="187" t="s">
        <v>206</v>
      </c>
      <c r="D172" s="187" t="s">
        <v>130</v>
      </c>
      <c r="E172" s="188" t="s">
        <v>254</v>
      </c>
      <c r="F172" s="189" t="s">
        <v>770</v>
      </c>
      <c r="G172" s="190" t="s">
        <v>140</v>
      </c>
      <c r="H172" s="191">
        <v>20</v>
      </c>
      <c r="I172" s="192"/>
      <c r="J172" s="193">
        <f>ROUND(I172*H172,2)</f>
        <v>0</v>
      </c>
      <c r="K172" s="194"/>
      <c r="L172" s="39"/>
      <c r="M172" s="195" t="s">
        <v>1</v>
      </c>
      <c r="N172" s="196" t="s">
        <v>41</v>
      </c>
      <c r="O172" s="7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134</v>
      </c>
      <c r="AT172" s="199" t="s">
        <v>130</v>
      </c>
      <c r="AU172" s="199" t="s">
        <v>86</v>
      </c>
      <c r="AY172" s="17" t="s">
        <v>127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7" t="s">
        <v>84</v>
      </c>
      <c r="BK172" s="200">
        <f>ROUND(I172*H172,2)</f>
        <v>0</v>
      </c>
      <c r="BL172" s="17" t="s">
        <v>134</v>
      </c>
      <c r="BM172" s="199" t="s">
        <v>771</v>
      </c>
    </row>
    <row r="173" spans="1:65" s="2" customFormat="1" ht="19.5">
      <c r="A173" s="34"/>
      <c r="B173" s="35"/>
      <c r="C173" s="36"/>
      <c r="D173" s="201" t="s">
        <v>136</v>
      </c>
      <c r="E173" s="36"/>
      <c r="F173" s="202" t="s">
        <v>772</v>
      </c>
      <c r="G173" s="36"/>
      <c r="H173" s="36"/>
      <c r="I173" s="203"/>
      <c r="J173" s="36"/>
      <c r="K173" s="36"/>
      <c r="L173" s="39"/>
      <c r="M173" s="204"/>
      <c r="N173" s="205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136</v>
      </c>
      <c r="AU173" s="17" t="s">
        <v>86</v>
      </c>
    </row>
    <row r="174" spans="1:65" s="2" customFormat="1" ht="19.5">
      <c r="A174" s="34"/>
      <c r="B174" s="35"/>
      <c r="C174" s="36"/>
      <c r="D174" s="201" t="s">
        <v>148</v>
      </c>
      <c r="E174" s="36"/>
      <c r="F174" s="206" t="s">
        <v>773</v>
      </c>
      <c r="G174" s="36"/>
      <c r="H174" s="36"/>
      <c r="I174" s="203"/>
      <c r="J174" s="36"/>
      <c r="K174" s="36"/>
      <c r="L174" s="39"/>
      <c r="M174" s="204"/>
      <c r="N174" s="205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148</v>
      </c>
      <c r="AU174" s="17" t="s">
        <v>86</v>
      </c>
    </row>
    <row r="175" spans="1:65" s="2" customFormat="1" ht="33" customHeight="1">
      <c r="A175" s="34"/>
      <c r="B175" s="35"/>
      <c r="C175" s="187" t="s">
        <v>8</v>
      </c>
      <c r="D175" s="187" t="s">
        <v>130</v>
      </c>
      <c r="E175" s="188" t="s">
        <v>248</v>
      </c>
      <c r="F175" s="189" t="s">
        <v>249</v>
      </c>
      <c r="G175" s="190" t="s">
        <v>213</v>
      </c>
      <c r="H175" s="191">
        <v>85.05</v>
      </c>
      <c r="I175" s="192"/>
      <c r="J175" s="193">
        <f>ROUND(I175*H175,2)</f>
        <v>0</v>
      </c>
      <c r="K175" s="194"/>
      <c r="L175" s="39"/>
      <c r="M175" s="195" t="s">
        <v>1</v>
      </c>
      <c r="N175" s="196" t="s">
        <v>41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134</v>
      </c>
      <c r="AT175" s="199" t="s">
        <v>130</v>
      </c>
      <c r="AU175" s="199" t="s">
        <v>86</v>
      </c>
      <c r="AY175" s="17" t="s">
        <v>127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84</v>
      </c>
      <c r="BK175" s="200">
        <f>ROUND(I175*H175,2)</f>
        <v>0</v>
      </c>
      <c r="BL175" s="17" t="s">
        <v>134</v>
      </c>
      <c r="BM175" s="199" t="s">
        <v>774</v>
      </c>
    </row>
    <row r="176" spans="1:65" s="2" customFormat="1" ht="48.75">
      <c r="A176" s="34"/>
      <c r="B176" s="35"/>
      <c r="C176" s="36"/>
      <c r="D176" s="201" t="s">
        <v>136</v>
      </c>
      <c r="E176" s="36"/>
      <c r="F176" s="202" t="s">
        <v>251</v>
      </c>
      <c r="G176" s="36"/>
      <c r="H176" s="36"/>
      <c r="I176" s="203"/>
      <c r="J176" s="36"/>
      <c r="K176" s="36"/>
      <c r="L176" s="39"/>
      <c r="M176" s="204"/>
      <c r="N176" s="205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136</v>
      </c>
      <c r="AU176" s="17" t="s">
        <v>86</v>
      </c>
    </row>
    <row r="177" spans="1:65" s="13" customFormat="1">
      <c r="B177" s="207"/>
      <c r="C177" s="208"/>
      <c r="D177" s="201" t="s">
        <v>165</v>
      </c>
      <c r="E177" s="209" t="s">
        <v>1</v>
      </c>
      <c r="F177" s="210" t="s">
        <v>701</v>
      </c>
      <c r="G177" s="208"/>
      <c r="H177" s="211">
        <v>85.05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165</v>
      </c>
      <c r="AU177" s="217" t="s">
        <v>86</v>
      </c>
      <c r="AV177" s="13" t="s">
        <v>86</v>
      </c>
      <c r="AW177" s="13" t="s">
        <v>33</v>
      </c>
      <c r="AX177" s="13" t="s">
        <v>84</v>
      </c>
      <c r="AY177" s="217" t="s">
        <v>127</v>
      </c>
    </row>
    <row r="178" spans="1:65" s="12" customFormat="1" ht="25.9" customHeight="1">
      <c r="B178" s="171"/>
      <c r="C178" s="172"/>
      <c r="D178" s="173" t="s">
        <v>75</v>
      </c>
      <c r="E178" s="174" t="s">
        <v>259</v>
      </c>
      <c r="F178" s="174" t="s">
        <v>542</v>
      </c>
      <c r="G178" s="172"/>
      <c r="H178" s="172"/>
      <c r="I178" s="175"/>
      <c r="J178" s="176">
        <f>BK178</f>
        <v>11178</v>
      </c>
      <c r="K178" s="172"/>
      <c r="L178" s="177"/>
      <c r="M178" s="178"/>
      <c r="N178" s="179"/>
      <c r="O178" s="179"/>
      <c r="P178" s="180">
        <f>P179+SUM(P180:P195)</f>
        <v>0</v>
      </c>
      <c r="Q178" s="179"/>
      <c r="R178" s="180">
        <f>R179+SUM(R180:R195)</f>
        <v>72.27252</v>
      </c>
      <c r="S178" s="179"/>
      <c r="T178" s="181">
        <f>T179+SUM(T180:T195)</f>
        <v>0</v>
      </c>
      <c r="AR178" s="182" t="s">
        <v>143</v>
      </c>
      <c r="AT178" s="183" t="s">
        <v>75</v>
      </c>
      <c r="AU178" s="183" t="s">
        <v>76</v>
      </c>
      <c r="AY178" s="182" t="s">
        <v>127</v>
      </c>
      <c r="BK178" s="184">
        <f>BK179+SUM(BK180:BK195)</f>
        <v>11178</v>
      </c>
    </row>
    <row r="179" spans="1:65" s="2" customFormat="1" ht="16.5" customHeight="1">
      <c r="A179" s="34"/>
      <c r="B179" s="35"/>
      <c r="C179" s="218" t="s">
        <v>217</v>
      </c>
      <c r="D179" s="218" t="s">
        <v>259</v>
      </c>
      <c r="E179" s="219" t="s">
        <v>284</v>
      </c>
      <c r="F179" s="220" t="s">
        <v>775</v>
      </c>
      <c r="G179" s="221" t="s">
        <v>286</v>
      </c>
      <c r="H179" s="222">
        <v>31.373999999999999</v>
      </c>
      <c r="I179" s="223"/>
      <c r="J179" s="224">
        <f>ROUND(I179*H179,2)</f>
        <v>0</v>
      </c>
      <c r="K179" s="225"/>
      <c r="L179" s="226"/>
      <c r="M179" s="227" t="s">
        <v>1</v>
      </c>
      <c r="N179" s="228" t="s">
        <v>41</v>
      </c>
      <c r="O179" s="71"/>
      <c r="P179" s="197">
        <f>O179*H179</f>
        <v>0</v>
      </c>
      <c r="Q179" s="197">
        <v>1</v>
      </c>
      <c r="R179" s="197">
        <f>Q179*H179</f>
        <v>31.373999999999999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173</v>
      </c>
      <c r="AT179" s="199" t="s">
        <v>259</v>
      </c>
      <c r="AU179" s="199" t="s">
        <v>84</v>
      </c>
      <c r="AY179" s="17" t="s">
        <v>127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84</v>
      </c>
      <c r="BK179" s="200">
        <f>ROUND(I179*H179,2)</f>
        <v>0</v>
      </c>
      <c r="BL179" s="17" t="s">
        <v>134</v>
      </c>
      <c r="BM179" s="199" t="s">
        <v>776</v>
      </c>
    </row>
    <row r="180" spans="1:65" s="2" customFormat="1" ht="19.5">
      <c r="A180" s="34"/>
      <c r="B180" s="35"/>
      <c r="C180" s="36"/>
      <c r="D180" s="201" t="s">
        <v>136</v>
      </c>
      <c r="E180" s="36"/>
      <c r="F180" s="202" t="s">
        <v>777</v>
      </c>
      <c r="G180" s="36"/>
      <c r="H180" s="36"/>
      <c r="I180" s="203"/>
      <c r="J180" s="36"/>
      <c r="K180" s="36"/>
      <c r="L180" s="39"/>
      <c r="M180" s="204"/>
      <c r="N180" s="205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136</v>
      </c>
      <c r="AU180" s="17" t="s">
        <v>84</v>
      </c>
    </row>
    <row r="181" spans="1:65" s="13" customFormat="1">
      <c r="B181" s="207"/>
      <c r="C181" s="208"/>
      <c r="D181" s="201" t="s">
        <v>165</v>
      </c>
      <c r="E181" s="209" t="s">
        <v>1</v>
      </c>
      <c r="F181" s="210" t="s">
        <v>778</v>
      </c>
      <c r="G181" s="208"/>
      <c r="H181" s="211">
        <v>31.373999999999999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165</v>
      </c>
      <c r="AU181" s="217" t="s">
        <v>84</v>
      </c>
      <c r="AV181" s="13" t="s">
        <v>86</v>
      </c>
      <c r="AW181" s="13" t="s">
        <v>33</v>
      </c>
      <c r="AX181" s="13" t="s">
        <v>84</v>
      </c>
      <c r="AY181" s="217" t="s">
        <v>127</v>
      </c>
    </row>
    <row r="182" spans="1:65" s="2" customFormat="1" ht="21.75" customHeight="1">
      <c r="A182" s="34"/>
      <c r="B182" s="35"/>
      <c r="C182" s="218" t="s">
        <v>223</v>
      </c>
      <c r="D182" s="218" t="s">
        <v>259</v>
      </c>
      <c r="E182" s="219" t="s">
        <v>779</v>
      </c>
      <c r="F182" s="220" t="s">
        <v>780</v>
      </c>
      <c r="G182" s="221" t="s">
        <v>133</v>
      </c>
      <c r="H182" s="222">
        <v>222</v>
      </c>
      <c r="I182" s="223"/>
      <c r="J182" s="224">
        <f>ROUND(I182*H182,2)</f>
        <v>0</v>
      </c>
      <c r="K182" s="225"/>
      <c r="L182" s="226"/>
      <c r="M182" s="227" t="s">
        <v>1</v>
      </c>
      <c r="N182" s="228" t="s">
        <v>41</v>
      </c>
      <c r="O182" s="71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173</v>
      </c>
      <c r="AT182" s="199" t="s">
        <v>259</v>
      </c>
      <c r="AU182" s="199" t="s">
        <v>84</v>
      </c>
      <c r="AY182" s="17" t="s">
        <v>127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84</v>
      </c>
      <c r="BK182" s="200">
        <f>ROUND(I182*H182,2)</f>
        <v>0</v>
      </c>
      <c r="BL182" s="17" t="s">
        <v>134</v>
      </c>
      <c r="BM182" s="199" t="s">
        <v>781</v>
      </c>
    </row>
    <row r="183" spans="1:65" s="2" customFormat="1">
      <c r="A183" s="34"/>
      <c r="B183" s="35"/>
      <c r="C183" s="36"/>
      <c r="D183" s="201" t="s">
        <v>136</v>
      </c>
      <c r="E183" s="36"/>
      <c r="F183" s="202" t="s">
        <v>780</v>
      </c>
      <c r="G183" s="36"/>
      <c r="H183" s="36"/>
      <c r="I183" s="203"/>
      <c r="J183" s="36"/>
      <c r="K183" s="36"/>
      <c r="L183" s="39"/>
      <c r="M183" s="204"/>
      <c r="N183" s="205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136</v>
      </c>
      <c r="AU183" s="17" t="s">
        <v>84</v>
      </c>
    </row>
    <row r="184" spans="1:65" s="2" customFormat="1" ht="21.75" customHeight="1">
      <c r="A184" s="34"/>
      <c r="B184" s="35"/>
      <c r="C184" s="218" t="s">
        <v>228</v>
      </c>
      <c r="D184" s="218" t="s">
        <v>259</v>
      </c>
      <c r="E184" s="219" t="s">
        <v>782</v>
      </c>
      <c r="F184" s="220" t="s">
        <v>783</v>
      </c>
      <c r="G184" s="221" t="s">
        <v>286</v>
      </c>
      <c r="H184" s="222">
        <v>10.206</v>
      </c>
      <c r="I184" s="223"/>
      <c r="J184" s="224">
        <f>ROUND(I184*H184,2)</f>
        <v>0</v>
      </c>
      <c r="K184" s="225"/>
      <c r="L184" s="226"/>
      <c r="M184" s="227" t="s">
        <v>1</v>
      </c>
      <c r="N184" s="228" t="s">
        <v>41</v>
      </c>
      <c r="O184" s="71"/>
      <c r="P184" s="197">
        <f>O184*H184</f>
        <v>0</v>
      </c>
      <c r="Q184" s="197">
        <v>1</v>
      </c>
      <c r="R184" s="197">
        <f>Q184*H184</f>
        <v>10.206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173</v>
      </c>
      <c r="AT184" s="199" t="s">
        <v>259</v>
      </c>
      <c r="AU184" s="199" t="s">
        <v>84</v>
      </c>
      <c r="AY184" s="17" t="s">
        <v>127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84</v>
      </c>
      <c r="BK184" s="200">
        <f>ROUND(I184*H184,2)</f>
        <v>0</v>
      </c>
      <c r="BL184" s="17" t="s">
        <v>134</v>
      </c>
      <c r="BM184" s="199" t="s">
        <v>784</v>
      </c>
    </row>
    <row r="185" spans="1:65" s="2" customFormat="1">
      <c r="A185" s="34"/>
      <c r="B185" s="35"/>
      <c r="C185" s="36"/>
      <c r="D185" s="201" t="s">
        <v>136</v>
      </c>
      <c r="E185" s="36"/>
      <c r="F185" s="202" t="s">
        <v>783</v>
      </c>
      <c r="G185" s="36"/>
      <c r="H185" s="36"/>
      <c r="I185" s="203"/>
      <c r="J185" s="36"/>
      <c r="K185" s="36"/>
      <c r="L185" s="39"/>
      <c r="M185" s="204"/>
      <c r="N185" s="205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136</v>
      </c>
      <c r="AU185" s="17" t="s">
        <v>84</v>
      </c>
    </row>
    <row r="186" spans="1:65" s="13" customFormat="1">
      <c r="B186" s="207"/>
      <c r="C186" s="208"/>
      <c r="D186" s="201" t="s">
        <v>165</v>
      </c>
      <c r="E186" s="209" t="s">
        <v>1</v>
      </c>
      <c r="F186" s="210" t="s">
        <v>785</v>
      </c>
      <c r="G186" s="208"/>
      <c r="H186" s="211">
        <v>10.206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165</v>
      </c>
      <c r="AU186" s="217" t="s">
        <v>84</v>
      </c>
      <c r="AV186" s="13" t="s">
        <v>86</v>
      </c>
      <c r="AW186" s="13" t="s">
        <v>33</v>
      </c>
      <c r="AX186" s="13" t="s">
        <v>84</v>
      </c>
      <c r="AY186" s="217" t="s">
        <v>127</v>
      </c>
    </row>
    <row r="187" spans="1:65" s="2" customFormat="1" ht="21.75" customHeight="1">
      <c r="A187" s="34"/>
      <c r="B187" s="35"/>
      <c r="C187" s="218" t="s">
        <v>233</v>
      </c>
      <c r="D187" s="218" t="s">
        <v>259</v>
      </c>
      <c r="E187" s="219" t="s">
        <v>786</v>
      </c>
      <c r="F187" s="220" t="s">
        <v>787</v>
      </c>
      <c r="G187" s="221" t="s">
        <v>286</v>
      </c>
      <c r="H187" s="222">
        <v>16.329999999999998</v>
      </c>
      <c r="I187" s="223"/>
      <c r="J187" s="224">
        <f>ROUND(I187*H187,2)</f>
        <v>0</v>
      </c>
      <c r="K187" s="225"/>
      <c r="L187" s="226"/>
      <c r="M187" s="227" t="s">
        <v>1</v>
      </c>
      <c r="N187" s="228" t="s">
        <v>41</v>
      </c>
      <c r="O187" s="71"/>
      <c r="P187" s="197">
        <f>O187*H187</f>
        <v>0</v>
      </c>
      <c r="Q187" s="197">
        <v>1</v>
      </c>
      <c r="R187" s="197">
        <f>Q187*H187</f>
        <v>16.329999999999998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173</v>
      </c>
      <c r="AT187" s="199" t="s">
        <v>259</v>
      </c>
      <c r="AU187" s="199" t="s">
        <v>84</v>
      </c>
      <c r="AY187" s="17" t="s">
        <v>127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84</v>
      </c>
      <c r="BK187" s="200">
        <f>ROUND(I187*H187,2)</f>
        <v>0</v>
      </c>
      <c r="BL187" s="17" t="s">
        <v>134</v>
      </c>
      <c r="BM187" s="199" t="s">
        <v>788</v>
      </c>
    </row>
    <row r="188" spans="1:65" s="2" customFormat="1">
      <c r="A188" s="34"/>
      <c r="B188" s="35"/>
      <c r="C188" s="36"/>
      <c r="D188" s="201" t="s">
        <v>136</v>
      </c>
      <c r="E188" s="36"/>
      <c r="F188" s="202" t="s">
        <v>787</v>
      </c>
      <c r="G188" s="36"/>
      <c r="H188" s="36"/>
      <c r="I188" s="203"/>
      <c r="J188" s="36"/>
      <c r="K188" s="36"/>
      <c r="L188" s="39"/>
      <c r="M188" s="204"/>
      <c r="N188" s="205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136</v>
      </c>
      <c r="AU188" s="17" t="s">
        <v>84</v>
      </c>
    </row>
    <row r="189" spans="1:65" s="13" customFormat="1">
      <c r="B189" s="207"/>
      <c r="C189" s="208"/>
      <c r="D189" s="201" t="s">
        <v>165</v>
      </c>
      <c r="E189" s="209" t="s">
        <v>1</v>
      </c>
      <c r="F189" s="210" t="s">
        <v>789</v>
      </c>
      <c r="G189" s="208"/>
      <c r="H189" s="211">
        <v>16.329999999999998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165</v>
      </c>
      <c r="AU189" s="217" t="s">
        <v>84</v>
      </c>
      <c r="AV189" s="13" t="s">
        <v>86</v>
      </c>
      <c r="AW189" s="13" t="s">
        <v>33</v>
      </c>
      <c r="AX189" s="13" t="s">
        <v>84</v>
      </c>
      <c r="AY189" s="217" t="s">
        <v>127</v>
      </c>
    </row>
    <row r="190" spans="1:65" s="2" customFormat="1" ht="21.75" customHeight="1">
      <c r="A190" s="34"/>
      <c r="B190" s="35"/>
      <c r="C190" s="218" t="s">
        <v>238</v>
      </c>
      <c r="D190" s="218" t="s">
        <v>259</v>
      </c>
      <c r="E190" s="219" t="s">
        <v>601</v>
      </c>
      <c r="F190" s="220" t="s">
        <v>602</v>
      </c>
      <c r="G190" s="221" t="s">
        <v>286</v>
      </c>
      <c r="H190" s="222">
        <v>14.288</v>
      </c>
      <c r="I190" s="223"/>
      <c r="J190" s="224">
        <f>ROUND(I190*H190,2)</f>
        <v>0</v>
      </c>
      <c r="K190" s="225"/>
      <c r="L190" s="226"/>
      <c r="M190" s="227" t="s">
        <v>1</v>
      </c>
      <c r="N190" s="228" t="s">
        <v>41</v>
      </c>
      <c r="O190" s="71"/>
      <c r="P190" s="197">
        <f>O190*H190</f>
        <v>0</v>
      </c>
      <c r="Q190" s="197">
        <v>1</v>
      </c>
      <c r="R190" s="197">
        <f>Q190*H190</f>
        <v>14.288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173</v>
      </c>
      <c r="AT190" s="199" t="s">
        <v>259</v>
      </c>
      <c r="AU190" s="199" t="s">
        <v>84</v>
      </c>
      <c r="AY190" s="17" t="s">
        <v>127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84</v>
      </c>
      <c r="BK190" s="200">
        <f>ROUND(I190*H190,2)</f>
        <v>0</v>
      </c>
      <c r="BL190" s="17" t="s">
        <v>134</v>
      </c>
      <c r="BM190" s="199" t="s">
        <v>790</v>
      </c>
    </row>
    <row r="191" spans="1:65" s="2" customFormat="1">
      <c r="A191" s="34"/>
      <c r="B191" s="35"/>
      <c r="C191" s="36"/>
      <c r="D191" s="201" t="s">
        <v>136</v>
      </c>
      <c r="E191" s="36"/>
      <c r="F191" s="202" t="s">
        <v>602</v>
      </c>
      <c r="G191" s="36"/>
      <c r="H191" s="36"/>
      <c r="I191" s="203"/>
      <c r="J191" s="36"/>
      <c r="K191" s="36"/>
      <c r="L191" s="39"/>
      <c r="M191" s="204"/>
      <c r="N191" s="205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136</v>
      </c>
      <c r="AU191" s="17" t="s">
        <v>84</v>
      </c>
    </row>
    <row r="192" spans="1:65" s="13" customFormat="1">
      <c r="B192" s="207"/>
      <c r="C192" s="208"/>
      <c r="D192" s="201" t="s">
        <v>165</v>
      </c>
      <c r="E192" s="209" t="s">
        <v>1</v>
      </c>
      <c r="F192" s="210" t="s">
        <v>791</v>
      </c>
      <c r="G192" s="208"/>
      <c r="H192" s="211">
        <v>14.288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165</v>
      </c>
      <c r="AU192" s="217" t="s">
        <v>84</v>
      </c>
      <c r="AV192" s="13" t="s">
        <v>86</v>
      </c>
      <c r="AW192" s="13" t="s">
        <v>33</v>
      </c>
      <c r="AX192" s="13" t="s">
        <v>84</v>
      </c>
      <c r="AY192" s="217" t="s">
        <v>127</v>
      </c>
    </row>
    <row r="193" spans="1:65" s="2" customFormat="1" ht="16.5" customHeight="1">
      <c r="A193" s="34"/>
      <c r="B193" s="35"/>
      <c r="C193" s="218" t="s">
        <v>7</v>
      </c>
      <c r="D193" s="218" t="s">
        <v>259</v>
      </c>
      <c r="E193" s="219" t="s">
        <v>307</v>
      </c>
      <c r="F193" s="220" t="s">
        <v>308</v>
      </c>
      <c r="G193" s="221" t="s">
        <v>309</v>
      </c>
      <c r="H193" s="222">
        <v>5</v>
      </c>
      <c r="I193" s="223"/>
      <c r="J193" s="224">
        <f>ROUND(I193*H193,2)</f>
        <v>0</v>
      </c>
      <c r="K193" s="225"/>
      <c r="L193" s="226"/>
      <c r="M193" s="227" t="s">
        <v>1</v>
      </c>
      <c r="N193" s="228" t="s">
        <v>41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173</v>
      </c>
      <c r="AT193" s="199" t="s">
        <v>259</v>
      </c>
      <c r="AU193" s="199" t="s">
        <v>84</v>
      </c>
      <c r="AY193" s="17" t="s">
        <v>127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84</v>
      </c>
      <c r="BK193" s="200">
        <f>ROUND(I193*H193,2)</f>
        <v>0</v>
      </c>
      <c r="BL193" s="17" t="s">
        <v>134</v>
      </c>
      <c r="BM193" s="199" t="s">
        <v>792</v>
      </c>
    </row>
    <row r="194" spans="1:65" s="2" customFormat="1" ht="19.5">
      <c r="A194" s="34"/>
      <c r="B194" s="35"/>
      <c r="C194" s="36"/>
      <c r="D194" s="201" t="s">
        <v>136</v>
      </c>
      <c r="E194" s="36"/>
      <c r="F194" s="202" t="s">
        <v>793</v>
      </c>
      <c r="G194" s="36"/>
      <c r="H194" s="36"/>
      <c r="I194" s="203"/>
      <c r="J194" s="36"/>
      <c r="K194" s="36"/>
      <c r="L194" s="39"/>
      <c r="M194" s="204"/>
      <c r="N194" s="205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136</v>
      </c>
      <c r="AU194" s="17" t="s">
        <v>84</v>
      </c>
    </row>
    <row r="195" spans="1:65" s="12" customFormat="1" ht="22.9" customHeight="1">
      <c r="B195" s="171"/>
      <c r="C195" s="172"/>
      <c r="D195" s="173" t="s">
        <v>75</v>
      </c>
      <c r="E195" s="185" t="s">
        <v>794</v>
      </c>
      <c r="F195" s="185" t="s">
        <v>795</v>
      </c>
      <c r="G195" s="172"/>
      <c r="H195" s="172"/>
      <c r="I195" s="175"/>
      <c r="J195" s="186">
        <f>BK195</f>
        <v>11178</v>
      </c>
      <c r="K195" s="172"/>
      <c r="L195" s="177"/>
      <c r="M195" s="178"/>
      <c r="N195" s="179"/>
      <c r="O195" s="179"/>
      <c r="P195" s="180">
        <f>SUM(P196:P198)</f>
        <v>0</v>
      </c>
      <c r="Q195" s="179"/>
      <c r="R195" s="180">
        <f>SUM(R196:R198)</f>
        <v>7.4520000000000003E-2</v>
      </c>
      <c r="S195" s="179"/>
      <c r="T195" s="181">
        <f>SUM(T196:T198)</f>
        <v>0</v>
      </c>
      <c r="AR195" s="182" t="s">
        <v>84</v>
      </c>
      <c r="AT195" s="183" t="s">
        <v>75</v>
      </c>
      <c r="AU195" s="183" t="s">
        <v>84</v>
      </c>
      <c r="AY195" s="182" t="s">
        <v>127</v>
      </c>
      <c r="BK195" s="184">
        <f>SUM(BK196:BK198)</f>
        <v>11178</v>
      </c>
    </row>
    <row r="196" spans="1:65" s="2" customFormat="1" ht="21.75" customHeight="1">
      <c r="A196" s="34"/>
      <c r="B196" s="35"/>
      <c r="C196" s="218" t="s">
        <v>247</v>
      </c>
      <c r="D196" s="218" t="s">
        <v>259</v>
      </c>
      <c r="E196" s="219" t="s">
        <v>559</v>
      </c>
      <c r="F196" s="220" t="s">
        <v>796</v>
      </c>
      <c r="G196" s="221" t="s">
        <v>133</v>
      </c>
      <c r="H196" s="222">
        <v>414</v>
      </c>
      <c r="I196" s="262">
        <v>27</v>
      </c>
      <c r="J196" s="224">
        <f>ROUND(I196*H196,2)</f>
        <v>11178</v>
      </c>
      <c r="K196" s="225"/>
      <c r="L196" s="226"/>
      <c r="M196" s="227" t="s">
        <v>1</v>
      </c>
      <c r="N196" s="228" t="s">
        <v>41</v>
      </c>
      <c r="O196" s="71"/>
      <c r="P196" s="197">
        <f>O196*H196</f>
        <v>0</v>
      </c>
      <c r="Q196" s="197">
        <v>1.8000000000000001E-4</v>
      </c>
      <c r="R196" s="197">
        <f>Q196*H196</f>
        <v>7.4520000000000003E-2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173</v>
      </c>
      <c r="AT196" s="199" t="s">
        <v>259</v>
      </c>
      <c r="AU196" s="199" t="s">
        <v>86</v>
      </c>
      <c r="AY196" s="17" t="s">
        <v>127</v>
      </c>
      <c r="BE196" s="200">
        <f>IF(N196="základní",J196,0)</f>
        <v>11178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84</v>
      </c>
      <c r="BK196" s="200">
        <f>ROUND(I196*H196,2)</f>
        <v>11178</v>
      </c>
      <c r="BL196" s="17" t="s">
        <v>134</v>
      </c>
      <c r="BM196" s="199" t="s">
        <v>797</v>
      </c>
    </row>
    <row r="197" spans="1:65" s="2" customFormat="1" ht="19.5">
      <c r="A197" s="34"/>
      <c r="B197" s="35"/>
      <c r="C197" s="36"/>
      <c r="D197" s="201" t="s">
        <v>136</v>
      </c>
      <c r="E197" s="36"/>
      <c r="F197" s="202" t="s">
        <v>798</v>
      </c>
      <c r="G197" s="36"/>
      <c r="H197" s="36"/>
      <c r="I197" s="203"/>
      <c r="J197" s="36"/>
      <c r="K197" s="36"/>
      <c r="L197" s="39"/>
      <c r="M197" s="204"/>
      <c r="N197" s="205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136</v>
      </c>
      <c r="AU197" s="17" t="s">
        <v>86</v>
      </c>
    </row>
    <row r="198" spans="1:65" s="13" customFormat="1">
      <c r="B198" s="207"/>
      <c r="C198" s="208"/>
      <c r="D198" s="201" t="s">
        <v>165</v>
      </c>
      <c r="E198" s="209" t="s">
        <v>1</v>
      </c>
      <c r="F198" s="210" t="s">
        <v>799</v>
      </c>
      <c r="G198" s="208"/>
      <c r="H198" s="211">
        <v>414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165</v>
      </c>
      <c r="AU198" s="217" t="s">
        <v>86</v>
      </c>
      <c r="AV198" s="13" t="s">
        <v>86</v>
      </c>
      <c r="AW198" s="13" t="s">
        <v>33</v>
      </c>
      <c r="AX198" s="13" t="s">
        <v>84</v>
      </c>
      <c r="AY198" s="217" t="s">
        <v>127</v>
      </c>
    </row>
    <row r="199" spans="1:65" s="12" customFormat="1" ht="25.9" customHeight="1">
      <c r="B199" s="171"/>
      <c r="C199" s="172"/>
      <c r="D199" s="173" t="s">
        <v>75</v>
      </c>
      <c r="E199" s="174" t="s">
        <v>348</v>
      </c>
      <c r="F199" s="174" t="s">
        <v>349</v>
      </c>
      <c r="G199" s="172"/>
      <c r="H199" s="172"/>
      <c r="I199" s="175"/>
      <c r="J199" s="176">
        <f>BK199</f>
        <v>0</v>
      </c>
      <c r="K199" s="172"/>
      <c r="L199" s="177"/>
      <c r="M199" s="178"/>
      <c r="N199" s="179"/>
      <c r="O199" s="179"/>
      <c r="P199" s="180">
        <f>SUM(P200:P214)</f>
        <v>0</v>
      </c>
      <c r="Q199" s="179"/>
      <c r="R199" s="180">
        <f>SUM(R200:R214)</f>
        <v>0</v>
      </c>
      <c r="S199" s="179"/>
      <c r="T199" s="181">
        <f>SUM(T200:T214)</f>
        <v>0</v>
      </c>
      <c r="AR199" s="182" t="s">
        <v>134</v>
      </c>
      <c r="AT199" s="183" t="s">
        <v>75</v>
      </c>
      <c r="AU199" s="183" t="s">
        <v>76</v>
      </c>
      <c r="AY199" s="182" t="s">
        <v>127</v>
      </c>
      <c r="BK199" s="184">
        <f>SUM(BK200:BK214)</f>
        <v>0</v>
      </c>
    </row>
    <row r="200" spans="1:65" s="2" customFormat="1" ht="44.25" customHeight="1">
      <c r="A200" s="34"/>
      <c r="B200" s="35"/>
      <c r="C200" s="187" t="s">
        <v>253</v>
      </c>
      <c r="D200" s="187" t="s">
        <v>130</v>
      </c>
      <c r="E200" s="188" t="s">
        <v>670</v>
      </c>
      <c r="F200" s="189" t="s">
        <v>800</v>
      </c>
      <c r="G200" s="190" t="s">
        <v>286</v>
      </c>
      <c r="H200" s="191">
        <v>40.823999999999998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41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353</v>
      </c>
      <c r="AT200" s="199" t="s">
        <v>130</v>
      </c>
      <c r="AU200" s="199" t="s">
        <v>84</v>
      </c>
      <c r="AY200" s="17" t="s">
        <v>127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84</v>
      </c>
      <c r="BK200" s="200">
        <f>ROUND(I200*H200,2)</f>
        <v>0</v>
      </c>
      <c r="BL200" s="17" t="s">
        <v>353</v>
      </c>
      <c r="BM200" s="199" t="s">
        <v>801</v>
      </c>
    </row>
    <row r="201" spans="1:65" s="2" customFormat="1" ht="107.25">
      <c r="A201" s="34"/>
      <c r="B201" s="35"/>
      <c r="C201" s="36"/>
      <c r="D201" s="201" t="s">
        <v>136</v>
      </c>
      <c r="E201" s="36"/>
      <c r="F201" s="202" t="s">
        <v>802</v>
      </c>
      <c r="G201" s="36"/>
      <c r="H201" s="36"/>
      <c r="I201" s="203"/>
      <c r="J201" s="36"/>
      <c r="K201" s="36"/>
      <c r="L201" s="39"/>
      <c r="M201" s="204"/>
      <c r="N201" s="205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136</v>
      </c>
      <c r="AU201" s="17" t="s">
        <v>84</v>
      </c>
    </row>
    <row r="202" spans="1:65" s="2" customFormat="1" ht="19.5">
      <c r="A202" s="34"/>
      <c r="B202" s="35"/>
      <c r="C202" s="36"/>
      <c r="D202" s="201" t="s">
        <v>148</v>
      </c>
      <c r="E202" s="36"/>
      <c r="F202" s="206" t="s">
        <v>356</v>
      </c>
      <c r="G202" s="36"/>
      <c r="H202" s="36"/>
      <c r="I202" s="203"/>
      <c r="J202" s="36"/>
      <c r="K202" s="36"/>
      <c r="L202" s="39"/>
      <c r="M202" s="204"/>
      <c r="N202" s="205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148</v>
      </c>
      <c r="AU202" s="17" t="s">
        <v>84</v>
      </c>
    </row>
    <row r="203" spans="1:65" s="13" customFormat="1">
      <c r="B203" s="207"/>
      <c r="C203" s="208"/>
      <c r="D203" s="201" t="s">
        <v>165</v>
      </c>
      <c r="E203" s="209" t="s">
        <v>1</v>
      </c>
      <c r="F203" s="210" t="s">
        <v>703</v>
      </c>
      <c r="G203" s="208"/>
      <c r="H203" s="211">
        <v>40.823999999999998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165</v>
      </c>
      <c r="AU203" s="217" t="s">
        <v>84</v>
      </c>
      <c r="AV203" s="13" t="s">
        <v>86</v>
      </c>
      <c r="AW203" s="13" t="s">
        <v>33</v>
      </c>
      <c r="AX203" s="13" t="s">
        <v>84</v>
      </c>
      <c r="AY203" s="217" t="s">
        <v>127</v>
      </c>
    </row>
    <row r="204" spans="1:65" s="2" customFormat="1" ht="55.5" customHeight="1">
      <c r="A204" s="34"/>
      <c r="B204" s="35"/>
      <c r="C204" s="187" t="s">
        <v>262</v>
      </c>
      <c r="D204" s="187" t="s">
        <v>130</v>
      </c>
      <c r="E204" s="188" t="s">
        <v>803</v>
      </c>
      <c r="F204" s="189" t="s">
        <v>804</v>
      </c>
      <c r="G204" s="190" t="s">
        <v>286</v>
      </c>
      <c r="H204" s="191">
        <v>31.373999999999999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41</v>
      </c>
      <c r="O204" s="71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353</v>
      </c>
      <c r="AT204" s="199" t="s">
        <v>130</v>
      </c>
      <c r="AU204" s="199" t="s">
        <v>84</v>
      </c>
      <c r="AY204" s="17" t="s">
        <v>127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84</v>
      </c>
      <c r="BK204" s="200">
        <f>ROUND(I204*H204,2)</f>
        <v>0</v>
      </c>
      <c r="BL204" s="17" t="s">
        <v>353</v>
      </c>
      <c r="BM204" s="199" t="s">
        <v>805</v>
      </c>
    </row>
    <row r="205" spans="1:65" s="2" customFormat="1" ht="78">
      <c r="A205" s="34"/>
      <c r="B205" s="35"/>
      <c r="C205" s="36"/>
      <c r="D205" s="201" t="s">
        <v>136</v>
      </c>
      <c r="E205" s="36"/>
      <c r="F205" s="202" t="s">
        <v>806</v>
      </c>
      <c r="G205" s="36"/>
      <c r="H205" s="36"/>
      <c r="I205" s="203"/>
      <c r="J205" s="36"/>
      <c r="K205" s="36"/>
      <c r="L205" s="39"/>
      <c r="M205" s="204"/>
      <c r="N205" s="205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136</v>
      </c>
      <c r="AU205" s="17" t="s">
        <v>84</v>
      </c>
    </row>
    <row r="206" spans="1:65" s="2" customFormat="1" ht="19.5">
      <c r="A206" s="34"/>
      <c r="B206" s="35"/>
      <c r="C206" s="36"/>
      <c r="D206" s="201" t="s">
        <v>148</v>
      </c>
      <c r="E206" s="36"/>
      <c r="F206" s="206" t="s">
        <v>356</v>
      </c>
      <c r="G206" s="36"/>
      <c r="H206" s="36"/>
      <c r="I206" s="203"/>
      <c r="J206" s="36"/>
      <c r="K206" s="36"/>
      <c r="L206" s="39"/>
      <c r="M206" s="204"/>
      <c r="N206" s="205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148</v>
      </c>
      <c r="AU206" s="17" t="s">
        <v>84</v>
      </c>
    </row>
    <row r="207" spans="1:65" s="13" customFormat="1">
      <c r="B207" s="207"/>
      <c r="C207" s="208"/>
      <c r="D207" s="201" t="s">
        <v>165</v>
      </c>
      <c r="E207" s="209" t="s">
        <v>1</v>
      </c>
      <c r="F207" s="210" t="s">
        <v>778</v>
      </c>
      <c r="G207" s="208"/>
      <c r="H207" s="211">
        <v>31.373999999999999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165</v>
      </c>
      <c r="AU207" s="217" t="s">
        <v>84</v>
      </c>
      <c r="AV207" s="13" t="s">
        <v>86</v>
      </c>
      <c r="AW207" s="13" t="s">
        <v>33</v>
      </c>
      <c r="AX207" s="13" t="s">
        <v>84</v>
      </c>
      <c r="AY207" s="217" t="s">
        <v>127</v>
      </c>
    </row>
    <row r="208" spans="1:65" s="2" customFormat="1" ht="21.75" customHeight="1">
      <c r="A208" s="34"/>
      <c r="B208" s="35"/>
      <c r="C208" s="187" t="s">
        <v>267</v>
      </c>
      <c r="D208" s="187" t="s">
        <v>130</v>
      </c>
      <c r="E208" s="188" t="s">
        <v>379</v>
      </c>
      <c r="F208" s="189" t="s">
        <v>380</v>
      </c>
      <c r="G208" s="190" t="s">
        <v>133</v>
      </c>
      <c r="H208" s="191">
        <v>2</v>
      </c>
      <c r="I208" s="192"/>
      <c r="J208" s="193">
        <f>ROUND(I208*H208,2)</f>
        <v>0</v>
      </c>
      <c r="K208" s="194"/>
      <c r="L208" s="39"/>
      <c r="M208" s="195" t="s">
        <v>1</v>
      </c>
      <c r="N208" s="196" t="s">
        <v>41</v>
      </c>
      <c r="O208" s="71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353</v>
      </c>
      <c r="AT208" s="199" t="s">
        <v>130</v>
      </c>
      <c r="AU208" s="199" t="s">
        <v>84</v>
      </c>
      <c r="AY208" s="17" t="s">
        <v>127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84</v>
      </c>
      <c r="BK208" s="200">
        <f>ROUND(I208*H208,2)</f>
        <v>0</v>
      </c>
      <c r="BL208" s="17" t="s">
        <v>353</v>
      </c>
      <c r="BM208" s="199" t="s">
        <v>807</v>
      </c>
    </row>
    <row r="209" spans="1:65" s="2" customFormat="1" ht="58.5">
      <c r="A209" s="34"/>
      <c r="B209" s="35"/>
      <c r="C209" s="36"/>
      <c r="D209" s="201" t="s">
        <v>136</v>
      </c>
      <c r="E209" s="36"/>
      <c r="F209" s="202" t="s">
        <v>382</v>
      </c>
      <c r="G209" s="36"/>
      <c r="H209" s="36"/>
      <c r="I209" s="203"/>
      <c r="J209" s="36"/>
      <c r="K209" s="36"/>
      <c r="L209" s="39"/>
      <c r="M209" s="204"/>
      <c r="N209" s="205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136</v>
      </c>
      <c r="AU209" s="17" t="s">
        <v>84</v>
      </c>
    </row>
    <row r="210" spans="1:65" s="2" customFormat="1" ht="33" customHeight="1">
      <c r="A210" s="34"/>
      <c r="B210" s="35"/>
      <c r="C210" s="187" t="s">
        <v>274</v>
      </c>
      <c r="D210" s="187" t="s">
        <v>130</v>
      </c>
      <c r="E210" s="188" t="s">
        <v>384</v>
      </c>
      <c r="F210" s="189" t="s">
        <v>808</v>
      </c>
      <c r="G210" s="190" t="s">
        <v>133</v>
      </c>
      <c r="H210" s="191">
        <v>1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41</v>
      </c>
      <c r="O210" s="7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353</v>
      </c>
      <c r="AT210" s="199" t="s">
        <v>130</v>
      </c>
      <c r="AU210" s="199" t="s">
        <v>84</v>
      </c>
      <c r="AY210" s="17" t="s">
        <v>127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84</v>
      </c>
      <c r="BK210" s="200">
        <f>ROUND(I210*H210,2)</f>
        <v>0</v>
      </c>
      <c r="BL210" s="17" t="s">
        <v>353</v>
      </c>
      <c r="BM210" s="199" t="s">
        <v>809</v>
      </c>
    </row>
    <row r="211" spans="1:65" s="2" customFormat="1" ht="48.75">
      <c r="A211" s="34"/>
      <c r="B211" s="35"/>
      <c r="C211" s="36"/>
      <c r="D211" s="201" t="s">
        <v>136</v>
      </c>
      <c r="E211" s="36"/>
      <c r="F211" s="202" t="s">
        <v>810</v>
      </c>
      <c r="G211" s="36"/>
      <c r="H211" s="36"/>
      <c r="I211" s="203"/>
      <c r="J211" s="36"/>
      <c r="K211" s="36"/>
      <c r="L211" s="39"/>
      <c r="M211" s="204"/>
      <c r="N211" s="205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136</v>
      </c>
      <c r="AU211" s="17" t="s">
        <v>84</v>
      </c>
    </row>
    <row r="212" spans="1:65" s="2" customFormat="1" ht="21.75" customHeight="1">
      <c r="A212" s="34"/>
      <c r="B212" s="35"/>
      <c r="C212" s="187" t="s">
        <v>283</v>
      </c>
      <c r="D212" s="187" t="s">
        <v>130</v>
      </c>
      <c r="E212" s="188" t="s">
        <v>389</v>
      </c>
      <c r="F212" s="189" t="s">
        <v>390</v>
      </c>
      <c r="G212" s="190" t="s">
        <v>286</v>
      </c>
      <c r="H212" s="191">
        <v>40.823999999999998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41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353</v>
      </c>
      <c r="AT212" s="199" t="s">
        <v>130</v>
      </c>
      <c r="AU212" s="199" t="s">
        <v>84</v>
      </c>
      <c r="AY212" s="17" t="s">
        <v>127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84</v>
      </c>
      <c r="BK212" s="200">
        <f>ROUND(I212*H212,2)</f>
        <v>0</v>
      </c>
      <c r="BL212" s="17" t="s">
        <v>353</v>
      </c>
      <c r="BM212" s="199" t="s">
        <v>811</v>
      </c>
    </row>
    <row r="213" spans="1:65" s="2" customFormat="1" ht="58.5">
      <c r="A213" s="34"/>
      <c r="B213" s="35"/>
      <c r="C213" s="36"/>
      <c r="D213" s="201" t="s">
        <v>136</v>
      </c>
      <c r="E213" s="36"/>
      <c r="F213" s="202" t="s">
        <v>392</v>
      </c>
      <c r="G213" s="36"/>
      <c r="H213" s="36"/>
      <c r="I213" s="203"/>
      <c r="J213" s="36"/>
      <c r="K213" s="36"/>
      <c r="L213" s="39"/>
      <c r="M213" s="204"/>
      <c r="N213" s="205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136</v>
      </c>
      <c r="AU213" s="17" t="s">
        <v>84</v>
      </c>
    </row>
    <row r="214" spans="1:65" s="13" customFormat="1">
      <c r="B214" s="207"/>
      <c r="C214" s="208"/>
      <c r="D214" s="201" t="s">
        <v>165</v>
      </c>
      <c r="E214" s="209" t="s">
        <v>703</v>
      </c>
      <c r="F214" s="210" t="s">
        <v>812</v>
      </c>
      <c r="G214" s="208"/>
      <c r="H214" s="211">
        <v>40.823999999999998</v>
      </c>
      <c r="I214" s="212"/>
      <c r="J214" s="208"/>
      <c r="K214" s="208"/>
      <c r="L214" s="213"/>
      <c r="M214" s="258"/>
      <c r="N214" s="259"/>
      <c r="O214" s="259"/>
      <c r="P214" s="259"/>
      <c r="Q214" s="259"/>
      <c r="R214" s="259"/>
      <c r="S214" s="259"/>
      <c r="T214" s="260"/>
      <c r="AT214" s="217" t="s">
        <v>165</v>
      </c>
      <c r="AU214" s="217" t="s">
        <v>84</v>
      </c>
      <c r="AV214" s="13" t="s">
        <v>86</v>
      </c>
      <c r="AW214" s="13" t="s">
        <v>33</v>
      </c>
      <c r="AX214" s="13" t="s">
        <v>84</v>
      </c>
      <c r="AY214" s="217" t="s">
        <v>127</v>
      </c>
    </row>
    <row r="215" spans="1:65" s="2" customFormat="1" ht="6.95" customHeight="1">
      <c r="A215" s="3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g/fdzX814v1coLZ7ylz9rKUrEoQWc3zjEjfyFu+dmoq1pO2TIn+62PHiHWnBgz9RnZY+w8RQT+I+az8UKxZx8w==" saltValue="xTL4SAGv3ZDnwHY0j/FDC+WNFaAnwhgYWxSeu+A/MCliJNl88FU45Lgel59IFSQVqDaOn5VjQDO7H/YjwaegMw==" spinCount="100000" sheet="1" objects="1" scenarios="1" formatColumns="0" formatRows="0" autoFilter="0"/>
  <autoFilter ref="C120:K21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7" t="str">
        <f>'Rekapitulace stavby'!K6</f>
        <v>Oprava přejezdů u OŘ 2021</v>
      </c>
      <c r="F7" s="308"/>
      <c r="G7" s="308"/>
      <c r="H7" s="308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9" t="s">
        <v>813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32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709 94 234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Správa železnic, státní organizace</v>
      </c>
      <c r="F15" s="34"/>
      <c r="G15" s="34"/>
      <c r="H15" s="34"/>
      <c r="I15" s="112" t="s">
        <v>27</v>
      </c>
      <c r="J15" s="113" t="str">
        <f>IF('Rekapitulace stavby'!AN11="","",'Rekapitulace stavby'!AN11)</f>
        <v>CZ 709 94 234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1" t="str">
        <f>'Rekapitulace stavby'!E14</f>
        <v>Vyplň údaj</v>
      </c>
      <c r="F18" s="312"/>
      <c r="G18" s="312"/>
      <c r="H18" s="312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3" t="s">
        <v>1</v>
      </c>
      <c r="F27" s="313"/>
      <c r="G27" s="313"/>
      <c r="H27" s="31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40</v>
      </c>
      <c r="E33" s="112" t="s">
        <v>41</v>
      </c>
      <c r="F33" s="123">
        <f>ROUND((SUM(BE117:BE169)),  2)</f>
        <v>0</v>
      </c>
      <c r="G33" s="34"/>
      <c r="H33" s="34"/>
      <c r="I33" s="124">
        <v>0.21</v>
      </c>
      <c r="J33" s="123">
        <f>ROUND(((SUM(BE117:BE169))*I33),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42</v>
      </c>
      <c r="F34" s="123">
        <f>ROUND((SUM(BF117:BF169)),  2)</f>
        <v>0</v>
      </c>
      <c r="G34" s="34"/>
      <c r="H34" s="34"/>
      <c r="I34" s="124">
        <v>0.15</v>
      </c>
      <c r="J34" s="123">
        <f>ROUND(((SUM(BF117:BF169))*I34),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43</v>
      </c>
      <c r="F35" s="123">
        <f>ROUND((SUM(BG117:BG169)),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44</v>
      </c>
      <c r="F36" s="123">
        <f>ROUND((SUM(BH117:BH169)),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ROUND((SUM(BI117:BI169)),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Oprava přejezdů u OŘ 2021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3" t="str">
        <f>E9</f>
        <v>VRN - VRN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31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814</v>
      </c>
      <c r="E97" s="150"/>
      <c r="F97" s="150"/>
      <c r="G97" s="150"/>
      <c r="H97" s="150"/>
      <c r="I97" s="150"/>
      <c r="J97" s="151">
        <f>J118</f>
        <v>0</v>
      </c>
      <c r="K97" s="148"/>
      <c r="L97" s="152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112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05" t="str">
        <f>E7</f>
        <v>Oprava přejezdů u OŘ 2021</v>
      </c>
      <c r="F107" s="306"/>
      <c r="G107" s="306"/>
      <c r="H107" s="30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3" t="str">
        <f>E9</f>
        <v>VRN - VRN</v>
      </c>
      <c r="F109" s="304"/>
      <c r="G109" s="304"/>
      <c r="H109" s="304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>
        <f>IF(J12="","",J12)</f>
        <v>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23</v>
      </c>
      <c r="D113" s="36"/>
      <c r="E113" s="36"/>
      <c r="F113" s="27" t="str">
        <f>E15</f>
        <v>Správa železnic, státní organizace</v>
      </c>
      <c r="G113" s="36"/>
      <c r="H113" s="36"/>
      <c r="I113" s="29" t="s">
        <v>31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29</v>
      </c>
      <c r="D114" s="36"/>
      <c r="E114" s="36"/>
      <c r="F114" s="27" t="str">
        <f>IF(E18="","",E18)</f>
        <v>Vyplň údaj</v>
      </c>
      <c r="G114" s="36"/>
      <c r="H114" s="36"/>
      <c r="I114" s="29" t="s">
        <v>34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59"/>
      <c r="B116" s="160"/>
      <c r="C116" s="161" t="s">
        <v>113</v>
      </c>
      <c r="D116" s="162" t="s">
        <v>61</v>
      </c>
      <c r="E116" s="162" t="s">
        <v>57</v>
      </c>
      <c r="F116" s="162" t="s">
        <v>58</v>
      </c>
      <c r="G116" s="162" t="s">
        <v>114</v>
      </c>
      <c r="H116" s="162" t="s">
        <v>115</v>
      </c>
      <c r="I116" s="162" t="s">
        <v>116</v>
      </c>
      <c r="J116" s="163" t="s">
        <v>100</v>
      </c>
      <c r="K116" s="164" t="s">
        <v>117</v>
      </c>
      <c r="L116" s="165"/>
      <c r="M116" s="75" t="s">
        <v>1</v>
      </c>
      <c r="N116" s="76" t="s">
        <v>40</v>
      </c>
      <c r="O116" s="76" t="s">
        <v>118</v>
      </c>
      <c r="P116" s="76" t="s">
        <v>119</v>
      </c>
      <c r="Q116" s="76" t="s">
        <v>120</v>
      </c>
      <c r="R116" s="76" t="s">
        <v>121</v>
      </c>
      <c r="S116" s="76" t="s">
        <v>122</v>
      </c>
      <c r="T116" s="77" t="s">
        <v>123</v>
      </c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4"/>
      <c r="B117" s="35"/>
      <c r="C117" s="82" t="s">
        <v>124</v>
      </c>
      <c r="D117" s="36"/>
      <c r="E117" s="36"/>
      <c r="F117" s="36"/>
      <c r="G117" s="36"/>
      <c r="H117" s="36"/>
      <c r="I117" s="36"/>
      <c r="J117" s="166">
        <f>BK117</f>
        <v>0</v>
      </c>
      <c r="K117" s="36"/>
      <c r="L117" s="39"/>
      <c r="M117" s="78"/>
      <c r="N117" s="167"/>
      <c r="O117" s="79"/>
      <c r="P117" s="168">
        <f>P118</f>
        <v>0</v>
      </c>
      <c r="Q117" s="79"/>
      <c r="R117" s="168">
        <f>R118</f>
        <v>0</v>
      </c>
      <c r="S117" s="79"/>
      <c r="T117" s="169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75</v>
      </c>
      <c r="AU117" s="17" t="s">
        <v>102</v>
      </c>
      <c r="BK117" s="170">
        <f>BK118</f>
        <v>0</v>
      </c>
    </row>
    <row r="118" spans="1:65" s="12" customFormat="1" ht="25.9" customHeight="1">
      <c r="B118" s="171"/>
      <c r="C118" s="172"/>
      <c r="D118" s="173" t="s">
        <v>75</v>
      </c>
      <c r="E118" s="174" t="s">
        <v>93</v>
      </c>
      <c r="F118" s="174" t="s">
        <v>815</v>
      </c>
      <c r="G118" s="172"/>
      <c r="H118" s="172"/>
      <c r="I118" s="175"/>
      <c r="J118" s="176">
        <f>BK118</f>
        <v>0</v>
      </c>
      <c r="K118" s="172"/>
      <c r="L118" s="177"/>
      <c r="M118" s="178"/>
      <c r="N118" s="179"/>
      <c r="O118" s="179"/>
      <c r="P118" s="180">
        <f>SUM(P119:P169)</f>
        <v>0</v>
      </c>
      <c r="Q118" s="179"/>
      <c r="R118" s="180">
        <f>SUM(R119:R169)</f>
        <v>0</v>
      </c>
      <c r="S118" s="179"/>
      <c r="T118" s="181">
        <f>SUM(T119:T169)</f>
        <v>0</v>
      </c>
      <c r="AR118" s="182" t="s">
        <v>128</v>
      </c>
      <c r="AT118" s="183" t="s">
        <v>75</v>
      </c>
      <c r="AU118" s="183" t="s">
        <v>76</v>
      </c>
      <c r="AY118" s="182" t="s">
        <v>127</v>
      </c>
      <c r="BK118" s="184">
        <f>SUM(BK119:BK169)</f>
        <v>0</v>
      </c>
    </row>
    <row r="119" spans="1:65" s="2" customFormat="1" ht="21.75" customHeight="1">
      <c r="A119" s="34"/>
      <c r="B119" s="35"/>
      <c r="C119" s="187" t="s">
        <v>84</v>
      </c>
      <c r="D119" s="187" t="s">
        <v>130</v>
      </c>
      <c r="E119" s="188" t="s">
        <v>816</v>
      </c>
      <c r="F119" s="189" t="s">
        <v>817</v>
      </c>
      <c r="G119" s="190" t="s">
        <v>818</v>
      </c>
      <c r="H119" s="261"/>
      <c r="I119" s="192"/>
      <c r="J119" s="193">
        <f>ROUND(I119*H119,2)</f>
        <v>0</v>
      </c>
      <c r="K119" s="194"/>
      <c r="L119" s="39"/>
      <c r="M119" s="195" t="s">
        <v>1</v>
      </c>
      <c r="N119" s="196" t="s">
        <v>41</v>
      </c>
      <c r="O119" s="71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9" t="s">
        <v>134</v>
      </c>
      <c r="AT119" s="199" t="s">
        <v>130</v>
      </c>
      <c r="AU119" s="199" t="s">
        <v>84</v>
      </c>
      <c r="AY119" s="17" t="s">
        <v>127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7" t="s">
        <v>84</v>
      </c>
      <c r="BK119" s="200">
        <f>ROUND(I119*H119,2)</f>
        <v>0</v>
      </c>
      <c r="BL119" s="17" t="s">
        <v>134</v>
      </c>
      <c r="BM119" s="199" t="s">
        <v>819</v>
      </c>
    </row>
    <row r="120" spans="1:65" s="2" customFormat="1" ht="19.5">
      <c r="A120" s="34"/>
      <c r="B120" s="35"/>
      <c r="C120" s="36"/>
      <c r="D120" s="201" t="s">
        <v>136</v>
      </c>
      <c r="E120" s="36"/>
      <c r="F120" s="202" t="s">
        <v>817</v>
      </c>
      <c r="G120" s="36"/>
      <c r="H120" s="36"/>
      <c r="I120" s="203"/>
      <c r="J120" s="36"/>
      <c r="K120" s="36"/>
      <c r="L120" s="39"/>
      <c r="M120" s="204"/>
      <c r="N120" s="205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136</v>
      </c>
      <c r="AU120" s="17" t="s">
        <v>84</v>
      </c>
    </row>
    <row r="121" spans="1:65" s="14" customFormat="1">
      <c r="B121" s="229"/>
      <c r="C121" s="230"/>
      <c r="D121" s="201" t="s">
        <v>165</v>
      </c>
      <c r="E121" s="231" t="s">
        <v>1</v>
      </c>
      <c r="F121" s="232" t="s">
        <v>820</v>
      </c>
      <c r="G121" s="230"/>
      <c r="H121" s="231" t="s">
        <v>1</v>
      </c>
      <c r="I121" s="233"/>
      <c r="J121" s="230"/>
      <c r="K121" s="230"/>
      <c r="L121" s="234"/>
      <c r="M121" s="235"/>
      <c r="N121" s="236"/>
      <c r="O121" s="236"/>
      <c r="P121" s="236"/>
      <c r="Q121" s="236"/>
      <c r="R121" s="236"/>
      <c r="S121" s="236"/>
      <c r="T121" s="237"/>
      <c r="AT121" s="238" t="s">
        <v>165</v>
      </c>
      <c r="AU121" s="238" t="s">
        <v>84</v>
      </c>
      <c r="AV121" s="14" t="s">
        <v>84</v>
      </c>
      <c r="AW121" s="14" t="s">
        <v>33</v>
      </c>
      <c r="AX121" s="14" t="s">
        <v>76</v>
      </c>
      <c r="AY121" s="238" t="s">
        <v>127</v>
      </c>
    </row>
    <row r="122" spans="1:65" s="13" customFormat="1">
      <c r="B122" s="207"/>
      <c r="C122" s="208"/>
      <c r="D122" s="201" t="s">
        <v>165</v>
      </c>
      <c r="E122" s="209" t="s">
        <v>1</v>
      </c>
      <c r="F122" s="210" t="s">
        <v>821</v>
      </c>
      <c r="G122" s="208"/>
      <c r="H122" s="211">
        <v>4.0000000000000001E-3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165</v>
      </c>
      <c r="AU122" s="217" t="s">
        <v>84</v>
      </c>
      <c r="AV122" s="13" t="s">
        <v>86</v>
      </c>
      <c r="AW122" s="13" t="s">
        <v>33</v>
      </c>
      <c r="AX122" s="13" t="s">
        <v>76</v>
      </c>
      <c r="AY122" s="217" t="s">
        <v>127</v>
      </c>
    </row>
    <row r="123" spans="1:65" s="14" customFormat="1">
      <c r="B123" s="229"/>
      <c r="C123" s="230"/>
      <c r="D123" s="201" t="s">
        <v>165</v>
      </c>
      <c r="E123" s="231" t="s">
        <v>1</v>
      </c>
      <c r="F123" s="232" t="s">
        <v>87</v>
      </c>
      <c r="G123" s="230"/>
      <c r="H123" s="231" t="s">
        <v>1</v>
      </c>
      <c r="I123" s="233"/>
      <c r="J123" s="230"/>
      <c r="K123" s="230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165</v>
      </c>
      <c r="AU123" s="238" t="s">
        <v>84</v>
      </c>
      <c r="AV123" s="14" t="s">
        <v>84</v>
      </c>
      <c r="AW123" s="14" t="s">
        <v>33</v>
      </c>
      <c r="AX123" s="14" t="s">
        <v>76</v>
      </c>
      <c r="AY123" s="238" t="s">
        <v>127</v>
      </c>
    </row>
    <row r="124" spans="1:65" s="13" customFormat="1">
      <c r="B124" s="207"/>
      <c r="C124" s="208"/>
      <c r="D124" s="201" t="s">
        <v>165</v>
      </c>
      <c r="E124" s="209" t="s">
        <v>1</v>
      </c>
      <c r="F124" s="210" t="s">
        <v>821</v>
      </c>
      <c r="G124" s="208"/>
      <c r="H124" s="211">
        <v>4.0000000000000001E-3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165</v>
      </c>
      <c r="AU124" s="217" t="s">
        <v>84</v>
      </c>
      <c r="AV124" s="13" t="s">
        <v>86</v>
      </c>
      <c r="AW124" s="13" t="s">
        <v>33</v>
      </c>
      <c r="AX124" s="13" t="s">
        <v>76</v>
      </c>
      <c r="AY124" s="217" t="s">
        <v>127</v>
      </c>
    </row>
    <row r="125" spans="1:65" s="15" customFormat="1">
      <c r="B125" s="239"/>
      <c r="C125" s="240"/>
      <c r="D125" s="201" t="s">
        <v>165</v>
      </c>
      <c r="E125" s="241" t="s">
        <v>1</v>
      </c>
      <c r="F125" s="242" t="s">
        <v>282</v>
      </c>
      <c r="G125" s="240"/>
      <c r="H125" s="243">
        <v>8.0000000000000002E-3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AT125" s="249" t="s">
        <v>165</v>
      </c>
      <c r="AU125" s="249" t="s">
        <v>84</v>
      </c>
      <c r="AV125" s="15" t="s">
        <v>134</v>
      </c>
      <c r="AW125" s="15" t="s">
        <v>33</v>
      </c>
      <c r="AX125" s="15" t="s">
        <v>84</v>
      </c>
      <c r="AY125" s="249" t="s">
        <v>127</v>
      </c>
    </row>
    <row r="126" spans="1:65" s="2" customFormat="1" ht="21.75" customHeight="1">
      <c r="A126" s="34"/>
      <c r="B126" s="35"/>
      <c r="C126" s="187" t="s">
        <v>86</v>
      </c>
      <c r="D126" s="187" t="s">
        <v>130</v>
      </c>
      <c r="E126" s="188" t="s">
        <v>822</v>
      </c>
      <c r="F126" s="189" t="s">
        <v>823</v>
      </c>
      <c r="G126" s="190" t="s">
        <v>818</v>
      </c>
      <c r="H126" s="261"/>
      <c r="I126" s="192"/>
      <c r="J126" s="193">
        <f>ROUND(I126*H126,2)</f>
        <v>0</v>
      </c>
      <c r="K126" s="194"/>
      <c r="L126" s="39"/>
      <c r="M126" s="195" t="s">
        <v>1</v>
      </c>
      <c r="N126" s="196" t="s">
        <v>41</v>
      </c>
      <c r="O126" s="7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134</v>
      </c>
      <c r="AT126" s="199" t="s">
        <v>130</v>
      </c>
      <c r="AU126" s="199" t="s">
        <v>84</v>
      </c>
      <c r="AY126" s="17" t="s">
        <v>127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84</v>
      </c>
      <c r="BK126" s="200">
        <f>ROUND(I126*H126,2)</f>
        <v>0</v>
      </c>
      <c r="BL126" s="17" t="s">
        <v>134</v>
      </c>
      <c r="BM126" s="199" t="s">
        <v>824</v>
      </c>
    </row>
    <row r="127" spans="1:65" s="2" customFormat="1">
      <c r="A127" s="34"/>
      <c r="B127" s="35"/>
      <c r="C127" s="36"/>
      <c r="D127" s="201" t="s">
        <v>136</v>
      </c>
      <c r="E127" s="36"/>
      <c r="F127" s="202" t="s">
        <v>825</v>
      </c>
      <c r="G127" s="36"/>
      <c r="H127" s="36"/>
      <c r="I127" s="203"/>
      <c r="J127" s="36"/>
      <c r="K127" s="36"/>
      <c r="L127" s="39"/>
      <c r="M127" s="204"/>
      <c r="N127" s="205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136</v>
      </c>
      <c r="AU127" s="17" t="s">
        <v>84</v>
      </c>
    </row>
    <row r="128" spans="1:65" s="2" customFormat="1" ht="21.75" customHeight="1">
      <c r="A128" s="34"/>
      <c r="B128" s="35"/>
      <c r="C128" s="187" t="s">
        <v>143</v>
      </c>
      <c r="D128" s="187" t="s">
        <v>130</v>
      </c>
      <c r="E128" s="188" t="s">
        <v>826</v>
      </c>
      <c r="F128" s="189" t="s">
        <v>827</v>
      </c>
      <c r="G128" s="190" t="s">
        <v>818</v>
      </c>
      <c r="H128" s="261"/>
      <c r="I128" s="192"/>
      <c r="J128" s="193">
        <f>ROUND(I128*H128,2)</f>
        <v>0</v>
      </c>
      <c r="K128" s="194"/>
      <c r="L128" s="39"/>
      <c r="M128" s="195" t="s">
        <v>1</v>
      </c>
      <c r="N128" s="196" t="s">
        <v>41</v>
      </c>
      <c r="O128" s="71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134</v>
      </c>
      <c r="AT128" s="199" t="s">
        <v>130</v>
      </c>
      <c r="AU128" s="199" t="s">
        <v>84</v>
      </c>
      <c r="AY128" s="17" t="s">
        <v>127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7" t="s">
        <v>84</v>
      </c>
      <c r="BK128" s="200">
        <f>ROUND(I128*H128,2)</f>
        <v>0</v>
      </c>
      <c r="BL128" s="17" t="s">
        <v>134</v>
      </c>
      <c r="BM128" s="199" t="s">
        <v>828</v>
      </c>
    </row>
    <row r="129" spans="1:65" s="2" customFormat="1">
      <c r="A129" s="34"/>
      <c r="B129" s="35"/>
      <c r="C129" s="36"/>
      <c r="D129" s="201" t="s">
        <v>136</v>
      </c>
      <c r="E129" s="36"/>
      <c r="F129" s="202" t="s">
        <v>829</v>
      </c>
      <c r="G129" s="36"/>
      <c r="H129" s="36"/>
      <c r="I129" s="203"/>
      <c r="J129" s="36"/>
      <c r="K129" s="36"/>
      <c r="L129" s="39"/>
      <c r="M129" s="204"/>
      <c r="N129" s="205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136</v>
      </c>
      <c r="AU129" s="17" t="s">
        <v>84</v>
      </c>
    </row>
    <row r="130" spans="1:65" s="2" customFormat="1" ht="33" customHeight="1">
      <c r="A130" s="34"/>
      <c r="B130" s="35"/>
      <c r="C130" s="187" t="s">
        <v>134</v>
      </c>
      <c r="D130" s="187" t="s">
        <v>130</v>
      </c>
      <c r="E130" s="188" t="s">
        <v>830</v>
      </c>
      <c r="F130" s="189" t="s">
        <v>831</v>
      </c>
      <c r="G130" s="190" t="s">
        <v>423</v>
      </c>
      <c r="H130" s="191">
        <v>2</v>
      </c>
      <c r="I130" s="192"/>
      <c r="J130" s="193">
        <f>ROUND(I130*H130,2)</f>
        <v>0</v>
      </c>
      <c r="K130" s="194"/>
      <c r="L130" s="39"/>
      <c r="M130" s="195" t="s">
        <v>1</v>
      </c>
      <c r="N130" s="196" t="s">
        <v>41</v>
      </c>
      <c r="O130" s="7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134</v>
      </c>
      <c r="AT130" s="199" t="s">
        <v>130</v>
      </c>
      <c r="AU130" s="199" t="s">
        <v>84</v>
      </c>
      <c r="AY130" s="17" t="s">
        <v>127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84</v>
      </c>
      <c r="BK130" s="200">
        <f>ROUND(I130*H130,2)</f>
        <v>0</v>
      </c>
      <c r="BL130" s="17" t="s">
        <v>134</v>
      </c>
      <c r="BM130" s="199" t="s">
        <v>832</v>
      </c>
    </row>
    <row r="131" spans="1:65" s="2" customFormat="1" ht="68.25">
      <c r="A131" s="34"/>
      <c r="B131" s="35"/>
      <c r="C131" s="36"/>
      <c r="D131" s="201" t="s">
        <v>136</v>
      </c>
      <c r="E131" s="36"/>
      <c r="F131" s="202" t="s">
        <v>833</v>
      </c>
      <c r="G131" s="36"/>
      <c r="H131" s="36"/>
      <c r="I131" s="203"/>
      <c r="J131" s="36"/>
      <c r="K131" s="36"/>
      <c r="L131" s="39"/>
      <c r="M131" s="204"/>
      <c r="N131" s="205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136</v>
      </c>
      <c r="AU131" s="17" t="s">
        <v>84</v>
      </c>
    </row>
    <row r="132" spans="1:65" s="2" customFormat="1" ht="21.75" customHeight="1">
      <c r="A132" s="34"/>
      <c r="B132" s="35"/>
      <c r="C132" s="187" t="s">
        <v>128</v>
      </c>
      <c r="D132" s="187" t="s">
        <v>130</v>
      </c>
      <c r="E132" s="188" t="s">
        <v>834</v>
      </c>
      <c r="F132" s="189" t="s">
        <v>835</v>
      </c>
      <c r="G132" s="190" t="s">
        <v>818</v>
      </c>
      <c r="H132" s="261"/>
      <c r="I132" s="192"/>
      <c r="J132" s="193">
        <f>ROUND(I132*H132,2)</f>
        <v>0</v>
      </c>
      <c r="K132" s="194"/>
      <c r="L132" s="39"/>
      <c r="M132" s="195" t="s">
        <v>1</v>
      </c>
      <c r="N132" s="196" t="s">
        <v>41</v>
      </c>
      <c r="O132" s="7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134</v>
      </c>
      <c r="AT132" s="199" t="s">
        <v>130</v>
      </c>
      <c r="AU132" s="199" t="s">
        <v>84</v>
      </c>
      <c r="AY132" s="17" t="s">
        <v>127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84</v>
      </c>
      <c r="BK132" s="200">
        <f>ROUND(I132*H132,2)</f>
        <v>0</v>
      </c>
      <c r="BL132" s="17" t="s">
        <v>134</v>
      </c>
      <c r="BM132" s="199" t="s">
        <v>836</v>
      </c>
    </row>
    <row r="133" spans="1:65" s="2" customFormat="1" ht="48.75">
      <c r="A133" s="34"/>
      <c r="B133" s="35"/>
      <c r="C133" s="36"/>
      <c r="D133" s="201" t="s">
        <v>136</v>
      </c>
      <c r="E133" s="36"/>
      <c r="F133" s="202" t="s">
        <v>837</v>
      </c>
      <c r="G133" s="36"/>
      <c r="H133" s="36"/>
      <c r="I133" s="203"/>
      <c r="J133" s="36"/>
      <c r="K133" s="36"/>
      <c r="L133" s="39"/>
      <c r="M133" s="204"/>
      <c r="N133" s="205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136</v>
      </c>
      <c r="AU133" s="17" t="s">
        <v>84</v>
      </c>
    </row>
    <row r="134" spans="1:65" s="2" customFormat="1" ht="19.5">
      <c r="A134" s="34"/>
      <c r="B134" s="35"/>
      <c r="C134" s="36"/>
      <c r="D134" s="201" t="s">
        <v>148</v>
      </c>
      <c r="E134" s="36"/>
      <c r="F134" s="206" t="s">
        <v>838</v>
      </c>
      <c r="G134" s="36"/>
      <c r="H134" s="36"/>
      <c r="I134" s="203"/>
      <c r="J134" s="36"/>
      <c r="K134" s="36"/>
      <c r="L134" s="39"/>
      <c r="M134" s="204"/>
      <c r="N134" s="205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148</v>
      </c>
      <c r="AU134" s="17" t="s">
        <v>84</v>
      </c>
    </row>
    <row r="135" spans="1:65" s="2" customFormat="1" ht="33" customHeight="1">
      <c r="A135" s="34"/>
      <c r="B135" s="35"/>
      <c r="C135" s="187" t="s">
        <v>160</v>
      </c>
      <c r="D135" s="187" t="s">
        <v>130</v>
      </c>
      <c r="E135" s="188" t="s">
        <v>839</v>
      </c>
      <c r="F135" s="189" t="s">
        <v>840</v>
      </c>
      <c r="G135" s="190" t="s">
        <v>423</v>
      </c>
      <c r="H135" s="191">
        <v>2</v>
      </c>
      <c r="I135" s="192"/>
      <c r="J135" s="193">
        <f>ROUND(I135*H135,2)</f>
        <v>0</v>
      </c>
      <c r="K135" s="194"/>
      <c r="L135" s="39"/>
      <c r="M135" s="195" t="s">
        <v>1</v>
      </c>
      <c r="N135" s="196" t="s">
        <v>41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134</v>
      </c>
      <c r="AT135" s="199" t="s">
        <v>130</v>
      </c>
      <c r="AU135" s="199" t="s">
        <v>84</v>
      </c>
      <c r="AY135" s="17" t="s">
        <v>127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84</v>
      </c>
      <c r="BK135" s="200">
        <f>ROUND(I135*H135,2)</f>
        <v>0</v>
      </c>
      <c r="BL135" s="17" t="s">
        <v>134</v>
      </c>
      <c r="BM135" s="199" t="s">
        <v>841</v>
      </c>
    </row>
    <row r="136" spans="1:65" s="2" customFormat="1" ht="58.5">
      <c r="A136" s="34"/>
      <c r="B136" s="35"/>
      <c r="C136" s="36"/>
      <c r="D136" s="201" t="s">
        <v>136</v>
      </c>
      <c r="E136" s="36"/>
      <c r="F136" s="202" t="s">
        <v>842</v>
      </c>
      <c r="G136" s="36"/>
      <c r="H136" s="36"/>
      <c r="I136" s="203"/>
      <c r="J136" s="36"/>
      <c r="K136" s="36"/>
      <c r="L136" s="39"/>
      <c r="M136" s="204"/>
      <c r="N136" s="205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136</v>
      </c>
      <c r="AU136" s="17" t="s">
        <v>84</v>
      </c>
    </row>
    <row r="137" spans="1:65" s="2" customFormat="1" ht="66.75" customHeight="1">
      <c r="A137" s="34"/>
      <c r="B137" s="35"/>
      <c r="C137" s="187" t="s">
        <v>167</v>
      </c>
      <c r="D137" s="187" t="s">
        <v>130</v>
      </c>
      <c r="E137" s="188" t="s">
        <v>843</v>
      </c>
      <c r="F137" s="189" t="s">
        <v>844</v>
      </c>
      <c r="G137" s="190" t="s">
        <v>818</v>
      </c>
      <c r="H137" s="261"/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41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134</v>
      </c>
      <c r="AT137" s="199" t="s">
        <v>130</v>
      </c>
      <c r="AU137" s="199" t="s">
        <v>84</v>
      </c>
      <c r="AY137" s="17" t="s">
        <v>127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84</v>
      </c>
      <c r="BK137" s="200">
        <f>ROUND(I137*H137,2)</f>
        <v>0</v>
      </c>
      <c r="BL137" s="17" t="s">
        <v>134</v>
      </c>
      <c r="BM137" s="199" t="s">
        <v>845</v>
      </c>
    </row>
    <row r="138" spans="1:65" s="2" customFormat="1" ht="39">
      <c r="A138" s="34"/>
      <c r="B138" s="35"/>
      <c r="C138" s="36"/>
      <c r="D138" s="201" t="s">
        <v>136</v>
      </c>
      <c r="E138" s="36"/>
      <c r="F138" s="202" t="s">
        <v>844</v>
      </c>
      <c r="G138" s="36"/>
      <c r="H138" s="36"/>
      <c r="I138" s="203"/>
      <c r="J138" s="36"/>
      <c r="K138" s="36"/>
      <c r="L138" s="39"/>
      <c r="M138" s="204"/>
      <c r="N138" s="205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136</v>
      </c>
      <c r="AU138" s="17" t="s">
        <v>84</v>
      </c>
    </row>
    <row r="139" spans="1:65" s="2" customFormat="1" ht="19.5">
      <c r="A139" s="34"/>
      <c r="B139" s="35"/>
      <c r="C139" s="36"/>
      <c r="D139" s="201" t="s">
        <v>148</v>
      </c>
      <c r="E139" s="36"/>
      <c r="F139" s="206" t="s">
        <v>846</v>
      </c>
      <c r="G139" s="36"/>
      <c r="H139" s="36"/>
      <c r="I139" s="203"/>
      <c r="J139" s="36"/>
      <c r="K139" s="36"/>
      <c r="L139" s="39"/>
      <c r="M139" s="204"/>
      <c r="N139" s="205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148</v>
      </c>
      <c r="AU139" s="17" t="s">
        <v>84</v>
      </c>
    </row>
    <row r="140" spans="1:65" s="2" customFormat="1" ht="21.75" customHeight="1">
      <c r="A140" s="34"/>
      <c r="B140" s="35"/>
      <c r="C140" s="187" t="s">
        <v>173</v>
      </c>
      <c r="D140" s="187" t="s">
        <v>130</v>
      </c>
      <c r="E140" s="188" t="s">
        <v>847</v>
      </c>
      <c r="F140" s="189" t="s">
        <v>848</v>
      </c>
      <c r="G140" s="190" t="s">
        <v>849</v>
      </c>
      <c r="H140" s="191">
        <v>3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41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134</v>
      </c>
      <c r="AT140" s="199" t="s">
        <v>130</v>
      </c>
      <c r="AU140" s="199" t="s">
        <v>84</v>
      </c>
      <c r="AY140" s="17" t="s">
        <v>127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84</v>
      </c>
      <c r="BK140" s="200">
        <f>ROUND(I140*H140,2)</f>
        <v>0</v>
      </c>
      <c r="BL140" s="17" t="s">
        <v>134</v>
      </c>
      <c r="BM140" s="199" t="s">
        <v>850</v>
      </c>
    </row>
    <row r="141" spans="1:65" s="2" customFormat="1">
      <c r="A141" s="34"/>
      <c r="B141" s="35"/>
      <c r="C141" s="36"/>
      <c r="D141" s="201" t="s">
        <v>136</v>
      </c>
      <c r="E141" s="36"/>
      <c r="F141" s="202" t="s">
        <v>848</v>
      </c>
      <c r="G141" s="36"/>
      <c r="H141" s="36"/>
      <c r="I141" s="203"/>
      <c r="J141" s="36"/>
      <c r="K141" s="36"/>
      <c r="L141" s="39"/>
      <c r="M141" s="204"/>
      <c r="N141" s="205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136</v>
      </c>
      <c r="AU141" s="17" t="s">
        <v>84</v>
      </c>
    </row>
    <row r="142" spans="1:65" s="14" customFormat="1">
      <c r="B142" s="229"/>
      <c r="C142" s="230"/>
      <c r="D142" s="201" t="s">
        <v>165</v>
      </c>
      <c r="E142" s="231" t="s">
        <v>1</v>
      </c>
      <c r="F142" s="232" t="s">
        <v>81</v>
      </c>
      <c r="G142" s="230"/>
      <c r="H142" s="231" t="s">
        <v>1</v>
      </c>
      <c r="I142" s="233"/>
      <c r="J142" s="230"/>
      <c r="K142" s="230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165</v>
      </c>
      <c r="AU142" s="238" t="s">
        <v>84</v>
      </c>
      <c r="AV142" s="14" t="s">
        <v>84</v>
      </c>
      <c r="AW142" s="14" t="s">
        <v>33</v>
      </c>
      <c r="AX142" s="14" t="s">
        <v>76</v>
      </c>
      <c r="AY142" s="238" t="s">
        <v>127</v>
      </c>
    </row>
    <row r="143" spans="1:65" s="13" customFormat="1">
      <c r="B143" s="207"/>
      <c r="C143" s="208"/>
      <c r="D143" s="201" t="s">
        <v>165</v>
      </c>
      <c r="E143" s="209" t="s">
        <v>1</v>
      </c>
      <c r="F143" s="210" t="s">
        <v>851</v>
      </c>
      <c r="G143" s="208"/>
      <c r="H143" s="211">
        <v>0.8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165</v>
      </c>
      <c r="AU143" s="217" t="s">
        <v>84</v>
      </c>
      <c r="AV143" s="13" t="s">
        <v>86</v>
      </c>
      <c r="AW143" s="13" t="s">
        <v>33</v>
      </c>
      <c r="AX143" s="13" t="s">
        <v>76</v>
      </c>
      <c r="AY143" s="217" t="s">
        <v>127</v>
      </c>
    </row>
    <row r="144" spans="1:65" s="14" customFormat="1">
      <c r="B144" s="229"/>
      <c r="C144" s="230"/>
      <c r="D144" s="201" t="s">
        <v>165</v>
      </c>
      <c r="E144" s="231" t="s">
        <v>1</v>
      </c>
      <c r="F144" s="232" t="s">
        <v>87</v>
      </c>
      <c r="G144" s="230"/>
      <c r="H144" s="231" t="s">
        <v>1</v>
      </c>
      <c r="I144" s="233"/>
      <c r="J144" s="230"/>
      <c r="K144" s="230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165</v>
      </c>
      <c r="AU144" s="238" t="s">
        <v>84</v>
      </c>
      <c r="AV144" s="14" t="s">
        <v>84</v>
      </c>
      <c r="AW144" s="14" t="s">
        <v>33</v>
      </c>
      <c r="AX144" s="14" t="s">
        <v>76</v>
      </c>
      <c r="AY144" s="238" t="s">
        <v>127</v>
      </c>
    </row>
    <row r="145" spans="1:65" s="13" customFormat="1">
      <c r="B145" s="207"/>
      <c r="C145" s="208"/>
      <c r="D145" s="201" t="s">
        <v>165</v>
      </c>
      <c r="E145" s="209" t="s">
        <v>1</v>
      </c>
      <c r="F145" s="210" t="s">
        <v>852</v>
      </c>
      <c r="G145" s="208"/>
      <c r="H145" s="211">
        <v>1.2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165</v>
      </c>
      <c r="AU145" s="217" t="s">
        <v>84</v>
      </c>
      <c r="AV145" s="13" t="s">
        <v>86</v>
      </c>
      <c r="AW145" s="13" t="s">
        <v>33</v>
      </c>
      <c r="AX145" s="13" t="s">
        <v>76</v>
      </c>
      <c r="AY145" s="217" t="s">
        <v>127</v>
      </c>
    </row>
    <row r="146" spans="1:65" s="14" customFormat="1">
      <c r="B146" s="229"/>
      <c r="C146" s="230"/>
      <c r="D146" s="201" t="s">
        <v>165</v>
      </c>
      <c r="E146" s="231" t="s">
        <v>1</v>
      </c>
      <c r="F146" s="232" t="s">
        <v>90</v>
      </c>
      <c r="G146" s="230"/>
      <c r="H146" s="231" t="s">
        <v>1</v>
      </c>
      <c r="I146" s="233"/>
      <c r="J146" s="230"/>
      <c r="K146" s="230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165</v>
      </c>
      <c r="AU146" s="238" t="s">
        <v>84</v>
      </c>
      <c r="AV146" s="14" t="s">
        <v>84</v>
      </c>
      <c r="AW146" s="14" t="s">
        <v>33</v>
      </c>
      <c r="AX146" s="14" t="s">
        <v>76</v>
      </c>
      <c r="AY146" s="238" t="s">
        <v>127</v>
      </c>
    </row>
    <row r="147" spans="1:65" s="13" customFormat="1">
      <c r="B147" s="207"/>
      <c r="C147" s="208"/>
      <c r="D147" s="201" t="s">
        <v>165</v>
      </c>
      <c r="E147" s="209" t="s">
        <v>1</v>
      </c>
      <c r="F147" s="210" t="s">
        <v>84</v>
      </c>
      <c r="G147" s="208"/>
      <c r="H147" s="211">
        <v>1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165</v>
      </c>
      <c r="AU147" s="217" t="s">
        <v>84</v>
      </c>
      <c r="AV147" s="13" t="s">
        <v>86</v>
      </c>
      <c r="AW147" s="13" t="s">
        <v>33</v>
      </c>
      <c r="AX147" s="13" t="s">
        <v>76</v>
      </c>
      <c r="AY147" s="217" t="s">
        <v>127</v>
      </c>
    </row>
    <row r="148" spans="1:65" s="15" customFormat="1">
      <c r="B148" s="239"/>
      <c r="C148" s="240"/>
      <c r="D148" s="201" t="s">
        <v>165</v>
      </c>
      <c r="E148" s="241" t="s">
        <v>1</v>
      </c>
      <c r="F148" s="242" t="s">
        <v>282</v>
      </c>
      <c r="G148" s="240"/>
      <c r="H148" s="243">
        <v>3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165</v>
      </c>
      <c r="AU148" s="249" t="s">
        <v>84</v>
      </c>
      <c r="AV148" s="15" t="s">
        <v>134</v>
      </c>
      <c r="AW148" s="15" t="s">
        <v>33</v>
      </c>
      <c r="AX148" s="15" t="s">
        <v>84</v>
      </c>
      <c r="AY148" s="249" t="s">
        <v>127</v>
      </c>
    </row>
    <row r="149" spans="1:65" s="2" customFormat="1" ht="44.25" customHeight="1">
      <c r="A149" s="34"/>
      <c r="B149" s="35"/>
      <c r="C149" s="187" t="s">
        <v>178</v>
      </c>
      <c r="D149" s="187" t="s">
        <v>130</v>
      </c>
      <c r="E149" s="188" t="s">
        <v>853</v>
      </c>
      <c r="F149" s="189" t="s">
        <v>854</v>
      </c>
      <c r="G149" s="190" t="s">
        <v>818</v>
      </c>
      <c r="H149" s="261"/>
      <c r="I149" s="192"/>
      <c r="J149" s="193">
        <f>ROUND(I149*H149,2)</f>
        <v>0</v>
      </c>
      <c r="K149" s="194"/>
      <c r="L149" s="39"/>
      <c r="M149" s="195" t="s">
        <v>1</v>
      </c>
      <c r="N149" s="196" t="s">
        <v>41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134</v>
      </c>
      <c r="AT149" s="199" t="s">
        <v>130</v>
      </c>
      <c r="AU149" s="199" t="s">
        <v>84</v>
      </c>
      <c r="AY149" s="17" t="s">
        <v>127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84</v>
      </c>
      <c r="BK149" s="200">
        <f>ROUND(I149*H149,2)</f>
        <v>0</v>
      </c>
      <c r="BL149" s="17" t="s">
        <v>134</v>
      </c>
      <c r="BM149" s="199" t="s">
        <v>855</v>
      </c>
    </row>
    <row r="150" spans="1:65" s="2" customFormat="1" ht="29.25">
      <c r="A150" s="34"/>
      <c r="B150" s="35"/>
      <c r="C150" s="36"/>
      <c r="D150" s="201" t="s">
        <v>136</v>
      </c>
      <c r="E150" s="36"/>
      <c r="F150" s="202" t="s">
        <v>856</v>
      </c>
      <c r="G150" s="36"/>
      <c r="H150" s="36"/>
      <c r="I150" s="203"/>
      <c r="J150" s="36"/>
      <c r="K150" s="36"/>
      <c r="L150" s="39"/>
      <c r="M150" s="204"/>
      <c r="N150" s="205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136</v>
      </c>
      <c r="AU150" s="17" t="s">
        <v>84</v>
      </c>
    </row>
    <row r="151" spans="1:65" s="2" customFormat="1" ht="19.5">
      <c r="A151" s="34"/>
      <c r="B151" s="35"/>
      <c r="C151" s="36"/>
      <c r="D151" s="201" t="s">
        <v>148</v>
      </c>
      <c r="E151" s="36"/>
      <c r="F151" s="206" t="s">
        <v>838</v>
      </c>
      <c r="G151" s="36"/>
      <c r="H151" s="36"/>
      <c r="I151" s="203"/>
      <c r="J151" s="36"/>
      <c r="K151" s="36"/>
      <c r="L151" s="39"/>
      <c r="M151" s="204"/>
      <c r="N151" s="205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148</v>
      </c>
      <c r="AU151" s="17" t="s">
        <v>84</v>
      </c>
    </row>
    <row r="152" spans="1:65" s="2" customFormat="1" ht="21.75" customHeight="1">
      <c r="A152" s="34"/>
      <c r="B152" s="35"/>
      <c r="C152" s="187" t="s">
        <v>183</v>
      </c>
      <c r="D152" s="187" t="s">
        <v>130</v>
      </c>
      <c r="E152" s="188" t="s">
        <v>857</v>
      </c>
      <c r="F152" s="189" t="s">
        <v>858</v>
      </c>
      <c r="G152" s="190" t="s">
        <v>140</v>
      </c>
      <c r="H152" s="191">
        <v>332.5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41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134</v>
      </c>
      <c r="AT152" s="199" t="s">
        <v>130</v>
      </c>
      <c r="AU152" s="199" t="s">
        <v>84</v>
      </c>
      <c r="AY152" s="17" t="s">
        <v>127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84</v>
      </c>
      <c r="BK152" s="200">
        <f>ROUND(I152*H152,2)</f>
        <v>0</v>
      </c>
      <c r="BL152" s="17" t="s">
        <v>134</v>
      </c>
      <c r="BM152" s="199" t="s">
        <v>859</v>
      </c>
    </row>
    <row r="153" spans="1:65" s="2" customFormat="1" ht="58.5">
      <c r="A153" s="34"/>
      <c r="B153" s="35"/>
      <c r="C153" s="36"/>
      <c r="D153" s="201" t="s">
        <v>136</v>
      </c>
      <c r="E153" s="36"/>
      <c r="F153" s="202" t="s">
        <v>860</v>
      </c>
      <c r="G153" s="36"/>
      <c r="H153" s="36"/>
      <c r="I153" s="203"/>
      <c r="J153" s="36"/>
      <c r="K153" s="36"/>
      <c r="L153" s="39"/>
      <c r="M153" s="204"/>
      <c r="N153" s="205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136</v>
      </c>
      <c r="AU153" s="17" t="s">
        <v>84</v>
      </c>
    </row>
    <row r="154" spans="1:65" s="14" customFormat="1">
      <c r="B154" s="229"/>
      <c r="C154" s="230"/>
      <c r="D154" s="201" t="s">
        <v>165</v>
      </c>
      <c r="E154" s="231" t="s">
        <v>1</v>
      </c>
      <c r="F154" s="232" t="s">
        <v>81</v>
      </c>
      <c r="G154" s="230"/>
      <c r="H154" s="231" t="s">
        <v>1</v>
      </c>
      <c r="I154" s="233"/>
      <c r="J154" s="230"/>
      <c r="K154" s="230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165</v>
      </c>
      <c r="AU154" s="238" t="s">
        <v>84</v>
      </c>
      <c r="AV154" s="14" t="s">
        <v>84</v>
      </c>
      <c r="AW154" s="14" t="s">
        <v>33</v>
      </c>
      <c r="AX154" s="14" t="s">
        <v>76</v>
      </c>
      <c r="AY154" s="238" t="s">
        <v>127</v>
      </c>
    </row>
    <row r="155" spans="1:65" s="13" customFormat="1">
      <c r="B155" s="207"/>
      <c r="C155" s="208"/>
      <c r="D155" s="201" t="s">
        <v>165</v>
      </c>
      <c r="E155" s="209" t="s">
        <v>1</v>
      </c>
      <c r="F155" s="210" t="s">
        <v>267</v>
      </c>
      <c r="G155" s="208"/>
      <c r="H155" s="211">
        <v>25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165</v>
      </c>
      <c r="AU155" s="217" t="s">
        <v>84</v>
      </c>
      <c r="AV155" s="13" t="s">
        <v>86</v>
      </c>
      <c r="AW155" s="13" t="s">
        <v>33</v>
      </c>
      <c r="AX155" s="13" t="s">
        <v>76</v>
      </c>
      <c r="AY155" s="217" t="s">
        <v>127</v>
      </c>
    </row>
    <row r="156" spans="1:65" s="14" customFormat="1">
      <c r="B156" s="229"/>
      <c r="C156" s="230"/>
      <c r="D156" s="201" t="s">
        <v>165</v>
      </c>
      <c r="E156" s="231" t="s">
        <v>1</v>
      </c>
      <c r="F156" s="232" t="s">
        <v>87</v>
      </c>
      <c r="G156" s="230"/>
      <c r="H156" s="231" t="s">
        <v>1</v>
      </c>
      <c r="I156" s="233"/>
      <c r="J156" s="230"/>
      <c r="K156" s="230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165</v>
      </c>
      <c r="AU156" s="238" t="s">
        <v>84</v>
      </c>
      <c r="AV156" s="14" t="s">
        <v>84</v>
      </c>
      <c r="AW156" s="14" t="s">
        <v>33</v>
      </c>
      <c r="AX156" s="14" t="s">
        <v>76</v>
      </c>
      <c r="AY156" s="238" t="s">
        <v>127</v>
      </c>
    </row>
    <row r="157" spans="1:65" s="13" customFormat="1">
      <c r="B157" s="207"/>
      <c r="C157" s="208"/>
      <c r="D157" s="201" t="s">
        <v>165</v>
      </c>
      <c r="E157" s="209" t="s">
        <v>1</v>
      </c>
      <c r="F157" s="210" t="s">
        <v>861</v>
      </c>
      <c r="G157" s="208"/>
      <c r="H157" s="211">
        <v>137.5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165</v>
      </c>
      <c r="AU157" s="217" t="s">
        <v>84</v>
      </c>
      <c r="AV157" s="13" t="s">
        <v>86</v>
      </c>
      <c r="AW157" s="13" t="s">
        <v>33</v>
      </c>
      <c r="AX157" s="13" t="s">
        <v>76</v>
      </c>
      <c r="AY157" s="217" t="s">
        <v>127</v>
      </c>
    </row>
    <row r="158" spans="1:65" s="14" customFormat="1">
      <c r="B158" s="229"/>
      <c r="C158" s="230"/>
      <c r="D158" s="201" t="s">
        <v>165</v>
      </c>
      <c r="E158" s="231" t="s">
        <v>1</v>
      </c>
      <c r="F158" s="232" t="s">
        <v>90</v>
      </c>
      <c r="G158" s="230"/>
      <c r="H158" s="231" t="s">
        <v>1</v>
      </c>
      <c r="I158" s="233"/>
      <c r="J158" s="230"/>
      <c r="K158" s="230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165</v>
      </c>
      <c r="AU158" s="238" t="s">
        <v>84</v>
      </c>
      <c r="AV158" s="14" t="s">
        <v>84</v>
      </c>
      <c r="AW158" s="14" t="s">
        <v>33</v>
      </c>
      <c r="AX158" s="14" t="s">
        <v>76</v>
      </c>
      <c r="AY158" s="238" t="s">
        <v>127</v>
      </c>
    </row>
    <row r="159" spans="1:65" s="13" customFormat="1">
      <c r="B159" s="207"/>
      <c r="C159" s="208"/>
      <c r="D159" s="201" t="s">
        <v>165</v>
      </c>
      <c r="E159" s="209" t="s">
        <v>1</v>
      </c>
      <c r="F159" s="210" t="s">
        <v>862</v>
      </c>
      <c r="G159" s="208"/>
      <c r="H159" s="211">
        <v>170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165</v>
      </c>
      <c r="AU159" s="217" t="s">
        <v>84</v>
      </c>
      <c r="AV159" s="13" t="s">
        <v>86</v>
      </c>
      <c r="AW159" s="13" t="s">
        <v>33</v>
      </c>
      <c r="AX159" s="13" t="s">
        <v>76</v>
      </c>
      <c r="AY159" s="217" t="s">
        <v>127</v>
      </c>
    </row>
    <row r="160" spans="1:65" s="15" customFormat="1">
      <c r="B160" s="239"/>
      <c r="C160" s="240"/>
      <c r="D160" s="201" t="s">
        <v>165</v>
      </c>
      <c r="E160" s="241" t="s">
        <v>1</v>
      </c>
      <c r="F160" s="242" t="s">
        <v>282</v>
      </c>
      <c r="G160" s="240"/>
      <c r="H160" s="243">
        <v>332.5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AT160" s="249" t="s">
        <v>165</v>
      </c>
      <c r="AU160" s="249" t="s">
        <v>84</v>
      </c>
      <c r="AV160" s="15" t="s">
        <v>134</v>
      </c>
      <c r="AW160" s="15" t="s">
        <v>33</v>
      </c>
      <c r="AX160" s="15" t="s">
        <v>84</v>
      </c>
      <c r="AY160" s="249" t="s">
        <v>127</v>
      </c>
    </row>
    <row r="161" spans="1:65" s="2" customFormat="1" ht="33" customHeight="1">
      <c r="A161" s="34"/>
      <c r="B161" s="35"/>
      <c r="C161" s="187" t="s">
        <v>189</v>
      </c>
      <c r="D161" s="187" t="s">
        <v>130</v>
      </c>
      <c r="E161" s="188" t="s">
        <v>863</v>
      </c>
      <c r="F161" s="189" t="s">
        <v>864</v>
      </c>
      <c r="G161" s="190" t="s">
        <v>865</v>
      </c>
      <c r="H161" s="191">
        <v>400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41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134</v>
      </c>
      <c r="AT161" s="199" t="s">
        <v>130</v>
      </c>
      <c r="AU161" s="199" t="s">
        <v>84</v>
      </c>
      <c r="AY161" s="17" t="s">
        <v>127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84</v>
      </c>
      <c r="BK161" s="200">
        <f>ROUND(I161*H161,2)</f>
        <v>0</v>
      </c>
      <c r="BL161" s="17" t="s">
        <v>134</v>
      </c>
      <c r="BM161" s="199" t="s">
        <v>866</v>
      </c>
    </row>
    <row r="162" spans="1:65" s="2" customFormat="1" ht="19.5">
      <c r="A162" s="34"/>
      <c r="B162" s="35"/>
      <c r="C162" s="36"/>
      <c r="D162" s="201" t="s">
        <v>136</v>
      </c>
      <c r="E162" s="36"/>
      <c r="F162" s="202" t="s">
        <v>864</v>
      </c>
      <c r="G162" s="36"/>
      <c r="H162" s="36"/>
      <c r="I162" s="203"/>
      <c r="J162" s="36"/>
      <c r="K162" s="36"/>
      <c r="L162" s="39"/>
      <c r="M162" s="204"/>
      <c r="N162" s="205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136</v>
      </c>
      <c r="AU162" s="17" t="s">
        <v>84</v>
      </c>
    </row>
    <row r="163" spans="1:65" s="14" customFormat="1">
      <c r="B163" s="229"/>
      <c r="C163" s="230"/>
      <c r="D163" s="201" t="s">
        <v>165</v>
      </c>
      <c r="E163" s="231" t="s">
        <v>1</v>
      </c>
      <c r="F163" s="232" t="s">
        <v>820</v>
      </c>
      <c r="G163" s="230"/>
      <c r="H163" s="231" t="s">
        <v>1</v>
      </c>
      <c r="I163" s="233"/>
      <c r="J163" s="230"/>
      <c r="K163" s="230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165</v>
      </c>
      <c r="AU163" s="238" t="s">
        <v>84</v>
      </c>
      <c r="AV163" s="14" t="s">
        <v>84</v>
      </c>
      <c r="AW163" s="14" t="s">
        <v>33</v>
      </c>
      <c r="AX163" s="14" t="s">
        <v>76</v>
      </c>
      <c r="AY163" s="238" t="s">
        <v>127</v>
      </c>
    </row>
    <row r="164" spans="1:65" s="13" customFormat="1">
      <c r="B164" s="207"/>
      <c r="C164" s="208"/>
      <c r="D164" s="201" t="s">
        <v>165</v>
      </c>
      <c r="E164" s="209" t="s">
        <v>1</v>
      </c>
      <c r="F164" s="210" t="s">
        <v>867</v>
      </c>
      <c r="G164" s="208"/>
      <c r="H164" s="211">
        <v>80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165</v>
      </c>
      <c r="AU164" s="217" t="s">
        <v>84</v>
      </c>
      <c r="AV164" s="13" t="s">
        <v>86</v>
      </c>
      <c r="AW164" s="13" t="s">
        <v>33</v>
      </c>
      <c r="AX164" s="13" t="s">
        <v>76</v>
      </c>
      <c r="AY164" s="217" t="s">
        <v>127</v>
      </c>
    </row>
    <row r="165" spans="1:65" s="14" customFormat="1">
      <c r="B165" s="229"/>
      <c r="C165" s="230"/>
      <c r="D165" s="201" t="s">
        <v>165</v>
      </c>
      <c r="E165" s="231" t="s">
        <v>1</v>
      </c>
      <c r="F165" s="232" t="s">
        <v>87</v>
      </c>
      <c r="G165" s="230"/>
      <c r="H165" s="231" t="s">
        <v>1</v>
      </c>
      <c r="I165" s="233"/>
      <c r="J165" s="230"/>
      <c r="K165" s="230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165</v>
      </c>
      <c r="AU165" s="238" t="s">
        <v>84</v>
      </c>
      <c r="AV165" s="14" t="s">
        <v>84</v>
      </c>
      <c r="AW165" s="14" t="s">
        <v>33</v>
      </c>
      <c r="AX165" s="14" t="s">
        <v>76</v>
      </c>
      <c r="AY165" s="238" t="s">
        <v>127</v>
      </c>
    </row>
    <row r="166" spans="1:65" s="13" customFormat="1">
      <c r="B166" s="207"/>
      <c r="C166" s="208"/>
      <c r="D166" s="201" t="s">
        <v>165</v>
      </c>
      <c r="E166" s="209" t="s">
        <v>1</v>
      </c>
      <c r="F166" s="210" t="s">
        <v>868</v>
      </c>
      <c r="G166" s="208"/>
      <c r="H166" s="211">
        <v>160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165</v>
      </c>
      <c r="AU166" s="217" t="s">
        <v>84</v>
      </c>
      <c r="AV166" s="13" t="s">
        <v>86</v>
      </c>
      <c r="AW166" s="13" t="s">
        <v>33</v>
      </c>
      <c r="AX166" s="13" t="s">
        <v>76</v>
      </c>
      <c r="AY166" s="217" t="s">
        <v>127</v>
      </c>
    </row>
    <row r="167" spans="1:65" s="14" customFormat="1">
      <c r="B167" s="229"/>
      <c r="C167" s="230"/>
      <c r="D167" s="201" t="s">
        <v>165</v>
      </c>
      <c r="E167" s="231" t="s">
        <v>1</v>
      </c>
      <c r="F167" s="232" t="s">
        <v>90</v>
      </c>
      <c r="G167" s="230"/>
      <c r="H167" s="231" t="s">
        <v>1</v>
      </c>
      <c r="I167" s="233"/>
      <c r="J167" s="230"/>
      <c r="K167" s="230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165</v>
      </c>
      <c r="AU167" s="238" t="s">
        <v>84</v>
      </c>
      <c r="AV167" s="14" t="s">
        <v>84</v>
      </c>
      <c r="AW167" s="14" t="s">
        <v>33</v>
      </c>
      <c r="AX167" s="14" t="s">
        <v>76</v>
      </c>
      <c r="AY167" s="238" t="s">
        <v>127</v>
      </c>
    </row>
    <row r="168" spans="1:65" s="13" customFormat="1">
      <c r="B168" s="207"/>
      <c r="C168" s="208"/>
      <c r="D168" s="201" t="s">
        <v>165</v>
      </c>
      <c r="E168" s="209" t="s">
        <v>1</v>
      </c>
      <c r="F168" s="210" t="s">
        <v>868</v>
      </c>
      <c r="G168" s="208"/>
      <c r="H168" s="211">
        <v>160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165</v>
      </c>
      <c r="AU168" s="217" t="s">
        <v>84</v>
      </c>
      <c r="AV168" s="13" t="s">
        <v>86</v>
      </c>
      <c r="AW168" s="13" t="s">
        <v>33</v>
      </c>
      <c r="AX168" s="13" t="s">
        <v>76</v>
      </c>
      <c r="AY168" s="217" t="s">
        <v>127</v>
      </c>
    </row>
    <row r="169" spans="1:65" s="15" customFormat="1">
      <c r="B169" s="239"/>
      <c r="C169" s="240"/>
      <c r="D169" s="201" t="s">
        <v>165</v>
      </c>
      <c r="E169" s="241" t="s">
        <v>1</v>
      </c>
      <c r="F169" s="242" t="s">
        <v>282</v>
      </c>
      <c r="G169" s="240"/>
      <c r="H169" s="243">
        <v>400</v>
      </c>
      <c r="I169" s="244"/>
      <c r="J169" s="240"/>
      <c r="K169" s="240"/>
      <c r="L169" s="245"/>
      <c r="M169" s="250"/>
      <c r="N169" s="251"/>
      <c r="O169" s="251"/>
      <c r="P169" s="251"/>
      <c r="Q169" s="251"/>
      <c r="R169" s="251"/>
      <c r="S169" s="251"/>
      <c r="T169" s="252"/>
      <c r="AT169" s="249" t="s">
        <v>165</v>
      </c>
      <c r="AU169" s="249" t="s">
        <v>84</v>
      </c>
      <c r="AV169" s="15" t="s">
        <v>134</v>
      </c>
      <c r="AW169" s="15" t="s">
        <v>33</v>
      </c>
      <c r="AX169" s="15" t="s">
        <v>84</v>
      </c>
      <c r="AY169" s="249" t="s">
        <v>127</v>
      </c>
    </row>
    <row r="170" spans="1:65" s="2" customFormat="1" ht="6.95" customHeight="1">
      <c r="A170" s="34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39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sheetProtection algorithmName="SHA-512" hashValue="85pmyVQ6gWppzWNpe/VcBNjyKnbXHGSMklLuqqS0uvtIFedwnorapB9kQcZityiVxfY7gQAlyI8qT8MwAKTU4A==" saltValue="J0ig342Dm53B2m2Qify3CWVeQwMMhUG0YE/8J8wfnPZJAeG4XbywcExwZV7FEyhkG7JTmXboq9GgSbKMOasdZA==" spinCount="100000" sheet="1" objects="1" scenarios="1" formatColumns="0" formatRows="0" autoFilter="0"/>
  <autoFilter ref="C116:K16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SO01 - Oprava přejezdu P8...</vt:lpstr>
      <vt:lpstr>SO02 -  Oprava přejezdu P...</vt:lpstr>
      <vt:lpstr>SO03 -  Oprava přejezdu P...</vt:lpstr>
      <vt:lpstr>VRN - VRN</vt:lpstr>
      <vt:lpstr>'Rekapitulace stavby'!Názvy_tisku</vt:lpstr>
      <vt:lpstr>'SO01 - Oprava přejezdu P8...'!Názvy_tisku</vt:lpstr>
      <vt:lpstr>'SO02 -  Oprava přejezdu P...'!Názvy_tisku</vt:lpstr>
      <vt:lpstr>'SO03 -  Oprava přejezdu P...'!Názvy_tisku</vt:lpstr>
      <vt:lpstr>'VRN - VRN'!Názvy_tisku</vt:lpstr>
      <vt:lpstr>'Rekapitulace stavby'!Oblast_tisku</vt:lpstr>
      <vt:lpstr>'SO01 - Oprava přejezdu P8...'!Oblast_tisku</vt:lpstr>
      <vt:lpstr>'SO02 -  Oprava přejezdu P...'!Oblast_tisku</vt:lpstr>
      <vt:lpstr>'SO03 -  Oprava přejezdu P...'!Oblast_tisku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Bětík Václav, Ing.</dc:creator>
  <cp:lastModifiedBy>Duda Vlastimil, Ing.</cp:lastModifiedBy>
  <dcterms:created xsi:type="dcterms:W3CDTF">2021-02-08T12:15:24Z</dcterms:created>
  <dcterms:modified xsi:type="dcterms:W3CDTF">2021-02-16T06:43:54Z</dcterms:modified>
</cp:coreProperties>
</file>