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ndrouch.UADFD01\Documents\ROZPOČTY\TU_0101  km  038,170 a 038,292_M_ŠÍ_\"/>
    </mc:Choice>
  </mc:AlternateContent>
  <bookViews>
    <workbookView xWindow="0" yWindow="0" windowWidth="0" windowHeight="0"/>
  </bookViews>
  <sheets>
    <sheet name="Rekapitulace zakázky" sheetId="1" r:id="rId1"/>
    <sheet name="20-07-1-01 - SO 01 - Most..." sheetId="2" r:id="rId2"/>
    <sheet name="20-07-1-02 - SO 01 - Most..." sheetId="3" r:id="rId3"/>
    <sheet name="20-07-2-01 - SO 02 - Most..." sheetId="4" r:id="rId4"/>
    <sheet name="20-07-2-02 - SO 02 - Most..." sheetId="5" r:id="rId5"/>
    <sheet name="20-07-3-01 - SO 01 a 02 -..." sheetId="6" r:id="rId6"/>
    <sheet name="20-07-3-02 - SO 01 a 02 -..." sheetId="7" r:id="rId7"/>
  </sheets>
  <definedNames>
    <definedName name="_xlnm.Print_Area" localSheetId="0">'Rekapitulace zakázky'!$D$4:$AO$76,'Rekapitulace zakázky'!$C$82:$AQ$104</definedName>
    <definedName name="_xlnm.Print_Titles" localSheetId="0">'Rekapitulace zakázky'!$92:$92</definedName>
    <definedName name="_xlnm._FilterDatabase" localSheetId="1" hidden="1">'20-07-1-01 - SO 01 - Most...'!$C$132:$K$354</definedName>
    <definedName name="_xlnm.Print_Area" localSheetId="1">'20-07-1-01 - SO 01 - Most...'!$C$4:$J$75,'20-07-1-01 - SO 01 - Most...'!$C$81:$J$112,'20-07-1-01 - SO 01 - Most...'!$C$118:$K$354</definedName>
    <definedName name="_xlnm.Print_Titles" localSheetId="1">'20-07-1-01 - SO 01 - Most...'!$132:$132</definedName>
    <definedName name="_xlnm._FilterDatabase" localSheetId="2" hidden="1">'20-07-1-02 - SO 01 - Most...'!$C$122:$K$160</definedName>
    <definedName name="_xlnm.Print_Area" localSheetId="2">'20-07-1-02 - SO 01 - Most...'!$C$4:$J$75,'20-07-1-02 - SO 01 - Most...'!$C$81:$J$102,'20-07-1-02 - SO 01 - Most...'!$C$108:$K$160</definedName>
    <definedName name="_xlnm.Print_Titles" localSheetId="2">'20-07-1-02 - SO 01 - Most...'!$122:$122</definedName>
    <definedName name="_xlnm._FilterDatabase" localSheetId="3" hidden="1">'20-07-2-01 - SO 02 - Most...'!$C$125:$K$160</definedName>
    <definedName name="_xlnm.Print_Area" localSheetId="3">'20-07-2-01 - SO 02 - Most...'!$C$4:$J$75,'20-07-2-01 - SO 02 - Most...'!$C$81:$J$105,'20-07-2-01 - SO 02 - Most...'!$C$111:$K$160</definedName>
    <definedName name="_xlnm.Print_Titles" localSheetId="3">'20-07-2-01 - SO 02 - Most...'!$125:$125</definedName>
    <definedName name="_xlnm._FilterDatabase" localSheetId="4" hidden="1">'20-07-2-02 - SO 02 - Most...'!$C$122:$K$161</definedName>
    <definedName name="_xlnm.Print_Area" localSheetId="4">'20-07-2-02 - SO 02 - Most...'!$C$4:$J$75,'20-07-2-02 - SO 02 - Most...'!$C$81:$J$102,'20-07-2-02 - SO 02 - Most...'!$C$108:$K$161</definedName>
    <definedName name="_xlnm.Print_Titles" localSheetId="4">'20-07-2-02 - SO 02 - Most...'!$122:$122</definedName>
    <definedName name="_xlnm._FilterDatabase" localSheetId="5" hidden="1">'20-07-3-01 - SO 01 a 02 -...'!$C$125:$K$151</definedName>
    <definedName name="_xlnm.Print_Area" localSheetId="5">'20-07-3-01 - SO 01 a 02 -...'!$C$4:$J$75,'20-07-3-01 - SO 01 a 02 -...'!$C$81:$J$105,'20-07-3-01 - SO 01 a 02 -...'!$C$111:$K$151</definedName>
    <definedName name="_xlnm.Print_Titles" localSheetId="5">'20-07-3-01 - SO 01 a 02 -...'!$125:$125</definedName>
    <definedName name="_xlnm._FilterDatabase" localSheetId="6" hidden="1">'20-07-3-02 - SO 01 a 02 -...'!$C$120:$K$125</definedName>
    <definedName name="_xlnm.Print_Area" localSheetId="6">'20-07-3-02 - SO 01 a 02 -...'!$C$4:$J$75,'20-07-3-02 - SO 01 a 02 -...'!$C$81:$J$100,'20-07-3-02 - SO 01 a 02 -...'!$C$106:$K$125</definedName>
    <definedName name="_xlnm.Print_Titles" localSheetId="6">'20-07-3-02 - SO 01 a 02 -...'!$120:$120</definedName>
  </definedNames>
  <calcPr/>
</workbook>
</file>

<file path=xl/calcChain.xml><?xml version="1.0" encoding="utf-8"?>
<calcChain xmlns="http://schemas.openxmlformats.org/spreadsheetml/2006/main">
  <c i="7" l="1" r="J39"/>
  <c r="J38"/>
  <c i="1" r="AY103"/>
  <c i="7" r="J37"/>
  <c i="1" r="AX103"/>
  <c i="7" r="BI124"/>
  <c r="BH124"/>
  <c r="BG124"/>
  <c r="BF124"/>
  <c r="T124"/>
  <c r="T123"/>
  <c r="T122"/>
  <c r="T121"/>
  <c r="R124"/>
  <c r="R123"/>
  <c r="R122"/>
  <c r="R121"/>
  <c r="P124"/>
  <c r="P123"/>
  <c r="P122"/>
  <c r="P121"/>
  <c i="1" r="AU103"/>
  <c i="7" r="J117"/>
  <c r="F117"/>
  <c r="F115"/>
  <c r="E113"/>
  <c r="J92"/>
  <c r="F92"/>
  <c r="F90"/>
  <c r="E88"/>
  <c r="J26"/>
  <c r="E26"/>
  <c r="J118"/>
  <c r="J25"/>
  <c r="J20"/>
  <c r="E20"/>
  <c r="F118"/>
  <c r="J19"/>
  <c r="J14"/>
  <c r="J115"/>
  <c r="E7"/>
  <c r="E109"/>
  <c i="6" r="J39"/>
  <c r="J38"/>
  <c i="1" r="AY102"/>
  <c i="6" r="J37"/>
  <c i="1" r="AX102"/>
  <c i="6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123"/>
  <c r="J19"/>
  <c r="J14"/>
  <c r="J90"/>
  <c r="E7"/>
  <c r="E84"/>
  <c i="5" r="J39"/>
  <c r="J38"/>
  <c i="1" r="AY100"/>
  <c i="5" r="J37"/>
  <c i="1" r="AX100"/>
  <c i="5"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2"/>
  <c r="F92"/>
  <c r="F90"/>
  <c r="E88"/>
  <c r="J26"/>
  <c r="E26"/>
  <c r="J93"/>
  <c r="J25"/>
  <c r="J20"/>
  <c r="E20"/>
  <c r="F93"/>
  <c r="J19"/>
  <c r="J14"/>
  <c r="J117"/>
  <c r="E7"/>
  <c r="E84"/>
  <c i="4" r="J39"/>
  <c r="J38"/>
  <c i="1" r="AY99"/>
  <c i="4" r="J37"/>
  <c i="1" r="AX99"/>
  <c i="4"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2"/>
  <c r="F92"/>
  <c r="F90"/>
  <c r="E88"/>
  <c r="J26"/>
  <c r="E26"/>
  <c r="J123"/>
  <c r="J25"/>
  <c r="J20"/>
  <c r="E20"/>
  <c r="F123"/>
  <c r="J19"/>
  <c r="J14"/>
  <c r="J90"/>
  <c r="E7"/>
  <c r="E84"/>
  <c i="3" r="J39"/>
  <c r="J38"/>
  <c i="1" r="AY97"/>
  <c i="3" r="J37"/>
  <c i="1" r="AX97"/>
  <c i="3"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2"/>
  <c r="F92"/>
  <c r="F90"/>
  <c r="E88"/>
  <c r="J26"/>
  <c r="E26"/>
  <c r="J120"/>
  <c r="J25"/>
  <c r="J20"/>
  <c r="E20"/>
  <c r="F93"/>
  <c r="J19"/>
  <c r="J14"/>
  <c r="J90"/>
  <c r="E7"/>
  <c r="E111"/>
  <c i="2" r="J39"/>
  <c r="J38"/>
  <c i="1" r="AY96"/>
  <c i="2" r="J37"/>
  <c i="1" r="AX96"/>
  <c i="2" r="BI354"/>
  <c r="BH354"/>
  <c r="BG354"/>
  <c r="BF354"/>
  <c r="T354"/>
  <c r="T353"/>
  <c r="T352"/>
  <c r="R354"/>
  <c r="R353"/>
  <c r="R352"/>
  <c r="P354"/>
  <c r="P353"/>
  <c r="P352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2"/>
  <c r="F92"/>
  <c r="F90"/>
  <c r="E88"/>
  <c r="J26"/>
  <c r="E26"/>
  <c r="J130"/>
  <c r="J25"/>
  <c r="J20"/>
  <c r="E20"/>
  <c r="F130"/>
  <c r="J19"/>
  <c r="J14"/>
  <c r="J127"/>
  <c r="E7"/>
  <c r="E121"/>
  <c i="1" r="L90"/>
  <c r="AM90"/>
  <c r="AM89"/>
  <c r="L89"/>
  <c r="AM87"/>
  <c r="L87"/>
  <c r="L85"/>
  <c r="L84"/>
  <c i="7" r="BK124"/>
  <c i="6" r="BK144"/>
  <c r="BK133"/>
  <c r="J131"/>
  <c r="BK129"/>
  <c i="5" r="BK161"/>
  <c r="BK158"/>
  <c r="BK156"/>
  <c r="J154"/>
  <c r="BK153"/>
  <c r="BK141"/>
  <c r="BK137"/>
  <c r="J133"/>
  <c r="BK132"/>
  <c r="J126"/>
  <c i="4" r="BK156"/>
  <c r="J154"/>
  <c r="J140"/>
  <c r="BK136"/>
  <c r="BK134"/>
  <c i="3" r="J156"/>
  <c r="BK154"/>
  <c r="BK146"/>
  <c r="J139"/>
  <c r="J132"/>
  <c r="BK128"/>
  <c r="J126"/>
  <c i="2" r="BK354"/>
  <c r="J354"/>
  <c r="BK351"/>
  <c r="J351"/>
  <c r="J350"/>
  <c r="BK348"/>
  <c r="J346"/>
  <c r="J343"/>
  <c r="BK338"/>
  <c r="J336"/>
  <c r="J332"/>
  <c r="BK330"/>
  <c r="BK328"/>
  <c r="BK324"/>
  <c r="J320"/>
  <c r="BK317"/>
  <c r="BK313"/>
  <c r="J310"/>
  <c r="BK295"/>
  <c r="BK291"/>
  <c r="BK289"/>
  <c r="BK284"/>
  <c r="J282"/>
  <c r="BK272"/>
  <c r="J265"/>
  <c r="BK263"/>
  <c r="BK259"/>
  <c r="BK254"/>
  <c r="J239"/>
  <c r="BK236"/>
  <c r="BK229"/>
  <c r="J228"/>
  <c r="J226"/>
  <c r="BK221"/>
  <c r="BK213"/>
  <c r="BK195"/>
  <c r="BK193"/>
  <c r="J192"/>
  <c r="J181"/>
  <c r="J180"/>
  <c r="BK168"/>
  <c r="BK163"/>
  <c r="BK159"/>
  <c r="BK158"/>
  <c r="J156"/>
  <c r="J154"/>
  <c r="BK147"/>
  <c r="J147"/>
  <c r="BK145"/>
  <c r="J141"/>
  <c r="BK140"/>
  <c r="J140"/>
  <c r="BK139"/>
  <c r="J139"/>
  <c i="1" r="AS98"/>
  <c i="7" r="J124"/>
  <c i="6" r="J144"/>
  <c r="BK135"/>
  <c r="J129"/>
  <c i="5" r="J156"/>
  <c r="BK149"/>
  <c r="BK146"/>
  <c r="BK145"/>
  <c r="J144"/>
  <c r="J139"/>
  <c r="BK135"/>
  <c r="J132"/>
  <c r="J131"/>
  <c i="4" r="J160"/>
  <c r="BK158"/>
  <c r="BK154"/>
  <c r="J152"/>
  <c r="BK149"/>
  <c r="J147"/>
  <c r="BK144"/>
  <c r="BK141"/>
  <c r="J136"/>
  <c i="3" r="BK156"/>
  <c r="J154"/>
  <c r="BK153"/>
  <c r="J149"/>
  <c r="BK145"/>
  <c r="BK143"/>
  <c r="BK141"/>
  <c r="J141"/>
  <c r="BK139"/>
  <c r="BK137"/>
  <c r="BK133"/>
  <c r="BK132"/>
  <c r="J131"/>
  <c r="BK130"/>
  <c r="J128"/>
  <c i="2" r="J344"/>
  <c r="J342"/>
  <c r="BK336"/>
  <c r="BK334"/>
  <c r="BK320"/>
  <c r="BK314"/>
  <c r="BK305"/>
  <c r="BK300"/>
  <c r="BK293"/>
  <c r="J291"/>
  <c r="J284"/>
  <c r="J275"/>
  <c r="J273"/>
  <c r="J270"/>
  <c r="J269"/>
  <c r="BK265"/>
  <c r="J261"/>
  <c r="J254"/>
  <c r="BK252"/>
  <c r="BK246"/>
  <c r="J244"/>
  <c r="BK234"/>
  <c r="BK228"/>
  <c r="J214"/>
  <c r="J209"/>
  <c r="BK206"/>
  <c r="J205"/>
  <c r="J202"/>
  <c r="BK197"/>
  <c r="J195"/>
  <c r="BK190"/>
  <c r="J186"/>
  <c r="BK172"/>
  <c r="J168"/>
  <c r="BK165"/>
  <c r="J158"/>
  <c r="BK151"/>
  <c r="J138"/>
  <c i="6" r="BK148"/>
  <c r="J143"/>
  <c r="J140"/>
  <c r="J138"/>
  <c r="J135"/>
  <c r="J133"/>
  <c r="BK131"/>
  <c i="5" r="J153"/>
  <c r="J146"/>
  <c r="BK143"/>
  <c r="J141"/>
  <c r="BK130"/>
  <c r="BK128"/>
  <c i="4" r="J156"/>
  <c r="BK152"/>
  <c r="BK147"/>
  <c r="BK140"/>
  <c r="BK138"/>
  <c r="J134"/>
  <c r="BK131"/>
  <c r="BK129"/>
  <c i="3" r="BK160"/>
  <c r="J158"/>
  <c r="J146"/>
  <c r="BK144"/>
  <c r="J137"/>
  <c r="BK135"/>
  <c r="J133"/>
  <c r="BK131"/>
  <c r="J130"/>
  <c r="BK126"/>
  <c i="2" r="J348"/>
  <c r="BK346"/>
  <c r="BK340"/>
  <c r="J334"/>
  <c r="J324"/>
  <c r="J315"/>
  <c r="BK310"/>
  <c r="J297"/>
  <c r="J289"/>
  <c r="BK282"/>
  <c r="J280"/>
  <c r="BK278"/>
  <c r="J276"/>
  <c r="J267"/>
  <c r="BK266"/>
  <c r="BK261"/>
  <c r="J252"/>
  <c r="BK250"/>
  <c r="J246"/>
  <c r="BK242"/>
  <c r="BK238"/>
  <c r="J236"/>
  <c r="J233"/>
  <c r="BK231"/>
  <c r="BK224"/>
  <c r="BK223"/>
  <c r="J221"/>
  <c r="BK217"/>
  <c r="J216"/>
  <c r="J213"/>
  <c r="J206"/>
  <c r="J193"/>
  <c r="BK186"/>
  <c r="J176"/>
  <c r="J172"/>
  <c r="J165"/>
  <c r="J163"/>
  <c r="J151"/>
  <c r="J149"/>
  <c r="BK146"/>
  <c r="J145"/>
  <c r="BK141"/>
  <c r="J137"/>
  <c r="J136"/>
  <c i="1" r="AS95"/>
  <c i="6" r="BK151"/>
  <c r="J151"/>
  <c r="J148"/>
  <c r="BK147"/>
  <c r="J147"/>
  <c r="BK143"/>
  <c r="BK140"/>
  <c r="BK138"/>
  <c i="5" r="J161"/>
  <c r="J158"/>
  <c r="BK154"/>
  <c r="J149"/>
  <c r="J145"/>
  <c r="BK144"/>
  <c r="J143"/>
  <c r="BK139"/>
  <c r="J137"/>
  <c r="J135"/>
  <c r="BK133"/>
  <c r="BK131"/>
  <c r="J130"/>
  <c r="J128"/>
  <c r="BK126"/>
  <c i="4" r="BK160"/>
  <c r="J158"/>
  <c r="J149"/>
  <c r="J144"/>
  <c r="J141"/>
  <c r="J138"/>
  <c r="J131"/>
  <c r="J129"/>
  <c i="3" r="J160"/>
  <c r="BK158"/>
  <c r="J153"/>
  <c r="BK149"/>
  <c r="J145"/>
  <c r="J144"/>
  <c r="J143"/>
  <c r="J135"/>
  <c i="2" r="BK350"/>
  <c r="BK344"/>
  <c r="BK343"/>
  <c r="BK342"/>
  <c r="J340"/>
  <c r="J338"/>
  <c r="BK332"/>
  <c r="J330"/>
  <c r="J328"/>
  <c r="J317"/>
  <c r="BK315"/>
  <c r="J314"/>
  <c r="J313"/>
  <c r="J305"/>
  <c r="J300"/>
  <c r="BK297"/>
  <c r="J295"/>
  <c r="J293"/>
  <c r="BK280"/>
  <c r="J278"/>
  <c r="BK276"/>
  <c r="BK275"/>
  <c r="BK273"/>
  <c r="J272"/>
  <c r="BK270"/>
  <c r="BK269"/>
  <c r="BK267"/>
  <c r="J266"/>
  <c r="J263"/>
  <c r="J259"/>
  <c r="J250"/>
  <c r="BK244"/>
  <c r="J242"/>
  <c r="BK239"/>
  <c r="J238"/>
  <c r="J234"/>
  <c r="BK233"/>
  <c r="J231"/>
  <c r="J229"/>
  <c r="BK226"/>
  <c r="J224"/>
  <c r="J223"/>
  <c r="J217"/>
  <c r="BK216"/>
  <c r="BK214"/>
  <c r="BK209"/>
  <c r="BK205"/>
  <c r="BK202"/>
  <c r="J197"/>
  <c r="BK192"/>
  <c r="J190"/>
  <c r="BK181"/>
  <c r="BK180"/>
  <c r="BK176"/>
  <c r="J159"/>
  <c r="BK156"/>
  <c r="BK154"/>
  <c r="BK149"/>
  <c r="J146"/>
  <c r="BK138"/>
  <c r="BK137"/>
  <c r="BK136"/>
  <c i="1" r="AS101"/>
  <c i="7" r="F38"/>
  <c i="1" r="BC103"/>
  <c i="7" r="J36"/>
  <c i="1" r="AW103"/>
  <c i="7" r="F37"/>
  <c i="1" r="BB103"/>
  <c i="7" r="F39"/>
  <c i="1" r="BD103"/>
  <c i="2" l="1" r="R135"/>
  <c r="P153"/>
  <c r="T171"/>
  <c r="P185"/>
  <c r="BK204"/>
  <c r="J204"/>
  <c r="J104"/>
  <c r="R208"/>
  <c r="T299"/>
  <c r="T319"/>
  <c r="T318"/>
  <c i="3" r="T125"/>
  <c r="T124"/>
  <c r="T123"/>
  <c r="T148"/>
  <c i="4" r="R128"/>
  <c r="R127"/>
  <c r="T151"/>
  <c r="T150"/>
  <c i="5" r="P125"/>
  <c r="T148"/>
  <c i="6" r="BK130"/>
  <c r="J130"/>
  <c r="J100"/>
  <c r="BK142"/>
  <c r="J142"/>
  <c r="J102"/>
  <c r="R142"/>
  <c r="BK146"/>
  <c r="J146"/>
  <c r="J103"/>
  <c r="R146"/>
  <c i="2" r="P135"/>
  <c r="R153"/>
  <c r="P171"/>
  <c r="R185"/>
  <c r="R204"/>
  <c r="BK208"/>
  <c r="J208"/>
  <c r="J105"/>
  <c r="BK299"/>
  <c r="J299"/>
  <c r="J106"/>
  <c r="R319"/>
  <c r="R318"/>
  <c i="3" r="P125"/>
  <c r="P124"/>
  <c r="P123"/>
  <c i="1" r="AU97"/>
  <c i="3" r="P148"/>
  <c i="4" r="BK128"/>
  <c r="BK151"/>
  <c r="J151"/>
  <c r="J104"/>
  <c i="5" r="R125"/>
  <c r="P148"/>
  <c i="6" r="BK137"/>
  <c r="J137"/>
  <c r="J101"/>
  <c r="P137"/>
  <c i="2" r="BK135"/>
  <c r="BK153"/>
  <c r="J153"/>
  <c r="J100"/>
  <c r="BK171"/>
  <c r="J171"/>
  <c r="J101"/>
  <c r="BK185"/>
  <c r="J185"/>
  <c r="J102"/>
  <c r="T204"/>
  <c r="P208"/>
  <c r="R299"/>
  <c r="BK319"/>
  <c r="J319"/>
  <c r="J109"/>
  <c i="3" r="BK125"/>
  <c r="J125"/>
  <c r="J99"/>
  <c r="BK148"/>
  <c r="J148"/>
  <c r="J100"/>
  <c i="4" r="P128"/>
  <c r="P127"/>
  <c r="R151"/>
  <c r="R150"/>
  <c i="5" r="BK125"/>
  <c r="J125"/>
  <c r="J99"/>
  <c r="BK148"/>
  <c r="J148"/>
  <c r="J100"/>
  <c i="6" r="P130"/>
  <c r="P127"/>
  <c r="P126"/>
  <c i="1" r="AU102"/>
  <c i="6" r="T130"/>
  <c r="T127"/>
  <c r="T126"/>
  <c r="R137"/>
  <c r="T137"/>
  <c i="2" r="T135"/>
  <c r="T153"/>
  <c r="R171"/>
  <c r="T185"/>
  <c r="P204"/>
  <c r="T208"/>
  <c r="P299"/>
  <c r="P319"/>
  <c r="P318"/>
  <c i="3" r="R125"/>
  <c r="R148"/>
  <c i="4" r="T128"/>
  <c r="T127"/>
  <c r="T126"/>
  <c r="P151"/>
  <c r="P150"/>
  <c i="5" r="T125"/>
  <c r="T124"/>
  <c r="T123"/>
  <c r="R148"/>
  <c i="6" r="R130"/>
  <c r="R127"/>
  <c r="R126"/>
  <c r="P142"/>
  <c r="T142"/>
  <c r="P146"/>
  <c r="T146"/>
  <c i="2" r="J93"/>
  <c r="BE163"/>
  <c r="BE165"/>
  <c r="BE186"/>
  <c r="BE206"/>
  <c r="BE213"/>
  <c r="BE214"/>
  <c r="BE252"/>
  <c r="BE259"/>
  <c r="BE282"/>
  <c r="BE284"/>
  <c r="BE289"/>
  <c r="BE305"/>
  <c r="BE320"/>
  <c r="BE346"/>
  <c r="BE350"/>
  <c i="3" r="J93"/>
  <c r="F120"/>
  <c r="BE126"/>
  <c r="BE128"/>
  <c r="BE130"/>
  <c r="BE131"/>
  <c r="BE132"/>
  <c r="BE145"/>
  <c r="BE146"/>
  <c r="BE154"/>
  <c i="4" r="F93"/>
  <c r="J120"/>
  <c r="BE152"/>
  <c r="BE154"/>
  <c i="5" r="F120"/>
  <c r="BE130"/>
  <c r="BE149"/>
  <c r="BE156"/>
  <c r="BE158"/>
  <c i="6" r="F93"/>
  <c r="BE129"/>
  <c r="BE131"/>
  <c r="BK150"/>
  <c r="J150"/>
  <c r="J104"/>
  <c i="7" r="E84"/>
  <c r="J90"/>
  <c r="F93"/>
  <c r="J93"/>
  <c i="2" r="J90"/>
  <c r="BE137"/>
  <c r="BE138"/>
  <c r="BE154"/>
  <c r="BE158"/>
  <c r="BE159"/>
  <c r="BE168"/>
  <c r="BE176"/>
  <c r="BE180"/>
  <c r="BE181"/>
  <c r="BE190"/>
  <c r="BE195"/>
  <c r="BE226"/>
  <c r="BE228"/>
  <c r="BE234"/>
  <c r="BE254"/>
  <c r="BE263"/>
  <c r="BE265"/>
  <c r="BE269"/>
  <c r="BE270"/>
  <c r="BE275"/>
  <c r="BE291"/>
  <c r="BE293"/>
  <c r="BE300"/>
  <c r="BE313"/>
  <c r="BE324"/>
  <c r="BE334"/>
  <c r="BE336"/>
  <c r="BE342"/>
  <c r="BK316"/>
  <c r="J316"/>
  <c r="J107"/>
  <c i="3" r="E84"/>
  <c r="J117"/>
  <c r="BE137"/>
  <c r="BE139"/>
  <c r="BE153"/>
  <c r="BE160"/>
  <c r="BK159"/>
  <c r="J159"/>
  <c r="J101"/>
  <c i="4" r="E114"/>
  <c r="BE136"/>
  <c r="BE141"/>
  <c r="BK143"/>
  <c r="J143"/>
  <c r="J100"/>
  <c r="BK146"/>
  <c r="J146"/>
  <c r="J101"/>
  <c i="5" r="E111"/>
  <c r="BE131"/>
  <c r="BE132"/>
  <c r="BE133"/>
  <c r="BE135"/>
  <c r="BE137"/>
  <c r="BE161"/>
  <c i="6" r="BE147"/>
  <c i="2" r="E84"/>
  <c r="F93"/>
  <c r="BE136"/>
  <c r="BE140"/>
  <c r="BE141"/>
  <c r="BE145"/>
  <c r="BE156"/>
  <c r="BE192"/>
  <c r="BE193"/>
  <c r="BE216"/>
  <c r="BE217"/>
  <c r="BE221"/>
  <c r="BE224"/>
  <c r="BE229"/>
  <c r="BE236"/>
  <c r="BE239"/>
  <c r="BE261"/>
  <c r="BE266"/>
  <c r="BE272"/>
  <c r="BE273"/>
  <c r="BE276"/>
  <c r="BE280"/>
  <c r="BE295"/>
  <c r="BE310"/>
  <c r="BE315"/>
  <c r="BE317"/>
  <c r="BE328"/>
  <c r="BE330"/>
  <c r="BE338"/>
  <c r="BE343"/>
  <c r="BK201"/>
  <c r="J201"/>
  <c r="J103"/>
  <c i="3" r="BE141"/>
  <c r="BE156"/>
  <c i="4" r="BE131"/>
  <c r="BE134"/>
  <c r="BE156"/>
  <c r="BK148"/>
  <c r="J148"/>
  <c r="J102"/>
  <c i="5" r="J90"/>
  <c r="J120"/>
  <c r="BE126"/>
  <c r="BE139"/>
  <c r="BE141"/>
  <c r="BE153"/>
  <c r="BK160"/>
  <c r="J160"/>
  <c r="J101"/>
  <c i="6" r="E114"/>
  <c r="J120"/>
  <c r="BE140"/>
  <c r="BE151"/>
  <c r="BK128"/>
  <c r="BK127"/>
  <c r="BK126"/>
  <c r="J126"/>
  <c r="J97"/>
  <c i="7" r="BK123"/>
  <c r="J123"/>
  <c r="J99"/>
  <c i="2" r="BE139"/>
  <c r="BE146"/>
  <c r="BE147"/>
  <c r="BE149"/>
  <c r="BE151"/>
  <c r="BE172"/>
  <c r="BE197"/>
  <c r="BE202"/>
  <c r="BE205"/>
  <c r="BE209"/>
  <c r="BE223"/>
  <c r="BE231"/>
  <c r="BE233"/>
  <c r="BE238"/>
  <c r="BE242"/>
  <c r="BE244"/>
  <c r="BE246"/>
  <c r="BE250"/>
  <c r="BE267"/>
  <c r="BE278"/>
  <c r="BE297"/>
  <c r="BE314"/>
  <c r="BE332"/>
  <c r="BE340"/>
  <c r="BE344"/>
  <c r="BE348"/>
  <c r="BE351"/>
  <c r="BE354"/>
  <c r="BK353"/>
  <c r="J353"/>
  <c r="J111"/>
  <c i="3" r="BE133"/>
  <c r="BE135"/>
  <c r="BE143"/>
  <c r="BE144"/>
  <c r="BE149"/>
  <c r="BE158"/>
  <c i="4" r="J93"/>
  <c r="BE129"/>
  <c r="BE138"/>
  <c r="BE140"/>
  <c r="BE144"/>
  <c r="BE147"/>
  <c r="BE149"/>
  <c r="BE158"/>
  <c r="BE160"/>
  <c i="5" r="BE128"/>
  <c r="BE143"/>
  <c r="BE144"/>
  <c r="BE145"/>
  <c r="BE146"/>
  <c r="BE154"/>
  <c i="6" r="J93"/>
  <c r="BE133"/>
  <c r="BE135"/>
  <c r="BE138"/>
  <c r="BE143"/>
  <c r="BE144"/>
  <c r="BE148"/>
  <c i="7" r="BE124"/>
  <c i="2" r="J36"/>
  <c i="1" r="AW96"/>
  <c i="4" r="F37"/>
  <c i="1" r="BB99"/>
  <c i="6" r="F38"/>
  <c i="1" r="BC102"/>
  <c r="BC101"/>
  <c r="AY101"/>
  <c i="3" r="F39"/>
  <c i="1" r="BD97"/>
  <c i="4" r="F36"/>
  <c i="1" r="BA99"/>
  <c i="6" r="F39"/>
  <c i="1" r="BD102"/>
  <c r="BD101"/>
  <c i="2" r="F36"/>
  <c i="1" r="BA96"/>
  <c i="4" r="J36"/>
  <c i="1" r="AW99"/>
  <c i="5" r="F37"/>
  <c i="1" r="BB100"/>
  <c i="6" r="F36"/>
  <c i="1" r="BA102"/>
  <c i="2" r="F38"/>
  <c i="1" r="BC96"/>
  <c i="5" r="F39"/>
  <c i="1" r="BD100"/>
  <c i="2" r="F39"/>
  <c i="1" r="BD96"/>
  <c i="6" r="J36"/>
  <c i="1" r="AW102"/>
  <c i="2" r="F37"/>
  <c i="1" r="BB96"/>
  <c i="7" r="F36"/>
  <c i="1" r="BA103"/>
  <c i="7" r="J35"/>
  <c i="1" r="AV103"/>
  <c r="AT103"/>
  <c i="3" r="F36"/>
  <c i="1" r="BA97"/>
  <c i="5" r="F38"/>
  <c i="1" r="BC100"/>
  <c i="4" r="F39"/>
  <c i="1" r="BD99"/>
  <c i="3" r="F37"/>
  <c i="1" r="BB97"/>
  <c i="6" r="F37"/>
  <c i="1" r="BB102"/>
  <c r="BB101"/>
  <c r="AX101"/>
  <c i="3" r="J36"/>
  <c i="1" r="AW97"/>
  <c i="5" r="F36"/>
  <c i="1" r="BA100"/>
  <c i="4" r="F38"/>
  <c i="1" r="BC99"/>
  <c i="3" r="F38"/>
  <c i="1" r="BC97"/>
  <c i="5" r="J36"/>
  <c i="1" r="AW100"/>
  <c r="AS94"/>
  <c r="AU101"/>
  <c i="2" l="1" r="BK134"/>
  <c i="4" r="BK127"/>
  <c r="J127"/>
  <c r="J98"/>
  <c i="2" r="P134"/>
  <c r="P133"/>
  <c i="1" r="AU96"/>
  <c i="5" r="P124"/>
  <c r="P123"/>
  <c i="1" r="AU100"/>
  <c i="2" r="T134"/>
  <c r="T133"/>
  <c i="5" r="R124"/>
  <c r="R123"/>
  <c i="4" r="R126"/>
  <c i="2" r="R134"/>
  <c r="R133"/>
  <c i="3" r="R124"/>
  <c r="R123"/>
  <c i="4" r="P126"/>
  <c i="1" r="AU99"/>
  <c i="4" r="BK150"/>
  <c r="J150"/>
  <c r="J103"/>
  <c i="6" r="J128"/>
  <c r="J99"/>
  <c i="7" r="BK122"/>
  <c r="J122"/>
  <c r="J98"/>
  <c i="2" r="BK318"/>
  <c r="J318"/>
  <c r="J108"/>
  <c i="3" r="BK124"/>
  <c r="J124"/>
  <c r="J98"/>
  <c i="4" r="J128"/>
  <c r="J99"/>
  <c i="2" r="J135"/>
  <c r="J99"/>
  <c r="BK352"/>
  <c r="J352"/>
  <c r="J110"/>
  <c i="5" r="BK124"/>
  <c r="J124"/>
  <c r="J98"/>
  <c i="6" r="J127"/>
  <c r="J98"/>
  <c i="3" r="F35"/>
  <c i="1" r="AZ97"/>
  <c i="4" r="J35"/>
  <c i="1" r="AV99"/>
  <c r="AT99"/>
  <c i="5" r="J35"/>
  <c i="1" r="AV100"/>
  <c r="AT100"/>
  <c r="BA101"/>
  <c r="AW101"/>
  <c r="AU95"/>
  <c i="5" r="F35"/>
  <c i="1" r="AZ100"/>
  <c r="BD95"/>
  <c r="BC95"/>
  <c r="AY95"/>
  <c i="2" r="J35"/>
  <c i="1" r="AV96"/>
  <c r="AT96"/>
  <c i="6" r="J32"/>
  <c i="1" r="AG102"/>
  <c i="6" r="F35"/>
  <c i="1" r="AZ102"/>
  <c r="BB95"/>
  <c i="2" r="F35"/>
  <c i="1" r="AZ96"/>
  <c i="7" r="F35"/>
  <c i="1" r="AZ103"/>
  <c i="6" r="J35"/>
  <c i="1" r="AV102"/>
  <c r="AT102"/>
  <c r="BA98"/>
  <c r="AW98"/>
  <c r="BA95"/>
  <c r="AW95"/>
  <c r="BC98"/>
  <c r="AY98"/>
  <c i="4" r="F35"/>
  <c i="1" r="AZ99"/>
  <c r="BB98"/>
  <c r="AX98"/>
  <c r="BD98"/>
  <c i="3" r="J35"/>
  <c i="1" r="AV97"/>
  <c r="AT97"/>
  <c i="2" l="1" r="BK133"/>
  <c r="J133"/>
  <c i="6" r="J41"/>
  <c i="2" r="J134"/>
  <c r="J98"/>
  <c i="3" r="BK123"/>
  <c r="J123"/>
  <c r="J97"/>
  <c i="4" r="BK126"/>
  <c r="J126"/>
  <c r="J97"/>
  <c i="5" r="BK123"/>
  <c r="J123"/>
  <c i="7" r="BK121"/>
  <c r="J121"/>
  <c r="J97"/>
  <c i="1" r="BD94"/>
  <c r="W33"/>
  <c r="AN102"/>
  <c r="BB94"/>
  <c r="AX94"/>
  <c i="2" r="J32"/>
  <c i="1" r="AG96"/>
  <c r="AN96"/>
  <c r="AZ95"/>
  <c r="AZ98"/>
  <c r="AV98"/>
  <c r="AT98"/>
  <c i="5" r="J32"/>
  <c i="1" r="AG100"/>
  <c r="AN100"/>
  <c r="BC94"/>
  <c r="W32"/>
  <c r="AZ101"/>
  <c r="AV101"/>
  <c r="AT101"/>
  <c r="AU98"/>
  <c r="AX95"/>
  <c r="BA94"/>
  <c r="W30"/>
  <c i="2" l="1" r="J97"/>
  <c r="J41"/>
  <c i="5" r="J41"/>
  <c r="J97"/>
  <c i="1" r="AU94"/>
  <c r="AZ94"/>
  <c r="AV94"/>
  <c r="AK29"/>
  <c r="AV95"/>
  <c r="AT95"/>
  <c r="W31"/>
  <c i="7" r="J32"/>
  <c i="1" r="AG103"/>
  <c r="AN103"/>
  <c i="4" r="J32"/>
  <c i="1" r="AG99"/>
  <c r="AN99"/>
  <c r="AW94"/>
  <c r="AK30"/>
  <c i="3" r="J32"/>
  <c i="1" r="AG97"/>
  <c r="AN97"/>
  <c r="AY94"/>
  <c i="3" l="1" r="J41"/>
  <c i="4" r="J41"/>
  <c i="7" r="J41"/>
  <c i="1" r="AT94"/>
  <c r="W29"/>
  <c r="AG101"/>
  <c r="AN101"/>
  <c r="AG95"/>
  <c r="AG98"/>
  <c r="AN98"/>
  <c l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<sst xmlns="http://schemas.openxmlformats.org/spreadsheetml/2006/main">
  <si>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</si>
  <si>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</si>
  <si>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</si>
  <si>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</si>
  <si>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</si>
  <si>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{944362bc-8811-4f7f-9947-e724207631fd}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</si>
  <si>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</si>
  <si>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</si>
  <si>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</si>
  <si>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</si>
  <si>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</si>
  <si>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</si>
  <si>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</si>
  <si>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</si>
  <si>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20-07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</si>
  <si>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</si>
  <si>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</si>
  <si>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traťovém úseku Kamenné Žehrovice - Stochov</t>
  </si>
  <si>
    <t>KSO:</t>
  </si>
  <si>
    <t>821 2</t>
  </si>
  <si>
    <t>CC-CZ:</t>
  </si>
  <si>
    <t>Místo:</t>
  </si>
  <si>
    <t>Kačice</t>
  </si>
  <si>
    <t>Datum:</t>
  </si>
  <si>
    <t>12. 1. 2021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</si>
  <si>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</si>
  <si>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</si>
  <si>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</si>
  <si>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</si>
  <si>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</si>
  <si>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</si>
  <si>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</si>
  <si>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</si>
  <si>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</si>
  <si>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</si>
  <si>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</si>
  <si>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</si>
  <si>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</si>
  <si>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28786793</t>
  </si>
  <si>
    <t>Ing. Ivan Šír, projektování dopravních staveb a.s.</t>
  </si>
  <si>
    <t>CZ 28786793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</si>
  <si>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</si>
  <si>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</si>
  <si>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</si>
  <si>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</si>
  <si>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</si>
  <si>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</si>
  <si>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</si>
  <si>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</si>
  <si>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</si>
  <si>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</si>
  <si>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</si>
  <si>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</si>
  <si>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</si>
  <si>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</si>
  <si>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</si>
  <si>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</si>
  <si>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</si>
  <si>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</si>
  <si>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</si>
  <si>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</si>
  <si>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</si>
  <si>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</si>
  <si>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</si>
  <si>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</si>
  <si>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</si>
  <si>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</si>
  <si>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</si>
  <si>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</si>
  <si>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</si>
  <si>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</si>
  <si>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</si>
  <si>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</si>
  <si>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</si>
  <si>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</si>
  <si>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</si>
  <si>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</si>
  <si>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</si>
  <si>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</si>
  <si>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</si>
  <si>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</si>
  <si>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</si>
  <si>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</si>
  <si>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</si>
  <si>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</si>
  <si>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</si>
  <si>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</si>
  <si>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</si>
  <si>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</si>
  <si>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20-07-1</t>
  </si>
  <si>
    <t>SO 01 - Most km 38,170 v traťovém úseku Kamenné Žehrovice - Stochov_ Most a Žel. sv.</t>
  </si>
  <si>
    <t>ING</t>
  </si>
  <si>
    <t>1</t>
  </si>
  <si>
    <t>{bae4d1bc-5efa-4b45-92a3-259fa81cb475}</t>
  </si>
  <si>
    <t>2</t>
  </si>
  <si>
    <t>/</t>
  </si>
  <si>
    <t>20-07-1/01</t>
  </si>
  <si>
    <t>SO 01 - Most km 38,170 v traťovém úseku Kamenné Žehrovice - Stochov_ Most</t>
  </si>
  <si>
    <t>Soupis</t>
  </si>
  <si>
    <t>{b21c90f9-8d60-42c0-871c-3e38f5c1ba57}</t>
  </si>
  <si>
    <t>20-07-1/02</t>
  </si>
  <si>
    <t>SO 01 - Most km 38,170 v traťovém úseku Kamenné Žehrovice - Stochov_ Železniční svršek</t>
  </si>
  <si>
    <t>{47f83e6a-12f3-41a8-bd09-1b48471f1b32}</t>
  </si>
  <si>
    <t>20-07-2</t>
  </si>
  <si>
    <t>SO 02 - Most km 38,292 v traťovém úseku Kamenné Žehrovice - Stochov_ Most-izolace a Žel. sv.</t>
  </si>
  <si>
    <t>{940bee24-f42d-4ecd-893f-72c74aeaf577}</t>
  </si>
  <si>
    <t>20-07-2/01</t>
  </si>
  <si>
    <t>SO 02 - Most km 38,292 v traťovém úseku Kamenné Žehrovice - Stochov_ Most-izolace</t>
  </si>
  <si>
    <t>{ebc56ffe-8821-41af-b9ea-fd490f136146}</t>
  </si>
  <si>
    <t>20-07-2/02</t>
  </si>
  <si>
    <t>SO 02 - Most km 38,292 v traťovém úseku Kamenné Žehrovice - Stochov_ Železniční svršek</t>
  </si>
  <si>
    <t>{ceaedfd3-d976-470a-a4da-165788772d09}</t>
  </si>
  <si>
    <t>20-07-3</t>
  </si>
  <si>
    <t>SO 01 a 02 - Oprava mostních objektů v traťovém úseku Kamenné Žehrovice - Stochov_VRN a DSPS</t>
  </si>
  <si>
    <t>VON</t>
  </si>
  <si>
    <t>{9311af57-c56c-4b35-a7aa-508869af5ef2}</t>
  </si>
  <si>
    <t>20-07-3/01</t>
  </si>
  <si>
    <t>SO 01 a 02 - Oprava mostních objektů v traťovém úseku Kamenné Žehrovice - Stochov _ VRN</t>
  </si>
  <si>
    <t>{b5d1809f-ab9a-4135-8737-d3203c85a27c}</t>
  </si>
  <si>
    <t>20-07-3/02</t>
  </si>
  <si>
    <t>SO 01 a 02 - Oprava mostních objektů v traťovém úseku Kamenné Žehrovice - Stochov _ DSPS</t>
  </si>
  <si>
    <t>{b8212b50-2e99-445d-9d9d-1dd6c1df567e}</t>
  </si>
  <si>
    <t>KRYCÍ LIST SOUPISU PRACÍ</t>
  </si>
  <si>
    <t>Objekt:</t>
  </si>
  <si>
    <t>20-07-1 - SO 01 - Most km 38,170 v traťovém úseku Kamenné Žehrovice - Stochov_ Most a Žel. sv.</t>
  </si>
  <si>
    <t>Soupis:</t>
  </si>
  <si>
    <t>20-07-1/01 - SO 01 - Most km 38,170 v traťovém úseku Kamenné Žehrovice - Stochov_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</si>
  <si>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</si>
  <si>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</si>
  <si>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</si>
  <si>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</si>
  <si>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</si>
  <si>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</si>
  <si>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</si>
  <si>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</si>
  <si>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</si>
  <si>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</si>
  <si>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</si>
  <si>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</si>
  <si>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</si>
  <si>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</si>
  <si>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</si>
  <si>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</si>
  <si>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</si>
  <si>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</si>
  <si>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</si>
  <si>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</si>
  <si>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</si>
  <si>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</si>
  <si>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</si>
  <si>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</si>
  <si>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</si>
  <si>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</si>
  <si>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</si>
  <si>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</si>
  <si>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</si>
  <si>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</si>
  <si>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</si>
  <si>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</si>
  <si>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</si>
  <si>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</si>
  <si>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</si>
  <si>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</si>
  <si>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</si>
  <si>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</si>
  <si>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do 300 mm</t>
  </si>
  <si>
    <t>kus</t>
  </si>
  <si>
    <t>CS ÚRS 2021 01</t>
  </si>
  <si>
    <t>4</t>
  </si>
  <si>
    <t>-990241298</t>
  </si>
  <si>
    <t>111211231</t>
  </si>
  <si>
    <t>Snesení listnatého klestu D do 30 cm ve svahu do 1:3</t>
  </si>
  <si>
    <t>-1389514656</t>
  </si>
  <si>
    <t>100</t>
  </si>
  <si>
    <t>112155115</t>
  </si>
  <si>
    <t>Štěpkování stromků a větví v zapojeném porostu průměru kmene do 300 mm s naložením</t>
  </si>
  <si>
    <t>-1756913950</t>
  </si>
  <si>
    <t>119001421</t>
  </si>
  <si>
    <t>Dočasné zajištění kabelů a kabelových tratí ze 3 volně ložených kabelů</t>
  </si>
  <si>
    <t>m</t>
  </si>
  <si>
    <t>-1771426874</t>
  </si>
  <si>
    <t>5</t>
  </si>
  <si>
    <t>119001424.R</t>
  </si>
  <si>
    <t xml:space="preserve">Zpětné uložení kabelů </t>
  </si>
  <si>
    <t>-404364820</t>
  </si>
  <si>
    <t>6</t>
  </si>
  <si>
    <t>122252502</t>
  </si>
  <si>
    <t>Odkopávky a prokopávky nezapažené pro spodní stavbu železnic v hornině třídy těžitelnosti I, skupiny 3 objem do 1000 m3 strojně</t>
  </si>
  <si>
    <t>m3</t>
  </si>
  <si>
    <t>1218497557</t>
  </si>
  <si>
    <t>VV</t>
  </si>
  <si>
    <t xml:space="preserve">"pro izolaci a odvodnění"   19,0*1,4*8,0</t>
  </si>
  <si>
    <t xml:space="preserve">"okolí křídel"    (1,0*1,0*11,0*2)+(1,0*1,0*9,0*2)</t>
  </si>
  <si>
    <t>Součet</t>
  </si>
  <si>
    <t>7</t>
  </si>
  <si>
    <t>167151101</t>
  </si>
  <si>
    <t>Nakládání výkopku z hornin třídy těžitelnosti I, skupiny 1 až 3 do 100 m3</t>
  </si>
  <si>
    <t>1175337954</t>
  </si>
  <si>
    <t>8</t>
  </si>
  <si>
    <t>162751117</t>
  </si>
  <si>
    <t>Vodorovné přemístění do 10000 m výkopku/sypaniny z horniny třídy těžitelnosti I, skupiny 1 až 3</t>
  </si>
  <si>
    <t>509116293</t>
  </si>
  <si>
    <t>9</t>
  </si>
  <si>
    <t>162751119</t>
  </si>
  <si>
    <t>Příplatek k vodorovnému přemístění výkopku/sypaniny z horniny třídy těžitelnosti I, skupiny 1 až 3 ZKD 1000 m přes 10000 m</t>
  </si>
  <si>
    <t>-437868776</t>
  </si>
  <si>
    <t xml:space="preserve">"předpokládaná skládka lom Babín 12,0 km"    252,8*2</t>
  </si>
  <si>
    <t>10</t>
  </si>
  <si>
    <t>171201221</t>
  </si>
  <si>
    <t>Poplatek za uložení na skládce (skládkovné) zeminy a kamení kód odpadu 17 05 04</t>
  </si>
  <si>
    <t>t</t>
  </si>
  <si>
    <t>1177553234</t>
  </si>
  <si>
    <t>252,8*1,8</t>
  </si>
  <si>
    <t>11</t>
  </si>
  <si>
    <t>171111111</t>
  </si>
  <si>
    <t>Hutnění zeminy pro spodní stavbu železnic tl do 20 cm</t>
  </si>
  <si>
    <t>m2</t>
  </si>
  <si>
    <t>-121342770</t>
  </si>
  <si>
    <t xml:space="preserve">"pod základové patky"    1,2*1,5*4  </t>
  </si>
  <si>
    <t>Zakládání</t>
  </si>
  <si>
    <t>12</t>
  </si>
  <si>
    <t>212795111</t>
  </si>
  <si>
    <t>Příčné odvodnění mostní opěry z plastových trub DN 160 včetně podkladního betonu, štěrkového obsypu</t>
  </si>
  <si>
    <t>1187381817</t>
  </si>
  <si>
    <t>12,5*2</t>
  </si>
  <si>
    <t>13</t>
  </si>
  <si>
    <t>221213111</t>
  </si>
  <si>
    <t>Vrty pro injektování za rubem ostění přenosnými kladivy hornina tř III</t>
  </si>
  <si>
    <t>1562409540</t>
  </si>
  <si>
    <t xml:space="preserve">"vrt DN 38 mm - dl. 450,0 mm"    0,45*111</t>
  </si>
  <si>
    <t>14</t>
  </si>
  <si>
    <t>221213119</t>
  </si>
  <si>
    <t>Příplatek za vrty dovrchní pro injektování za rubem ostění přenosnými kladivy hornina tř III</t>
  </si>
  <si>
    <t>1631781594</t>
  </si>
  <si>
    <t>221213121</t>
  </si>
  <si>
    <t>Vrty pro injektování za rubem ostění přenosnými kladivy hornina tř IV</t>
  </si>
  <si>
    <t>-565686686</t>
  </si>
  <si>
    <t xml:space="preserve">"vrt DN 38 mm - dl. 1300,0 mm"    1,3*76</t>
  </si>
  <si>
    <t xml:space="preserve">"vrt DN 38 mm - dl. 1500,0 mm"    1,5*26</t>
  </si>
  <si>
    <t>16</t>
  </si>
  <si>
    <t>275311126</t>
  </si>
  <si>
    <t>Základové patky a bloky z betonu prostého C 20/25</t>
  </si>
  <si>
    <t>69065651</t>
  </si>
  <si>
    <t xml:space="preserve">"patky pod ukončení říms mostu"    (1,5*1,2*0,8)*4</t>
  </si>
  <si>
    <t>17</t>
  </si>
  <si>
    <t>281604110.R</t>
  </si>
  <si>
    <t>Injektování aktivovanými směsmi nízkotlaké vzestupné tlakem do 0,6 MPa</t>
  </si>
  <si>
    <t>hod</t>
  </si>
  <si>
    <t>-1187032744</t>
  </si>
  <si>
    <t>P</t>
  </si>
  <si>
    <t xml:space="preserve">Poznámka k položce:_x000d_
nízkotlaká injektáž masivního zdiva. _x000d__x000d_
injektážní směs: CEM II/B-M 32,5 R, stabilizovaná bentonitem.                    předpoklad 10% zdiva</t>
  </si>
  <si>
    <t xml:space="preserve">"předpokládaná mezerovitost 10%"    (4,51*9,18)*0,1</t>
  </si>
  <si>
    <t>18</t>
  </si>
  <si>
    <t>281604120.R</t>
  </si>
  <si>
    <t>Injektování aktivovanými směsmi nízkotlaké sestupné tlakem do 0,6 MPa</t>
  </si>
  <si>
    <t>1877597157</t>
  </si>
  <si>
    <t xml:space="preserve">"předpokládaná mezerovitost 8%"     (8,0*9,18*2)*0,08</t>
  </si>
  <si>
    <t>3</t>
  </si>
  <si>
    <t>Svislé a kompletní konstrukce</t>
  </si>
  <si>
    <t>19</t>
  </si>
  <si>
    <t>317321118</t>
  </si>
  <si>
    <t>Mostní římsy ze ŽB C 30/37</t>
  </si>
  <si>
    <t>819404566</t>
  </si>
  <si>
    <t xml:space="preserve">"římsy mostu"    7,492+8,206</t>
  </si>
  <si>
    <t xml:space="preserve">"římsy křídel mostu"    15,401</t>
  </si>
  <si>
    <t>20</t>
  </si>
  <si>
    <t>317353121</t>
  </si>
  <si>
    <t>Bednění mostních říms všech tvarů - zřízení</t>
  </si>
  <si>
    <t>-129451342</t>
  </si>
  <si>
    <t xml:space="preserve">"římsy mostu"    (3,8*10,5)+(3,35*1,5)+(1,82+1,62)</t>
  </si>
  <si>
    <t xml:space="preserve">"římsy křídel mostu"    1,83*33,48</t>
  </si>
  <si>
    <t>317353221</t>
  </si>
  <si>
    <t>Bednění mostních říms všech tvarů - odstranění</t>
  </si>
  <si>
    <t>2068381240</t>
  </si>
  <si>
    <t>22</t>
  </si>
  <si>
    <t>317361116</t>
  </si>
  <si>
    <t>Výztuž mostních říms z betonářské oceli 10 505</t>
  </si>
  <si>
    <t>1634310682</t>
  </si>
  <si>
    <t xml:space="preserve">"římsy mostu"    2,008706-0,1232</t>
  </si>
  <si>
    <t xml:space="preserve">"římsy křídel mostu"    1,475828-0,05664</t>
  </si>
  <si>
    <t>Vodorovné konstrukce</t>
  </si>
  <si>
    <t>23</t>
  </si>
  <si>
    <t>451315114</t>
  </si>
  <si>
    <t>Podkladní nebo výplňová vrstva z betonu C 12/15 tl do 100 mm</t>
  </si>
  <si>
    <t>972851932</t>
  </si>
  <si>
    <t xml:space="preserve">"podkladní a vyrovnávací vrstav pod nové římsy mostu"     1,0*10,5*2  </t>
  </si>
  <si>
    <t xml:space="preserve">"podkladní a vyrovnávací vrstav pod nové římsy křídel mostu"     0,5*(7,64+8,82+9,159+7,835)</t>
  </si>
  <si>
    <t>24</t>
  </si>
  <si>
    <t>451476121</t>
  </si>
  <si>
    <t>Podkladní vrstva plastbetonová tixotropní první vrstva tl 10 mm</t>
  </si>
  <si>
    <t>784253054</t>
  </si>
  <si>
    <t xml:space="preserve">"pod patky zábradlí"     0,245*0,245*14</t>
  </si>
  <si>
    <t>25</t>
  </si>
  <si>
    <t>451476122</t>
  </si>
  <si>
    <t>Podkladní vrstva plastbetonová tixotropní každá další vrstva tl 10 mm</t>
  </si>
  <si>
    <t>-1894642664</t>
  </si>
  <si>
    <t>26</t>
  </si>
  <si>
    <t>452321151</t>
  </si>
  <si>
    <t>Podkladní desky ze ŽB tř. C 20/25 otevřený výkop</t>
  </si>
  <si>
    <t>1759399645</t>
  </si>
  <si>
    <t xml:space="preserve">"podklad pod izolaci"    18,6*0,15*8,9</t>
  </si>
  <si>
    <t>27</t>
  </si>
  <si>
    <t>452368211</t>
  </si>
  <si>
    <t>Výztuž podkladních desek nebo bloků nebo pražců otevřený výkop ze svařovaných sítí Kari</t>
  </si>
  <si>
    <t>393813254</t>
  </si>
  <si>
    <t xml:space="preserve">"KARI 100*100*6, vč. přesahů"    0,02664*(18,6*8,9)*0,3</t>
  </si>
  <si>
    <t>28</t>
  </si>
  <si>
    <t>465513156</t>
  </si>
  <si>
    <t>Dlažba svahu u opěr z upraveného lomového žulového kamene tl 200 mm do lože C 25/30 pl do 10 m2</t>
  </si>
  <si>
    <t>1308037200</t>
  </si>
  <si>
    <t xml:space="preserve">"vyústění odvodnění"    4*0,5</t>
  </si>
  <si>
    <t xml:space="preserve">"zakončení říms"    8,0</t>
  </si>
  <si>
    <t>Komunikace pozemní</t>
  </si>
  <si>
    <t>29</t>
  </si>
  <si>
    <t>511501111</t>
  </si>
  <si>
    <t>Konstrukční vrstva tělesa železničního spodku ze štěrkodrti</t>
  </si>
  <si>
    <t>-2059725501</t>
  </si>
  <si>
    <t xml:space="preserve">"zásyp SVI"   19,0*1,1*7,5</t>
  </si>
  <si>
    <t>Úpravy povrchů, podlahy a osazování výplní</t>
  </si>
  <si>
    <t>30</t>
  </si>
  <si>
    <t>628613233</t>
  </si>
  <si>
    <t>Protikorozní ochrana OK mostu III. tř.- základní a podkladní epoxidový, vrchní PU nátěr s metalizací</t>
  </si>
  <si>
    <t>-1363998279</t>
  </si>
  <si>
    <t>31</t>
  </si>
  <si>
    <t>M</t>
  </si>
  <si>
    <t>15625102</t>
  </si>
  <si>
    <t>drát metalizační ZnAl D 3mm</t>
  </si>
  <si>
    <t>kg</t>
  </si>
  <si>
    <t>-2086699384</t>
  </si>
  <si>
    <t>22,9*1,517 'Přepočtené koeficientem množství</t>
  </si>
  <si>
    <t>Ostatní konstrukce a práce, bourání</t>
  </si>
  <si>
    <t>32</t>
  </si>
  <si>
    <t>927211111</t>
  </si>
  <si>
    <t>Příkop z tvárnic odvodňovacích pro povrchové odvodnění</t>
  </si>
  <si>
    <t>-995969200</t>
  </si>
  <si>
    <t xml:space="preserve">"za římsami mostu"    (10,5+1,2)*2</t>
  </si>
  <si>
    <t xml:space="preserve">"za římsami křídel"    7,7+8,9+9,2+7,9</t>
  </si>
  <si>
    <t>33</t>
  </si>
  <si>
    <t>936942211</t>
  </si>
  <si>
    <t>Zhotovení tabulky s letopočtem opravy mostu vložením šablony do bednění</t>
  </si>
  <si>
    <t>219939343</t>
  </si>
  <si>
    <t>34</t>
  </si>
  <si>
    <t>936943131</t>
  </si>
  <si>
    <t>Montáž odvodnění mostu z potrubí nerezového DN 150</t>
  </si>
  <si>
    <t>-213053911</t>
  </si>
  <si>
    <t xml:space="preserve">"vyústění odvodnění"   1,0*4</t>
  </si>
  <si>
    <t>35</t>
  </si>
  <si>
    <t>13756659.R</t>
  </si>
  <si>
    <t>trubka nerez DN 125 tl. 2,0 mm</t>
  </si>
  <si>
    <t>1289906149</t>
  </si>
  <si>
    <t>36</t>
  </si>
  <si>
    <t>941121111</t>
  </si>
  <si>
    <t>Montáž lešení řadového trubkového těžkého s podlahami zatížení do 300 kg/m2 š do 1,5 m v do 10 m</t>
  </si>
  <si>
    <t>-501992701</t>
  </si>
  <si>
    <t xml:space="preserve">"průčelí"    5,5*7,0*2</t>
  </si>
  <si>
    <t xml:space="preserve">"křídla"    4,0*3,5*2</t>
  </si>
  <si>
    <t>37</t>
  </si>
  <si>
    <t>941121211</t>
  </si>
  <si>
    <t>Příplatek k lešení řadovému trubkovému těžkému s podlahami š 1,5 m v 10 m za první a ZKD den použití</t>
  </si>
  <si>
    <t>2016791698</t>
  </si>
  <si>
    <t>105*28 'Přepočtené koeficientem množství</t>
  </si>
  <si>
    <t>38</t>
  </si>
  <si>
    <t>941121811</t>
  </si>
  <si>
    <t>Demontáž lešení řadového trubkového těžkého s podlahami zatížení do 300 kg/m2 š do 1,5 m v do 10 m</t>
  </si>
  <si>
    <t>-1986343954</t>
  </si>
  <si>
    <t>39</t>
  </si>
  <si>
    <t>943121111</t>
  </si>
  <si>
    <t>Montáž lešení prostorového trubkového těžkého bez podlah zatížení tř. 4 do 300 kg/m2 v do 20 m</t>
  </si>
  <si>
    <t>187334697</t>
  </si>
  <si>
    <t xml:space="preserve">"klenba"    3,0*2,0*9,0</t>
  </si>
  <si>
    <t>40</t>
  </si>
  <si>
    <t>943121211</t>
  </si>
  <si>
    <t>Příplatek k lešení prostorovému trubkovému těžkému bez podlah tř.4 v 20 m za první a ZKD den použití</t>
  </si>
  <si>
    <t>-687140571</t>
  </si>
  <si>
    <t>54*28 'Přepočtené koeficientem množství</t>
  </si>
  <si>
    <t>41</t>
  </si>
  <si>
    <t>943121811</t>
  </si>
  <si>
    <t>Demontáž lešení prostorového trubkového těžkého bez podlah zatížení tř. 4 do 300 kg/m2 v do 20 m</t>
  </si>
  <si>
    <t>-871935820</t>
  </si>
  <si>
    <t>949211111</t>
  </si>
  <si>
    <t>Montáž lešeňové podlahy s příčníky pro trubková lešení v do 10 m</t>
  </si>
  <si>
    <t>-1597698085</t>
  </si>
  <si>
    <t>3,0*9</t>
  </si>
  <si>
    <t>43</t>
  </si>
  <si>
    <t>949211211</t>
  </si>
  <si>
    <t>Příplatek k lešeňové podlaze s příčníky pro trubková lešení za první a ZKD den použití</t>
  </si>
  <si>
    <t>-848167718</t>
  </si>
  <si>
    <t>27*28 'Přepočtené koeficientem množství</t>
  </si>
  <si>
    <t>44</t>
  </si>
  <si>
    <t>949211811</t>
  </si>
  <si>
    <t>Demontáž lešeňové podlahy s příčníky pro trubková lešení v do 10 m</t>
  </si>
  <si>
    <t>134031332</t>
  </si>
  <si>
    <t>45</t>
  </si>
  <si>
    <t>966075141</t>
  </si>
  <si>
    <t>Odstranění kovového zábradlí vcelku</t>
  </si>
  <si>
    <t>-1138070074</t>
  </si>
  <si>
    <t>7,455+8,065</t>
  </si>
  <si>
    <t>46</t>
  </si>
  <si>
    <t>911122112</t>
  </si>
  <si>
    <t>Výroba dílů ocelového zábradlí přes 50 kg při opravách mostů</t>
  </si>
  <si>
    <t>-1001383546</t>
  </si>
  <si>
    <t>635,87</t>
  </si>
  <si>
    <t>47</t>
  </si>
  <si>
    <t>911122212</t>
  </si>
  <si>
    <t>Montáž dílů ocelového zábradlí přes 50 kg při opravách mostů</t>
  </si>
  <si>
    <t>-1234116942</t>
  </si>
  <si>
    <t>48</t>
  </si>
  <si>
    <t>13010560.R</t>
  </si>
  <si>
    <t>ocel jakosti S235JR</t>
  </si>
  <si>
    <t>-1981532339</t>
  </si>
  <si>
    <t>Poznámka k položce:_x000d_
včetně mostu v km 38,292</t>
  </si>
  <si>
    <t xml:space="preserve">"včetně prořezu 5%"    0,63587*1,05</t>
  </si>
  <si>
    <t>49</t>
  </si>
  <si>
    <t>938121111</t>
  </si>
  <si>
    <t>Odstranění náletových křovin, dřevin a travnatého porostu ve výškách v okolí říms a křídel</t>
  </si>
  <si>
    <t>-805750021</t>
  </si>
  <si>
    <t>11,0*8,0*4</t>
  </si>
  <si>
    <t>50</t>
  </si>
  <si>
    <t>962021112</t>
  </si>
  <si>
    <t>Bourání mostních zdí a pilířů z kamene</t>
  </si>
  <si>
    <t>-34761312</t>
  </si>
  <si>
    <t xml:space="preserve">"cihlové římsy"    (0,805*0,3*8,065)+(0,790*0,3*7,455)</t>
  </si>
  <si>
    <t>51</t>
  </si>
  <si>
    <t>962051111</t>
  </si>
  <si>
    <t>Bourání mostních zdí a pilířů z ŽB</t>
  </si>
  <si>
    <t>-244056486</t>
  </si>
  <si>
    <t xml:space="preserve">"pod římsami"    (0,5*0,15*8,065)+(0,5*0,15*7,455)</t>
  </si>
  <si>
    <t xml:space="preserve">"pod římsami"    1,82+4,42</t>
  </si>
  <si>
    <t>52</t>
  </si>
  <si>
    <t>966023211</t>
  </si>
  <si>
    <t>Snesení nevyhovujících kamenných římsových desek na průčelním zdivu a křídlech</t>
  </si>
  <si>
    <t>1456161627</t>
  </si>
  <si>
    <t>(9,0+8,0+8,8+7,6)*0,15*0,59</t>
  </si>
  <si>
    <t>53</t>
  </si>
  <si>
    <t>977131116</t>
  </si>
  <si>
    <t>Vrty příklepovými vrtáky D do 20 mm do cihelného zdiva nebo prostého betonu</t>
  </si>
  <si>
    <t>-1902097460</t>
  </si>
  <si>
    <t xml:space="preserve">"kotvení zábradlí"    0,155*14*4</t>
  </si>
  <si>
    <t>54</t>
  </si>
  <si>
    <t>985121122</t>
  </si>
  <si>
    <t>Tryskání degradovaného betonu stěn a rubu kleneb vodou pod tlakem do 1250 barů</t>
  </si>
  <si>
    <t>-618206219</t>
  </si>
  <si>
    <t xml:space="preserve">"opěry"    2,0*9,095*2</t>
  </si>
  <si>
    <t xml:space="preserve">"křídla"    ((7,625*5,0)+(7,785*5,0)+(6,635*5,0)+(6,445*5,0))/2</t>
  </si>
  <si>
    <t xml:space="preserve">"průčelí"    ((5,0*6,0)-5,58)*2</t>
  </si>
  <si>
    <t>55</t>
  </si>
  <si>
    <t>985121222</t>
  </si>
  <si>
    <t>Tryskání degradovaného betonu líce kleneb vodou pod tlakem do 1250 barů</t>
  </si>
  <si>
    <t>-1806863975</t>
  </si>
  <si>
    <t>5,58*9,95</t>
  </si>
  <si>
    <t>56</t>
  </si>
  <si>
    <t>985142113</t>
  </si>
  <si>
    <t>Vysekání spojovací hmoty ze spár zdiva hl do 40 mm dl přes 12 m/m2</t>
  </si>
  <si>
    <t>-631537128</t>
  </si>
  <si>
    <t xml:space="preserve">"klenba"    55,521*0,9</t>
  </si>
  <si>
    <t>57</t>
  </si>
  <si>
    <t>985142212</t>
  </si>
  <si>
    <t>Vysekání spojovací hmoty ze spár zdiva hl přes 40 mm dl do 12 m/m2</t>
  </si>
  <si>
    <t>2010078482</t>
  </si>
  <si>
    <t xml:space="preserve">"kamené zdivo"    156,445*0,6   </t>
  </si>
  <si>
    <t>58</t>
  </si>
  <si>
    <t>985211112</t>
  </si>
  <si>
    <t>Vyklínování uvolněných kamenů ve zdivu se spárami dl do 12 m/m2</t>
  </si>
  <si>
    <t>-401671611</t>
  </si>
  <si>
    <t>59</t>
  </si>
  <si>
    <t>985211113</t>
  </si>
  <si>
    <t>Vyklínování uvolněných kamenů ve zdivu se spárami dl přes 12 m/m2</t>
  </si>
  <si>
    <t>811204415</t>
  </si>
  <si>
    <t>60</t>
  </si>
  <si>
    <t>985221101</t>
  </si>
  <si>
    <t>Doplnění zdiva cihlami do aktivované malty</t>
  </si>
  <si>
    <t>-945627827</t>
  </si>
  <si>
    <t xml:space="preserve">"předpoklad"   0,5</t>
  </si>
  <si>
    <t>61</t>
  </si>
  <si>
    <t>59610002</t>
  </si>
  <si>
    <t>cihla pálená plná přes P15 do P20 290x140x65mm</t>
  </si>
  <si>
    <t>-250354301</t>
  </si>
  <si>
    <t>62</t>
  </si>
  <si>
    <t>985223110</t>
  </si>
  <si>
    <t>Přezdívání cihelného zdiva do aktivované malty do 1 m3</t>
  </si>
  <si>
    <t>-226100701</t>
  </si>
  <si>
    <t>63</t>
  </si>
  <si>
    <t>1965242587</t>
  </si>
  <si>
    <t>64</t>
  </si>
  <si>
    <t>985223210</t>
  </si>
  <si>
    <t>Přezdívání kamenného zdiva do aktivované malty do 1 m3</t>
  </si>
  <si>
    <t>-52833477</t>
  </si>
  <si>
    <t xml:space="preserve">"předpoklad"   0,6</t>
  </si>
  <si>
    <t>65</t>
  </si>
  <si>
    <t>58381086</t>
  </si>
  <si>
    <t>kámen lomový upravený štípaný (80, 40, 20 cm) pískovec</t>
  </si>
  <si>
    <t>558284147</t>
  </si>
  <si>
    <t>66</t>
  </si>
  <si>
    <t>985231113</t>
  </si>
  <si>
    <t>Spárování zdiva aktivovanou maltou spára hl do 40 mm dl přes 12 m/m2</t>
  </si>
  <si>
    <t>1680378233</t>
  </si>
  <si>
    <t xml:space="preserve">"klenba"    49,969</t>
  </si>
  <si>
    <t>67</t>
  </si>
  <si>
    <t>985232112</t>
  </si>
  <si>
    <t>Hloubkové spárování zdiva aktivovanou maltou spára hl do 80 mm dl do 12 m/m2</t>
  </si>
  <si>
    <t>-2105251769</t>
  </si>
  <si>
    <t xml:space="preserve">"kamené zdivo"    93,867</t>
  </si>
  <si>
    <t>68</t>
  </si>
  <si>
    <t>985233122</t>
  </si>
  <si>
    <t>Úprava spár po spárování zdiva zdrsněním spára dl do 12 m/m2</t>
  </si>
  <si>
    <t>674270995</t>
  </si>
  <si>
    <t>69</t>
  </si>
  <si>
    <t>985233132</t>
  </si>
  <si>
    <t>Úprava spár po spárování zdiva zdrsněním spára dl přes 12 m/m2</t>
  </si>
  <si>
    <t>2026221660</t>
  </si>
  <si>
    <t>70</t>
  </si>
  <si>
    <t>985324111</t>
  </si>
  <si>
    <t>Impregnační nátěr betonu dvojnásobný (OS-A)</t>
  </si>
  <si>
    <t>-557282819</t>
  </si>
  <si>
    <t xml:space="preserve">"zdivo"    156,445+55,521</t>
  </si>
  <si>
    <t xml:space="preserve">"římsy mostu"     (2,0*10,5)+(2,45*10,5)</t>
  </si>
  <si>
    <t xml:space="preserve">"římsy křídel mostu"     (0,88+7,64)+(0,89*8,82)+(0,885*9,185)+(0,885*7,835)</t>
  </si>
  <si>
    <t>71</t>
  </si>
  <si>
    <t>985331213</t>
  </si>
  <si>
    <t>Dodatečné vlepování betonářské výztuže D 12 mm do chemické malty včetně vyvrtání otvoru</t>
  </si>
  <si>
    <t>-184720036</t>
  </si>
  <si>
    <t xml:space="preserve">"kotvení říms mostu"    140*0,4</t>
  </si>
  <si>
    <t>72</t>
  </si>
  <si>
    <t>13021013</t>
  </si>
  <si>
    <t>tyč ocelová žebírková jakost BSt 500S (10 505) výztuž do betonu D 12mm</t>
  </si>
  <si>
    <t>-1040053298</t>
  </si>
  <si>
    <t>123,2*0,00082</t>
  </si>
  <si>
    <t>73</t>
  </si>
  <si>
    <t>985331217</t>
  </si>
  <si>
    <t>Dodatečné vlepování betonářské výztuže D 20 mm do chemické malty včetně vyvrtání otvoru</t>
  </si>
  <si>
    <t>-1032930165</t>
  </si>
  <si>
    <t xml:space="preserve">"kotvení říms křídel mostu"    48*0,3</t>
  </si>
  <si>
    <t>74</t>
  </si>
  <si>
    <t>13021017</t>
  </si>
  <si>
    <t>tyč ocelová žebírková jakost BSt 500S (10 505) výztuž do betonu D 20mm</t>
  </si>
  <si>
    <t>-501166288</t>
  </si>
  <si>
    <t>56,64*0,00247</t>
  </si>
  <si>
    <t>75</t>
  </si>
  <si>
    <t>985441113</t>
  </si>
  <si>
    <t>Přídavná šroubovitá nerezová výztuž 1 táhlo D 8 mm v drážce v cihelném zdivu hl do 70 mm</t>
  </si>
  <si>
    <t>-1668247389</t>
  </si>
  <si>
    <t xml:space="preserve">"nerez kleštiny"    10,48*17</t>
  </si>
  <si>
    <t>997</t>
  </si>
  <si>
    <t>Přesun sutě</t>
  </si>
  <si>
    <t>76</t>
  </si>
  <si>
    <t>997211611</t>
  </si>
  <si>
    <t>Nakládání suti na dopravní prostředky pro vodorovnou dopravu</t>
  </si>
  <si>
    <t>941586950</t>
  </si>
  <si>
    <t xml:space="preserve">"cihlové římsy"       9,25</t>
  </si>
  <si>
    <t xml:space="preserve">"ŽB říms"    17,770</t>
  </si>
  <si>
    <t xml:space="preserve">"kamenné římsy křídel"   7,686</t>
  </si>
  <si>
    <t>77</t>
  </si>
  <si>
    <t>997211511</t>
  </si>
  <si>
    <t>Vodorovná doprava suti po suchu na vzdálenost do 1 km</t>
  </si>
  <si>
    <t>-298008793</t>
  </si>
  <si>
    <t xml:space="preserve">"cihlové římsy"    9,25</t>
  </si>
  <si>
    <t>78</t>
  </si>
  <si>
    <t>997211519</t>
  </si>
  <si>
    <t>Příplatek ZKD 1 km u vodorovné dopravy suti</t>
  </si>
  <si>
    <t>-2014620932</t>
  </si>
  <si>
    <t xml:space="preserve">Poznámka k položce:_x000d_
předpokládaná skládka lom Babín 12,0 km  </t>
  </si>
  <si>
    <t>34,706*11 'Přepočtené koeficientem množství</t>
  </si>
  <si>
    <t>79</t>
  </si>
  <si>
    <t>997013602</t>
  </si>
  <si>
    <t>Poplatek za uložení na skládce (skládkovné) stavebního odpadu železobetonového kód odpadu 17 01 01</t>
  </si>
  <si>
    <t>218300549</t>
  </si>
  <si>
    <t>80</t>
  </si>
  <si>
    <t>997013603</t>
  </si>
  <si>
    <t>Poplatek za uložení na skládce (skládkovné) stavebního odpadu cihelného kód odpadu 17 01 02</t>
  </si>
  <si>
    <t>-1796733853</t>
  </si>
  <si>
    <t>81</t>
  </si>
  <si>
    <t>997013655</t>
  </si>
  <si>
    <t>-1411654718</t>
  </si>
  <si>
    <t>998</t>
  </si>
  <si>
    <t>Přesun hmot</t>
  </si>
  <si>
    <t>82</t>
  </si>
  <si>
    <t>998212111</t>
  </si>
  <si>
    <t>Přesun hmot pro mosty zděné, monolitické betonové nebo ocelové v do 20 m</t>
  </si>
  <si>
    <t>1251633006</t>
  </si>
  <si>
    <t>PSV</t>
  </si>
  <si>
    <t>Práce a dodávky PSV</t>
  </si>
  <si>
    <t>711</t>
  </si>
  <si>
    <t>Izolace proti vodě, vlhkosti a plynům</t>
  </si>
  <si>
    <t>83</t>
  </si>
  <si>
    <t>711111001</t>
  </si>
  <si>
    <t>Provedení izolace proti zemní vlhkosti vodorovné za studena nátěrem penetračním</t>
  </si>
  <si>
    <t>-423593425</t>
  </si>
  <si>
    <t xml:space="preserve">"most"    18,9*8,9</t>
  </si>
  <si>
    <t xml:space="preserve">"římsy křídel"     33,7*0,38</t>
  </si>
  <si>
    <t>84</t>
  </si>
  <si>
    <t>711112001</t>
  </si>
  <si>
    <t>Provedení izolace proti zemní vlhkosti svislé za studena nátěrem penetračním</t>
  </si>
  <si>
    <t>-396073494</t>
  </si>
  <si>
    <t xml:space="preserve">"římsy mostu"    (10,5*0,5*2)+3,0</t>
  </si>
  <si>
    <t xml:space="preserve">"římsy křídel"     33,7*0,75</t>
  </si>
  <si>
    <t>85</t>
  </si>
  <si>
    <t>11163150</t>
  </si>
  <si>
    <t>lak penetrační asfaltový</t>
  </si>
  <si>
    <t>158931818</t>
  </si>
  <si>
    <t>219,791*0,00035 'Přepočtené koeficientem množství</t>
  </si>
  <si>
    <t>86</t>
  </si>
  <si>
    <t>711111002</t>
  </si>
  <si>
    <t>Provedení izolace proti zemní vlhkosti vodorovné za studena lakem asfaltovým</t>
  </si>
  <si>
    <t>1637264770</t>
  </si>
  <si>
    <t xml:space="preserve">"římsy křídel"     33,7*0,38*2</t>
  </si>
  <si>
    <t>87</t>
  </si>
  <si>
    <t>711112002</t>
  </si>
  <si>
    <t>Provedení izolace proti zemní vlhkosti svislé za studena lakem asfaltovým</t>
  </si>
  <si>
    <t>1572913432</t>
  </si>
  <si>
    <t xml:space="preserve">"římsy křídel"     (33,7*0,75*2)+3,0</t>
  </si>
  <si>
    <t>88</t>
  </si>
  <si>
    <t>11163152</t>
  </si>
  <si>
    <t>lak hydroizolační asfaltový</t>
  </si>
  <si>
    <t>-764908225</t>
  </si>
  <si>
    <t>79,162*0,00045 'Přepočtené koeficientem množství</t>
  </si>
  <si>
    <t>89</t>
  </si>
  <si>
    <t>711141559</t>
  </si>
  <si>
    <t>Provedení izolace proti zemní vlhkosti pásy přitavením vodorovné NAIP</t>
  </si>
  <si>
    <t>-193359330</t>
  </si>
  <si>
    <t>90</t>
  </si>
  <si>
    <t>711142559</t>
  </si>
  <si>
    <t>Provedení izolace proti zemní vlhkosti pásy přitavením svislé NAIP</t>
  </si>
  <si>
    <t>-810085899</t>
  </si>
  <si>
    <t xml:space="preserve">"římsy mostu"    10,5*0,5*2</t>
  </si>
  <si>
    <t>91</t>
  </si>
  <si>
    <t>62857020.R</t>
  </si>
  <si>
    <t>pás těžký asfaltový, schválený systém SŽDC (Teranap 431)</t>
  </si>
  <si>
    <t>-1648709513</t>
  </si>
  <si>
    <t>178,71*1,15 'Přepočtené koeficientem množství</t>
  </si>
  <si>
    <t>92</t>
  </si>
  <si>
    <t>711491172</t>
  </si>
  <si>
    <t>Provedení doplňků izolace proti vodě na vodorovné ploše z textilií vrstva ochranná</t>
  </si>
  <si>
    <t>-1755346282</t>
  </si>
  <si>
    <t>93</t>
  </si>
  <si>
    <t>711491272</t>
  </si>
  <si>
    <t>Provedení doplňků izolace proti vodě na ploše svislé z textilií vrstva ochranná</t>
  </si>
  <si>
    <t>2131235257</t>
  </si>
  <si>
    <t>94</t>
  </si>
  <si>
    <t>69311095</t>
  </si>
  <si>
    <t>geotextilie netkaná separační, ochranná, filtrační, drenážní PES 1000g/m2</t>
  </si>
  <si>
    <t>-971060972</t>
  </si>
  <si>
    <t>168,21*1,05 'Přepočtené koeficientem množství</t>
  </si>
  <si>
    <t>95</t>
  </si>
  <si>
    <t>711491177</t>
  </si>
  <si>
    <t>Připevnění doplňků izolace proti vodě nerezovou lištou</t>
  </si>
  <si>
    <t>-1373532644</t>
  </si>
  <si>
    <t xml:space="preserve">"římsy mostu"    10,5*2 </t>
  </si>
  <si>
    <t>96</t>
  </si>
  <si>
    <t>13756655.R</t>
  </si>
  <si>
    <t>pásnice nerezová 50/5 - (kotvení izolace)</t>
  </si>
  <si>
    <t>1479213350</t>
  </si>
  <si>
    <t xml:space="preserve">"včetně prořezu 3%"    21,0*1,03</t>
  </si>
  <si>
    <t>97</t>
  </si>
  <si>
    <t>59030055.R</t>
  </si>
  <si>
    <t>vrut nerezový se šestihrannou hlavou 8x70mm, včetně hmoždinky</t>
  </si>
  <si>
    <t>-878273819</t>
  </si>
  <si>
    <t>98</t>
  </si>
  <si>
    <t>998711201</t>
  </si>
  <si>
    <t>Přesun hmot procentní pro izolace proti vodě, vlhkosti a plynům v objektech v do 6 m</t>
  </si>
  <si>
    <t>%</t>
  </si>
  <si>
    <t>-1017490426</t>
  </si>
  <si>
    <t>Práce a dodávky M</t>
  </si>
  <si>
    <t>22-M</t>
  </si>
  <si>
    <t>Montáže technologických zařízení pro dopravní stavby</t>
  </si>
  <si>
    <t>99</t>
  </si>
  <si>
    <t>220960715.R</t>
  </si>
  <si>
    <t>Pomocné práce zřízení nebo zajištění ochrany inženýrských sítí</t>
  </si>
  <si>
    <t>sou</t>
  </si>
  <si>
    <t>-350405007</t>
  </si>
  <si>
    <t>20-07-1/02 - SO 01 - Most km 38,170 v traťovém úseku Kamenné Žehrovice - Stochov_ Železniční svršek</t>
  </si>
  <si>
    <t>525341112</t>
  </si>
  <si>
    <t>Demontáž koleje na pražcích betonových soustavy S49 rozdělení d</t>
  </si>
  <si>
    <t>1972444872</t>
  </si>
  <si>
    <t>Poznámka k položce:_x000d_
V cenách jsou započteny i náklady na dělení kolejnic nebo demontáž styků, snesení koleje a rozebrání do součástí.</t>
  </si>
  <si>
    <t>512531111</t>
  </si>
  <si>
    <t>Odstranění kolejového lože z kameniva po rozebrání koleje</t>
  </si>
  <si>
    <t>-1297309377</t>
  </si>
  <si>
    <t>4,0*0,5*21,5</t>
  </si>
  <si>
    <t>512532993</t>
  </si>
  <si>
    <t>Příplatek za ztížení odstranění lože z kameniva po rozebrání koleje překážka po obou stranách</t>
  </si>
  <si>
    <t>157473540</t>
  </si>
  <si>
    <t>511501255</t>
  </si>
  <si>
    <t>Zřízení kolejového lože z drceného kameniva</t>
  </si>
  <si>
    <t>-1907284147</t>
  </si>
  <si>
    <t>511501192</t>
  </si>
  <si>
    <t>Příplatek za ztížení práce při překážce po obou stranách koleje</t>
  </si>
  <si>
    <t>-866377740</t>
  </si>
  <si>
    <t>58344005</t>
  </si>
  <si>
    <t>kamenivo drcené hrubé frakce 32/63 třída BI OTP ČD</t>
  </si>
  <si>
    <t>2145194067</t>
  </si>
  <si>
    <t>43*1,8 'Přepočtené koeficientem množství</t>
  </si>
  <si>
    <t>521391121</t>
  </si>
  <si>
    <t>Montáž kolejnicových pasů soustavy S49</t>
  </si>
  <si>
    <t>-1295586218</t>
  </si>
  <si>
    <t>Poznámka k položce:_x000d_
1. V cenách jsou započteny i náklady na manipulaci, úpravu rozchodu, nastavení spáry a sestykování kolejnic._x000d_
2. V cenách nejsou započteny náklady na svařování a zřízení bezstykové koleje.</t>
  </si>
  <si>
    <t>43765101</t>
  </si>
  <si>
    <t>kolejnice železniční širokopatní tvaru 49E1 (S49)</t>
  </si>
  <si>
    <t>-556722276</t>
  </si>
  <si>
    <t>Poznámka k položce:_x000d_
NEOCEŇOVAT! - použitý výzisk</t>
  </si>
  <si>
    <t>59211208</t>
  </si>
  <si>
    <t>pražec z předpjatého betonu příčný, vystrojení tuhé podkladnicové vč. kompletů pro kolejnici S 49 a R 65, 2420x284x210mm</t>
  </si>
  <si>
    <t>110324710</t>
  </si>
  <si>
    <t>31198049</t>
  </si>
  <si>
    <t xml:space="preserve">podložka pryžová pod patu kolejnice S49  183x126x6</t>
  </si>
  <si>
    <t>2032178236</t>
  </si>
  <si>
    <t>2*38</t>
  </si>
  <si>
    <t>548121613</t>
  </si>
  <si>
    <t>Svařování kolejnic aluminotermicky plný předehřev soustavy S49</t>
  </si>
  <si>
    <t>-13722434</t>
  </si>
  <si>
    <t>54653002</t>
  </si>
  <si>
    <t>dávka svařovací kolejnice S49 jakost R260 základní spára</t>
  </si>
  <si>
    <t>-1037789645</t>
  </si>
  <si>
    <t>543451112</t>
  </si>
  <si>
    <t>Umožnění volné dilatace kolejnice bez kluzných podložek bez demontáže a montáže upevňovadel</t>
  </si>
  <si>
    <t>693619938</t>
  </si>
  <si>
    <t>543191111.R</t>
  </si>
  <si>
    <t>Směrové a výškové vyrovnání koleje automatickou podbíječkou</t>
  </si>
  <si>
    <t>-759764555</t>
  </si>
  <si>
    <t>Poznámka k položce:_x000d_
NEOCEŇOVAT!_x000d_
Směrové a výškové vyrovnání koleje automatickou podbíječkou bude provedeno v rámci akce ST "Oprava trati v úseku Kladno - Krupá"</t>
  </si>
  <si>
    <t>-1880738020</t>
  </si>
  <si>
    <t xml:space="preserve">"kol. lože"     78,0</t>
  </si>
  <si>
    <t xml:space="preserve">"podložky pryžové pod patu kolejnice"     0,00018*38*2</t>
  </si>
  <si>
    <t>1926298819</t>
  </si>
  <si>
    <t>-1835298921</t>
  </si>
  <si>
    <t xml:space="preserve">"předpokládaná skládka lom Babín 12,0 km"    78,014*10</t>
  </si>
  <si>
    <t>997013814</t>
  </si>
  <si>
    <t>Poplatek za uložení na skládce (skládkovné) stavebního odpadu izolací kód odpadu 17 06 04</t>
  </si>
  <si>
    <t>-2010925926</t>
  </si>
  <si>
    <t>-1339548941</t>
  </si>
  <si>
    <t>998241021</t>
  </si>
  <si>
    <t>Přesun hmot pro dráhy kolejové jakéhokoliv rozsahu dopravní vzdálenost do 5000 m</t>
  </si>
  <si>
    <t>-894914541</t>
  </si>
  <si>
    <t>20-07-2 - SO 02 - Most km 38,292 v traťovém úseku Kamenné Žehrovice - Stochov_ Most-izolace a Žel. sv.</t>
  </si>
  <si>
    <t>20-07-2/01 - SO 02 - Most km 38,292 v traťovém úseku Kamenné Žehrovice - Stochov_ Most-izolace</t>
  </si>
  <si>
    <t>2010236067</t>
  </si>
  <si>
    <t xml:space="preserve">"výkop v tělese žel. spodku pro SVI"    243,0</t>
  </si>
  <si>
    <t>-1260066454</t>
  </si>
  <si>
    <t>Poznámka k položce:_x000d_
Předpokládaná skládka do 12 km - lom Babín</t>
  </si>
  <si>
    <t xml:space="preserve">"odečtena zemina minus zemina pro zpětné použití"    243,0-40,0</t>
  </si>
  <si>
    <t>1393682193</t>
  </si>
  <si>
    <t xml:space="preserve">"předpokládaná skládka do 12 km - lom Babín"    203,*2</t>
  </si>
  <si>
    <t>-383537800</t>
  </si>
  <si>
    <t>406,0*1,8</t>
  </si>
  <si>
    <t>162351103</t>
  </si>
  <si>
    <t>Vodorovné přemístění do 500 m výkopku/sypaniny z horniny třídy těžitelnosti I, skupiny 1 až 3</t>
  </si>
  <si>
    <t>-1374989936</t>
  </si>
  <si>
    <t xml:space="preserve">"zemina pro zpětné použití - na meziskládku"    40,0</t>
  </si>
  <si>
    <t>2070005712</t>
  </si>
  <si>
    <t>171112221</t>
  </si>
  <si>
    <t>Uložení sypaniny z hornin nesoudržných sypkých do násypů přes 3 m3 pro spodní stavbu železnic ručně</t>
  </si>
  <si>
    <t>519258456</t>
  </si>
  <si>
    <t xml:space="preserve">"doplnění svahů do projektovaných sklonů-výzisk"     40,0</t>
  </si>
  <si>
    <t>-1457568370</t>
  </si>
  <si>
    <t>25,02+25,76+20,33</t>
  </si>
  <si>
    <t>619151808</t>
  </si>
  <si>
    <t>-1356101626</t>
  </si>
  <si>
    <t>711431101</t>
  </si>
  <si>
    <t>Provedení izolace proti tlakové vodě vodorovné pásy na sucho AIP nebo tkaninou</t>
  </si>
  <si>
    <t>721025848</t>
  </si>
  <si>
    <t>15,9+302,0+16,2</t>
  </si>
  <si>
    <t>62857021.R</t>
  </si>
  <si>
    <t>pás těžký asfaltový s integrovanou ochrannou vč. spojovacího pásu, schválený systém SŽDC</t>
  </si>
  <si>
    <t>-1472719302</t>
  </si>
  <si>
    <t>334,1*1,15 'Přepočtené koeficientem množství</t>
  </si>
  <si>
    <t>711491171</t>
  </si>
  <si>
    <t>Provedení doplňků izolace proti vodě na vodorovné ploše z textilií vrstva podkladní</t>
  </si>
  <si>
    <t>-1849996932</t>
  </si>
  <si>
    <t xml:space="preserve">"ochranná vrstva izolace"    334,1</t>
  </si>
  <si>
    <t>69311084</t>
  </si>
  <si>
    <t>geotextilie netkaná separační, ochranná, filtrační, drenážní PP 700g/m2</t>
  </si>
  <si>
    <t>840694267</t>
  </si>
  <si>
    <t>334,1*1,05 'Přepočtené koeficientem množství</t>
  </si>
  <si>
    <t>1756162226</t>
  </si>
  <si>
    <t>20-07-2/02 - SO 02 - Most km 38,292 v traťovém úseku Kamenné Žehrovice - Stochov_ Železniční svršek</t>
  </si>
  <si>
    <t>2079233048</t>
  </si>
  <si>
    <t>1539703526</t>
  </si>
  <si>
    <t>29,0*0,5*4,5</t>
  </si>
  <si>
    <t>2032824782</t>
  </si>
  <si>
    <t>698983843</t>
  </si>
  <si>
    <t>511501278</t>
  </si>
  <si>
    <t>Příplatek za ztížení kolejového lože z kameniva při překážce po obou stranách</t>
  </si>
  <si>
    <t>325478238</t>
  </si>
  <si>
    <t>-709830690</t>
  </si>
  <si>
    <t>67*1,8 'Přepočtené koeficientem množství</t>
  </si>
  <si>
    <t>1015519559</t>
  </si>
  <si>
    <t>43765005</t>
  </si>
  <si>
    <t>kolejnice tv. 49E1 (S49), třídy R260</t>
  </si>
  <si>
    <t>263677168</t>
  </si>
  <si>
    <t>-149710084</t>
  </si>
  <si>
    <t>11234700</t>
  </si>
  <si>
    <t>2*46</t>
  </si>
  <si>
    <t>951648951</t>
  </si>
  <si>
    <t>-1724841797</t>
  </si>
  <si>
    <t>-52019219</t>
  </si>
  <si>
    <t>777027137</t>
  </si>
  <si>
    <t>-2133229732</t>
  </si>
  <si>
    <t xml:space="preserve">"kol. lože"     1,8*65,25</t>
  </si>
  <si>
    <t xml:space="preserve">"podložky pryžové pod patu kolejnice"     0,00018*46*2</t>
  </si>
  <si>
    <t>-975819193</t>
  </si>
  <si>
    <t>274287461</t>
  </si>
  <si>
    <t xml:space="preserve">"předpokládaná skládka lom Babín 12,0 km"    117,467*10</t>
  </si>
  <si>
    <t>-1272218961</t>
  </si>
  <si>
    <t>1865052361</t>
  </si>
  <si>
    <t>361801048</t>
  </si>
  <si>
    <t>20-07-3 - SO 01 a 02 - Oprava mostních objektů v traťovém úseku Kamenné Žehrovice - Stochov_VRN a DSPS</t>
  </si>
  <si>
    <t>20-07-3/01 - SO 01 a 02 - Oprava mostních objektů v traťovém úseku Kamenné Žehrovice - Stochov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</si>
  <si>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</si>
  <si>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</si>
  <si>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</si>
  <si>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</si>
  <si>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</si>
  <si>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</si>
  <si>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</si>
  <si>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</si>
  <si>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</si>
  <si>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</si>
  <si>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</si>
  <si>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</si>
  <si>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</si>
  <si>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</si>
  <si>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</si>
  <si>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-1588299605</t>
  </si>
  <si>
    <t>VRN3</t>
  </si>
  <si>
    <t>Zařízení staveniště</t>
  </si>
  <si>
    <t>030001000</t>
  </si>
  <si>
    <t>-717187695</t>
  </si>
  <si>
    <t>Poznámka k položce:_x000d_
včetně pronájmů pozemků</t>
  </si>
  <si>
    <t>034002000</t>
  </si>
  <si>
    <t>Zabezpečení staveniště</t>
  </si>
  <si>
    <t>-2122854242</t>
  </si>
  <si>
    <t>Poznámka k položce:_x000d_
zabezpečení staveniště mimo pracovní dobu, cca 28 dnů</t>
  </si>
  <si>
    <t>039002000</t>
  </si>
  <si>
    <t>Zrušení zařízení staveniště</t>
  </si>
  <si>
    <t>-1360607677</t>
  </si>
  <si>
    <t>Poznámka k položce:_x000d_
včetně uvedení pozemků do původního stavu</t>
  </si>
  <si>
    <t>VRN4</t>
  </si>
  <si>
    <t>Inženýrská činnost</t>
  </si>
  <si>
    <t>042903000</t>
  </si>
  <si>
    <t>Ostatní posudky</t>
  </si>
  <si>
    <t>341821097</t>
  </si>
  <si>
    <t xml:space="preserve">Poznámka k položce:_x000d_
rozbory odpadů -  kol. lože a zeminy </t>
  </si>
  <si>
    <t>043154000</t>
  </si>
  <si>
    <t>Zkoušky hutnicí</t>
  </si>
  <si>
    <t>-1671409462</t>
  </si>
  <si>
    <t>Poznámka k položce:_x000d_
zatěžkávací zkošky pláně</t>
  </si>
  <si>
    <t>VRN6</t>
  </si>
  <si>
    <t>Územní vlivy</t>
  </si>
  <si>
    <t>060001000</t>
  </si>
  <si>
    <t>-1679462459</t>
  </si>
  <si>
    <t>065002000</t>
  </si>
  <si>
    <t>Mimostaveništní doprava materiálů</t>
  </si>
  <si>
    <t>-1176708737</t>
  </si>
  <si>
    <t>Poznámka k položce:_x000d_
přepravy, které nejsou zakalkulovány v rozpočtu</t>
  </si>
  <si>
    <t>VRN7</t>
  </si>
  <si>
    <t>Provozní vlivy</t>
  </si>
  <si>
    <t>070001000</t>
  </si>
  <si>
    <t>1649252983</t>
  </si>
  <si>
    <t>072103001</t>
  </si>
  <si>
    <t>Projednání DIO a zajištění DIR komunikace II.a III. třídy</t>
  </si>
  <si>
    <t>639090115</t>
  </si>
  <si>
    <t xml:space="preserve">Poznámka k položce:_x000d_
omezení dopravy pod mostem.         </t>
  </si>
  <si>
    <t>VRN8</t>
  </si>
  <si>
    <t>Přesun stavebních kapacit</t>
  </si>
  <si>
    <t>081103000</t>
  </si>
  <si>
    <t>Denní doprava pracovníků na pracoviště</t>
  </si>
  <si>
    <t>-1791272696</t>
  </si>
  <si>
    <t>20-07-3/02 - SO 01 a 02 - Oprava mostních objektů v traťovém úseku Kamenné Žehrovice - Stochov _ DSPS</t>
  </si>
  <si>
    <t>013254000</t>
  </si>
  <si>
    <t>Dokumentace skutečného provedení stavby</t>
  </si>
  <si>
    <t>CS ÚRS 2020 01</t>
  </si>
  <si>
    <t>1160527630</t>
  </si>
  <si>
    <t>Poznámka k položce:_x000d_
DSPS 2x, včetně digitální podoby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</si>
</sst>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7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3" t="s">
        <v>28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30"/>
      <c r="BS17" s="16" t="s">
        <v>41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48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49</v>
      </c>
      <c r="E29" s="47"/>
      <c r="F29" s="31" t="s">
        <v>50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51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56</v>
      </c>
      <c r="U35" s="54"/>
      <c r="V35" s="54"/>
      <c r="W35" s="54"/>
      <c r="X35" s="56" t="s">
        <v>57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60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61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60</v>
      </c>
      <c r="AI60" s="42"/>
      <c r="AJ60" s="42"/>
      <c r="AK60" s="42"/>
      <c r="AL60" s="42"/>
      <c r="AM60" s="64" t="s">
        <v>61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60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61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60</v>
      </c>
      <c r="AI75" s="42"/>
      <c r="AJ75" s="42"/>
      <c r="AK75" s="42"/>
      <c r="AL75" s="42"/>
      <c r="AM75" s="64" t="s">
        <v>61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20-07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mostních objektů v traťovém úseku Kamenné Žehrovice - Stochov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Kačice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23</v>
      </c>
      <c r="AJ87" s="40"/>
      <c r="AK87" s="40"/>
      <c r="AL87" s="40"/>
      <c r="AM87" s="79" t="str">
        <f>IF(AN8= "","",AN8)</f>
        <v>12. 1. 2021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1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37</v>
      </c>
      <c r="AJ89" s="40"/>
      <c r="AK89" s="40"/>
      <c r="AL89" s="40"/>
      <c r="AM89" s="80" t="str">
        <f>IF(E17="","",E17)</f>
        <v>Ing. Ivan Šír, projektování dopravních staveb a.s.</v>
      </c>
      <c r="AN89" s="71"/>
      <c r="AO89" s="71"/>
      <c r="AP89" s="71"/>
      <c r="AQ89" s="40"/>
      <c r="AR89" s="44"/>
      <c r="AS89" s="81" t="s">
        <v>65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35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66</v>
      </c>
      <c r="D92" s="94"/>
      <c r="E92" s="94"/>
      <c r="F92" s="94"/>
      <c r="G92" s="94"/>
      <c r="H92" s="95"/>
      <c r="I92" s="96" t="s">
        <v>67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68</v>
      </c>
      <c r="AH92" s="94"/>
      <c r="AI92" s="94"/>
      <c r="AJ92" s="94"/>
      <c r="AK92" s="94"/>
      <c r="AL92" s="94"/>
      <c r="AM92" s="94"/>
      <c r="AN92" s="96" t="s">
        <v>69</v>
      </c>
      <c r="AO92" s="94"/>
      <c r="AP92" s="98"/>
      <c r="AQ92" s="99" t="s">
        <v>70</v>
      </c>
      <c r="AR92" s="44"/>
      <c r="AS92" s="100" t="s">
        <v>71</v>
      </c>
      <c r="AT92" s="101" t="s">
        <v>72</v>
      </c>
      <c r="AU92" s="101" t="s">
        <v>73</v>
      </c>
      <c r="AV92" s="101" t="s">
        <v>74</v>
      </c>
      <c r="AW92" s="101" t="s">
        <v>75</v>
      </c>
      <c r="AX92" s="101" t="s">
        <v>76</v>
      </c>
      <c r="AY92" s="101" t="s">
        <v>77</v>
      </c>
      <c r="AZ92" s="101" t="s">
        <v>78</v>
      </c>
      <c r="BA92" s="101" t="s">
        <v>79</v>
      </c>
      <c r="BB92" s="101" t="s">
        <v>80</v>
      </c>
      <c r="BC92" s="101" t="s">
        <v>81</v>
      </c>
      <c r="BD92" s="102" t="s">
        <v>82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ROUND(AS95+AS98+AS101,2)</f>
        <v>0</v>
      </c>
      <c r="AT94" s="114">
        <f>ROUND(SUM(AV94:AW94),2)</f>
        <v>0</v>
      </c>
      <c r="AU94" s="115">
        <f>ROUND(AU95+AU98+AU101,5)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ROUND(AZ95+AZ98+AZ101,2)</f>
        <v>0</v>
      </c>
      <c r="BA94" s="114">
        <f>ROUND(BA95+BA98+BA101,2)</f>
        <v>0</v>
      </c>
      <c r="BB94" s="114">
        <f>ROUND(BB95+BB98+BB101,2)</f>
        <v>0</v>
      </c>
      <c r="BC94" s="114">
        <f>ROUND(BC95+BC98+BC101,2)</f>
        <v>0</v>
      </c>
      <c r="BD94" s="116">
        <f>ROUND(BD95+BD98+BD101,2)</f>
        <v>0</v>
      </c>
      <c r="BE94" s="6"/>
      <c r="BS94" s="117" t="s">
        <v>84</v>
      </c>
      <c r="BT94" s="117" t="s">
        <v>85</v>
      </c>
      <c r="BU94" s="118" t="s">
        <v>86</v>
      </c>
      <c r="BV94" s="117" t="s">
        <v>87</v>
      </c>
      <c r="BW94" s="117" t="s">
        <v>5</v>
      </c>
      <c r="BX94" s="117" t="s">
        <v>88</v>
      </c>
      <c r="CL94" s="117" t="s">
        <v>19</v>
      </c>
    </row>
    <row r="95" s="7" customFormat="1" ht="37.5" customHeight="1">
      <c r="A95" s="7"/>
      <c r="B95" s="119"/>
      <c r="C95" s="120"/>
      <c r="D95" s="121" t="s">
        <v>89</v>
      </c>
      <c r="E95" s="121"/>
      <c r="F95" s="121"/>
      <c r="G95" s="121"/>
      <c r="H95" s="121"/>
      <c r="I95" s="122"/>
      <c r="J95" s="121" t="s">
        <v>90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91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84</v>
      </c>
      <c r="BT95" s="131" t="s">
        <v>92</v>
      </c>
      <c r="BU95" s="131" t="s">
        <v>86</v>
      </c>
      <c r="BV95" s="131" t="s">
        <v>87</v>
      </c>
      <c r="BW95" s="131" t="s">
        <v>93</v>
      </c>
      <c r="BX95" s="131" t="s">
        <v>5</v>
      </c>
      <c r="CL95" s="131" t="s">
        <v>19</v>
      </c>
      <c r="CM95" s="131" t="s">
        <v>94</v>
      </c>
    </row>
    <row r="96" s="4" customFormat="1" ht="35.25" customHeight="1">
      <c r="A96" s="132" t="s">
        <v>95</v>
      </c>
      <c r="B96" s="70"/>
      <c r="C96" s="133"/>
      <c r="D96" s="133"/>
      <c r="E96" s="134" t="s">
        <v>96</v>
      </c>
      <c r="F96" s="134"/>
      <c r="G96" s="134"/>
      <c r="H96" s="134"/>
      <c r="I96" s="134"/>
      <c r="J96" s="133"/>
      <c r="K96" s="134" t="s">
        <v>97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'20-07-1-01 - SO 01 - Most...'!J32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98</v>
      </c>
      <c r="AR96" s="72"/>
      <c r="AS96" s="137">
        <v>0</v>
      </c>
      <c r="AT96" s="138">
        <f>ROUND(SUM(AV96:AW96),2)</f>
        <v>0</v>
      </c>
      <c r="AU96" s="139">
        <f>'20-07-1-01 - SO 01 - Most...'!P133</f>
        <v>0</v>
      </c>
      <c r="AV96" s="138">
        <f>'20-07-1-01 - SO 01 - Most...'!J35</f>
        <v>0</v>
      </c>
      <c r="AW96" s="138">
        <f>'20-07-1-01 - SO 01 - Most...'!J36</f>
        <v>0</v>
      </c>
      <c r="AX96" s="138">
        <f>'20-07-1-01 - SO 01 - Most...'!J37</f>
        <v>0</v>
      </c>
      <c r="AY96" s="138">
        <f>'20-07-1-01 - SO 01 - Most...'!J38</f>
        <v>0</v>
      </c>
      <c r="AZ96" s="138">
        <f>'20-07-1-01 - SO 01 - Most...'!F35</f>
        <v>0</v>
      </c>
      <c r="BA96" s="138">
        <f>'20-07-1-01 - SO 01 - Most...'!F36</f>
        <v>0</v>
      </c>
      <c r="BB96" s="138">
        <f>'20-07-1-01 - SO 01 - Most...'!F37</f>
        <v>0</v>
      </c>
      <c r="BC96" s="138">
        <f>'20-07-1-01 - SO 01 - Most...'!F38</f>
        <v>0</v>
      </c>
      <c r="BD96" s="140">
        <f>'20-07-1-01 - SO 01 - Most...'!F39</f>
        <v>0</v>
      </c>
      <c r="BE96" s="4"/>
      <c r="BT96" s="141" t="s">
        <v>94</v>
      </c>
      <c r="BV96" s="141" t="s">
        <v>87</v>
      </c>
      <c r="BW96" s="141" t="s">
        <v>99</v>
      </c>
      <c r="BX96" s="141" t="s">
        <v>93</v>
      </c>
      <c r="CL96" s="141" t="s">
        <v>19</v>
      </c>
    </row>
    <row r="97" s="4" customFormat="1" ht="35.25" customHeight="1">
      <c r="A97" s="132" t="s">
        <v>95</v>
      </c>
      <c r="B97" s="70"/>
      <c r="C97" s="133"/>
      <c r="D97" s="133"/>
      <c r="E97" s="134" t="s">
        <v>100</v>
      </c>
      <c r="F97" s="134"/>
      <c r="G97" s="134"/>
      <c r="H97" s="134"/>
      <c r="I97" s="134"/>
      <c r="J97" s="133"/>
      <c r="K97" s="134" t="s">
        <v>101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'20-07-1-02 - SO 01 - Most...'!J32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98</v>
      </c>
      <c r="AR97" s="72"/>
      <c r="AS97" s="137">
        <v>0</v>
      </c>
      <c r="AT97" s="138">
        <f>ROUND(SUM(AV97:AW97),2)</f>
        <v>0</v>
      </c>
      <c r="AU97" s="139">
        <f>'20-07-1-02 - SO 01 - Most...'!P123</f>
        <v>0</v>
      </c>
      <c r="AV97" s="138">
        <f>'20-07-1-02 - SO 01 - Most...'!J35</f>
        <v>0</v>
      </c>
      <c r="AW97" s="138">
        <f>'20-07-1-02 - SO 01 - Most...'!J36</f>
        <v>0</v>
      </c>
      <c r="AX97" s="138">
        <f>'20-07-1-02 - SO 01 - Most...'!J37</f>
        <v>0</v>
      </c>
      <c r="AY97" s="138">
        <f>'20-07-1-02 - SO 01 - Most...'!J38</f>
        <v>0</v>
      </c>
      <c r="AZ97" s="138">
        <f>'20-07-1-02 - SO 01 - Most...'!F35</f>
        <v>0</v>
      </c>
      <c r="BA97" s="138">
        <f>'20-07-1-02 - SO 01 - Most...'!F36</f>
        <v>0</v>
      </c>
      <c r="BB97" s="138">
        <f>'20-07-1-02 - SO 01 - Most...'!F37</f>
        <v>0</v>
      </c>
      <c r="BC97" s="138">
        <f>'20-07-1-02 - SO 01 - Most...'!F38</f>
        <v>0</v>
      </c>
      <c r="BD97" s="140">
        <f>'20-07-1-02 - SO 01 - Most...'!F39</f>
        <v>0</v>
      </c>
      <c r="BE97" s="4"/>
      <c r="BT97" s="141" t="s">
        <v>94</v>
      </c>
      <c r="BV97" s="141" t="s">
        <v>87</v>
      </c>
      <c r="BW97" s="141" t="s">
        <v>102</v>
      </c>
      <c r="BX97" s="141" t="s">
        <v>93</v>
      </c>
      <c r="CL97" s="141" t="s">
        <v>19</v>
      </c>
    </row>
    <row r="98" s="7" customFormat="1" ht="37.5" customHeight="1">
      <c r="A98" s="7"/>
      <c r="B98" s="119"/>
      <c r="C98" s="120"/>
      <c r="D98" s="121" t="s">
        <v>103</v>
      </c>
      <c r="E98" s="121"/>
      <c r="F98" s="121"/>
      <c r="G98" s="121"/>
      <c r="H98" s="121"/>
      <c r="I98" s="122"/>
      <c r="J98" s="121" t="s">
        <v>104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91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84</v>
      </c>
      <c r="BT98" s="131" t="s">
        <v>92</v>
      </c>
      <c r="BU98" s="131" t="s">
        <v>86</v>
      </c>
      <c r="BV98" s="131" t="s">
        <v>87</v>
      </c>
      <c r="BW98" s="131" t="s">
        <v>105</v>
      </c>
      <c r="BX98" s="131" t="s">
        <v>5</v>
      </c>
      <c r="CL98" s="131" t="s">
        <v>19</v>
      </c>
      <c r="CM98" s="131" t="s">
        <v>94</v>
      </c>
    </row>
    <row r="99" s="4" customFormat="1" ht="35.25" customHeight="1">
      <c r="A99" s="132" t="s">
        <v>95</v>
      </c>
      <c r="B99" s="70"/>
      <c r="C99" s="133"/>
      <c r="D99" s="133"/>
      <c r="E99" s="134" t="s">
        <v>106</v>
      </c>
      <c r="F99" s="134"/>
      <c r="G99" s="134"/>
      <c r="H99" s="134"/>
      <c r="I99" s="134"/>
      <c r="J99" s="133"/>
      <c r="K99" s="134" t="s">
        <v>107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'20-07-2-01 - SO 02 - Most...'!J32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98</v>
      </c>
      <c r="AR99" s="72"/>
      <c r="AS99" s="137">
        <v>0</v>
      </c>
      <c r="AT99" s="138">
        <f>ROUND(SUM(AV99:AW99),2)</f>
        <v>0</v>
      </c>
      <c r="AU99" s="139">
        <f>'20-07-2-01 - SO 02 - Most...'!P126</f>
        <v>0</v>
      </c>
      <c r="AV99" s="138">
        <f>'20-07-2-01 - SO 02 - Most...'!J35</f>
        <v>0</v>
      </c>
      <c r="AW99" s="138">
        <f>'20-07-2-01 - SO 02 - Most...'!J36</f>
        <v>0</v>
      </c>
      <c r="AX99" s="138">
        <f>'20-07-2-01 - SO 02 - Most...'!J37</f>
        <v>0</v>
      </c>
      <c r="AY99" s="138">
        <f>'20-07-2-01 - SO 02 - Most...'!J38</f>
        <v>0</v>
      </c>
      <c r="AZ99" s="138">
        <f>'20-07-2-01 - SO 02 - Most...'!F35</f>
        <v>0</v>
      </c>
      <c r="BA99" s="138">
        <f>'20-07-2-01 - SO 02 - Most...'!F36</f>
        <v>0</v>
      </c>
      <c r="BB99" s="138">
        <f>'20-07-2-01 - SO 02 - Most...'!F37</f>
        <v>0</v>
      </c>
      <c r="BC99" s="138">
        <f>'20-07-2-01 - SO 02 - Most...'!F38</f>
        <v>0</v>
      </c>
      <c r="BD99" s="140">
        <f>'20-07-2-01 - SO 02 - Most...'!F39</f>
        <v>0</v>
      </c>
      <c r="BE99" s="4"/>
      <c r="BT99" s="141" t="s">
        <v>94</v>
      </c>
      <c r="BV99" s="141" t="s">
        <v>87</v>
      </c>
      <c r="BW99" s="141" t="s">
        <v>108</v>
      </c>
      <c r="BX99" s="141" t="s">
        <v>105</v>
      </c>
      <c r="CL99" s="141" t="s">
        <v>19</v>
      </c>
    </row>
    <row r="100" s="4" customFormat="1" ht="35.25" customHeight="1">
      <c r="A100" s="132" t="s">
        <v>95</v>
      </c>
      <c r="B100" s="70"/>
      <c r="C100" s="133"/>
      <c r="D100" s="133"/>
      <c r="E100" s="134" t="s">
        <v>109</v>
      </c>
      <c r="F100" s="134"/>
      <c r="G100" s="134"/>
      <c r="H100" s="134"/>
      <c r="I100" s="134"/>
      <c r="J100" s="133"/>
      <c r="K100" s="134" t="s">
        <v>110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'20-07-2-02 - SO 02 - Most...'!J32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98</v>
      </c>
      <c r="AR100" s="72"/>
      <c r="AS100" s="137">
        <v>0</v>
      </c>
      <c r="AT100" s="138">
        <f>ROUND(SUM(AV100:AW100),2)</f>
        <v>0</v>
      </c>
      <c r="AU100" s="139">
        <f>'20-07-2-02 - SO 02 - Most...'!P123</f>
        <v>0</v>
      </c>
      <c r="AV100" s="138">
        <f>'20-07-2-02 - SO 02 - Most...'!J35</f>
        <v>0</v>
      </c>
      <c r="AW100" s="138">
        <f>'20-07-2-02 - SO 02 - Most...'!J36</f>
        <v>0</v>
      </c>
      <c r="AX100" s="138">
        <f>'20-07-2-02 - SO 02 - Most...'!J37</f>
        <v>0</v>
      </c>
      <c r="AY100" s="138">
        <f>'20-07-2-02 - SO 02 - Most...'!J38</f>
        <v>0</v>
      </c>
      <c r="AZ100" s="138">
        <f>'20-07-2-02 - SO 02 - Most...'!F35</f>
        <v>0</v>
      </c>
      <c r="BA100" s="138">
        <f>'20-07-2-02 - SO 02 - Most...'!F36</f>
        <v>0</v>
      </c>
      <c r="BB100" s="138">
        <f>'20-07-2-02 - SO 02 - Most...'!F37</f>
        <v>0</v>
      </c>
      <c r="BC100" s="138">
        <f>'20-07-2-02 - SO 02 - Most...'!F38</f>
        <v>0</v>
      </c>
      <c r="BD100" s="140">
        <f>'20-07-2-02 - SO 02 - Most...'!F39</f>
        <v>0</v>
      </c>
      <c r="BE100" s="4"/>
      <c r="BT100" s="141" t="s">
        <v>94</v>
      </c>
      <c r="BV100" s="141" t="s">
        <v>87</v>
      </c>
      <c r="BW100" s="141" t="s">
        <v>111</v>
      </c>
      <c r="BX100" s="141" t="s">
        <v>105</v>
      </c>
      <c r="CL100" s="141" t="s">
        <v>19</v>
      </c>
    </row>
    <row r="101" s="7" customFormat="1" ht="37.5" customHeight="1">
      <c r="A101" s="7"/>
      <c r="B101" s="119"/>
      <c r="C101" s="120"/>
      <c r="D101" s="121" t="s">
        <v>112</v>
      </c>
      <c r="E101" s="121"/>
      <c r="F101" s="121"/>
      <c r="G101" s="121"/>
      <c r="H101" s="121"/>
      <c r="I101" s="122"/>
      <c r="J101" s="121" t="s">
        <v>113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114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84</v>
      </c>
      <c r="BT101" s="131" t="s">
        <v>92</v>
      </c>
      <c r="BU101" s="131" t="s">
        <v>86</v>
      </c>
      <c r="BV101" s="131" t="s">
        <v>87</v>
      </c>
      <c r="BW101" s="131" t="s">
        <v>115</v>
      </c>
      <c r="BX101" s="131" t="s">
        <v>5</v>
      </c>
      <c r="CL101" s="131" t="s">
        <v>19</v>
      </c>
      <c r="CM101" s="131" t="s">
        <v>94</v>
      </c>
    </row>
    <row r="102" s="4" customFormat="1" ht="35.25" customHeight="1">
      <c r="A102" s="132" t="s">
        <v>95</v>
      </c>
      <c r="B102" s="70"/>
      <c r="C102" s="133"/>
      <c r="D102" s="133"/>
      <c r="E102" s="134" t="s">
        <v>116</v>
      </c>
      <c r="F102" s="134"/>
      <c r="G102" s="134"/>
      <c r="H102" s="134"/>
      <c r="I102" s="134"/>
      <c r="J102" s="133"/>
      <c r="K102" s="134" t="s">
        <v>117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'20-07-3-01 - SO 01 a 02 -...'!J32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98</v>
      </c>
      <c r="AR102" s="72"/>
      <c r="AS102" s="137">
        <v>0</v>
      </c>
      <c r="AT102" s="138">
        <f>ROUND(SUM(AV102:AW102),2)</f>
        <v>0</v>
      </c>
      <c r="AU102" s="139">
        <f>'20-07-3-01 - SO 01 a 02 -...'!P126</f>
        <v>0</v>
      </c>
      <c r="AV102" s="138">
        <f>'20-07-3-01 - SO 01 a 02 -...'!J35</f>
        <v>0</v>
      </c>
      <c r="AW102" s="138">
        <f>'20-07-3-01 - SO 01 a 02 -...'!J36</f>
        <v>0</v>
      </c>
      <c r="AX102" s="138">
        <f>'20-07-3-01 - SO 01 a 02 -...'!J37</f>
        <v>0</v>
      </c>
      <c r="AY102" s="138">
        <f>'20-07-3-01 - SO 01 a 02 -...'!J38</f>
        <v>0</v>
      </c>
      <c r="AZ102" s="138">
        <f>'20-07-3-01 - SO 01 a 02 -...'!F35</f>
        <v>0</v>
      </c>
      <c r="BA102" s="138">
        <f>'20-07-3-01 - SO 01 a 02 -...'!F36</f>
        <v>0</v>
      </c>
      <c r="BB102" s="138">
        <f>'20-07-3-01 - SO 01 a 02 -...'!F37</f>
        <v>0</v>
      </c>
      <c r="BC102" s="138">
        <f>'20-07-3-01 - SO 01 a 02 -...'!F38</f>
        <v>0</v>
      </c>
      <c r="BD102" s="140">
        <f>'20-07-3-01 - SO 01 a 02 -...'!F39</f>
        <v>0</v>
      </c>
      <c r="BE102" s="4"/>
      <c r="BT102" s="141" t="s">
        <v>94</v>
      </c>
      <c r="BV102" s="141" t="s">
        <v>87</v>
      </c>
      <c r="BW102" s="141" t="s">
        <v>118</v>
      </c>
      <c r="BX102" s="141" t="s">
        <v>115</v>
      </c>
      <c r="CL102" s="141" t="s">
        <v>19</v>
      </c>
    </row>
    <row r="103" s="4" customFormat="1" ht="35.25" customHeight="1">
      <c r="A103" s="132" t="s">
        <v>95</v>
      </c>
      <c r="B103" s="70"/>
      <c r="C103" s="133"/>
      <c r="D103" s="133"/>
      <c r="E103" s="134" t="s">
        <v>119</v>
      </c>
      <c r="F103" s="134"/>
      <c r="G103" s="134"/>
      <c r="H103" s="134"/>
      <c r="I103" s="134"/>
      <c r="J103" s="133"/>
      <c r="K103" s="134" t="s">
        <v>120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'20-07-3-02 - SO 01 a 02 -...'!J32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98</v>
      </c>
      <c r="AR103" s="72"/>
      <c r="AS103" s="142">
        <v>0</v>
      </c>
      <c r="AT103" s="143">
        <f>ROUND(SUM(AV103:AW103),2)</f>
        <v>0</v>
      </c>
      <c r="AU103" s="144">
        <f>'20-07-3-02 - SO 01 a 02 -...'!P121</f>
        <v>0</v>
      </c>
      <c r="AV103" s="143">
        <f>'20-07-3-02 - SO 01 a 02 -...'!J35</f>
        <v>0</v>
      </c>
      <c r="AW103" s="143">
        <f>'20-07-3-02 - SO 01 a 02 -...'!J36</f>
        <v>0</v>
      </c>
      <c r="AX103" s="143">
        <f>'20-07-3-02 - SO 01 a 02 -...'!J37</f>
        <v>0</v>
      </c>
      <c r="AY103" s="143">
        <f>'20-07-3-02 - SO 01 a 02 -...'!J38</f>
        <v>0</v>
      </c>
      <c r="AZ103" s="143">
        <f>'20-07-3-02 - SO 01 a 02 -...'!F35</f>
        <v>0</v>
      </c>
      <c r="BA103" s="143">
        <f>'20-07-3-02 - SO 01 a 02 -...'!F36</f>
        <v>0</v>
      </c>
      <c r="BB103" s="143">
        <f>'20-07-3-02 - SO 01 a 02 -...'!F37</f>
        <v>0</v>
      </c>
      <c r="BC103" s="143">
        <f>'20-07-3-02 - SO 01 a 02 -...'!F38</f>
        <v>0</v>
      </c>
      <c r="BD103" s="145">
        <f>'20-07-3-02 - SO 01 a 02 -...'!F39</f>
        <v>0</v>
      </c>
      <c r="BE103" s="4"/>
      <c r="BT103" s="141" t="s">
        <v>94</v>
      </c>
      <c r="BV103" s="141" t="s">
        <v>87</v>
      </c>
      <c r="BW103" s="141" t="s">
        <v>121</v>
      </c>
      <c r="BX103" s="141" t="s">
        <v>115</v>
      </c>
      <c r="CL103" s="141" t="s">
        <v>19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+ehG9AuMzvEevC87JGboLWZR6F8ScbOeL4QuN6WDPx5skjPnAvSqrHyikW6AWlipozz3E29IPHJN7tXnDS8VPg==" hashValue="KifUqaP1dYhDHRNXuw9BbAencwfyc39vVFUM3ntG0+eT/tlWM1HHSY92NJ1HILtuIS2bzWgsYO82sdzeJEVx/g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0-07-1-01 - SO 01 - Most...'!C2" display="/"/>
    <hyperlink ref="A97" location="'20-07-1-02 - SO 01 - Most...'!C2" display="/"/>
    <hyperlink ref="A99" location="'20-07-2-01 - SO 02 - Most...'!C2" display="/"/>
    <hyperlink ref="A100" location="'20-07-2-02 - SO 02 - Most...'!C2" display="/"/>
    <hyperlink ref="A102" location="'20-07-3-01 - SO 01 a 02 -...'!C2" display="/"/>
    <hyperlink ref="A103" location="'20-07-3-02 - SO 01 a 02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124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126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ROUND(J133,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ROUND((SUM(BE133:BE354)),  2)</f>
        <v>0</v>
      </c>
      <c r="G35" s="38"/>
      <c r="H35" s="38"/>
      <c r="I35" s="166">
        <v>0.20999999999999999</v>
      </c>
      <c r="J35" s="165">
        <f>ROUND(((SUM(BE133:BE354))*I35),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ROUND((SUM(BF133:BF354)),  2)</f>
        <v>0</v>
      </c>
      <c r="G36" s="38"/>
      <c r="H36" s="38"/>
      <c r="I36" s="166">
        <v>0.14999999999999999</v>
      </c>
      <c r="J36" s="165">
        <f>ROUND(((SUM(BF133:BF354))*I36),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ROUND((SUM(BG133:BG354)),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ROUND((SUM(BH133:BH354)),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ROUND((SUM(BI133:BI354)),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124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20-07-1/01 - SO 01 - Most km 38,170 v traťovém úseku Kamenné Žehrovice - Stochov_ Most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J133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132</v>
      </c>
      <c r="E98" s="193"/>
      <c r="F98" s="193"/>
      <c r="G98" s="193"/>
      <c r="H98" s="193"/>
      <c r="I98" s="193"/>
      <c r="J98" s="194">
        <f>J134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133</v>
      </c>
      <c r="E99" s="198"/>
      <c r="F99" s="198"/>
      <c r="G99" s="198"/>
      <c r="H99" s="198"/>
      <c r="I99" s="198"/>
      <c r="J99" s="199">
        <f>J135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134</v>
      </c>
      <c r="E100" s="198"/>
      <c r="F100" s="198"/>
      <c r="G100" s="198"/>
      <c r="H100" s="198"/>
      <c r="I100" s="198"/>
      <c r="J100" s="199">
        <f>J153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135</v>
      </c>
      <c r="E101" s="198"/>
      <c r="F101" s="198"/>
      <c r="G101" s="198"/>
      <c r="H101" s="198"/>
      <c r="I101" s="198"/>
      <c r="J101" s="199">
        <f>J171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136</v>
      </c>
      <c r="E102" s="198"/>
      <c r="F102" s="198"/>
      <c r="G102" s="198"/>
      <c r="H102" s="198"/>
      <c r="I102" s="198"/>
      <c r="J102" s="199">
        <f>J185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137</v>
      </c>
      <c r="E103" s="198"/>
      <c r="F103" s="198"/>
      <c r="G103" s="198"/>
      <c r="H103" s="198"/>
      <c r="I103" s="198"/>
      <c r="J103" s="199">
        <f>J201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138</v>
      </c>
      <c r="E104" s="198"/>
      <c r="F104" s="198"/>
      <c r="G104" s="198"/>
      <c r="H104" s="198"/>
      <c r="I104" s="198"/>
      <c r="J104" s="199">
        <f>J204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139</v>
      </c>
      <c r="E105" s="198"/>
      <c r="F105" s="198"/>
      <c r="G105" s="198"/>
      <c r="H105" s="198"/>
      <c r="I105" s="198"/>
      <c r="J105" s="199">
        <f>J208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3"/>
      <c r="D106" s="197" t="s">
        <v>140</v>
      </c>
      <c r="E106" s="198"/>
      <c r="F106" s="198"/>
      <c r="G106" s="198"/>
      <c r="H106" s="198"/>
      <c r="I106" s="198"/>
      <c r="J106" s="199">
        <f>J299</f>
        <v>0</v>
      </c>
      <c r="K106" s="133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3"/>
      <c r="D107" s="197" t="s">
        <v>141</v>
      </c>
      <c r="E107" s="198"/>
      <c r="F107" s="198"/>
      <c r="G107" s="198"/>
      <c r="H107" s="198"/>
      <c r="I107" s="198"/>
      <c r="J107" s="199">
        <f>J316</f>
        <v>0</v>
      </c>
      <c r="K107" s="133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0"/>
      <c r="C108" s="191"/>
      <c r="D108" s="192" t="s">
        <v>142</v>
      </c>
      <c r="E108" s="193"/>
      <c r="F108" s="193"/>
      <c r="G108" s="193"/>
      <c r="H108" s="193"/>
      <c r="I108" s="193"/>
      <c r="J108" s="194">
        <f>J318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6"/>
      <c r="C109" s="133"/>
      <c r="D109" s="197" t="s">
        <v>143</v>
      </c>
      <c r="E109" s="198"/>
      <c r="F109" s="198"/>
      <c r="G109" s="198"/>
      <c r="H109" s="198"/>
      <c r="I109" s="198"/>
      <c r="J109" s="199">
        <f>J319</f>
        <v>0</v>
      </c>
      <c r="K109" s="133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0"/>
      <c r="C110" s="191"/>
      <c r="D110" s="192" t="s">
        <v>144</v>
      </c>
      <c r="E110" s="193"/>
      <c r="F110" s="193"/>
      <c r="G110" s="193"/>
      <c r="H110" s="193"/>
      <c r="I110" s="193"/>
      <c r="J110" s="194">
        <f>J352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6"/>
      <c r="C111" s="133"/>
      <c r="D111" s="197" t="s">
        <v>145</v>
      </c>
      <c r="E111" s="198"/>
      <c r="F111" s="198"/>
      <c r="G111" s="198"/>
      <c r="H111" s="198"/>
      <c r="I111" s="198"/>
      <c r="J111" s="199">
        <f>J353</f>
        <v>0</v>
      </c>
      <c r="K111" s="133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2" t="s">
        <v>146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5" t="str">
        <f>E7</f>
        <v>Oprava mostních objektů v traťovém úseku Kamenné Žehrovice - Stochov</v>
      </c>
      <c r="F121" s="31"/>
      <c r="G121" s="31"/>
      <c r="H121" s="31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0"/>
      <c r="C122" s="31" t="s">
        <v>123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="2" customFormat="1" ht="23.25" customHeight="1">
      <c r="A123" s="38"/>
      <c r="B123" s="39"/>
      <c r="C123" s="40"/>
      <c r="D123" s="40"/>
      <c r="E123" s="185" t="s">
        <v>124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125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40"/>
      <c r="D125" s="40"/>
      <c r="E125" s="76" t="str">
        <f>E11</f>
        <v>20-07-1/01 - SO 01 - Most km 38,170 v traťovém úseku Kamenné Žehrovice - Stochov_ Most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1" t="s">
        <v>21</v>
      </c>
      <c r="D127" s="40"/>
      <c r="E127" s="40"/>
      <c r="F127" s="26" t="str">
        <f>F14</f>
        <v>Kačice</v>
      </c>
      <c r="G127" s="40"/>
      <c r="H127" s="40"/>
      <c r="I127" s="31" t="s">
        <v>23</v>
      </c>
      <c r="J127" s="79" t="str">
        <f>IF(J14="","",J14)</f>
        <v>12. 1. 2021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1" t="s">
        <v>29</v>
      </c>
      <c r="D129" s="40"/>
      <c r="E129" s="40"/>
      <c r="F129" s="26" t="str">
        <f>E17</f>
        <v>Správa železnic, státní organizace</v>
      </c>
      <c r="G129" s="40"/>
      <c r="H129" s="40"/>
      <c r="I129" s="31" t="s">
        <v>37</v>
      </c>
      <c r="J129" s="36" t="str">
        <f>E23</f>
        <v>Ing. Ivan Šír, projektování dopravních staveb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1" t="s">
        <v>35</v>
      </c>
      <c r="D130" s="40"/>
      <c r="E130" s="40"/>
      <c r="F130" s="26" t="str">
        <f>IF(E20="","",E20)</f>
        <v>Vyplň údaj</v>
      </c>
      <c r="G130" s="40"/>
      <c r="H130" s="40"/>
      <c r="I130" s="31" t="s">
        <v>42</v>
      </c>
      <c r="J130" s="36" t="str">
        <f>E26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1"/>
      <c r="B132" s="202"/>
      <c r="C132" s="203" t="s">
        <v>147</v>
      </c>
      <c r="D132" s="204" t="s">
        <v>70</v>
      </c>
      <c r="E132" s="204" t="s">
        <v>66</v>
      </c>
      <c r="F132" s="204" t="s">
        <v>67</v>
      </c>
      <c r="G132" s="204" t="s">
        <v>148</v>
      </c>
      <c r="H132" s="204" t="s">
        <v>149</v>
      </c>
      <c r="I132" s="204" t="s">
        <v>150</v>
      </c>
      <c r="J132" s="204" t="s">
        <v>129</v>
      </c>
      <c r="K132" s="205" t="s">
        <v>151</v>
      </c>
      <c r="L132" s="206"/>
      <c r="M132" s="100" t="s">
        <v>1</v>
      </c>
      <c r="N132" s="101" t="s">
        <v>49</v>
      </c>
      <c r="O132" s="101" t="s">
        <v>152</v>
      </c>
      <c r="P132" s="101" t="s">
        <v>153</v>
      </c>
      <c r="Q132" s="101" t="s">
        <v>154</v>
      </c>
      <c r="R132" s="101" t="s">
        <v>155</v>
      </c>
      <c r="S132" s="101" t="s">
        <v>156</v>
      </c>
      <c r="T132" s="102" t="s">
        <v>157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8"/>
      <c r="B133" s="39"/>
      <c r="C133" s="107" t="s">
        <v>158</v>
      </c>
      <c r="D133" s="40"/>
      <c r="E133" s="40"/>
      <c r="F133" s="40"/>
      <c r="G133" s="40"/>
      <c r="H133" s="40"/>
      <c r="I133" s="40"/>
      <c r="J133" s="207">
        <f>BK133</f>
        <v>0</v>
      </c>
      <c r="K133" s="40"/>
      <c r="L133" s="44"/>
      <c r="M133" s="103"/>
      <c r="N133" s="208"/>
      <c r="O133" s="104"/>
      <c r="P133" s="209">
        <f>P134+P318+P352</f>
        <v>0</v>
      </c>
      <c r="Q133" s="104"/>
      <c r="R133" s="209">
        <f>R134+R318+R352</f>
        <v>401.0139246356735</v>
      </c>
      <c r="S133" s="104"/>
      <c r="T133" s="210">
        <f>T134+T318+T352</f>
        <v>63.578346800000013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84</v>
      </c>
      <c r="AU133" s="16" t="s">
        <v>131</v>
      </c>
      <c r="BK133" s="211">
        <f>BK134+BK318+BK352</f>
        <v>0</v>
      </c>
    </row>
    <row r="134" s="12" customFormat="1" ht="25.92" customHeight="1">
      <c r="A134" s="12"/>
      <c r="B134" s="212"/>
      <c r="C134" s="213"/>
      <c r="D134" s="214" t="s">
        <v>84</v>
      </c>
      <c r="E134" s="215" t="s">
        <v>159</v>
      </c>
      <c r="F134" s="215" t="s">
        <v>160</v>
      </c>
      <c r="G134" s="213"/>
      <c r="H134" s="213"/>
      <c r="I134" s="216"/>
      <c r="J134" s="217">
        <f>BK134</f>
        <v>0</v>
      </c>
      <c r="K134" s="213"/>
      <c r="L134" s="218"/>
      <c r="M134" s="219"/>
      <c r="N134" s="220"/>
      <c r="O134" s="220"/>
      <c r="P134" s="221">
        <f>P135+P153+P171+P185+P201+P204+P208+P299+P316</f>
        <v>0</v>
      </c>
      <c r="Q134" s="220"/>
      <c r="R134" s="221">
        <f>R135+R153+R171+R185+R201+R204+R208+R299+R316</f>
        <v>400.65082237817353</v>
      </c>
      <c r="S134" s="220"/>
      <c r="T134" s="222">
        <f>T135+T153+T171+T185+T201+T204+T208+T299+T316</f>
        <v>63.578346800000013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92</v>
      </c>
      <c r="AT134" s="224" t="s">
        <v>84</v>
      </c>
      <c r="AU134" s="224" t="s">
        <v>85</v>
      </c>
      <c r="AY134" s="223" t="s">
        <v>161</v>
      </c>
      <c r="BK134" s="225">
        <f>BK135+BK153+BK171+BK185+BK201+BK204+BK208+BK299+BK316</f>
        <v>0</v>
      </c>
    </row>
    <row r="135" s="12" customFormat="1" ht="22.8" customHeight="1">
      <c r="A135" s="12"/>
      <c r="B135" s="212"/>
      <c r="C135" s="213"/>
      <c r="D135" s="214" t="s">
        <v>84</v>
      </c>
      <c r="E135" s="226" t="s">
        <v>92</v>
      </c>
      <c r="F135" s="226" t="s">
        <v>162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SUM(P136:P152)</f>
        <v>0</v>
      </c>
      <c r="Q135" s="220"/>
      <c r="R135" s="221">
        <f>SUM(R136:R152)</f>
        <v>1.2916505</v>
      </c>
      <c r="S135" s="220"/>
      <c r="T135" s="222">
        <f>SUM(T136:T152)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92</v>
      </c>
      <c r="AT135" s="224" t="s">
        <v>84</v>
      </c>
      <c r="AU135" s="224" t="s">
        <v>92</v>
      </c>
      <c r="AY135" s="223" t="s">
        <v>161</v>
      </c>
      <c r="BK135" s="225">
        <f>SUM(BK136:BK152)</f>
        <v>0</v>
      </c>
    </row>
    <row r="136" s="2" customFormat="1">
      <c r="A136" s="38"/>
      <c r="B136" s="39"/>
      <c r="C136" s="228" t="s">
        <v>92</v>
      </c>
      <c r="D136" s="228" t="s">
        <v>163</v>
      </c>
      <c r="E136" s="229" t="s">
        <v>164</v>
      </c>
      <c r="F136" s="230" t="s">
        <v>165</v>
      </c>
      <c r="G136" s="231" t="s">
        <v>166</v>
      </c>
      <c r="H136" s="232">
        <v>2</v>
      </c>
      <c r="I136" s="233"/>
      <c r="J136" s="234">
        <f>ROUND(I136*H136,2)</f>
        <v>0</v>
      </c>
      <c r="K136" s="230" t="s">
        <v>167</v>
      </c>
      <c r="L136" s="44"/>
      <c r="M136" s="235" t="s">
        <v>1</v>
      </c>
      <c r="N136" s="236" t="s">
        <v>50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168</v>
      </c>
      <c r="AT136" s="239" t="s">
        <v>163</v>
      </c>
      <c r="AU136" s="239" t="s">
        <v>94</v>
      </c>
      <c r="AY136" s="16" t="s">
        <v>161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6" t="s">
        <v>92</v>
      </c>
      <c r="BK136" s="240">
        <f>ROUND(I136*H136,2)</f>
        <v>0</v>
      </c>
      <c r="BL136" s="16" t="s">
        <v>168</v>
      </c>
      <c r="BM136" s="239" t="s">
        <v>169</v>
      </c>
    </row>
    <row r="137" s="2" customFormat="1" ht="21.75" customHeight="1">
      <c r="A137" s="38"/>
      <c r="B137" s="39"/>
      <c r="C137" s="228" t="s">
        <v>94</v>
      </c>
      <c r="D137" s="228" t="s">
        <v>163</v>
      </c>
      <c r="E137" s="229" t="s">
        <v>170</v>
      </c>
      <c r="F137" s="230" t="s">
        <v>171</v>
      </c>
      <c r="G137" s="231" t="s">
        <v>166</v>
      </c>
      <c r="H137" s="232">
        <v>2</v>
      </c>
      <c r="I137" s="233"/>
      <c r="J137" s="234">
        <f>ROUND(I137*H137,2)</f>
        <v>0</v>
      </c>
      <c r="K137" s="230" t="s">
        <v>167</v>
      </c>
      <c r="L137" s="44"/>
      <c r="M137" s="235" t="s">
        <v>1</v>
      </c>
      <c r="N137" s="236" t="s">
        <v>50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168</v>
      </c>
      <c r="AT137" s="239" t="s">
        <v>163</v>
      </c>
      <c r="AU137" s="239" t="s">
        <v>94</v>
      </c>
      <c r="AY137" s="16" t="s">
        <v>161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6" t="s">
        <v>92</v>
      </c>
      <c r="BK137" s="240">
        <f>ROUND(I137*H137,2)</f>
        <v>0</v>
      </c>
      <c r="BL137" s="16" t="s">
        <v>168</v>
      </c>
      <c r="BM137" s="239" t="s">
        <v>172</v>
      </c>
    </row>
    <row r="138" s="2" customFormat="1">
      <c r="A138" s="38"/>
      <c r="B138" s="39"/>
      <c r="C138" s="228" t="s">
        <v>173</v>
      </c>
      <c r="D138" s="228" t="s">
        <v>163</v>
      </c>
      <c r="E138" s="229" t="s">
        <v>174</v>
      </c>
      <c r="F138" s="230" t="s">
        <v>175</v>
      </c>
      <c r="G138" s="231" t="s">
        <v>166</v>
      </c>
      <c r="H138" s="232">
        <v>2</v>
      </c>
      <c r="I138" s="233"/>
      <c r="J138" s="234">
        <f>ROUND(I138*H138,2)</f>
        <v>0</v>
      </c>
      <c r="K138" s="230" t="s">
        <v>167</v>
      </c>
      <c r="L138" s="44"/>
      <c r="M138" s="235" t="s">
        <v>1</v>
      </c>
      <c r="N138" s="236" t="s">
        <v>50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168</v>
      </c>
      <c r="AT138" s="239" t="s">
        <v>163</v>
      </c>
      <c r="AU138" s="239" t="s">
        <v>94</v>
      </c>
      <c r="AY138" s="16" t="s">
        <v>161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6" t="s">
        <v>92</v>
      </c>
      <c r="BK138" s="240">
        <f>ROUND(I138*H138,2)</f>
        <v>0</v>
      </c>
      <c r="BL138" s="16" t="s">
        <v>168</v>
      </c>
      <c r="BM138" s="239" t="s">
        <v>176</v>
      </c>
    </row>
    <row r="139" s="2" customFormat="1">
      <c r="A139" s="38"/>
      <c r="B139" s="39"/>
      <c r="C139" s="228" t="s">
        <v>168</v>
      </c>
      <c r="D139" s="228" t="s">
        <v>163</v>
      </c>
      <c r="E139" s="229" t="s">
        <v>177</v>
      </c>
      <c r="F139" s="230" t="s">
        <v>178</v>
      </c>
      <c r="G139" s="231" t="s">
        <v>179</v>
      </c>
      <c r="H139" s="232">
        <v>35</v>
      </c>
      <c r="I139" s="233"/>
      <c r="J139" s="234">
        <f>ROUND(I139*H139,2)</f>
        <v>0</v>
      </c>
      <c r="K139" s="230" t="s">
        <v>167</v>
      </c>
      <c r="L139" s="44"/>
      <c r="M139" s="235" t="s">
        <v>1</v>
      </c>
      <c r="N139" s="236" t="s">
        <v>50</v>
      </c>
      <c r="O139" s="91"/>
      <c r="P139" s="237">
        <f>O139*H139</f>
        <v>0</v>
      </c>
      <c r="Q139" s="237">
        <v>0.036904300000000001</v>
      </c>
      <c r="R139" s="237">
        <f>Q139*H139</f>
        <v>1.2916505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168</v>
      </c>
      <c r="AT139" s="239" t="s">
        <v>163</v>
      </c>
      <c r="AU139" s="239" t="s">
        <v>94</v>
      </c>
      <c r="AY139" s="16" t="s">
        <v>161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6" t="s">
        <v>92</v>
      </c>
      <c r="BK139" s="240">
        <f>ROUND(I139*H139,2)</f>
        <v>0</v>
      </c>
      <c r="BL139" s="16" t="s">
        <v>168</v>
      </c>
      <c r="BM139" s="239" t="s">
        <v>180</v>
      </c>
    </row>
    <row r="140" s="2" customFormat="1" ht="16.5" customHeight="1">
      <c r="A140" s="38"/>
      <c r="B140" s="39"/>
      <c r="C140" s="228" t="s">
        <v>181</v>
      </c>
      <c r="D140" s="228" t="s">
        <v>163</v>
      </c>
      <c r="E140" s="229" t="s">
        <v>182</v>
      </c>
      <c r="F140" s="230" t="s">
        <v>183</v>
      </c>
      <c r="G140" s="231" t="s">
        <v>179</v>
      </c>
      <c r="H140" s="232">
        <v>35</v>
      </c>
      <c r="I140" s="233"/>
      <c r="J140" s="234">
        <f>ROUND(I140*H140,2)</f>
        <v>0</v>
      </c>
      <c r="K140" s="230" t="s">
        <v>1</v>
      </c>
      <c r="L140" s="44"/>
      <c r="M140" s="235" t="s">
        <v>1</v>
      </c>
      <c r="N140" s="236" t="s">
        <v>50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168</v>
      </c>
      <c r="AT140" s="239" t="s">
        <v>163</v>
      </c>
      <c r="AU140" s="239" t="s">
        <v>94</v>
      </c>
      <c r="AY140" s="16" t="s">
        <v>161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6" t="s">
        <v>92</v>
      </c>
      <c r="BK140" s="240">
        <f>ROUND(I140*H140,2)</f>
        <v>0</v>
      </c>
      <c r="BL140" s="16" t="s">
        <v>168</v>
      </c>
      <c r="BM140" s="239" t="s">
        <v>184</v>
      </c>
    </row>
    <row r="141" s="2" customFormat="1">
      <c r="A141" s="38"/>
      <c r="B141" s="39"/>
      <c r="C141" s="228" t="s">
        <v>185</v>
      </c>
      <c r="D141" s="228" t="s">
        <v>163</v>
      </c>
      <c r="E141" s="229" t="s">
        <v>186</v>
      </c>
      <c r="F141" s="230" t="s">
        <v>187</v>
      </c>
      <c r="G141" s="231" t="s">
        <v>188</v>
      </c>
      <c r="H141" s="232">
        <v>252.80000000000001</v>
      </c>
      <c r="I141" s="233"/>
      <c r="J141" s="234">
        <f>ROUND(I141*H141,2)</f>
        <v>0</v>
      </c>
      <c r="K141" s="230" t="s">
        <v>167</v>
      </c>
      <c r="L141" s="44"/>
      <c r="M141" s="235" t="s">
        <v>1</v>
      </c>
      <c r="N141" s="236" t="s">
        <v>50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168</v>
      </c>
      <c r="AT141" s="239" t="s">
        <v>163</v>
      </c>
      <c r="AU141" s="239" t="s">
        <v>94</v>
      </c>
      <c r="AY141" s="16" t="s">
        <v>161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92</v>
      </c>
      <c r="BK141" s="240">
        <f>ROUND(I141*H141,2)</f>
        <v>0</v>
      </c>
      <c r="BL141" s="16" t="s">
        <v>168</v>
      </c>
      <c r="BM141" s="239" t="s">
        <v>189</v>
      </c>
    </row>
    <row r="142" s="13" customFormat="1">
      <c r="A142" s="13"/>
      <c r="B142" s="241"/>
      <c r="C142" s="242"/>
      <c r="D142" s="243" t="s">
        <v>190</v>
      </c>
      <c r="E142" s="244" t="s">
        <v>1</v>
      </c>
      <c r="F142" s="245" t="s">
        <v>191</v>
      </c>
      <c r="G142" s="242"/>
      <c r="H142" s="246">
        <v>212.80000000000001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190</v>
      </c>
      <c r="AU142" s="252" t="s">
        <v>94</v>
      </c>
      <c r="AV142" s="13" t="s">
        <v>94</v>
      </c>
      <c r="AW142" s="13" t="s">
        <v>41</v>
      </c>
      <c r="AX142" s="13" t="s">
        <v>85</v>
      </c>
      <c r="AY142" s="252" t="s">
        <v>161</v>
      </c>
    </row>
    <row r="143" s="13" customFormat="1">
      <c r="A143" s="13"/>
      <c r="B143" s="241"/>
      <c r="C143" s="242"/>
      <c r="D143" s="243" t="s">
        <v>190</v>
      </c>
      <c r="E143" s="244" t="s">
        <v>1</v>
      </c>
      <c r="F143" s="245" t="s">
        <v>192</v>
      </c>
      <c r="G143" s="242"/>
      <c r="H143" s="246">
        <v>40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190</v>
      </c>
      <c r="AU143" s="252" t="s">
        <v>94</v>
      </c>
      <c r="AV143" s="13" t="s">
        <v>94</v>
      </c>
      <c r="AW143" s="13" t="s">
        <v>41</v>
      </c>
      <c r="AX143" s="13" t="s">
        <v>85</v>
      </c>
      <c r="AY143" s="252" t="s">
        <v>161</v>
      </c>
    </row>
    <row r="144" s="14" customFormat="1">
      <c r="A144" s="14"/>
      <c r="B144" s="253"/>
      <c r="C144" s="254"/>
      <c r="D144" s="243" t="s">
        <v>190</v>
      </c>
      <c r="E144" s="255" t="s">
        <v>1</v>
      </c>
      <c r="F144" s="256" t="s">
        <v>193</v>
      </c>
      <c r="G144" s="254"/>
      <c r="H144" s="257">
        <v>252.80000000000001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190</v>
      </c>
      <c r="AU144" s="263" t="s">
        <v>94</v>
      </c>
      <c r="AV144" s="14" t="s">
        <v>168</v>
      </c>
      <c r="AW144" s="14" t="s">
        <v>41</v>
      </c>
      <c r="AX144" s="14" t="s">
        <v>92</v>
      </c>
      <c r="AY144" s="263" t="s">
        <v>161</v>
      </c>
    </row>
    <row r="145" s="2" customFormat="1">
      <c r="A145" s="38"/>
      <c r="B145" s="39"/>
      <c r="C145" s="228" t="s">
        <v>194</v>
      </c>
      <c r="D145" s="228" t="s">
        <v>163</v>
      </c>
      <c r="E145" s="229" t="s">
        <v>195</v>
      </c>
      <c r="F145" s="230" t="s">
        <v>196</v>
      </c>
      <c r="G145" s="231" t="s">
        <v>188</v>
      </c>
      <c r="H145" s="232">
        <v>252.80000000000001</v>
      </c>
      <c r="I145" s="233"/>
      <c r="J145" s="234">
        <f>ROUND(I145*H145,2)</f>
        <v>0</v>
      </c>
      <c r="K145" s="230" t="s">
        <v>167</v>
      </c>
      <c r="L145" s="44"/>
      <c r="M145" s="235" t="s">
        <v>1</v>
      </c>
      <c r="N145" s="236" t="s">
        <v>50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168</v>
      </c>
      <c r="AT145" s="239" t="s">
        <v>163</v>
      </c>
      <c r="AU145" s="239" t="s">
        <v>94</v>
      </c>
      <c r="AY145" s="16" t="s">
        <v>161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6" t="s">
        <v>92</v>
      </c>
      <c r="BK145" s="240">
        <f>ROUND(I145*H145,2)</f>
        <v>0</v>
      </c>
      <c r="BL145" s="16" t="s">
        <v>168</v>
      </c>
      <c r="BM145" s="239" t="s">
        <v>197</v>
      </c>
    </row>
    <row r="146" s="2" customFormat="1" ht="33" customHeight="1">
      <c r="A146" s="38"/>
      <c r="B146" s="39"/>
      <c r="C146" s="228" t="s">
        <v>198</v>
      </c>
      <c r="D146" s="228" t="s">
        <v>163</v>
      </c>
      <c r="E146" s="229" t="s">
        <v>199</v>
      </c>
      <c r="F146" s="230" t="s">
        <v>200</v>
      </c>
      <c r="G146" s="231" t="s">
        <v>188</v>
      </c>
      <c r="H146" s="232">
        <v>252.80000000000001</v>
      </c>
      <c r="I146" s="233"/>
      <c r="J146" s="234">
        <f>ROUND(I146*H146,2)</f>
        <v>0</v>
      </c>
      <c r="K146" s="230" t="s">
        <v>167</v>
      </c>
      <c r="L146" s="44"/>
      <c r="M146" s="235" t="s">
        <v>1</v>
      </c>
      <c r="N146" s="236" t="s">
        <v>50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168</v>
      </c>
      <c r="AT146" s="239" t="s">
        <v>163</v>
      </c>
      <c r="AU146" s="239" t="s">
        <v>94</v>
      </c>
      <c r="AY146" s="16" t="s">
        <v>161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6" t="s">
        <v>92</v>
      </c>
      <c r="BK146" s="240">
        <f>ROUND(I146*H146,2)</f>
        <v>0</v>
      </c>
      <c r="BL146" s="16" t="s">
        <v>168</v>
      </c>
      <c r="BM146" s="239" t="s">
        <v>201</v>
      </c>
    </row>
    <row r="147" s="2" customFormat="1">
      <c r="A147" s="38"/>
      <c r="B147" s="39"/>
      <c r="C147" s="228" t="s">
        <v>202</v>
      </c>
      <c r="D147" s="228" t="s">
        <v>163</v>
      </c>
      <c r="E147" s="229" t="s">
        <v>203</v>
      </c>
      <c r="F147" s="230" t="s">
        <v>204</v>
      </c>
      <c r="G147" s="231" t="s">
        <v>188</v>
      </c>
      <c r="H147" s="232">
        <v>505.60000000000002</v>
      </c>
      <c r="I147" s="233"/>
      <c r="J147" s="234">
        <f>ROUND(I147*H147,2)</f>
        <v>0</v>
      </c>
      <c r="K147" s="230" t="s">
        <v>167</v>
      </c>
      <c r="L147" s="44"/>
      <c r="M147" s="235" t="s">
        <v>1</v>
      </c>
      <c r="N147" s="236" t="s">
        <v>50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168</v>
      </c>
      <c r="AT147" s="239" t="s">
        <v>163</v>
      </c>
      <c r="AU147" s="239" t="s">
        <v>94</v>
      </c>
      <c r="AY147" s="16" t="s">
        <v>161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6" t="s">
        <v>92</v>
      </c>
      <c r="BK147" s="240">
        <f>ROUND(I147*H147,2)</f>
        <v>0</v>
      </c>
      <c r="BL147" s="16" t="s">
        <v>168</v>
      </c>
      <c r="BM147" s="239" t="s">
        <v>205</v>
      </c>
    </row>
    <row r="148" s="13" customFormat="1">
      <c r="A148" s="13"/>
      <c r="B148" s="241"/>
      <c r="C148" s="242"/>
      <c r="D148" s="243" t="s">
        <v>190</v>
      </c>
      <c r="E148" s="244" t="s">
        <v>1</v>
      </c>
      <c r="F148" s="245" t="s">
        <v>206</v>
      </c>
      <c r="G148" s="242"/>
      <c r="H148" s="246">
        <v>505.60000000000002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190</v>
      </c>
      <c r="AU148" s="252" t="s">
        <v>94</v>
      </c>
      <c r="AV148" s="13" t="s">
        <v>94</v>
      </c>
      <c r="AW148" s="13" t="s">
        <v>41</v>
      </c>
      <c r="AX148" s="13" t="s">
        <v>92</v>
      </c>
      <c r="AY148" s="252" t="s">
        <v>161</v>
      </c>
    </row>
    <row r="149" s="2" customFormat="1">
      <c r="A149" s="38"/>
      <c r="B149" s="39"/>
      <c r="C149" s="228" t="s">
        <v>207</v>
      </c>
      <c r="D149" s="228" t="s">
        <v>163</v>
      </c>
      <c r="E149" s="229" t="s">
        <v>208</v>
      </c>
      <c r="F149" s="230" t="s">
        <v>209</v>
      </c>
      <c r="G149" s="231" t="s">
        <v>210</v>
      </c>
      <c r="H149" s="232">
        <v>455.04000000000002</v>
      </c>
      <c r="I149" s="233"/>
      <c r="J149" s="234">
        <f>ROUND(I149*H149,2)</f>
        <v>0</v>
      </c>
      <c r="K149" s="230" t="s">
        <v>167</v>
      </c>
      <c r="L149" s="44"/>
      <c r="M149" s="235" t="s">
        <v>1</v>
      </c>
      <c r="N149" s="236" t="s">
        <v>50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168</v>
      </c>
      <c r="AT149" s="239" t="s">
        <v>163</v>
      </c>
      <c r="AU149" s="239" t="s">
        <v>94</v>
      </c>
      <c r="AY149" s="16" t="s">
        <v>161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92</v>
      </c>
      <c r="BK149" s="240">
        <f>ROUND(I149*H149,2)</f>
        <v>0</v>
      </c>
      <c r="BL149" s="16" t="s">
        <v>168</v>
      </c>
      <c r="BM149" s="239" t="s">
        <v>211</v>
      </c>
    </row>
    <row r="150" s="13" customFormat="1">
      <c r="A150" s="13"/>
      <c r="B150" s="241"/>
      <c r="C150" s="242"/>
      <c r="D150" s="243" t="s">
        <v>190</v>
      </c>
      <c r="E150" s="244" t="s">
        <v>1</v>
      </c>
      <c r="F150" s="245" t="s">
        <v>212</v>
      </c>
      <c r="G150" s="242"/>
      <c r="H150" s="246">
        <v>455.04000000000002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190</v>
      </c>
      <c r="AU150" s="252" t="s">
        <v>94</v>
      </c>
      <c r="AV150" s="13" t="s">
        <v>94</v>
      </c>
      <c r="AW150" s="13" t="s">
        <v>41</v>
      </c>
      <c r="AX150" s="13" t="s">
        <v>92</v>
      </c>
      <c r="AY150" s="252" t="s">
        <v>161</v>
      </c>
    </row>
    <row r="151" s="2" customFormat="1" ht="21.75" customHeight="1">
      <c r="A151" s="38"/>
      <c r="B151" s="39"/>
      <c r="C151" s="228" t="s">
        <v>213</v>
      </c>
      <c r="D151" s="228" t="s">
        <v>163</v>
      </c>
      <c r="E151" s="229" t="s">
        <v>214</v>
      </c>
      <c r="F151" s="230" t="s">
        <v>215</v>
      </c>
      <c r="G151" s="231" t="s">
        <v>216</v>
      </c>
      <c r="H151" s="232">
        <v>7.2000000000000002</v>
      </c>
      <c r="I151" s="233"/>
      <c r="J151" s="234">
        <f>ROUND(I151*H151,2)</f>
        <v>0</v>
      </c>
      <c r="K151" s="230" t="s">
        <v>167</v>
      </c>
      <c r="L151" s="44"/>
      <c r="M151" s="235" t="s">
        <v>1</v>
      </c>
      <c r="N151" s="236" t="s">
        <v>50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168</v>
      </c>
      <c r="AT151" s="239" t="s">
        <v>163</v>
      </c>
      <c r="AU151" s="239" t="s">
        <v>94</v>
      </c>
      <c r="AY151" s="16" t="s">
        <v>161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6" t="s">
        <v>92</v>
      </c>
      <c r="BK151" s="240">
        <f>ROUND(I151*H151,2)</f>
        <v>0</v>
      </c>
      <c r="BL151" s="16" t="s">
        <v>168</v>
      </c>
      <c r="BM151" s="239" t="s">
        <v>217</v>
      </c>
    </row>
    <row r="152" s="13" customFormat="1">
      <c r="A152" s="13"/>
      <c r="B152" s="241"/>
      <c r="C152" s="242"/>
      <c r="D152" s="243" t="s">
        <v>190</v>
      </c>
      <c r="E152" s="244" t="s">
        <v>1</v>
      </c>
      <c r="F152" s="245" t="s">
        <v>218</v>
      </c>
      <c r="G152" s="242"/>
      <c r="H152" s="246">
        <v>7.2000000000000002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190</v>
      </c>
      <c r="AU152" s="252" t="s">
        <v>94</v>
      </c>
      <c r="AV152" s="13" t="s">
        <v>94</v>
      </c>
      <c r="AW152" s="13" t="s">
        <v>41</v>
      </c>
      <c r="AX152" s="13" t="s">
        <v>92</v>
      </c>
      <c r="AY152" s="252" t="s">
        <v>161</v>
      </c>
    </row>
    <row r="153" s="12" customFormat="1" ht="22.8" customHeight="1">
      <c r="A153" s="12"/>
      <c r="B153" s="212"/>
      <c r="C153" s="213"/>
      <c r="D153" s="214" t="s">
        <v>84</v>
      </c>
      <c r="E153" s="226" t="s">
        <v>94</v>
      </c>
      <c r="F153" s="226" t="s">
        <v>219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SUM(P154:P170)</f>
        <v>0</v>
      </c>
      <c r="Q153" s="220"/>
      <c r="R153" s="221">
        <f>SUM(R154:R170)</f>
        <v>38.146643638673012</v>
      </c>
      <c r="S153" s="220"/>
      <c r="T153" s="222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92</v>
      </c>
      <c r="AT153" s="224" t="s">
        <v>84</v>
      </c>
      <c r="AU153" s="224" t="s">
        <v>92</v>
      </c>
      <c r="AY153" s="223" t="s">
        <v>161</v>
      </c>
      <c r="BK153" s="225">
        <f>SUM(BK154:BK170)</f>
        <v>0</v>
      </c>
    </row>
    <row r="154" s="2" customFormat="1" ht="33" customHeight="1">
      <c r="A154" s="38"/>
      <c r="B154" s="39"/>
      <c r="C154" s="228" t="s">
        <v>220</v>
      </c>
      <c r="D154" s="228" t="s">
        <v>163</v>
      </c>
      <c r="E154" s="229" t="s">
        <v>221</v>
      </c>
      <c r="F154" s="230" t="s">
        <v>222</v>
      </c>
      <c r="G154" s="231" t="s">
        <v>179</v>
      </c>
      <c r="H154" s="232">
        <v>25</v>
      </c>
      <c r="I154" s="233"/>
      <c r="J154" s="234">
        <f>ROUND(I154*H154,2)</f>
        <v>0</v>
      </c>
      <c r="K154" s="230" t="s">
        <v>167</v>
      </c>
      <c r="L154" s="44"/>
      <c r="M154" s="235" t="s">
        <v>1</v>
      </c>
      <c r="N154" s="236" t="s">
        <v>50</v>
      </c>
      <c r="O154" s="91"/>
      <c r="P154" s="237">
        <f>O154*H154</f>
        <v>0</v>
      </c>
      <c r="Q154" s="237">
        <v>1.5247660000000001</v>
      </c>
      <c r="R154" s="237">
        <f>Q154*H154</f>
        <v>38.119150000000005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168</v>
      </c>
      <c r="AT154" s="239" t="s">
        <v>163</v>
      </c>
      <c r="AU154" s="239" t="s">
        <v>94</v>
      </c>
      <c r="AY154" s="16" t="s">
        <v>161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6" t="s">
        <v>92</v>
      </c>
      <c r="BK154" s="240">
        <f>ROUND(I154*H154,2)</f>
        <v>0</v>
      </c>
      <c r="BL154" s="16" t="s">
        <v>168</v>
      </c>
      <c r="BM154" s="239" t="s">
        <v>223</v>
      </c>
    </row>
    <row r="155" s="13" customFormat="1">
      <c r="A155" s="13"/>
      <c r="B155" s="241"/>
      <c r="C155" s="242"/>
      <c r="D155" s="243" t="s">
        <v>190</v>
      </c>
      <c r="E155" s="244" t="s">
        <v>1</v>
      </c>
      <c r="F155" s="245" t="s">
        <v>224</v>
      </c>
      <c r="G155" s="242"/>
      <c r="H155" s="246">
        <v>25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190</v>
      </c>
      <c r="AU155" s="252" t="s">
        <v>94</v>
      </c>
      <c r="AV155" s="13" t="s">
        <v>94</v>
      </c>
      <c r="AW155" s="13" t="s">
        <v>41</v>
      </c>
      <c r="AX155" s="13" t="s">
        <v>92</v>
      </c>
      <c r="AY155" s="252" t="s">
        <v>161</v>
      </c>
    </row>
    <row r="156" s="2" customFormat="1">
      <c r="A156" s="38"/>
      <c r="B156" s="39"/>
      <c r="C156" s="228" t="s">
        <v>225</v>
      </c>
      <c r="D156" s="228" t="s">
        <v>163</v>
      </c>
      <c r="E156" s="229" t="s">
        <v>226</v>
      </c>
      <c r="F156" s="230" t="s">
        <v>227</v>
      </c>
      <c r="G156" s="231" t="s">
        <v>179</v>
      </c>
      <c r="H156" s="232">
        <v>49.950000000000003</v>
      </c>
      <c r="I156" s="233"/>
      <c r="J156" s="234">
        <f>ROUND(I156*H156,2)</f>
        <v>0</v>
      </c>
      <c r="K156" s="230" t="s">
        <v>167</v>
      </c>
      <c r="L156" s="44"/>
      <c r="M156" s="235" t="s">
        <v>1</v>
      </c>
      <c r="N156" s="236" t="s">
        <v>50</v>
      </c>
      <c r="O156" s="91"/>
      <c r="P156" s="237">
        <f>O156*H156</f>
        <v>0</v>
      </c>
      <c r="Q156" s="237">
        <v>0.0001059</v>
      </c>
      <c r="R156" s="237">
        <f>Q156*H156</f>
        <v>0.0052897050000000004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168</v>
      </c>
      <c r="AT156" s="239" t="s">
        <v>163</v>
      </c>
      <c r="AU156" s="239" t="s">
        <v>94</v>
      </c>
      <c r="AY156" s="16" t="s">
        <v>161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6" t="s">
        <v>92</v>
      </c>
      <c r="BK156" s="240">
        <f>ROUND(I156*H156,2)</f>
        <v>0</v>
      </c>
      <c r="BL156" s="16" t="s">
        <v>168</v>
      </c>
      <c r="BM156" s="239" t="s">
        <v>228</v>
      </c>
    </row>
    <row r="157" s="13" customFormat="1">
      <c r="A157" s="13"/>
      <c r="B157" s="241"/>
      <c r="C157" s="242"/>
      <c r="D157" s="243" t="s">
        <v>190</v>
      </c>
      <c r="E157" s="244" t="s">
        <v>1</v>
      </c>
      <c r="F157" s="245" t="s">
        <v>229</v>
      </c>
      <c r="G157" s="242"/>
      <c r="H157" s="246">
        <v>49.950000000000003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190</v>
      </c>
      <c r="AU157" s="252" t="s">
        <v>94</v>
      </c>
      <c r="AV157" s="13" t="s">
        <v>94</v>
      </c>
      <c r="AW157" s="13" t="s">
        <v>41</v>
      </c>
      <c r="AX157" s="13" t="s">
        <v>92</v>
      </c>
      <c r="AY157" s="252" t="s">
        <v>161</v>
      </c>
    </row>
    <row r="158" s="2" customFormat="1">
      <c r="A158" s="38"/>
      <c r="B158" s="39"/>
      <c r="C158" s="228" t="s">
        <v>230</v>
      </c>
      <c r="D158" s="228" t="s">
        <v>163</v>
      </c>
      <c r="E158" s="229" t="s">
        <v>231</v>
      </c>
      <c r="F158" s="230" t="s">
        <v>232</v>
      </c>
      <c r="G158" s="231" t="s">
        <v>179</v>
      </c>
      <c r="H158" s="232">
        <v>49.950000000000003</v>
      </c>
      <c r="I158" s="233"/>
      <c r="J158" s="234">
        <f>ROUND(I158*H158,2)</f>
        <v>0</v>
      </c>
      <c r="K158" s="230" t="s">
        <v>167</v>
      </c>
      <c r="L158" s="44"/>
      <c r="M158" s="235" t="s">
        <v>1</v>
      </c>
      <c r="N158" s="236" t="s">
        <v>50</v>
      </c>
      <c r="O158" s="91"/>
      <c r="P158" s="237">
        <f>O158*H158</f>
        <v>0</v>
      </c>
      <c r="Q158" s="237">
        <v>1.59E-05</v>
      </c>
      <c r="R158" s="237">
        <f>Q158*H158</f>
        <v>0.00079420500000000008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168</v>
      </c>
      <c r="AT158" s="239" t="s">
        <v>163</v>
      </c>
      <c r="AU158" s="239" t="s">
        <v>94</v>
      </c>
      <c r="AY158" s="16" t="s">
        <v>161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6" t="s">
        <v>92</v>
      </c>
      <c r="BK158" s="240">
        <f>ROUND(I158*H158,2)</f>
        <v>0</v>
      </c>
      <c r="BL158" s="16" t="s">
        <v>168</v>
      </c>
      <c r="BM158" s="239" t="s">
        <v>233</v>
      </c>
    </row>
    <row r="159" s="2" customFormat="1">
      <c r="A159" s="38"/>
      <c r="B159" s="39"/>
      <c r="C159" s="228" t="s">
        <v>8</v>
      </c>
      <c r="D159" s="228" t="s">
        <v>163</v>
      </c>
      <c r="E159" s="229" t="s">
        <v>234</v>
      </c>
      <c r="F159" s="230" t="s">
        <v>235</v>
      </c>
      <c r="G159" s="231" t="s">
        <v>179</v>
      </c>
      <c r="H159" s="232">
        <v>137.80000000000001</v>
      </c>
      <c r="I159" s="233"/>
      <c r="J159" s="234">
        <f>ROUND(I159*H159,2)</f>
        <v>0</v>
      </c>
      <c r="K159" s="230" t="s">
        <v>167</v>
      </c>
      <c r="L159" s="44"/>
      <c r="M159" s="235" t="s">
        <v>1</v>
      </c>
      <c r="N159" s="236" t="s">
        <v>50</v>
      </c>
      <c r="O159" s="91"/>
      <c r="P159" s="237">
        <f>O159*H159</f>
        <v>0</v>
      </c>
      <c r="Q159" s="237">
        <v>0.0001483</v>
      </c>
      <c r="R159" s="237">
        <f>Q159*H159</f>
        <v>0.020435740000000001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168</v>
      </c>
      <c r="AT159" s="239" t="s">
        <v>163</v>
      </c>
      <c r="AU159" s="239" t="s">
        <v>94</v>
      </c>
      <c r="AY159" s="16" t="s">
        <v>161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6" t="s">
        <v>92</v>
      </c>
      <c r="BK159" s="240">
        <f>ROUND(I159*H159,2)</f>
        <v>0</v>
      </c>
      <c r="BL159" s="16" t="s">
        <v>168</v>
      </c>
      <c r="BM159" s="239" t="s">
        <v>236</v>
      </c>
    </row>
    <row r="160" s="13" customFormat="1">
      <c r="A160" s="13"/>
      <c r="B160" s="241"/>
      <c r="C160" s="242"/>
      <c r="D160" s="243" t="s">
        <v>190</v>
      </c>
      <c r="E160" s="244" t="s">
        <v>1</v>
      </c>
      <c r="F160" s="245" t="s">
        <v>237</v>
      </c>
      <c r="G160" s="242"/>
      <c r="H160" s="246">
        <v>98.799999999999997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190</v>
      </c>
      <c r="AU160" s="252" t="s">
        <v>94</v>
      </c>
      <c r="AV160" s="13" t="s">
        <v>94</v>
      </c>
      <c r="AW160" s="13" t="s">
        <v>41</v>
      </c>
      <c r="AX160" s="13" t="s">
        <v>85</v>
      </c>
      <c r="AY160" s="252" t="s">
        <v>161</v>
      </c>
    </row>
    <row r="161" s="13" customFormat="1">
      <c r="A161" s="13"/>
      <c r="B161" s="241"/>
      <c r="C161" s="242"/>
      <c r="D161" s="243" t="s">
        <v>190</v>
      </c>
      <c r="E161" s="244" t="s">
        <v>1</v>
      </c>
      <c r="F161" s="245" t="s">
        <v>238</v>
      </c>
      <c r="G161" s="242"/>
      <c r="H161" s="246">
        <v>39</v>
      </c>
      <c r="I161" s="247"/>
      <c r="J161" s="242"/>
      <c r="K161" s="242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190</v>
      </c>
      <c r="AU161" s="252" t="s">
        <v>94</v>
      </c>
      <c r="AV161" s="13" t="s">
        <v>94</v>
      </c>
      <c r="AW161" s="13" t="s">
        <v>41</v>
      </c>
      <c r="AX161" s="13" t="s">
        <v>85</v>
      </c>
      <c r="AY161" s="252" t="s">
        <v>161</v>
      </c>
    </row>
    <row r="162" s="14" customFormat="1">
      <c r="A162" s="14"/>
      <c r="B162" s="253"/>
      <c r="C162" s="254"/>
      <c r="D162" s="243" t="s">
        <v>190</v>
      </c>
      <c r="E162" s="255" t="s">
        <v>1</v>
      </c>
      <c r="F162" s="256" t="s">
        <v>193</v>
      </c>
      <c r="G162" s="254"/>
      <c r="H162" s="257">
        <v>137.80000000000001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190</v>
      </c>
      <c r="AU162" s="263" t="s">
        <v>94</v>
      </c>
      <c r="AV162" s="14" t="s">
        <v>168</v>
      </c>
      <c r="AW162" s="14" t="s">
        <v>41</v>
      </c>
      <c r="AX162" s="14" t="s">
        <v>92</v>
      </c>
      <c r="AY162" s="263" t="s">
        <v>161</v>
      </c>
    </row>
    <row r="163" s="2" customFormat="1" ht="21.75" customHeight="1">
      <c r="A163" s="38"/>
      <c r="B163" s="39"/>
      <c r="C163" s="228" t="s">
        <v>239</v>
      </c>
      <c r="D163" s="228" t="s">
        <v>163</v>
      </c>
      <c r="E163" s="229" t="s">
        <v>240</v>
      </c>
      <c r="F163" s="230" t="s">
        <v>241</v>
      </c>
      <c r="G163" s="231" t="s">
        <v>188</v>
      </c>
      <c r="H163" s="232">
        <v>5.7599999999999998</v>
      </c>
      <c r="I163" s="233"/>
      <c r="J163" s="234">
        <f>ROUND(I163*H163,2)</f>
        <v>0</v>
      </c>
      <c r="K163" s="230" t="s">
        <v>167</v>
      </c>
      <c r="L163" s="44"/>
      <c r="M163" s="235" t="s">
        <v>1</v>
      </c>
      <c r="N163" s="236" t="s">
        <v>50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168</v>
      </c>
      <c r="AT163" s="239" t="s">
        <v>163</v>
      </c>
      <c r="AU163" s="239" t="s">
        <v>94</v>
      </c>
      <c r="AY163" s="16" t="s">
        <v>161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6" t="s">
        <v>92</v>
      </c>
      <c r="BK163" s="240">
        <f>ROUND(I163*H163,2)</f>
        <v>0</v>
      </c>
      <c r="BL163" s="16" t="s">
        <v>168</v>
      </c>
      <c r="BM163" s="239" t="s">
        <v>242</v>
      </c>
    </row>
    <row r="164" s="13" customFormat="1">
      <c r="A164" s="13"/>
      <c r="B164" s="241"/>
      <c r="C164" s="242"/>
      <c r="D164" s="243" t="s">
        <v>190</v>
      </c>
      <c r="E164" s="244" t="s">
        <v>1</v>
      </c>
      <c r="F164" s="245" t="s">
        <v>243</v>
      </c>
      <c r="G164" s="242"/>
      <c r="H164" s="246">
        <v>5.7599999999999998</v>
      </c>
      <c r="I164" s="247"/>
      <c r="J164" s="242"/>
      <c r="K164" s="242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190</v>
      </c>
      <c r="AU164" s="252" t="s">
        <v>94</v>
      </c>
      <c r="AV164" s="13" t="s">
        <v>94</v>
      </c>
      <c r="AW164" s="13" t="s">
        <v>41</v>
      </c>
      <c r="AX164" s="13" t="s">
        <v>92</v>
      </c>
      <c r="AY164" s="252" t="s">
        <v>161</v>
      </c>
    </row>
    <row r="165" s="2" customFormat="1">
      <c r="A165" s="38"/>
      <c r="B165" s="39"/>
      <c r="C165" s="228" t="s">
        <v>244</v>
      </c>
      <c r="D165" s="228" t="s">
        <v>163</v>
      </c>
      <c r="E165" s="229" t="s">
        <v>245</v>
      </c>
      <c r="F165" s="230" t="s">
        <v>246</v>
      </c>
      <c r="G165" s="231" t="s">
        <v>247</v>
      </c>
      <c r="H165" s="232">
        <v>4.1399999999999997</v>
      </c>
      <c r="I165" s="233"/>
      <c r="J165" s="234">
        <f>ROUND(I165*H165,2)</f>
        <v>0</v>
      </c>
      <c r="K165" s="230" t="s">
        <v>1</v>
      </c>
      <c r="L165" s="44"/>
      <c r="M165" s="235" t="s">
        <v>1</v>
      </c>
      <c r="N165" s="236" t="s">
        <v>50</v>
      </c>
      <c r="O165" s="91"/>
      <c r="P165" s="237">
        <f>O165*H165</f>
        <v>0</v>
      </c>
      <c r="Q165" s="237">
        <v>6.1295699999999997E-05</v>
      </c>
      <c r="R165" s="237">
        <f>Q165*H165</f>
        <v>0.00025376419799999999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168</v>
      </c>
      <c r="AT165" s="239" t="s">
        <v>163</v>
      </c>
      <c r="AU165" s="239" t="s">
        <v>94</v>
      </c>
      <c r="AY165" s="16" t="s">
        <v>161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6" t="s">
        <v>92</v>
      </c>
      <c r="BK165" s="240">
        <f>ROUND(I165*H165,2)</f>
        <v>0</v>
      </c>
      <c r="BL165" s="16" t="s">
        <v>168</v>
      </c>
      <c r="BM165" s="239" t="s">
        <v>248</v>
      </c>
    </row>
    <row r="166" s="2" customFormat="1">
      <c r="A166" s="38"/>
      <c r="B166" s="39"/>
      <c r="C166" s="40"/>
      <c r="D166" s="243" t="s">
        <v>249</v>
      </c>
      <c r="E166" s="40"/>
      <c r="F166" s="264" t="s">
        <v>250</v>
      </c>
      <c r="G166" s="40"/>
      <c r="H166" s="40"/>
      <c r="I166" s="265"/>
      <c r="J166" s="40"/>
      <c r="K166" s="40"/>
      <c r="L166" s="44"/>
      <c r="M166" s="266"/>
      <c r="N166" s="26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249</v>
      </c>
      <c r="AU166" s="16" t="s">
        <v>94</v>
      </c>
    </row>
    <row r="167" s="13" customFormat="1">
      <c r="A167" s="13"/>
      <c r="B167" s="241"/>
      <c r="C167" s="242"/>
      <c r="D167" s="243" t="s">
        <v>190</v>
      </c>
      <c r="E167" s="244" t="s">
        <v>1</v>
      </c>
      <c r="F167" s="245" t="s">
        <v>251</v>
      </c>
      <c r="G167" s="242"/>
      <c r="H167" s="246">
        <v>4.1399999999999997</v>
      </c>
      <c r="I167" s="247"/>
      <c r="J167" s="242"/>
      <c r="K167" s="242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190</v>
      </c>
      <c r="AU167" s="252" t="s">
        <v>94</v>
      </c>
      <c r="AV167" s="13" t="s">
        <v>94</v>
      </c>
      <c r="AW167" s="13" t="s">
        <v>41</v>
      </c>
      <c r="AX167" s="13" t="s">
        <v>92</v>
      </c>
      <c r="AY167" s="252" t="s">
        <v>161</v>
      </c>
    </row>
    <row r="168" s="2" customFormat="1">
      <c r="A168" s="38"/>
      <c r="B168" s="39"/>
      <c r="C168" s="228" t="s">
        <v>252</v>
      </c>
      <c r="D168" s="228" t="s">
        <v>163</v>
      </c>
      <c r="E168" s="229" t="s">
        <v>253</v>
      </c>
      <c r="F168" s="230" t="s">
        <v>254</v>
      </c>
      <c r="G168" s="231" t="s">
        <v>247</v>
      </c>
      <c r="H168" s="232">
        <v>11.75</v>
      </c>
      <c r="I168" s="233"/>
      <c r="J168" s="234">
        <f>ROUND(I168*H168,2)</f>
        <v>0</v>
      </c>
      <c r="K168" s="230" t="s">
        <v>1</v>
      </c>
      <c r="L168" s="44"/>
      <c r="M168" s="235" t="s">
        <v>1</v>
      </c>
      <c r="N168" s="236" t="s">
        <v>50</v>
      </c>
      <c r="O168" s="91"/>
      <c r="P168" s="237">
        <f>O168*H168</f>
        <v>0</v>
      </c>
      <c r="Q168" s="237">
        <v>6.1295699999999997E-05</v>
      </c>
      <c r="R168" s="237">
        <f>Q168*H168</f>
        <v>0.00072022447499999994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168</v>
      </c>
      <c r="AT168" s="239" t="s">
        <v>163</v>
      </c>
      <c r="AU168" s="239" t="s">
        <v>94</v>
      </c>
      <c r="AY168" s="16" t="s">
        <v>161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6" t="s">
        <v>92</v>
      </c>
      <c r="BK168" s="240">
        <f>ROUND(I168*H168,2)</f>
        <v>0</v>
      </c>
      <c r="BL168" s="16" t="s">
        <v>168</v>
      </c>
      <c r="BM168" s="239" t="s">
        <v>255</v>
      </c>
    </row>
    <row r="169" s="2" customFormat="1">
      <c r="A169" s="38"/>
      <c r="B169" s="39"/>
      <c r="C169" s="40"/>
      <c r="D169" s="243" t="s">
        <v>249</v>
      </c>
      <c r="E169" s="40"/>
      <c r="F169" s="264" t="s">
        <v>250</v>
      </c>
      <c r="G169" s="40"/>
      <c r="H169" s="40"/>
      <c r="I169" s="265"/>
      <c r="J169" s="40"/>
      <c r="K169" s="40"/>
      <c r="L169" s="44"/>
      <c r="M169" s="266"/>
      <c r="N169" s="26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249</v>
      </c>
      <c r="AU169" s="16" t="s">
        <v>94</v>
      </c>
    </row>
    <row r="170" s="13" customFormat="1">
      <c r="A170" s="13"/>
      <c r="B170" s="241"/>
      <c r="C170" s="242"/>
      <c r="D170" s="243" t="s">
        <v>190</v>
      </c>
      <c r="E170" s="244" t="s">
        <v>1</v>
      </c>
      <c r="F170" s="245" t="s">
        <v>256</v>
      </c>
      <c r="G170" s="242"/>
      <c r="H170" s="246">
        <v>11.75</v>
      </c>
      <c r="I170" s="247"/>
      <c r="J170" s="242"/>
      <c r="K170" s="242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190</v>
      </c>
      <c r="AU170" s="252" t="s">
        <v>94</v>
      </c>
      <c r="AV170" s="13" t="s">
        <v>94</v>
      </c>
      <c r="AW170" s="13" t="s">
        <v>41</v>
      </c>
      <c r="AX170" s="13" t="s">
        <v>92</v>
      </c>
      <c r="AY170" s="252" t="s">
        <v>161</v>
      </c>
    </row>
    <row r="171" s="12" customFormat="1" ht="22.8" customHeight="1">
      <c r="A171" s="12"/>
      <c r="B171" s="212"/>
      <c r="C171" s="213"/>
      <c r="D171" s="214" t="s">
        <v>84</v>
      </c>
      <c r="E171" s="226" t="s">
        <v>257</v>
      </c>
      <c r="F171" s="226" t="s">
        <v>258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SUM(P172:P184)</f>
        <v>0</v>
      </c>
      <c r="Q171" s="220"/>
      <c r="R171" s="221">
        <f>SUM(R172:R184)</f>
        <v>8.0443553596000008</v>
      </c>
      <c r="S171" s="220"/>
      <c r="T171" s="222">
        <f>SUM(T172:T184)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92</v>
      </c>
      <c r="AT171" s="224" t="s">
        <v>84</v>
      </c>
      <c r="AU171" s="224" t="s">
        <v>92</v>
      </c>
      <c r="AY171" s="223" t="s">
        <v>161</v>
      </c>
      <c r="BK171" s="225">
        <f>SUM(BK172:BK184)</f>
        <v>0</v>
      </c>
    </row>
    <row r="172" s="2" customFormat="1" ht="16.5" customHeight="1">
      <c r="A172" s="38"/>
      <c r="B172" s="39"/>
      <c r="C172" s="228" t="s">
        <v>259</v>
      </c>
      <c r="D172" s="228" t="s">
        <v>163</v>
      </c>
      <c r="E172" s="229" t="s">
        <v>260</v>
      </c>
      <c r="F172" s="230" t="s">
        <v>261</v>
      </c>
      <c r="G172" s="231" t="s">
        <v>188</v>
      </c>
      <c r="H172" s="232">
        <v>31.099</v>
      </c>
      <c r="I172" s="233"/>
      <c r="J172" s="234">
        <f>ROUND(I172*H172,2)</f>
        <v>0</v>
      </c>
      <c r="K172" s="230" t="s">
        <v>167</v>
      </c>
      <c r="L172" s="44"/>
      <c r="M172" s="235" t="s">
        <v>1</v>
      </c>
      <c r="N172" s="236" t="s">
        <v>50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168</v>
      </c>
      <c r="AT172" s="239" t="s">
        <v>163</v>
      </c>
      <c r="AU172" s="239" t="s">
        <v>94</v>
      </c>
      <c r="AY172" s="16" t="s">
        <v>161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6" t="s">
        <v>92</v>
      </c>
      <c r="BK172" s="240">
        <f>ROUND(I172*H172,2)</f>
        <v>0</v>
      </c>
      <c r="BL172" s="16" t="s">
        <v>168</v>
      </c>
      <c r="BM172" s="239" t="s">
        <v>262</v>
      </c>
    </row>
    <row r="173" s="13" customFormat="1">
      <c r="A173" s="13"/>
      <c r="B173" s="241"/>
      <c r="C173" s="242"/>
      <c r="D173" s="243" t="s">
        <v>190</v>
      </c>
      <c r="E173" s="244" t="s">
        <v>1</v>
      </c>
      <c r="F173" s="245" t="s">
        <v>263</v>
      </c>
      <c r="G173" s="242"/>
      <c r="H173" s="246">
        <v>15.698</v>
      </c>
      <c r="I173" s="247"/>
      <c r="J173" s="242"/>
      <c r="K173" s="242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190</v>
      </c>
      <c r="AU173" s="252" t="s">
        <v>94</v>
      </c>
      <c r="AV173" s="13" t="s">
        <v>94</v>
      </c>
      <c r="AW173" s="13" t="s">
        <v>41</v>
      </c>
      <c r="AX173" s="13" t="s">
        <v>85</v>
      </c>
      <c r="AY173" s="252" t="s">
        <v>161</v>
      </c>
    </row>
    <row r="174" s="13" customFormat="1">
      <c r="A174" s="13"/>
      <c r="B174" s="241"/>
      <c r="C174" s="242"/>
      <c r="D174" s="243" t="s">
        <v>190</v>
      </c>
      <c r="E174" s="244" t="s">
        <v>1</v>
      </c>
      <c r="F174" s="245" t="s">
        <v>264</v>
      </c>
      <c r="G174" s="242"/>
      <c r="H174" s="246">
        <v>15.401</v>
      </c>
      <c r="I174" s="247"/>
      <c r="J174" s="242"/>
      <c r="K174" s="242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190</v>
      </c>
      <c r="AU174" s="252" t="s">
        <v>94</v>
      </c>
      <c r="AV174" s="13" t="s">
        <v>94</v>
      </c>
      <c r="AW174" s="13" t="s">
        <v>41</v>
      </c>
      <c r="AX174" s="13" t="s">
        <v>85</v>
      </c>
      <c r="AY174" s="252" t="s">
        <v>161</v>
      </c>
    </row>
    <row r="175" s="14" customFormat="1">
      <c r="A175" s="14"/>
      <c r="B175" s="253"/>
      <c r="C175" s="254"/>
      <c r="D175" s="243" t="s">
        <v>190</v>
      </c>
      <c r="E175" s="255" t="s">
        <v>1</v>
      </c>
      <c r="F175" s="256" t="s">
        <v>193</v>
      </c>
      <c r="G175" s="254"/>
      <c r="H175" s="257">
        <v>31.099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190</v>
      </c>
      <c r="AU175" s="263" t="s">
        <v>94</v>
      </c>
      <c r="AV175" s="14" t="s">
        <v>168</v>
      </c>
      <c r="AW175" s="14" t="s">
        <v>41</v>
      </c>
      <c r="AX175" s="14" t="s">
        <v>92</v>
      </c>
      <c r="AY175" s="263" t="s">
        <v>161</v>
      </c>
    </row>
    <row r="176" s="2" customFormat="1" ht="16.5" customHeight="1">
      <c r="A176" s="38"/>
      <c r="B176" s="39"/>
      <c r="C176" s="228" t="s">
        <v>265</v>
      </c>
      <c r="D176" s="228" t="s">
        <v>163</v>
      </c>
      <c r="E176" s="229" t="s">
        <v>266</v>
      </c>
      <c r="F176" s="230" t="s">
        <v>267</v>
      </c>
      <c r="G176" s="231" t="s">
        <v>216</v>
      </c>
      <c r="H176" s="232">
        <v>109.633</v>
      </c>
      <c r="I176" s="233"/>
      <c r="J176" s="234">
        <f>ROUND(I176*H176,2)</f>
        <v>0</v>
      </c>
      <c r="K176" s="230" t="s">
        <v>167</v>
      </c>
      <c r="L176" s="44"/>
      <c r="M176" s="235" t="s">
        <v>1</v>
      </c>
      <c r="N176" s="236" t="s">
        <v>50</v>
      </c>
      <c r="O176" s="91"/>
      <c r="P176" s="237">
        <f>O176*H176</f>
        <v>0</v>
      </c>
      <c r="Q176" s="237">
        <v>0.041744200000000002</v>
      </c>
      <c r="R176" s="237">
        <f>Q176*H176</f>
        <v>4.5765418785999996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168</v>
      </c>
      <c r="AT176" s="239" t="s">
        <v>163</v>
      </c>
      <c r="AU176" s="239" t="s">
        <v>94</v>
      </c>
      <c r="AY176" s="16" t="s">
        <v>161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6" t="s">
        <v>92</v>
      </c>
      <c r="BK176" s="240">
        <f>ROUND(I176*H176,2)</f>
        <v>0</v>
      </c>
      <c r="BL176" s="16" t="s">
        <v>168</v>
      </c>
      <c r="BM176" s="239" t="s">
        <v>268</v>
      </c>
    </row>
    <row r="177" s="13" customFormat="1">
      <c r="A177" s="13"/>
      <c r="B177" s="241"/>
      <c r="C177" s="242"/>
      <c r="D177" s="243" t="s">
        <v>190</v>
      </c>
      <c r="E177" s="244" t="s">
        <v>1</v>
      </c>
      <c r="F177" s="245" t="s">
        <v>269</v>
      </c>
      <c r="G177" s="242"/>
      <c r="H177" s="246">
        <v>48.365000000000002</v>
      </c>
      <c r="I177" s="247"/>
      <c r="J177" s="242"/>
      <c r="K177" s="242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190</v>
      </c>
      <c r="AU177" s="252" t="s">
        <v>94</v>
      </c>
      <c r="AV177" s="13" t="s">
        <v>94</v>
      </c>
      <c r="AW177" s="13" t="s">
        <v>41</v>
      </c>
      <c r="AX177" s="13" t="s">
        <v>85</v>
      </c>
      <c r="AY177" s="252" t="s">
        <v>161</v>
      </c>
    </row>
    <row r="178" s="13" customFormat="1">
      <c r="A178" s="13"/>
      <c r="B178" s="241"/>
      <c r="C178" s="242"/>
      <c r="D178" s="243" t="s">
        <v>190</v>
      </c>
      <c r="E178" s="244" t="s">
        <v>1</v>
      </c>
      <c r="F178" s="245" t="s">
        <v>270</v>
      </c>
      <c r="G178" s="242"/>
      <c r="H178" s="246">
        <v>61.268000000000001</v>
      </c>
      <c r="I178" s="247"/>
      <c r="J178" s="242"/>
      <c r="K178" s="242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190</v>
      </c>
      <c r="AU178" s="252" t="s">
        <v>94</v>
      </c>
      <c r="AV178" s="13" t="s">
        <v>94</v>
      </c>
      <c r="AW178" s="13" t="s">
        <v>41</v>
      </c>
      <c r="AX178" s="13" t="s">
        <v>85</v>
      </c>
      <c r="AY178" s="252" t="s">
        <v>161</v>
      </c>
    </row>
    <row r="179" s="14" customFormat="1">
      <c r="A179" s="14"/>
      <c r="B179" s="253"/>
      <c r="C179" s="254"/>
      <c r="D179" s="243" t="s">
        <v>190</v>
      </c>
      <c r="E179" s="255" t="s">
        <v>1</v>
      </c>
      <c r="F179" s="256" t="s">
        <v>193</v>
      </c>
      <c r="G179" s="254"/>
      <c r="H179" s="257">
        <v>109.633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190</v>
      </c>
      <c r="AU179" s="263" t="s">
        <v>94</v>
      </c>
      <c r="AV179" s="14" t="s">
        <v>168</v>
      </c>
      <c r="AW179" s="14" t="s">
        <v>41</v>
      </c>
      <c r="AX179" s="14" t="s">
        <v>92</v>
      </c>
      <c r="AY179" s="263" t="s">
        <v>161</v>
      </c>
    </row>
    <row r="180" s="2" customFormat="1" ht="16.5" customHeight="1">
      <c r="A180" s="38"/>
      <c r="B180" s="39"/>
      <c r="C180" s="228" t="s">
        <v>7</v>
      </c>
      <c r="D180" s="228" t="s">
        <v>163</v>
      </c>
      <c r="E180" s="229" t="s">
        <v>271</v>
      </c>
      <c r="F180" s="230" t="s">
        <v>272</v>
      </c>
      <c r="G180" s="231" t="s">
        <v>216</v>
      </c>
      <c r="H180" s="232">
        <v>109.633</v>
      </c>
      <c r="I180" s="233"/>
      <c r="J180" s="234">
        <f>ROUND(I180*H180,2)</f>
        <v>0</v>
      </c>
      <c r="K180" s="230" t="s">
        <v>167</v>
      </c>
      <c r="L180" s="44"/>
      <c r="M180" s="235" t="s">
        <v>1</v>
      </c>
      <c r="N180" s="236" t="s">
        <v>50</v>
      </c>
      <c r="O180" s="91"/>
      <c r="P180" s="237">
        <f>O180*H180</f>
        <v>0</v>
      </c>
      <c r="Q180" s="237">
        <v>1.5E-05</v>
      </c>
      <c r="R180" s="237">
        <f>Q180*H180</f>
        <v>0.0016444949999999999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168</v>
      </c>
      <c r="AT180" s="239" t="s">
        <v>163</v>
      </c>
      <c r="AU180" s="239" t="s">
        <v>94</v>
      </c>
      <c r="AY180" s="16" t="s">
        <v>161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6" t="s">
        <v>92</v>
      </c>
      <c r="BK180" s="240">
        <f>ROUND(I180*H180,2)</f>
        <v>0</v>
      </c>
      <c r="BL180" s="16" t="s">
        <v>168</v>
      </c>
      <c r="BM180" s="239" t="s">
        <v>273</v>
      </c>
    </row>
    <row r="181" s="2" customFormat="1" ht="16.5" customHeight="1">
      <c r="A181" s="38"/>
      <c r="B181" s="39"/>
      <c r="C181" s="228" t="s">
        <v>274</v>
      </c>
      <c r="D181" s="228" t="s">
        <v>163</v>
      </c>
      <c r="E181" s="229" t="s">
        <v>275</v>
      </c>
      <c r="F181" s="230" t="s">
        <v>276</v>
      </c>
      <c r="G181" s="231" t="s">
        <v>210</v>
      </c>
      <c r="H181" s="232">
        <v>3.3050000000000002</v>
      </c>
      <c r="I181" s="233"/>
      <c r="J181" s="234">
        <f>ROUND(I181*H181,2)</f>
        <v>0</v>
      </c>
      <c r="K181" s="230" t="s">
        <v>167</v>
      </c>
      <c r="L181" s="44"/>
      <c r="M181" s="235" t="s">
        <v>1</v>
      </c>
      <c r="N181" s="236" t="s">
        <v>50</v>
      </c>
      <c r="O181" s="91"/>
      <c r="P181" s="237">
        <f>O181*H181</f>
        <v>0</v>
      </c>
      <c r="Q181" s="237">
        <v>1.0487652000000001</v>
      </c>
      <c r="R181" s="237">
        <f>Q181*H181</f>
        <v>3.4661689860000005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168</v>
      </c>
      <c r="AT181" s="239" t="s">
        <v>163</v>
      </c>
      <c r="AU181" s="239" t="s">
        <v>94</v>
      </c>
      <c r="AY181" s="16" t="s">
        <v>161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6" t="s">
        <v>92</v>
      </c>
      <c r="BK181" s="240">
        <f>ROUND(I181*H181,2)</f>
        <v>0</v>
      </c>
      <c r="BL181" s="16" t="s">
        <v>168</v>
      </c>
      <c r="BM181" s="239" t="s">
        <v>277</v>
      </c>
    </row>
    <row r="182" s="13" customFormat="1">
      <c r="A182" s="13"/>
      <c r="B182" s="241"/>
      <c r="C182" s="242"/>
      <c r="D182" s="243" t="s">
        <v>190</v>
      </c>
      <c r="E182" s="244" t="s">
        <v>1</v>
      </c>
      <c r="F182" s="245" t="s">
        <v>278</v>
      </c>
      <c r="G182" s="242"/>
      <c r="H182" s="246">
        <v>1.8859999999999999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190</v>
      </c>
      <c r="AU182" s="252" t="s">
        <v>94</v>
      </c>
      <c r="AV182" s="13" t="s">
        <v>94</v>
      </c>
      <c r="AW182" s="13" t="s">
        <v>41</v>
      </c>
      <c r="AX182" s="13" t="s">
        <v>85</v>
      </c>
      <c r="AY182" s="252" t="s">
        <v>161</v>
      </c>
    </row>
    <row r="183" s="13" customFormat="1">
      <c r="A183" s="13"/>
      <c r="B183" s="241"/>
      <c r="C183" s="242"/>
      <c r="D183" s="243" t="s">
        <v>190</v>
      </c>
      <c r="E183" s="244" t="s">
        <v>1</v>
      </c>
      <c r="F183" s="245" t="s">
        <v>279</v>
      </c>
      <c r="G183" s="242"/>
      <c r="H183" s="246">
        <v>1.419</v>
      </c>
      <c r="I183" s="247"/>
      <c r="J183" s="242"/>
      <c r="K183" s="242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190</v>
      </c>
      <c r="AU183" s="252" t="s">
        <v>94</v>
      </c>
      <c r="AV183" s="13" t="s">
        <v>94</v>
      </c>
      <c r="AW183" s="13" t="s">
        <v>41</v>
      </c>
      <c r="AX183" s="13" t="s">
        <v>85</v>
      </c>
      <c r="AY183" s="252" t="s">
        <v>161</v>
      </c>
    </row>
    <row r="184" s="14" customFormat="1">
      <c r="A184" s="14"/>
      <c r="B184" s="253"/>
      <c r="C184" s="254"/>
      <c r="D184" s="243" t="s">
        <v>190</v>
      </c>
      <c r="E184" s="255" t="s">
        <v>1</v>
      </c>
      <c r="F184" s="256" t="s">
        <v>193</v>
      </c>
      <c r="G184" s="254"/>
      <c r="H184" s="257">
        <v>3.3050000000000002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190</v>
      </c>
      <c r="AU184" s="263" t="s">
        <v>94</v>
      </c>
      <c r="AV184" s="14" t="s">
        <v>168</v>
      </c>
      <c r="AW184" s="14" t="s">
        <v>41</v>
      </c>
      <c r="AX184" s="14" t="s">
        <v>92</v>
      </c>
      <c r="AY184" s="263" t="s">
        <v>161</v>
      </c>
    </row>
    <row r="185" s="12" customFormat="1" ht="22.8" customHeight="1">
      <c r="A185" s="12"/>
      <c r="B185" s="212"/>
      <c r="C185" s="213"/>
      <c r="D185" s="214" t="s">
        <v>84</v>
      </c>
      <c r="E185" s="226" t="s">
        <v>168</v>
      </c>
      <c r="F185" s="226" t="s">
        <v>280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SUM(P186:P200)</f>
        <v>0</v>
      </c>
      <c r="Q185" s="220"/>
      <c r="R185" s="221">
        <f>SUM(R186:R200)</f>
        <v>11.488117654812601</v>
      </c>
      <c r="S185" s="220"/>
      <c r="T185" s="222">
        <f>SUM(T186:T200)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92</v>
      </c>
      <c r="AT185" s="224" t="s">
        <v>84</v>
      </c>
      <c r="AU185" s="224" t="s">
        <v>92</v>
      </c>
      <c r="AY185" s="223" t="s">
        <v>161</v>
      </c>
      <c r="BK185" s="225">
        <f>SUM(BK186:BK200)</f>
        <v>0</v>
      </c>
    </row>
    <row r="186" s="2" customFormat="1">
      <c r="A186" s="38"/>
      <c r="B186" s="39"/>
      <c r="C186" s="228" t="s">
        <v>281</v>
      </c>
      <c r="D186" s="228" t="s">
        <v>163</v>
      </c>
      <c r="E186" s="229" t="s">
        <v>282</v>
      </c>
      <c r="F186" s="230" t="s">
        <v>283</v>
      </c>
      <c r="G186" s="231" t="s">
        <v>216</v>
      </c>
      <c r="H186" s="232">
        <v>37.726999999999997</v>
      </c>
      <c r="I186" s="233"/>
      <c r="J186" s="234">
        <f>ROUND(I186*H186,2)</f>
        <v>0</v>
      </c>
      <c r="K186" s="230" t="s">
        <v>167</v>
      </c>
      <c r="L186" s="44"/>
      <c r="M186" s="235" t="s">
        <v>1</v>
      </c>
      <c r="N186" s="236" t="s">
        <v>50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168</v>
      </c>
      <c r="AT186" s="239" t="s">
        <v>163</v>
      </c>
      <c r="AU186" s="239" t="s">
        <v>94</v>
      </c>
      <c r="AY186" s="16" t="s">
        <v>161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6" t="s">
        <v>92</v>
      </c>
      <c r="BK186" s="240">
        <f>ROUND(I186*H186,2)</f>
        <v>0</v>
      </c>
      <c r="BL186" s="16" t="s">
        <v>168</v>
      </c>
      <c r="BM186" s="239" t="s">
        <v>284</v>
      </c>
    </row>
    <row r="187" s="13" customFormat="1">
      <c r="A187" s="13"/>
      <c r="B187" s="241"/>
      <c r="C187" s="242"/>
      <c r="D187" s="243" t="s">
        <v>190</v>
      </c>
      <c r="E187" s="244" t="s">
        <v>1</v>
      </c>
      <c r="F187" s="245" t="s">
        <v>285</v>
      </c>
      <c r="G187" s="242"/>
      <c r="H187" s="246">
        <v>21</v>
      </c>
      <c r="I187" s="247"/>
      <c r="J187" s="242"/>
      <c r="K187" s="242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190</v>
      </c>
      <c r="AU187" s="252" t="s">
        <v>94</v>
      </c>
      <c r="AV187" s="13" t="s">
        <v>94</v>
      </c>
      <c r="AW187" s="13" t="s">
        <v>41</v>
      </c>
      <c r="AX187" s="13" t="s">
        <v>85</v>
      </c>
      <c r="AY187" s="252" t="s">
        <v>161</v>
      </c>
    </row>
    <row r="188" s="13" customFormat="1">
      <c r="A188" s="13"/>
      <c r="B188" s="241"/>
      <c r="C188" s="242"/>
      <c r="D188" s="243" t="s">
        <v>190</v>
      </c>
      <c r="E188" s="244" t="s">
        <v>1</v>
      </c>
      <c r="F188" s="245" t="s">
        <v>286</v>
      </c>
      <c r="G188" s="242"/>
      <c r="H188" s="246">
        <v>16.727</v>
      </c>
      <c r="I188" s="247"/>
      <c r="J188" s="242"/>
      <c r="K188" s="242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190</v>
      </c>
      <c r="AU188" s="252" t="s">
        <v>94</v>
      </c>
      <c r="AV188" s="13" t="s">
        <v>94</v>
      </c>
      <c r="AW188" s="13" t="s">
        <v>41</v>
      </c>
      <c r="AX188" s="13" t="s">
        <v>85</v>
      </c>
      <c r="AY188" s="252" t="s">
        <v>161</v>
      </c>
    </row>
    <row r="189" s="14" customFormat="1">
      <c r="A189" s="14"/>
      <c r="B189" s="253"/>
      <c r="C189" s="254"/>
      <c r="D189" s="243" t="s">
        <v>190</v>
      </c>
      <c r="E189" s="255" t="s">
        <v>1</v>
      </c>
      <c r="F189" s="256" t="s">
        <v>193</v>
      </c>
      <c r="G189" s="254"/>
      <c r="H189" s="257">
        <v>37.726999999999997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190</v>
      </c>
      <c r="AU189" s="263" t="s">
        <v>94</v>
      </c>
      <c r="AV189" s="14" t="s">
        <v>168</v>
      </c>
      <c r="AW189" s="14" t="s">
        <v>41</v>
      </c>
      <c r="AX189" s="14" t="s">
        <v>92</v>
      </c>
      <c r="AY189" s="263" t="s">
        <v>161</v>
      </c>
    </row>
    <row r="190" s="2" customFormat="1">
      <c r="A190" s="38"/>
      <c r="B190" s="39"/>
      <c r="C190" s="228" t="s">
        <v>287</v>
      </c>
      <c r="D190" s="228" t="s">
        <v>163</v>
      </c>
      <c r="E190" s="229" t="s">
        <v>288</v>
      </c>
      <c r="F190" s="230" t="s">
        <v>289</v>
      </c>
      <c r="G190" s="231" t="s">
        <v>216</v>
      </c>
      <c r="H190" s="232">
        <v>0.83999999999999997</v>
      </c>
      <c r="I190" s="233"/>
      <c r="J190" s="234">
        <f>ROUND(I190*H190,2)</f>
        <v>0</v>
      </c>
      <c r="K190" s="230" t="s">
        <v>167</v>
      </c>
      <c r="L190" s="44"/>
      <c r="M190" s="235" t="s">
        <v>1</v>
      </c>
      <c r="N190" s="236" t="s">
        <v>50</v>
      </c>
      <c r="O190" s="91"/>
      <c r="P190" s="237">
        <f>O190*H190</f>
        <v>0</v>
      </c>
      <c r="Q190" s="237">
        <v>0.026450000000000001</v>
      </c>
      <c r="R190" s="237">
        <f>Q190*H190</f>
        <v>0.022218000000000002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168</v>
      </c>
      <c r="AT190" s="239" t="s">
        <v>163</v>
      </c>
      <c r="AU190" s="239" t="s">
        <v>94</v>
      </c>
      <c r="AY190" s="16" t="s">
        <v>161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6" t="s">
        <v>92</v>
      </c>
      <c r="BK190" s="240">
        <f>ROUND(I190*H190,2)</f>
        <v>0</v>
      </c>
      <c r="BL190" s="16" t="s">
        <v>168</v>
      </c>
      <c r="BM190" s="239" t="s">
        <v>290</v>
      </c>
    </row>
    <row r="191" s="13" customFormat="1">
      <c r="A191" s="13"/>
      <c r="B191" s="241"/>
      <c r="C191" s="242"/>
      <c r="D191" s="243" t="s">
        <v>190</v>
      </c>
      <c r="E191" s="244" t="s">
        <v>1</v>
      </c>
      <c r="F191" s="245" t="s">
        <v>291</v>
      </c>
      <c r="G191" s="242"/>
      <c r="H191" s="246">
        <v>0.83999999999999997</v>
      </c>
      <c r="I191" s="247"/>
      <c r="J191" s="242"/>
      <c r="K191" s="242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190</v>
      </c>
      <c r="AU191" s="252" t="s">
        <v>94</v>
      </c>
      <c r="AV191" s="13" t="s">
        <v>94</v>
      </c>
      <c r="AW191" s="13" t="s">
        <v>41</v>
      </c>
      <c r="AX191" s="13" t="s">
        <v>92</v>
      </c>
      <c r="AY191" s="252" t="s">
        <v>161</v>
      </c>
    </row>
    <row r="192" s="2" customFormat="1">
      <c r="A192" s="38"/>
      <c r="B192" s="39"/>
      <c r="C192" s="228" t="s">
        <v>292</v>
      </c>
      <c r="D192" s="228" t="s">
        <v>163</v>
      </c>
      <c r="E192" s="229" t="s">
        <v>293</v>
      </c>
      <c r="F192" s="230" t="s">
        <v>294</v>
      </c>
      <c r="G192" s="231" t="s">
        <v>216</v>
      </c>
      <c r="H192" s="232">
        <v>0.83999999999999997</v>
      </c>
      <c r="I192" s="233"/>
      <c r="J192" s="234">
        <f>ROUND(I192*H192,2)</f>
        <v>0</v>
      </c>
      <c r="K192" s="230" t="s">
        <v>167</v>
      </c>
      <c r="L192" s="44"/>
      <c r="M192" s="235" t="s">
        <v>1</v>
      </c>
      <c r="N192" s="236" t="s">
        <v>50</v>
      </c>
      <c r="O192" s="91"/>
      <c r="P192" s="237">
        <f>O192*H192</f>
        <v>0</v>
      </c>
      <c r="Q192" s="237">
        <v>0.026450000000000001</v>
      </c>
      <c r="R192" s="237">
        <f>Q192*H192</f>
        <v>0.022218000000000002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168</v>
      </c>
      <c r="AT192" s="239" t="s">
        <v>163</v>
      </c>
      <c r="AU192" s="239" t="s">
        <v>94</v>
      </c>
      <c r="AY192" s="16" t="s">
        <v>161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6" t="s">
        <v>92</v>
      </c>
      <c r="BK192" s="240">
        <f>ROUND(I192*H192,2)</f>
        <v>0</v>
      </c>
      <c r="BL192" s="16" t="s">
        <v>168</v>
      </c>
      <c r="BM192" s="239" t="s">
        <v>295</v>
      </c>
    </row>
    <row r="193" s="2" customFormat="1" ht="21.75" customHeight="1">
      <c r="A193" s="38"/>
      <c r="B193" s="39"/>
      <c r="C193" s="228" t="s">
        <v>296</v>
      </c>
      <c r="D193" s="228" t="s">
        <v>163</v>
      </c>
      <c r="E193" s="229" t="s">
        <v>297</v>
      </c>
      <c r="F193" s="230" t="s">
        <v>298</v>
      </c>
      <c r="G193" s="231" t="s">
        <v>188</v>
      </c>
      <c r="H193" s="232">
        <v>24.831</v>
      </c>
      <c r="I193" s="233"/>
      <c r="J193" s="234">
        <f>ROUND(I193*H193,2)</f>
        <v>0</v>
      </c>
      <c r="K193" s="230" t="s">
        <v>167</v>
      </c>
      <c r="L193" s="44"/>
      <c r="M193" s="235" t="s">
        <v>1</v>
      </c>
      <c r="N193" s="236" t="s">
        <v>50</v>
      </c>
      <c r="O193" s="91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168</v>
      </c>
      <c r="AT193" s="239" t="s">
        <v>163</v>
      </c>
      <c r="AU193" s="239" t="s">
        <v>94</v>
      </c>
      <c r="AY193" s="16" t="s">
        <v>161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6" t="s">
        <v>92</v>
      </c>
      <c r="BK193" s="240">
        <f>ROUND(I193*H193,2)</f>
        <v>0</v>
      </c>
      <c r="BL193" s="16" t="s">
        <v>168</v>
      </c>
      <c r="BM193" s="239" t="s">
        <v>299</v>
      </c>
    </row>
    <row r="194" s="13" customFormat="1">
      <c r="A194" s="13"/>
      <c r="B194" s="241"/>
      <c r="C194" s="242"/>
      <c r="D194" s="243" t="s">
        <v>190</v>
      </c>
      <c r="E194" s="244" t="s">
        <v>1</v>
      </c>
      <c r="F194" s="245" t="s">
        <v>300</v>
      </c>
      <c r="G194" s="242"/>
      <c r="H194" s="246">
        <v>24.831</v>
      </c>
      <c r="I194" s="247"/>
      <c r="J194" s="242"/>
      <c r="K194" s="242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190</v>
      </c>
      <c r="AU194" s="252" t="s">
        <v>94</v>
      </c>
      <c r="AV194" s="13" t="s">
        <v>94</v>
      </c>
      <c r="AW194" s="13" t="s">
        <v>41</v>
      </c>
      <c r="AX194" s="13" t="s">
        <v>92</v>
      </c>
      <c r="AY194" s="252" t="s">
        <v>161</v>
      </c>
    </row>
    <row r="195" s="2" customFormat="1">
      <c r="A195" s="38"/>
      <c r="B195" s="39"/>
      <c r="C195" s="228" t="s">
        <v>301</v>
      </c>
      <c r="D195" s="228" t="s">
        <v>163</v>
      </c>
      <c r="E195" s="229" t="s">
        <v>302</v>
      </c>
      <c r="F195" s="230" t="s">
        <v>303</v>
      </c>
      <c r="G195" s="231" t="s">
        <v>210</v>
      </c>
      <c r="H195" s="232">
        <v>1.323</v>
      </c>
      <c r="I195" s="233"/>
      <c r="J195" s="234">
        <f>ROUND(I195*H195,2)</f>
        <v>0</v>
      </c>
      <c r="K195" s="230" t="s">
        <v>167</v>
      </c>
      <c r="L195" s="44"/>
      <c r="M195" s="235" t="s">
        <v>1</v>
      </c>
      <c r="N195" s="236" t="s">
        <v>50</v>
      </c>
      <c r="O195" s="91"/>
      <c r="P195" s="237">
        <f>O195*H195</f>
        <v>0</v>
      </c>
      <c r="Q195" s="237">
        <v>0.85539807619999997</v>
      </c>
      <c r="R195" s="237">
        <f>Q195*H195</f>
        <v>1.1316916548125999</v>
      </c>
      <c r="S195" s="237">
        <v>0</v>
      </c>
      <c r="T195" s="23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168</v>
      </c>
      <c r="AT195" s="239" t="s">
        <v>163</v>
      </c>
      <c r="AU195" s="239" t="s">
        <v>94</v>
      </c>
      <c r="AY195" s="16" t="s">
        <v>161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6" t="s">
        <v>92</v>
      </c>
      <c r="BK195" s="240">
        <f>ROUND(I195*H195,2)</f>
        <v>0</v>
      </c>
      <c r="BL195" s="16" t="s">
        <v>168</v>
      </c>
      <c r="BM195" s="239" t="s">
        <v>304</v>
      </c>
    </row>
    <row r="196" s="13" customFormat="1">
      <c r="A196" s="13"/>
      <c r="B196" s="241"/>
      <c r="C196" s="242"/>
      <c r="D196" s="243" t="s">
        <v>190</v>
      </c>
      <c r="E196" s="244" t="s">
        <v>1</v>
      </c>
      <c r="F196" s="245" t="s">
        <v>305</v>
      </c>
      <c r="G196" s="242"/>
      <c r="H196" s="246">
        <v>1.323</v>
      </c>
      <c r="I196" s="247"/>
      <c r="J196" s="242"/>
      <c r="K196" s="242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190</v>
      </c>
      <c r="AU196" s="252" t="s">
        <v>94</v>
      </c>
      <c r="AV196" s="13" t="s">
        <v>94</v>
      </c>
      <c r="AW196" s="13" t="s">
        <v>41</v>
      </c>
      <c r="AX196" s="13" t="s">
        <v>92</v>
      </c>
      <c r="AY196" s="252" t="s">
        <v>161</v>
      </c>
    </row>
    <row r="197" s="2" customFormat="1" ht="33" customHeight="1">
      <c r="A197" s="38"/>
      <c r="B197" s="39"/>
      <c r="C197" s="228" t="s">
        <v>306</v>
      </c>
      <c r="D197" s="228" t="s">
        <v>163</v>
      </c>
      <c r="E197" s="229" t="s">
        <v>307</v>
      </c>
      <c r="F197" s="230" t="s">
        <v>308</v>
      </c>
      <c r="G197" s="231" t="s">
        <v>216</v>
      </c>
      <c r="H197" s="232">
        <v>10</v>
      </c>
      <c r="I197" s="233"/>
      <c r="J197" s="234">
        <f>ROUND(I197*H197,2)</f>
        <v>0</v>
      </c>
      <c r="K197" s="230" t="s">
        <v>167</v>
      </c>
      <c r="L197" s="44"/>
      <c r="M197" s="235" t="s">
        <v>1</v>
      </c>
      <c r="N197" s="236" t="s">
        <v>50</v>
      </c>
      <c r="O197" s="91"/>
      <c r="P197" s="237">
        <f>O197*H197</f>
        <v>0</v>
      </c>
      <c r="Q197" s="237">
        <v>1.031199</v>
      </c>
      <c r="R197" s="237">
        <f>Q197*H197</f>
        <v>10.31199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168</v>
      </c>
      <c r="AT197" s="239" t="s">
        <v>163</v>
      </c>
      <c r="AU197" s="239" t="s">
        <v>94</v>
      </c>
      <c r="AY197" s="16" t="s">
        <v>161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6" t="s">
        <v>92</v>
      </c>
      <c r="BK197" s="240">
        <f>ROUND(I197*H197,2)</f>
        <v>0</v>
      </c>
      <c r="BL197" s="16" t="s">
        <v>168</v>
      </c>
      <c r="BM197" s="239" t="s">
        <v>309</v>
      </c>
    </row>
    <row r="198" s="13" customFormat="1">
      <c r="A198" s="13"/>
      <c r="B198" s="241"/>
      <c r="C198" s="242"/>
      <c r="D198" s="243" t="s">
        <v>190</v>
      </c>
      <c r="E198" s="244" t="s">
        <v>1</v>
      </c>
      <c r="F198" s="245" t="s">
        <v>310</v>
      </c>
      <c r="G198" s="242"/>
      <c r="H198" s="246">
        <v>2</v>
      </c>
      <c r="I198" s="247"/>
      <c r="J198" s="242"/>
      <c r="K198" s="242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190</v>
      </c>
      <c r="AU198" s="252" t="s">
        <v>94</v>
      </c>
      <c r="AV198" s="13" t="s">
        <v>94</v>
      </c>
      <c r="AW198" s="13" t="s">
        <v>41</v>
      </c>
      <c r="AX198" s="13" t="s">
        <v>85</v>
      </c>
      <c r="AY198" s="252" t="s">
        <v>161</v>
      </c>
    </row>
    <row r="199" s="13" customFormat="1">
      <c r="A199" s="13"/>
      <c r="B199" s="241"/>
      <c r="C199" s="242"/>
      <c r="D199" s="243" t="s">
        <v>190</v>
      </c>
      <c r="E199" s="244" t="s">
        <v>1</v>
      </c>
      <c r="F199" s="245" t="s">
        <v>311</v>
      </c>
      <c r="G199" s="242"/>
      <c r="H199" s="246">
        <v>8</v>
      </c>
      <c r="I199" s="247"/>
      <c r="J199" s="242"/>
      <c r="K199" s="242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190</v>
      </c>
      <c r="AU199" s="252" t="s">
        <v>94</v>
      </c>
      <c r="AV199" s="13" t="s">
        <v>94</v>
      </c>
      <c r="AW199" s="13" t="s">
        <v>41</v>
      </c>
      <c r="AX199" s="13" t="s">
        <v>85</v>
      </c>
      <c r="AY199" s="252" t="s">
        <v>161</v>
      </c>
    </row>
    <row r="200" s="14" customFormat="1">
      <c r="A200" s="14"/>
      <c r="B200" s="253"/>
      <c r="C200" s="254"/>
      <c r="D200" s="243" t="s">
        <v>190</v>
      </c>
      <c r="E200" s="255" t="s">
        <v>1</v>
      </c>
      <c r="F200" s="256" t="s">
        <v>193</v>
      </c>
      <c r="G200" s="254"/>
      <c r="H200" s="257">
        <v>10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190</v>
      </c>
      <c r="AU200" s="263" t="s">
        <v>94</v>
      </c>
      <c r="AV200" s="14" t="s">
        <v>168</v>
      </c>
      <c r="AW200" s="14" t="s">
        <v>41</v>
      </c>
      <c r="AX200" s="14" t="s">
        <v>92</v>
      </c>
      <c r="AY200" s="263" t="s">
        <v>161</v>
      </c>
    </row>
    <row r="201" s="12" customFormat="1" ht="22.8" customHeight="1">
      <c r="A201" s="12"/>
      <c r="B201" s="212"/>
      <c r="C201" s="213"/>
      <c r="D201" s="214" t="s">
        <v>84</v>
      </c>
      <c r="E201" s="226" t="s">
        <v>181</v>
      </c>
      <c r="F201" s="226" t="s">
        <v>312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SUM(P202:P203)</f>
        <v>0</v>
      </c>
      <c r="Q201" s="220"/>
      <c r="R201" s="221">
        <f>SUM(R202:R203)</f>
        <v>307.85699999999997</v>
      </c>
      <c r="S201" s="220"/>
      <c r="T201" s="222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92</v>
      </c>
      <c r="AT201" s="224" t="s">
        <v>84</v>
      </c>
      <c r="AU201" s="224" t="s">
        <v>92</v>
      </c>
      <c r="AY201" s="223" t="s">
        <v>161</v>
      </c>
      <c r="BK201" s="225">
        <f>SUM(BK202:BK203)</f>
        <v>0</v>
      </c>
    </row>
    <row r="202" s="2" customFormat="1">
      <c r="A202" s="38"/>
      <c r="B202" s="39"/>
      <c r="C202" s="228" t="s">
        <v>313</v>
      </c>
      <c r="D202" s="228" t="s">
        <v>163</v>
      </c>
      <c r="E202" s="229" t="s">
        <v>314</v>
      </c>
      <c r="F202" s="230" t="s">
        <v>315</v>
      </c>
      <c r="G202" s="231" t="s">
        <v>188</v>
      </c>
      <c r="H202" s="232">
        <v>156.75</v>
      </c>
      <c r="I202" s="233"/>
      <c r="J202" s="234">
        <f>ROUND(I202*H202,2)</f>
        <v>0</v>
      </c>
      <c r="K202" s="230" t="s">
        <v>167</v>
      </c>
      <c r="L202" s="44"/>
      <c r="M202" s="235" t="s">
        <v>1</v>
      </c>
      <c r="N202" s="236" t="s">
        <v>50</v>
      </c>
      <c r="O202" s="91"/>
      <c r="P202" s="237">
        <f>O202*H202</f>
        <v>0</v>
      </c>
      <c r="Q202" s="237">
        <v>1.964</v>
      </c>
      <c r="R202" s="237">
        <f>Q202*H202</f>
        <v>307.85699999999997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168</v>
      </c>
      <c r="AT202" s="239" t="s">
        <v>163</v>
      </c>
      <c r="AU202" s="239" t="s">
        <v>94</v>
      </c>
      <c r="AY202" s="16" t="s">
        <v>161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6" t="s">
        <v>92</v>
      </c>
      <c r="BK202" s="240">
        <f>ROUND(I202*H202,2)</f>
        <v>0</v>
      </c>
      <c r="BL202" s="16" t="s">
        <v>168</v>
      </c>
      <c r="BM202" s="239" t="s">
        <v>316</v>
      </c>
    </row>
    <row r="203" s="13" customFormat="1">
      <c r="A203" s="13"/>
      <c r="B203" s="241"/>
      <c r="C203" s="242"/>
      <c r="D203" s="243" t="s">
        <v>190</v>
      </c>
      <c r="E203" s="244" t="s">
        <v>1</v>
      </c>
      <c r="F203" s="245" t="s">
        <v>317</v>
      </c>
      <c r="G203" s="242"/>
      <c r="H203" s="246">
        <v>156.75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190</v>
      </c>
      <c r="AU203" s="252" t="s">
        <v>94</v>
      </c>
      <c r="AV203" s="13" t="s">
        <v>94</v>
      </c>
      <c r="AW203" s="13" t="s">
        <v>41</v>
      </c>
      <c r="AX203" s="13" t="s">
        <v>92</v>
      </c>
      <c r="AY203" s="252" t="s">
        <v>161</v>
      </c>
    </row>
    <row r="204" s="12" customFormat="1" ht="22.8" customHeight="1">
      <c r="A204" s="12"/>
      <c r="B204" s="212"/>
      <c r="C204" s="213"/>
      <c r="D204" s="214" t="s">
        <v>84</v>
      </c>
      <c r="E204" s="226" t="s">
        <v>185</v>
      </c>
      <c r="F204" s="226" t="s">
        <v>318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SUM(P205:P207)</f>
        <v>0</v>
      </c>
      <c r="Q204" s="220"/>
      <c r="R204" s="221">
        <f>SUM(R205:R207)</f>
        <v>1.56816193</v>
      </c>
      <c r="S204" s="220"/>
      <c r="T204" s="222">
        <f>SUM(T205:T207)</f>
        <v>1.7174999999999998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92</v>
      </c>
      <c r="AT204" s="224" t="s">
        <v>84</v>
      </c>
      <c r="AU204" s="224" t="s">
        <v>92</v>
      </c>
      <c r="AY204" s="223" t="s">
        <v>161</v>
      </c>
      <c r="BK204" s="225">
        <f>SUM(BK205:BK207)</f>
        <v>0</v>
      </c>
    </row>
    <row r="205" s="2" customFormat="1" ht="33" customHeight="1">
      <c r="A205" s="38"/>
      <c r="B205" s="39"/>
      <c r="C205" s="228" t="s">
        <v>319</v>
      </c>
      <c r="D205" s="228" t="s">
        <v>163</v>
      </c>
      <c r="E205" s="229" t="s">
        <v>320</v>
      </c>
      <c r="F205" s="230" t="s">
        <v>321</v>
      </c>
      <c r="G205" s="231" t="s">
        <v>216</v>
      </c>
      <c r="H205" s="232">
        <v>22.899999999999999</v>
      </c>
      <c r="I205" s="233"/>
      <c r="J205" s="234">
        <f>ROUND(I205*H205,2)</f>
        <v>0</v>
      </c>
      <c r="K205" s="230" t="s">
        <v>167</v>
      </c>
      <c r="L205" s="44"/>
      <c r="M205" s="235" t="s">
        <v>1</v>
      </c>
      <c r="N205" s="236" t="s">
        <v>50</v>
      </c>
      <c r="O205" s="91"/>
      <c r="P205" s="237">
        <f>O205*H205</f>
        <v>0</v>
      </c>
      <c r="Q205" s="237">
        <v>0.066961699999999999</v>
      </c>
      <c r="R205" s="237">
        <f>Q205*H205</f>
        <v>1.53342293</v>
      </c>
      <c r="S205" s="237">
        <v>0.074999999999999997</v>
      </c>
      <c r="T205" s="238">
        <f>S205*H205</f>
        <v>1.7174999999999998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9" t="s">
        <v>168</v>
      </c>
      <c r="AT205" s="239" t="s">
        <v>163</v>
      </c>
      <c r="AU205" s="239" t="s">
        <v>94</v>
      </c>
      <c r="AY205" s="16" t="s">
        <v>161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6" t="s">
        <v>92</v>
      </c>
      <c r="BK205" s="240">
        <f>ROUND(I205*H205,2)</f>
        <v>0</v>
      </c>
      <c r="BL205" s="16" t="s">
        <v>168</v>
      </c>
      <c r="BM205" s="239" t="s">
        <v>322</v>
      </c>
    </row>
    <row r="206" s="2" customFormat="1" ht="16.5" customHeight="1">
      <c r="A206" s="38"/>
      <c r="B206" s="39"/>
      <c r="C206" s="268" t="s">
        <v>323</v>
      </c>
      <c r="D206" s="268" t="s">
        <v>324</v>
      </c>
      <c r="E206" s="269" t="s">
        <v>325</v>
      </c>
      <c r="F206" s="270" t="s">
        <v>326</v>
      </c>
      <c r="G206" s="271" t="s">
        <v>327</v>
      </c>
      <c r="H206" s="272">
        <v>34.738999999999997</v>
      </c>
      <c r="I206" s="273"/>
      <c r="J206" s="274">
        <f>ROUND(I206*H206,2)</f>
        <v>0</v>
      </c>
      <c r="K206" s="270" t="s">
        <v>167</v>
      </c>
      <c r="L206" s="275"/>
      <c r="M206" s="276" t="s">
        <v>1</v>
      </c>
      <c r="N206" s="277" t="s">
        <v>50</v>
      </c>
      <c r="O206" s="91"/>
      <c r="P206" s="237">
        <f>O206*H206</f>
        <v>0</v>
      </c>
      <c r="Q206" s="237">
        <v>0.001</v>
      </c>
      <c r="R206" s="237">
        <f>Q206*H206</f>
        <v>0.034738999999999999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198</v>
      </c>
      <c r="AT206" s="239" t="s">
        <v>324</v>
      </c>
      <c r="AU206" s="239" t="s">
        <v>94</v>
      </c>
      <c r="AY206" s="16" t="s">
        <v>161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6" t="s">
        <v>92</v>
      </c>
      <c r="BK206" s="240">
        <f>ROUND(I206*H206,2)</f>
        <v>0</v>
      </c>
      <c r="BL206" s="16" t="s">
        <v>168</v>
      </c>
      <c r="BM206" s="239" t="s">
        <v>328</v>
      </c>
    </row>
    <row r="207" s="13" customFormat="1">
      <c r="A207" s="13"/>
      <c r="B207" s="241"/>
      <c r="C207" s="242"/>
      <c r="D207" s="243" t="s">
        <v>190</v>
      </c>
      <c r="E207" s="242"/>
      <c r="F207" s="245" t="s">
        <v>329</v>
      </c>
      <c r="G207" s="242"/>
      <c r="H207" s="246">
        <v>34.738999999999997</v>
      </c>
      <c r="I207" s="247"/>
      <c r="J207" s="242"/>
      <c r="K207" s="242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190</v>
      </c>
      <c r="AU207" s="252" t="s">
        <v>94</v>
      </c>
      <c r="AV207" s="13" t="s">
        <v>94</v>
      </c>
      <c r="AW207" s="13" t="s">
        <v>4</v>
      </c>
      <c r="AX207" s="13" t="s">
        <v>92</v>
      </c>
      <c r="AY207" s="252" t="s">
        <v>161</v>
      </c>
    </row>
    <row r="208" s="12" customFormat="1" ht="22.8" customHeight="1">
      <c r="A208" s="12"/>
      <c r="B208" s="212"/>
      <c r="C208" s="213"/>
      <c r="D208" s="214" t="s">
        <v>84</v>
      </c>
      <c r="E208" s="226" t="s">
        <v>202</v>
      </c>
      <c r="F208" s="226" t="s">
        <v>330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SUM(P209:P298)</f>
        <v>0</v>
      </c>
      <c r="Q208" s="220"/>
      <c r="R208" s="221">
        <f>SUM(R209:R298)</f>
        <v>32.254893295087996</v>
      </c>
      <c r="S208" s="220"/>
      <c r="T208" s="222">
        <f>SUM(T209:T298)</f>
        <v>61.860846800000012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92</v>
      </c>
      <c r="AT208" s="224" t="s">
        <v>84</v>
      </c>
      <c r="AU208" s="224" t="s">
        <v>92</v>
      </c>
      <c r="AY208" s="223" t="s">
        <v>161</v>
      </c>
      <c r="BK208" s="225">
        <f>SUM(BK209:BK298)</f>
        <v>0</v>
      </c>
    </row>
    <row r="209" s="2" customFormat="1">
      <c r="A209" s="38"/>
      <c r="B209" s="39"/>
      <c r="C209" s="228" t="s">
        <v>331</v>
      </c>
      <c r="D209" s="228" t="s">
        <v>163</v>
      </c>
      <c r="E209" s="229" t="s">
        <v>332</v>
      </c>
      <c r="F209" s="230" t="s">
        <v>333</v>
      </c>
      <c r="G209" s="231" t="s">
        <v>179</v>
      </c>
      <c r="H209" s="232">
        <v>57.100000000000001</v>
      </c>
      <c r="I209" s="233"/>
      <c r="J209" s="234">
        <f>ROUND(I209*H209,2)</f>
        <v>0</v>
      </c>
      <c r="K209" s="230" t="s">
        <v>167</v>
      </c>
      <c r="L209" s="44"/>
      <c r="M209" s="235" t="s">
        <v>1</v>
      </c>
      <c r="N209" s="236" t="s">
        <v>50</v>
      </c>
      <c r="O209" s="91"/>
      <c r="P209" s="237">
        <f>O209*H209</f>
        <v>0</v>
      </c>
      <c r="Q209" s="237">
        <v>0.30650444599999999</v>
      </c>
      <c r="R209" s="237">
        <f>Q209*H209</f>
        <v>17.5014038666</v>
      </c>
      <c r="S209" s="237">
        <v>0</v>
      </c>
      <c r="T209" s="23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9" t="s">
        <v>168</v>
      </c>
      <c r="AT209" s="239" t="s">
        <v>163</v>
      </c>
      <c r="AU209" s="239" t="s">
        <v>94</v>
      </c>
      <c r="AY209" s="16" t="s">
        <v>161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6" t="s">
        <v>92</v>
      </c>
      <c r="BK209" s="240">
        <f>ROUND(I209*H209,2)</f>
        <v>0</v>
      </c>
      <c r="BL209" s="16" t="s">
        <v>168</v>
      </c>
      <c r="BM209" s="239" t="s">
        <v>334</v>
      </c>
    </row>
    <row r="210" s="13" customFormat="1">
      <c r="A210" s="13"/>
      <c r="B210" s="241"/>
      <c r="C210" s="242"/>
      <c r="D210" s="243" t="s">
        <v>190</v>
      </c>
      <c r="E210" s="244" t="s">
        <v>1</v>
      </c>
      <c r="F210" s="245" t="s">
        <v>335</v>
      </c>
      <c r="G210" s="242"/>
      <c r="H210" s="246">
        <v>23.399999999999999</v>
      </c>
      <c r="I210" s="247"/>
      <c r="J210" s="242"/>
      <c r="K210" s="242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190</v>
      </c>
      <c r="AU210" s="252" t="s">
        <v>94</v>
      </c>
      <c r="AV210" s="13" t="s">
        <v>94</v>
      </c>
      <c r="AW210" s="13" t="s">
        <v>41</v>
      </c>
      <c r="AX210" s="13" t="s">
        <v>85</v>
      </c>
      <c r="AY210" s="252" t="s">
        <v>161</v>
      </c>
    </row>
    <row r="211" s="13" customFormat="1">
      <c r="A211" s="13"/>
      <c r="B211" s="241"/>
      <c r="C211" s="242"/>
      <c r="D211" s="243" t="s">
        <v>190</v>
      </c>
      <c r="E211" s="244" t="s">
        <v>1</v>
      </c>
      <c r="F211" s="245" t="s">
        <v>336</v>
      </c>
      <c r="G211" s="242"/>
      <c r="H211" s="246">
        <v>33.700000000000003</v>
      </c>
      <c r="I211" s="247"/>
      <c r="J211" s="242"/>
      <c r="K211" s="242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190</v>
      </c>
      <c r="AU211" s="252" t="s">
        <v>94</v>
      </c>
      <c r="AV211" s="13" t="s">
        <v>94</v>
      </c>
      <c r="AW211" s="13" t="s">
        <v>41</v>
      </c>
      <c r="AX211" s="13" t="s">
        <v>85</v>
      </c>
      <c r="AY211" s="252" t="s">
        <v>161</v>
      </c>
    </row>
    <row r="212" s="14" customFormat="1">
      <c r="A212" s="14"/>
      <c r="B212" s="253"/>
      <c r="C212" s="254"/>
      <c r="D212" s="243" t="s">
        <v>190</v>
      </c>
      <c r="E212" s="255" t="s">
        <v>1</v>
      </c>
      <c r="F212" s="256" t="s">
        <v>193</v>
      </c>
      <c r="G212" s="254"/>
      <c r="H212" s="257">
        <v>57.100000000000001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190</v>
      </c>
      <c r="AU212" s="263" t="s">
        <v>94</v>
      </c>
      <c r="AV212" s="14" t="s">
        <v>168</v>
      </c>
      <c r="AW212" s="14" t="s">
        <v>41</v>
      </c>
      <c r="AX212" s="14" t="s">
        <v>92</v>
      </c>
      <c r="AY212" s="263" t="s">
        <v>161</v>
      </c>
    </row>
    <row r="213" s="2" customFormat="1">
      <c r="A213" s="38"/>
      <c r="B213" s="39"/>
      <c r="C213" s="228" t="s">
        <v>337</v>
      </c>
      <c r="D213" s="228" t="s">
        <v>163</v>
      </c>
      <c r="E213" s="229" t="s">
        <v>338</v>
      </c>
      <c r="F213" s="230" t="s">
        <v>339</v>
      </c>
      <c r="G213" s="231" t="s">
        <v>166</v>
      </c>
      <c r="H213" s="232">
        <v>2</v>
      </c>
      <c r="I213" s="233"/>
      <c r="J213" s="234">
        <f>ROUND(I213*H213,2)</f>
        <v>0</v>
      </c>
      <c r="K213" s="230" t="s">
        <v>167</v>
      </c>
      <c r="L213" s="44"/>
      <c r="M213" s="235" t="s">
        <v>1</v>
      </c>
      <c r="N213" s="236" t="s">
        <v>50</v>
      </c>
      <c r="O213" s="91"/>
      <c r="P213" s="237">
        <f>O213*H213</f>
        <v>0</v>
      </c>
      <c r="Q213" s="237">
        <v>0.0064850000000000003</v>
      </c>
      <c r="R213" s="237">
        <f>Q213*H213</f>
        <v>0.012970000000000001</v>
      </c>
      <c r="S213" s="237">
        <v>0</v>
      </c>
      <c r="T213" s="23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9" t="s">
        <v>168</v>
      </c>
      <c r="AT213" s="239" t="s">
        <v>163</v>
      </c>
      <c r="AU213" s="239" t="s">
        <v>94</v>
      </c>
      <c r="AY213" s="16" t="s">
        <v>161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6" t="s">
        <v>92</v>
      </c>
      <c r="BK213" s="240">
        <f>ROUND(I213*H213,2)</f>
        <v>0</v>
      </c>
      <c r="BL213" s="16" t="s">
        <v>168</v>
      </c>
      <c r="BM213" s="239" t="s">
        <v>340</v>
      </c>
    </row>
    <row r="214" s="2" customFormat="1" ht="21.75" customHeight="1">
      <c r="A214" s="38"/>
      <c r="B214" s="39"/>
      <c r="C214" s="228" t="s">
        <v>341</v>
      </c>
      <c r="D214" s="228" t="s">
        <v>163</v>
      </c>
      <c r="E214" s="229" t="s">
        <v>342</v>
      </c>
      <c r="F214" s="230" t="s">
        <v>343</v>
      </c>
      <c r="G214" s="231" t="s">
        <v>179</v>
      </c>
      <c r="H214" s="232">
        <v>4</v>
      </c>
      <c r="I214" s="233"/>
      <c r="J214" s="234">
        <f>ROUND(I214*H214,2)</f>
        <v>0</v>
      </c>
      <c r="K214" s="230" t="s">
        <v>167</v>
      </c>
      <c r="L214" s="44"/>
      <c r="M214" s="235" t="s">
        <v>1</v>
      </c>
      <c r="N214" s="236" t="s">
        <v>50</v>
      </c>
      <c r="O214" s="91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9" t="s">
        <v>168</v>
      </c>
      <c r="AT214" s="239" t="s">
        <v>163</v>
      </c>
      <c r="AU214" s="239" t="s">
        <v>94</v>
      </c>
      <c r="AY214" s="16" t="s">
        <v>161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6" t="s">
        <v>92</v>
      </c>
      <c r="BK214" s="240">
        <f>ROUND(I214*H214,2)</f>
        <v>0</v>
      </c>
      <c r="BL214" s="16" t="s">
        <v>168</v>
      </c>
      <c r="BM214" s="239" t="s">
        <v>344</v>
      </c>
    </row>
    <row r="215" s="13" customFormat="1">
      <c r="A215" s="13"/>
      <c r="B215" s="241"/>
      <c r="C215" s="242"/>
      <c r="D215" s="243" t="s">
        <v>190</v>
      </c>
      <c r="E215" s="244" t="s">
        <v>1</v>
      </c>
      <c r="F215" s="245" t="s">
        <v>345</v>
      </c>
      <c r="G215" s="242"/>
      <c r="H215" s="246">
        <v>4</v>
      </c>
      <c r="I215" s="247"/>
      <c r="J215" s="242"/>
      <c r="K215" s="242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190</v>
      </c>
      <c r="AU215" s="252" t="s">
        <v>94</v>
      </c>
      <c r="AV215" s="13" t="s">
        <v>94</v>
      </c>
      <c r="AW215" s="13" t="s">
        <v>41</v>
      </c>
      <c r="AX215" s="13" t="s">
        <v>92</v>
      </c>
      <c r="AY215" s="252" t="s">
        <v>161</v>
      </c>
    </row>
    <row r="216" s="2" customFormat="1" ht="16.5" customHeight="1">
      <c r="A216" s="38"/>
      <c r="B216" s="39"/>
      <c r="C216" s="268" t="s">
        <v>346</v>
      </c>
      <c r="D216" s="268" t="s">
        <v>324</v>
      </c>
      <c r="E216" s="269" t="s">
        <v>347</v>
      </c>
      <c r="F216" s="270" t="s">
        <v>348</v>
      </c>
      <c r="G216" s="271" t="s">
        <v>179</v>
      </c>
      <c r="H216" s="272">
        <v>4</v>
      </c>
      <c r="I216" s="273"/>
      <c r="J216" s="274">
        <f>ROUND(I216*H216,2)</f>
        <v>0</v>
      </c>
      <c r="K216" s="270" t="s">
        <v>1</v>
      </c>
      <c r="L216" s="275"/>
      <c r="M216" s="276" t="s">
        <v>1</v>
      </c>
      <c r="N216" s="277" t="s">
        <v>50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198</v>
      </c>
      <c r="AT216" s="239" t="s">
        <v>324</v>
      </c>
      <c r="AU216" s="239" t="s">
        <v>94</v>
      </c>
      <c r="AY216" s="16" t="s">
        <v>161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6" t="s">
        <v>92</v>
      </c>
      <c r="BK216" s="240">
        <f>ROUND(I216*H216,2)</f>
        <v>0</v>
      </c>
      <c r="BL216" s="16" t="s">
        <v>168</v>
      </c>
      <c r="BM216" s="239" t="s">
        <v>349</v>
      </c>
    </row>
    <row r="217" s="2" customFormat="1" ht="33" customHeight="1">
      <c r="A217" s="38"/>
      <c r="B217" s="39"/>
      <c r="C217" s="228" t="s">
        <v>350</v>
      </c>
      <c r="D217" s="228" t="s">
        <v>163</v>
      </c>
      <c r="E217" s="229" t="s">
        <v>351</v>
      </c>
      <c r="F217" s="230" t="s">
        <v>352</v>
      </c>
      <c r="G217" s="231" t="s">
        <v>216</v>
      </c>
      <c r="H217" s="232">
        <v>105</v>
      </c>
      <c r="I217" s="233"/>
      <c r="J217" s="234">
        <f>ROUND(I217*H217,2)</f>
        <v>0</v>
      </c>
      <c r="K217" s="230" t="s">
        <v>167</v>
      </c>
      <c r="L217" s="44"/>
      <c r="M217" s="235" t="s">
        <v>1</v>
      </c>
      <c r="N217" s="236" t="s">
        <v>50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168</v>
      </c>
      <c r="AT217" s="239" t="s">
        <v>163</v>
      </c>
      <c r="AU217" s="239" t="s">
        <v>94</v>
      </c>
      <c r="AY217" s="16" t="s">
        <v>161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6" t="s">
        <v>92</v>
      </c>
      <c r="BK217" s="240">
        <f>ROUND(I217*H217,2)</f>
        <v>0</v>
      </c>
      <c r="BL217" s="16" t="s">
        <v>168</v>
      </c>
      <c r="BM217" s="239" t="s">
        <v>353</v>
      </c>
    </row>
    <row r="218" s="13" customFormat="1">
      <c r="A218" s="13"/>
      <c r="B218" s="241"/>
      <c r="C218" s="242"/>
      <c r="D218" s="243" t="s">
        <v>190</v>
      </c>
      <c r="E218" s="244" t="s">
        <v>1</v>
      </c>
      <c r="F218" s="245" t="s">
        <v>354</v>
      </c>
      <c r="G218" s="242"/>
      <c r="H218" s="246">
        <v>77</v>
      </c>
      <c r="I218" s="247"/>
      <c r="J218" s="242"/>
      <c r="K218" s="242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190</v>
      </c>
      <c r="AU218" s="252" t="s">
        <v>94</v>
      </c>
      <c r="AV218" s="13" t="s">
        <v>94</v>
      </c>
      <c r="AW218" s="13" t="s">
        <v>41</v>
      </c>
      <c r="AX218" s="13" t="s">
        <v>85</v>
      </c>
      <c r="AY218" s="252" t="s">
        <v>161</v>
      </c>
    </row>
    <row r="219" s="13" customFormat="1">
      <c r="A219" s="13"/>
      <c r="B219" s="241"/>
      <c r="C219" s="242"/>
      <c r="D219" s="243" t="s">
        <v>190</v>
      </c>
      <c r="E219" s="244" t="s">
        <v>1</v>
      </c>
      <c r="F219" s="245" t="s">
        <v>355</v>
      </c>
      <c r="G219" s="242"/>
      <c r="H219" s="246">
        <v>28</v>
      </c>
      <c r="I219" s="247"/>
      <c r="J219" s="242"/>
      <c r="K219" s="242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190</v>
      </c>
      <c r="AU219" s="252" t="s">
        <v>94</v>
      </c>
      <c r="AV219" s="13" t="s">
        <v>94</v>
      </c>
      <c r="AW219" s="13" t="s">
        <v>41</v>
      </c>
      <c r="AX219" s="13" t="s">
        <v>85</v>
      </c>
      <c r="AY219" s="252" t="s">
        <v>161</v>
      </c>
    </row>
    <row r="220" s="14" customFormat="1">
      <c r="A220" s="14"/>
      <c r="B220" s="253"/>
      <c r="C220" s="254"/>
      <c r="D220" s="243" t="s">
        <v>190</v>
      </c>
      <c r="E220" s="255" t="s">
        <v>1</v>
      </c>
      <c r="F220" s="256" t="s">
        <v>193</v>
      </c>
      <c r="G220" s="254"/>
      <c r="H220" s="257">
        <v>105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190</v>
      </c>
      <c r="AU220" s="263" t="s">
        <v>94</v>
      </c>
      <c r="AV220" s="14" t="s">
        <v>168</v>
      </c>
      <c r="AW220" s="14" t="s">
        <v>41</v>
      </c>
      <c r="AX220" s="14" t="s">
        <v>92</v>
      </c>
      <c r="AY220" s="263" t="s">
        <v>161</v>
      </c>
    </row>
    <row r="221" s="2" customFormat="1" ht="33" customHeight="1">
      <c r="A221" s="38"/>
      <c r="B221" s="39"/>
      <c r="C221" s="228" t="s">
        <v>356</v>
      </c>
      <c r="D221" s="228" t="s">
        <v>163</v>
      </c>
      <c r="E221" s="229" t="s">
        <v>357</v>
      </c>
      <c r="F221" s="230" t="s">
        <v>358</v>
      </c>
      <c r="G221" s="231" t="s">
        <v>216</v>
      </c>
      <c r="H221" s="232">
        <v>2940</v>
      </c>
      <c r="I221" s="233"/>
      <c r="J221" s="234">
        <f>ROUND(I221*H221,2)</f>
        <v>0</v>
      </c>
      <c r="K221" s="230" t="s">
        <v>167</v>
      </c>
      <c r="L221" s="44"/>
      <c r="M221" s="235" t="s">
        <v>1</v>
      </c>
      <c r="N221" s="236" t="s">
        <v>50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168</v>
      </c>
      <c r="AT221" s="239" t="s">
        <v>163</v>
      </c>
      <c r="AU221" s="239" t="s">
        <v>94</v>
      </c>
      <c r="AY221" s="16" t="s">
        <v>161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6" t="s">
        <v>92</v>
      </c>
      <c r="BK221" s="240">
        <f>ROUND(I221*H221,2)</f>
        <v>0</v>
      </c>
      <c r="BL221" s="16" t="s">
        <v>168</v>
      </c>
      <c r="BM221" s="239" t="s">
        <v>359</v>
      </c>
    </row>
    <row r="222" s="13" customFormat="1">
      <c r="A222" s="13"/>
      <c r="B222" s="241"/>
      <c r="C222" s="242"/>
      <c r="D222" s="243" t="s">
        <v>190</v>
      </c>
      <c r="E222" s="242"/>
      <c r="F222" s="245" t="s">
        <v>360</v>
      </c>
      <c r="G222" s="242"/>
      <c r="H222" s="246">
        <v>2940</v>
      </c>
      <c r="I222" s="247"/>
      <c r="J222" s="242"/>
      <c r="K222" s="242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190</v>
      </c>
      <c r="AU222" s="252" t="s">
        <v>94</v>
      </c>
      <c r="AV222" s="13" t="s">
        <v>94</v>
      </c>
      <c r="AW222" s="13" t="s">
        <v>4</v>
      </c>
      <c r="AX222" s="13" t="s">
        <v>92</v>
      </c>
      <c r="AY222" s="252" t="s">
        <v>161</v>
      </c>
    </row>
    <row r="223" s="2" customFormat="1" ht="33" customHeight="1">
      <c r="A223" s="38"/>
      <c r="B223" s="39"/>
      <c r="C223" s="228" t="s">
        <v>361</v>
      </c>
      <c r="D223" s="228" t="s">
        <v>163</v>
      </c>
      <c r="E223" s="229" t="s">
        <v>362</v>
      </c>
      <c r="F223" s="230" t="s">
        <v>363</v>
      </c>
      <c r="G223" s="231" t="s">
        <v>216</v>
      </c>
      <c r="H223" s="232">
        <v>105</v>
      </c>
      <c r="I223" s="233"/>
      <c r="J223" s="234">
        <f>ROUND(I223*H223,2)</f>
        <v>0</v>
      </c>
      <c r="K223" s="230" t="s">
        <v>167</v>
      </c>
      <c r="L223" s="44"/>
      <c r="M223" s="235" t="s">
        <v>1</v>
      </c>
      <c r="N223" s="236" t="s">
        <v>50</v>
      </c>
      <c r="O223" s="91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9" t="s">
        <v>168</v>
      </c>
      <c r="AT223" s="239" t="s">
        <v>163</v>
      </c>
      <c r="AU223" s="239" t="s">
        <v>94</v>
      </c>
      <c r="AY223" s="16" t="s">
        <v>161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6" t="s">
        <v>92</v>
      </c>
      <c r="BK223" s="240">
        <f>ROUND(I223*H223,2)</f>
        <v>0</v>
      </c>
      <c r="BL223" s="16" t="s">
        <v>168</v>
      </c>
      <c r="BM223" s="239" t="s">
        <v>364</v>
      </c>
    </row>
    <row r="224" s="2" customFormat="1" ht="33" customHeight="1">
      <c r="A224" s="38"/>
      <c r="B224" s="39"/>
      <c r="C224" s="228" t="s">
        <v>365</v>
      </c>
      <c r="D224" s="228" t="s">
        <v>163</v>
      </c>
      <c r="E224" s="229" t="s">
        <v>366</v>
      </c>
      <c r="F224" s="230" t="s">
        <v>367</v>
      </c>
      <c r="G224" s="231" t="s">
        <v>188</v>
      </c>
      <c r="H224" s="232">
        <v>54</v>
      </c>
      <c r="I224" s="233"/>
      <c r="J224" s="234">
        <f>ROUND(I224*H224,2)</f>
        <v>0</v>
      </c>
      <c r="K224" s="230" t="s">
        <v>167</v>
      </c>
      <c r="L224" s="44"/>
      <c r="M224" s="235" t="s">
        <v>1</v>
      </c>
      <c r="N224" s="236" t="s">
        <v>50</v>
      </c>
      <c r="O224" s="91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168</v>
      </c>
      <c r="AT224" s="239" t="s">
        <v>163</v>
      </c>
      <c r="AU224" s="239" t="s">
        <v>94</v>
      </c>
      <c r="AY224" s="16" t="s">
        <v>161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6" t="s">
        <v>92</v>
      </c>
      <c r="BK224" s="240">
        <f>ROUND(I224*H224,2)</f>
        <v>0</v>
      </c>
      <c r="BL224" s="16" t="s">
        <v>168</v>
      </c>
      <c r="BM224" s="239" t="s">
        <v>368</v>
      </c>
    </row>
    <row r="225" s="13" customFormat="1">
      <c r="A225" s="13"/>
      <c r="B225" s="241"/>
      <c r="C225" s="242"/>
      <c r="D225" s="243" t="s">
        <v>190</v>
      </c>
      <c r="E225" s="244" t="s">
        <v>1</v>
      </c>
      <c r="F225" s="245" t="s">
        <v>369</v>
      </c>
      <c r="G225" s="242"/>
      <c r="H225" s="246">
        <v>54</v>
      </c>
      <c r="I225" s="247"/>
      <c r="J225" s="242"/>
      <c r="K225" s="242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190</v>
      </c>
      <c r="AU225" s="252" t="s">
        <v>94</v>
      </c>
      <c r="AV225" s="13" t="s">
        <v>94</v>
      </c>
      <c r="AW225" s="13" t="s">
        <v>41</v>
      </c>
      <c r="AX225" s="13" t="s">
        <v>92</v>
      </c>
      <c r="AY225" s="252" t="s">
        <v>161</v>
      </c>
    </row>
    <row r="226" s="2" customFormat="1" ht="33" customHeight="1">
      <c r="A226" s="38"/>
      <c r="B226" s="39"/>
      <c r="C226" s="228" t="s">
        <v>370</v>
      </c>
      <c r="D226" s="228" t="s">
        <v>163</v>
      </c>
      <c r="E226" s="229" t="s">
        <v>371</v>
      </c>
      <c r="F226" s="230" t="s">
        <v>372</v>
      </c>
      <c r="G226" s="231" t="s">
        <v>188</v>
      </c>
      <c r="H226" s="232">
        <v>1512</v>
      </c>
      <c r="I226" s="233"/>
      <c r="J226" s="234">
        <f>ROUND(I226*H226,2)</f>
        <v>0</v>
      </c>
      <c r="K226" s="230" t="s">
        <v>167</v>
      </c>
      <c r="L226" s="44"/>
      <c r="M226" s="235" t="s">
        <v>1</v>
      </c>
      <c r="N226" s="236" t="s">
        <v>50</v>
      </c>
      <c r="O226" s="91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168</v>
      </c>
      <c r="AT226" s="239" t="s">
        <v>163</v>
      </c>
      <c r="AU226" s="239" t="s">
        <v>94</v>
      </c>
      <c r="AY226" s="16" t="s">
        <v>161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6" t="s">
        <v>92</v>
      </c>
      <c r="BK226" s="240">
        <f>ROUND(I226*H226,2)</f>
        <v>0</v>
      </c>
      <c r="BL226" s="16" t="s">
        <v>168</v>
      </c>
      <c r="BM226" s="239" t="s">
        <v>373</v>
      </c>
    </row>
    <row r="227" s="13" customFormat="1">
      <c r="A227" s="13"/>
      <c r="B227" s="241"/>
      <c r="C227" s="242"/>
      <c r="D227" s="243" t="s">
        <v>190</v>
      </c>
      <c r="E227" s="242"/>
      <c r="F227" s="245" t="s">
        <v>374</v>
      </c>
      <c r="G227" s="242"/>
      <c r="H227" s="246">
        <v>1512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190</v>
      </c>
      <c r="AU227" s="252" t="s">
        <v>94</v>
      </c>
      <c r="AV227" s="13" t="s">
        <v>94</v>
      </c>
      <c r="AW227" s="13" t="s">
        <v>4</v>
      </c>
      <c r="AX227" s="13" t="s">
        <v>92</v>
      </c>
      <c r="AY227" s="252" t="s">
        <v>161</v>
      </c>
    </row>
    <row r="228" s="2" customFormat="1" ht="33" customHeight="1">
      <c r="A228" s="38"/>
      <c r="B228" s="39"/>
      <c r="C228" s="228" t="s">
        <v>375</v>
      </c>
      <c r="D228" s="228" t="s">
        <v>163</v>
      </c>
      <c r="E228" s="229" t="s">
        <v>376</v>
      </c>
      <c r="F228" s="230" t="s">
        <v>377</v>
      </c>
      <c r="G228" s="231" t="s">
        <v>188</v>
      </c>
      <c r="H228" s="232">
        <v>54</v>
      </c>
      <c r="I228" s="233"/>
      <c r="J228" s="234">
        <f>ROUND(I228*H228,2)</f>
        <v>0</v>
      </c>
      <c r="K228" s="230" t="s">
        <v>167</v>
      </c>
      <c r="L228" s="44"/>
      <c r="M228" s="235" t="s">
        <v>1</v>
      </c>
      <c r="N228" s="236" t="s">
        <v>50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168</v>
      </c>
      <c r="AT228" s="239" t="s">
        <v>163</v>
      </c>
      <c r="AU228" s="239" t="s">
        <v>94</v>
      </c>
      <c r="AY228" s="16" t="s">
        <v>161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6" t="s">
        <v>92</v>
      </c>
      <c r="BK228" s="240">
        <f>ROUND(I228*H228,2)</f>
        <v>0</v>
      </c>
      <c r="BL228" s="16" t="s">
        <v>168</v>
      </c>
      <c r="BM228" s="239" t="s">
        <v>378</v>
      </c>
    </row>
    <row r="229" s="2" customFormat="1">
      <c r="A229" s="38"/>
      <c r="B229" s="39"/>
      <c r="C229" s="228" t="s">
        <v>28</v>
      </c>
      <c r="D229" s="228" t="s">
        <v>163</v>
      </c>
      <c r="E229" s="229" t="s">
        <v>379</v>
      </c>
      <c r="F229" s="230" t="s">
        <v>380</v>
      </c>
      <c r="G229" s="231" t="s">
        <v>216</v>
      </c>
      <c r="H229" s="232">
        <v>27</v>
      </c>
      <c r="I229" s="233"/>
      <c r="J229" s="234">
        <f>ROUND(I229*H229,2)</f>
        <v>0</v>
      </c>
      <c r="K229" s="230" t="s">
        <v>167</v>
      </c>
      <c r="L229" s="44"/>
      <c r="M229" s="235" t="s">
        <v>1</v>
      </c>
      <c r="N229" s="236" t="s">
        <v>50</v>
      </c>
      <c r="O229" s="91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9" t="s">
        <v>168</v>
      </c>
      <c r="AT229" s="239" t="s">
        <v>163</v>
      </c>
      <c r="AU229" s="239" t="s">
        <v>94</v>
      </c>
      <c r="AY229" s="16" t="s">
        <v>161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6" t="s">
        <v>92</v>
      </c>
      <c r="BK229" s="240">
        <f>ROUND(I229*H229,2)</f>
        <v>0</v>
      </c>
      <c r="BL229" s="16" t="s">
        <v>168</v>
      </c>
      <c r="BM229" s="239" t="s">
        <v>381</v>
      </c>
    </row>
    <row r="230" s="13" customFormat="1">
      <c r="A230" s="13"/>
      <c r="B230" s="241"/>
      <c r="C230" s="242"/>
      <c r="D230" s="243" t="s">
        <v>190</v>
      </c>
      <c r="E230" s="244" t="s">
        <v>1</v>
      </c>
      <c r="F230" s="245" t="s">
        <v>382</v>
      </c>
      <c r="G230" s="242"/>
      <c r="H230" s="246">
        <v>27</v>
      </c>
      <c r="I230" s="247"/>
      <c r="J230" s="242"/>
      <c r="K230" s="242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190</v>
      </c>
      <c r="AU230" s="252" t="s">
        <v>94</v>
      </c>
      <c r="AV230" s="13" t="s">
        <v>94</v>
      </c>
      <c r="AW230" s="13" t="s">
        <v>41</v>
      </c>
      <c r="AX230" s="13" t="s">
        <v>92</v>
      </c>
      <c r="AY230" s="252" t="s">
        <v>161</v>
      </c>
    </row>
    <row r="231" s="2" customFormat="1">
      <c r="A231" s="38"/>
      <c r="B231" s="39"/>
      <c r="C231" s="228" t="s">
        <v>383</v>
      </c>
      <c r="D231" s="228" t="s">
        <v>163</v>
      </c>
      <c r="E231" s="229" t="s">
        <v>384</v>
      </c>
      <c r="F231" s="230" t="s">
        <v>385</v>
      </c>
      <c r="G231" s="231" t="s">
        <v>216</v>
      </c>
      <c r="H231" s="232">
        <v>756</v>
      </c>
      <c r="I231" s="233"/>
      <c r="J231" s="234">
        <f>ROUND(I231*H231,2)</f>
        <v>0</v>
      </c>
      <c r="K231" s="230" t="s">
        <v>167</v>
      </c>
      <c r="L231" s="44"/>
      <c r="M231" s="235" t="s">
        <v>1</v>
      </c>
      <c r="N231" s="236" t="s">
        <v>50</v>
      </c>
      <c r="O231" s="91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9" t="s">
        <v>168</v>
      </c>
      <c r="AT231" s="239" t="s">
        <v>163</v>
      </c>
      <c r="AU231" s="239" t="s">
        <v>94</v>
      </c>
      <c r="AY231" s="16" t="s">
        <v>161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6" t="s">
        <v>92</v>
      </c>
      <c r="BK231" s="240">
        <f>ROUND(I231*H231,2)</f>
        <v>0</v>
      </c>
      <c r="BL231" s="16" t="s">
        <v>168</v>
      </c>
      <c r="BM231" s="239" t="s">
        <v>386</v>
      </c>
    </row>
    <row r="232" s="13" customFormat="1">
      <c r="A232" s="13"/>
      <c r="B232" s="241"/>
      <c r="C232" s="242"/>
      <c r="D232" s="243" t="s">
        <v>190</v>
      </c>
      <c r="E232" s="242"/>
      <c r="F232" s="245" t="s">
        <v>387</v>
      </c>
      <c r="G232" s="242"/>
      <c r="H232" s="246">
        <v>756</v>
      </c>
      <c r="I232" s="247"/>
      <c r="J232" s="242"/>
      <c r="K232" s="242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190</v>
      </c>
      <c r="AU232" s="252" t="s">
        <v>94</v>
      </c>
      <c r="AV232" s="13" t="s">
        <v>94</v>
      </c>
      <c r="AW232" s="13" t="s">
        <v>4</v>
      </c>
      <c r="AX232" s="13" t="s">
        <v>92</v>
      </c>
      <c r="AY232" s="252" t="s">
        <v>161</v>
      </c>
    </row>
    <row r="233" s="2" customFormat="1">
      <c r="A233" s="38"/>
      <c r="B233" s="39"/>
      <c r="C233" s="228" t="s">
        <v>388</v>
      </c>
      <c r="D233" s="228" t="s">
        <v>163</v>
      </c>
      <c r="E233" s="229" t="s">
        <v>389</v>
      </c>
      <c r="F233" s="230" t="s">
        <v>390</v>
      </c>
      <c r="G233" s="231" t="s">
        <v>216</v>
      </c>
      <c r="H233" s="232">
        <v>27</v>
      </c>
      <c r="I233" s="233"/>
      <c r="J233" s="234">
        <f>ROUND(I233*H233,2)</f>
        <v>0</v>
      </c>
      <c r="K233" s="230" t="s">
        <v>167</v>
      </c>
      <c r="L233" s="44"/>
      <c r="M233" s="235" t="s">
        <v>1</v>
      </c>
      <c r="N233" s="236" t="s">
        <v>50</v>
      </c>
      <c r="O233" s="91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9" t="s">
        <v>168</v>
      </c>
      <c r="AT233" s="239" t="s">
        <v>163</v>
      </c>
      <c r="AU233" s="239" t="s">
        <v>94</v>
      </c>
      <c r="AY233" s="16" t="s">
        <v>161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6" t="s">
        <v>92</v>
      </c>
      <c r="BK233" s="240">
        <f>ROUND(I233*H233,2)</f>
        <v>0</v>
      </c>
      <c r="BL233" s="16" t="s">
        <v>168</v>
      </c>
      <c r="BM233" s="239" t="s">
        <v>391</v>
      </c>
    </row>
    <row r="234" s="2" customFormat="1" ht="16.5" customHeight="1">
      <c r="A234" s="38"/>
      <c r="B234" s="39"/>
      <c r="C234" s="228" t="s">
        <v>392</v>
      </c>
      <c r="D234" s="228" t="s">
        <v>163</v>
      </c>
      <c r="E234" s="229" t="s">
        <v>393</v>
      </c>
      <c r="F234" s="230" t="s">
        <v>394</v>
      </c>
      <c r="G234" s="231" t="s">
        <v>179</v>
      </c>
      <c r="H234" s="232">
        <v>15.52</v>
      </c>
      <c r="I234" s="233"/>
      <c r="J234" s="234">
        <f>ROUND(I234*H234,2)</f>
        <v>0</v>
      </c>
      <c r="K234" s="230" t="s">
        <v>167</v>
      </c>
      <c r="L234" s="44"/>
      <c r="M234" s="235" t="s">
        <v>1</v>
      </c>
      <c r="N234" s="236" t="s">
        <v>50</v>
      </c>
      <c r="O234" s="91"/>
      <c r="P234" s="237">
        <f>O234*H234</f>
        <v>0</v>
      </c>
      <c r="Q234" s="237">
        <v>8.3599999999999999E-05</v>
      </c>
      <c r="R234" s="237">
        <f>Q234*H234</f>
        <v>0.001297472</v>
      </c>
      <c r="S234" s="237">
        <v>0.017999999999999999</v>
      </c>
      <c r="T234" s="238">
        <f>S234*H234</f>
        <v>0.27936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168</v>
      </c>
      <c r="AT234" s="239" t="s">
        <v>163</v>
      </c>
      <c r="AU234" s="239" t="s">
        <v>94</v>
      </c>
      <c r="AY234" s="16" t="s">
        <v>161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6" t="s">
        <v>92</v>
      </c>
      <c r="BK234" s="240">
        <f>ROUND(I234*H234,2)</f>
        <v>0</v>
      </c>
      <c r="BL234" s="16" t="s">
        <v>168</v>
      </c>
      <c r="BM234" s="239" t="s">
        <v>395</v>
      </c>
    </row>
    <row r="235" s="13" customFormat="1">
      <c r="A235" s="13"/>
      <c r="B235" s="241"/>
      <c r="C235" s="242"/>
      <c r="D235" s="243" t="s">
        <v>190</v>
      </c>
      <c r="E235" s="244" t="s">
        <v>1</v>
      </c>
      <c r="F235" s="245" t="s">
        <v>396</v>
      </c>
      <c r="G235" s="242"/>
      <c r="H235" s="246">
        <v>15.52</v>
      </c>
      <c r="I235" s="247"/>
      <c r="J235" s="242"/>
      <c r="K235" s="242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190</v>
      </c>
      <c r="AU235" s="252" t="s">
        <v>94</v>
      </c>
      <c r="AV235" s="13" t="s">
        <v>94</v>
      </c>
      <c r="AW235" s="13" t="s">
        <v>41</v>
      </c>
      <c r="AX235" s="13" t="s">
        <v>92</v>
      </c>
      <c r="AY235" s="252" t="s">
        <v>161</v>
      </c>
    </row>
    <row r="236" s="2" customFormat="1">
      <c r="A236" s="38"/>
      <c r="B236" s="39"/>
      <c r="C236" s="228" t="s">
        <v>397</v>
      </c>
      <c r="D236" s="228" t="s">
        <v>163</v>
      </c>
      <c r="E236" s="229" t="s">
        <v>398</v>
      </c>
      <c r="F236" s="230" t="s">
        <v>399</v>
      </c>
      <c r="G236" s="231" t="s">
        <v>327</v>
      </c>
      <c r="H236" s="232">
        <v>635.87</v>
      </c>
      <c r="I236" s="233"/>
      <c r="J236" s="234">
        <f>ROUND(I236*H236,2)</f>
        <v>0</v>
      </c>
      <c r="K236" s="230" t="s">
        <v>167</v>
      </c>
      <c r="L236" s="44"/>
      <c r="M236" s="235" t="s">
        <v>1</v>
      </c>
      <c r="N236" s="236" t="s">
        <v>50</v>
      </c>
      <c r="O236" s="91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9" t="s">
        <v>168</v>
      </c>
      <c r="AT236" s="239" t="s">
        <v>163</v>
      </c>
      <c r="AU236" s="239" t="s">
        <v>94</v>
      </c>
      <c r="AY236" s="16" t="s">
        <v>161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6" t="s">
        <v>92</v>
      </c>
      <c r="BK236" s="240">
        <f>ROUND(I236*H236,2)</f>
        <v>0</v>
      </c>
      <c r="BL236" s="16" t="s">
        <v>168</v>
      </c>
      <c r="BM236" s="239" t="s">
        <v>400</v>
      </c>
    </row>
    <row r="237" s="13" customFormat="1">
      <c r="A237" s="13"/>
      <c r="B237" s="241"/>
      <c r="C237" s="242"/>
      <c r="D237" s="243" t="s">
        <v>190</v>
      </c>
      <c r="E237" s="244" t="s">
        <v>1</v>
      </c>
      <c r="F237" s="245" t="s">
        <v>401</v>
      </c>
      <c r="G237" s="242"/>
      <c r="H237" s="246">
        <v>635.87</v>
      </c>
      <c r="I237" s="247"/>
      <c r="J237" s="242"/>
      <c r="K237" s="242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190</v>
      </c>
      <c r="AU237" s="252" t="s">
        <v>94</v>
      </c>
      <c r="AV237" s="13" t="s">
        <v>94</v>
      </c>
      <c r="AW237" s="13" t="s">
        <v>41</v>
      </c>
      <c r="AX237" s="13" t="s">
        <v>92</v>
      </c>
      <c r="AY237" s="252" t="s">
        <v>161</v>
      </c>
    </row>
    <row r="238" s="2" customFormat="1">
      <c r="A238" s="38"/>
      <c r="B238" s="39"/>
      <c r="C238" s="228" t="s">
        <v>402</v>
      </c>
      <c r="D238" s="228" t="s">
        <v>163</v>
      </c>
      <c r="E238" s="229" t="s">
        <v>403</v>
      </c>
      <c r="F238" s="230" t="s">
        <v>404</v>
      </c>
      <c r="G238" s="231" t="s">
        <v>327</v>
      </c>
      <c r="H238" s="232">
        <v>635.87</v>
      </c>
      <c r="I238" s="233"/>
      <c r="J238" s="234">
        <f>ROUND(I238*H238,2)</f>
        <v>0</v>
      </c>
      <c r="K238" s="230" t="s">
        <v>167</v>
      </c>
      <c r="L238" s="44"/>
      <c r="M238" s="235" t="s">
        <v>1</v>
      </c>
      <c r="N238" s="236" t="s">
        <v>50</v>
      </c>
      <c r="O238" s="91"/>
      <c r="P238" s="237">
        <f>O238*H238</f>
        <v>0</v>
      </c>
      <c r="Q238" s="237">
        <v>1.7159999999999998E-05</v>
      </c>
      <c r="R238" s="237">
        <f>Q238*H238</f>
        <v>0.010911529199999999</v>
      </c>
      <c r="S238" s="237">
        <v>0</v>
      </c>
      <c r="T238" s="23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9" t="s">
        <v>168</v>
      </c>
      <c r="AT238" s="239" t="s">
        <v>163</v>
      </c>
      <c r="AU238" s="239" t="s">
        <v>94</v>
      </c>
      <c r="AY238" s="16" t="s">
        <v>161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6" t="s">
        <v>92</v>
      </c>
      <c r="BK238" s="240">
        <f>ROUND(I238*H238,2)</f>
        <v>0</v>
      </c>
      <c r="BL238" s="16" t="s">
        <v>168</v>
      </c>
      <c r="BM238" s="239" t="s">
        <v>405</v>
      </c>
    </row>
    <row r="239" s="2" customFormat="1" ht="16.5" customHeight="1">
      <c r="A239" s="38"/>
      <c r="B239" s="39"/>
      <c r="C239" s="268" t="s">
        <v>406</v>
      </c>
      <c r="D239" s="268" t="s">
        <v>324</v>
      </c>
      <c r="E239" s="269" t="s">
        <v>407</v>
      </c>
      <c r="F239" s="270" t="s">
        <v>408</v>
      </c>
      <c r="G239" s="271" t="s">
        <v>210</v>
      </c>
      <c r="H239" s="272">
        <v>0.66800000000000004</v>
      </c>
      <c r="I239" s="273"/>
      <c r="J239" s="274">
        <f>ROUND(I239*H239,2)</f>
        <v>0</v>
      </c>
      <c r="K239" s="270" t="s">
        <v>1</v>
      </c>
      <c r="L239" s="275"/>
      <c r="M239" s="276" t="s">
        <v>1</v>
      </c>
      <c r="N239" s="277" t="s">
        <v>50</v>
      </c>
      <c r="O239" s="91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198</v>
      </c>
      <c r="AT239" s="239" t="s">
        <v>324</v>
      </c>
      <c r="AU239" s="239" t="s">
        <v>94</v>
      </c>
      <c r="AY239" s="16" t="s">
        <v>161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6" t="s">
        <v>92</v>
      </c>
      <c r="BK239" s="240">
        <f>ROUND(I239*H239,2)</f>
        <v>0</v>
      </c>
      <c r="BL239" s="16" t="s">
        <v>168</v>
      </c>
      <c r="BM239" s="239" t="s">
        <v>409</v>
      </c>
    </row>
    <row r="240" s="2" customFormat="1">
      <c r="A240" s="38"/>
      <c r="B240" s="39"/>
      <c r="C240" s="40"/>
      <c r="D240" s="243" t="s">
        <v>249</v>
      </c>
      <c r="E240" s="40"/>
      <c r="F240" s="264" t="s">
        <v>410</v>
      </c>
      <c r="G240" s="40"/>
      <c r="H240" s="40"/>
      <c r="I240" s="265"/>
      <c r="J240" s="40"/>
      <c r="K240" s="40"/>
      <c r="L240" s="44"/>
      <c r="M240" s="266"/>
      <c r="N240" s="26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6" t="s">
        <v>249</v>
      </c>
      <c r="AU240" s="16" t="s">
        <v>94</v>
      </c>
    </row>
    <row r="241" s="13" customFormat="1">
      <c r="A241" s="13"/>
      <c r="B241" s="241"/>
      <c r="C241" s="242"/>
      <c r="D241" s="243" t="s">
        <v>190</v>
      </c>
      <c r="E241" s="244" t="s">
        <v>1</v>
      </c>
      <c r="F241" s="245" t="s">
        <v>411</v>
      </c>
      <c r="G241" s="242"/>
      <c r="H241" s="246">
        <v>0.66800000000000004</v>
      </c>
      <c r="I241" s="247"/>
      <c r="J241" s="242"/>
      <c r="K241" s="242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190</v>
      </c>
      <c r="AU241" s="252" t="s">
        <v>94</v>
      </c>
      <c r="AV241" s="13" t="s">
        <v>94</v>
      </c>
      <c r="AW241" s="13" t="s">
        <v>41</v>
      </c>
      <c r="AX241" s="13" t="s">
        <v>92</v>
      </c>
      <c r="AY241" s="252" t="s">
        <v>161</v>
      </c>
    </row>
    <row r="242" s="2" customFormat="1">
      <c r="A242" s="38"/>
      <c r="B242" s="39"/>
      <c r="C242" s="228" t="s">
        <v>412</v>
      </c>
      <c r="D242" s="228" t="s">
        <v>163</v>
      </c>
      <c r="E242" s="229" t="s">
        <v>413</v>
      </c>
      <c r="F242" s="230" t="s">
        <v>414</v>
      </c>
      <c r="G242" s="231" t="s">
        <v>216</v>
      </c>
      <c r="H242" s="232">
        <v>352</v>
      </c>
      <c r="I242" s="233"/>
      <c r="J242" s="234">
        <f>ROUND(I242*H242,2)</f>
        <v>0</v>
      </c>
      <c r="K242" s="230" t="s">
        <v>167</v>
      </c>
      <c r="L242" s="44"/>
      <c r="M242" s="235" t="s">
        <v>1</v>
      </c>
      <c r="N242" s="236" t="s">
        <v>50</v>
      </c>
      <c r="O242" s="91"/>
      <c r="P242" s="237">
        <f>O242*H242</f>
        <v>0</v>
      </c>
      <c r="Q242" s="237">
        <v>0</v>
      </c>
      <c r="R242" s="237">
        <f>Q242*H242</f>
        <v>0</v>
      </c>
      <c r="S242" s="237">
        <v>0.00050000000000000001</v>
      </c>
      <c r="T242" s="238">
        <f>S242*H242</f>
        <v>0.17599999999999999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9" t="s">
        <v>168</v>
      </c>
      <c r="AT242" s="239" t="s">
        <v>163</v>
      </c>
      <c r="AU242" s="239" t="s">
        <v>94</v>
      </c>
      <c r="AY242" s="16" t="s">
        <v>161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6" t="s">
        <v>92</v>
      </c>
      <c r="BK242" s="240">
        <f>ROUND(I242*H242,2)</f>
        <v>0</v>
      </c>
      <c r="BL242" s="16" t="s">
        <v>168</v>
      </c>
      <c r="BM242" s="239" t="s">
        <v>415</v>
      </c>
    </row>
    <row r="243" s="13" customFormat="1">
      <c r="A243" s="13"/>
      <c r="B243" s="241"/>
      <c r="C243" s="242"/>
      <c r="D243" s="243" t="s">
        <v>190</v>
      </c>
      <c r="E243" s="244" t="s">
        <v>1</v>
      </c>
      <c r="F243" s="245" t="s">
        <v>416</v>
      </c>
      <c r="G243" s="242"/>
      <c r="H243" s="246">
        <v>352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190</v>
      </c>
      <c r="AU243" s="252" t="s">
        <v>94</v>
      </c>
      <c r="AV243" s="13" t="s">
        <v>94</v>
      </c>
      <c r="AW243" s="13" t="s">
        <v>41</v>
      </c>
      <c r="AX243" s="13" t="s">
        <v>92</v>
      </c>
      <c r="AY243" s="252" t="s">
        <v>161</v>
      </c>
    </row>
    <row r="244" s="2" customFormat="1" ht="16.5" customHeight="1">
      <c r="A244" s="38"/>
      <c r="B244" s="39"/>
      <c r="C244" s="228" t="s">
        <v>417</v>
      </c>
      <c r="D244" s="228" t="s">
        <v>163</v>
      </c>
      <c r="E244" s="229" t="s">
        <v>418</v>
      </c>
      <c r="F244" s="230" t="s">
        <v>419</v>
      </c>
      <c r="G244" s="231" t="s">
        <v>188</v>
      </c>
      <c r="H244" s="232">
        <v>3.7149999999999999</v>
      </c>
      <c r="I244" s="233"/>
      <c r="J244" s="234">
        <f>ROUND(I244*H244,2)</f>
        <v>0</v>
      </c>
      <c r="K244" s="230" t="s">
        <v>167</v>
      </c>
      <c r="L244" s="44"/>
      <c r="M244" s="235" t="s">
        <v>1</v>
      </c>
      <c r="N244" s="236" t="s">
        <v>50</v>
      </c>
      <c r="O244" s="91"/>
      <c r="P244" s="237">
        <f>O244*H244</f>
        <v>0</v>
      </c>
      <c r="Q244" s="237">
        <v>0.12</v>
      </c>
      <c r="R244" s="237">
        <f>Q244*H244</f>
        <v>0.44579999999999997</v>
      </c>
      <c r="S244" s="237">
        <v>2.4900000000000002</v>
      </c>
      <c r="T244" s="238">
        <f>S244*H244</f>
        <v>9.250350000000001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168</v>
      </c>
      <c r="AT244" s="239" t="s">
        <v>163</v>
      </c>
      <c r="AU244" s="239" t="s">
        <v>94</v>
      </c>
      <c r="AY244" s="16" t="s">
        <v>161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6" t="s">
        <v>92</v>
      </c>
      <c r="BK244" s="240">
        <f>ROUND(I244*H244,2)</f>
        <v>0</v>
      </c>
      <c r="BL244" s="16" t="s">
        <v>168</v>
      </c>
      <c r="BM244" s="239" t="s">
        <v>420</v>
      </c>
    </row>
    <row r="245" s="13" customFormat="1">
      <c r="A245" s="13"/>
      <c r="B245" s="241"/>
      <c r="C245" s="242"/>
      <c r="D245" s="243" t="s">
        <v>190</v>
      </c>
      <c r="E245" s="244" t="s">
        <v>1</v>
      </c>
      <c r="F245" s="245" t="s">
        <v>421</v>
      </c>
      <c r="G245" s="242"/>
      <c r="H245" s="246">
        <v>3.7149999999999999</v>
      </c>
      <c r="I245" s="247"/>
      <c r="J245" s="242"/>
      <c r="K245" s="242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190</v>
      </c>
      <c r="AU245" s="252" t="s">
        <v>94</v>
      </c>
      <c r="AV245" s="13" t="s">
        <v>94</v>
      </c>
      <c r="AW245" s="13" t="s">
        <v>41</v>
      </c>
      <c r="AX245" s="13" t="s">
        <v>92</v>
      </c>
      <c r="AY245" s="252" t="s">
        <v>161</v>
      </c>
    </row>
    <row r="246" s="2" customFormat="1" ht="16.5" customHeight="1">
      <c r="A246" s="38"/>
      <c r="B246" s="39"/>
      <c r="C246" s="228" t="s">
        <v>422</v>
      </c>
      <c r="D246" s="228" t="s">
        <v>163</v>
      </c>
      <c r="E246" s="229" t="s">
        <v>423</v>
      </c>
      <c r="F246" s="230" t="s">
        <v>424</v>
      </c>
      <c r="G246" s="231" t="s">
        <v>188</v>
      </c>
      <c r="H246" s="232">
        <v>7.4039999999999999</v>
      </c>
      <c r="I246" s="233"/>
      <c r="J246" s="234">
        <f>ROUND(I246*H246,2)</f>
        <v>0</v>
      </c>
      <c r="K246" s="230" t="s">
        <v>167</v>
      </c>
      <c r="L246" s="44"/>
      <c r="M246" s="235" t="s">
        <v>1</v>
      </c>
      <c r="N246" s="236" t="s">
        <v>50</v>
      </c>
      <c r="O246" s="91"/>
      <c r="P246" s="237">
        <f>O246*H246</f>
        <v>0</v>
      </c>
      <c r="Q246" s="237">
        <v>0.121711072</v>
      </c>
      <c r="R246" s="237">
        <f>Q246*H246</f>
        <v>0.90114877708800001</v>
      </c>
      <c r="S246" s="237">
        <v>2.3999999999999999</v>
      </c>
      <c r="T246" s="238">
        <f>S246*H246</f>
        <v>17.769600000000001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9" t="s">
        <v>168</v>
      </c>
      <c r="AT246" s="239" t="s">
        <v>163</v>
      </c>
      <c r="AU246" s="239" t="s">
        <v>94</v>
      </c>
      <c r="AY246" s="16" t="s">
        <v>161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6" t="s">
        <v>92</v>
      </c>
      <c r="BK246" s="240">
        <f>ROUND(I246*H246,2)</f>
        <v>0</v>
      </c>
      <c r="BL246" s="16" t="s">
        <v>168</v>
      </c>
      <c r="BM246" s="239" t="s">
        <v>425</v>
      </c>
    </row>
    <row r="247" s="13" customFormat="1">
      <c r="A247" s="13"/>
      <c r="B247" s="241"/>
      <c r="C247" s="242"/>
      <c r="D247" s="243" t="s">
        <v>190</v>
      </c>
      <c r="E247" s="244" t="s">
        <v>1</v>
      </c>
      <c r="F247" s="245" t="s">
        <v>426</v>
      </c>
      <c r="G247" s="242"/>
      <c r="H247" s="246">
        <v>1.1639999999999999</v>
      </c>
      <c r="I247" s="247"/>
      <c r="J247" s="242"/>
      <c r="K247" s="242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190</v>
      </c>
      <c r="AU247" s="252" t="s">
        <v>94</v>
      </c>
      <c r="AV247" s="13" t="s">
        <v>94</v>
      </c>
      <c r="AW247" s="13" t="s">
        <v>41</v>
      </c>
      <c r="AX247" s="13" t="s">
        <v>85</v>
      </c>
      <c r="AY247" s="252" t="s">
        <v>161</v>
      </c>
    </row>
    <row r="248" s="13" customFormat="1">
      <c r="A248" s="13"/>
      <c r="B248" s="241"/>
      <c r="C248" s="242"/>
      <c r="D248" s="243" t="s">
        <v>190</v>
      </c>
      <c r="E248" s="244" t="s">
        <v>1</v>
      </c>
      <c r="F248" s="245" t="s">
        <v>427</v>
      </c>
      <c r="G248" s="242"/>
      <c r="H248" s="246">
        <v>6.2400000000000002</v>
      </c>
      <c r="I248" s="247"/>
      <c r="J248" s="242"/>
      <c r="K248" s="242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190</v>
      </c>
      <c r="AU248" s="252" t="s">
        <v>94</v>
      </c>
      <c r="AV248" s="13" t="s">
        <v>94</v>
      </c>
      <c r="AW248" s="13" t="s">
        <v>41</v>
      </c>
      <c r="AX248" s="13" t="s">
        <v>85</v>
      </c>
      <c r="AY248" s="252" t="s">
        <v>161</v>
      </c>
    </row>
    <row r="249" s="14" customFormat="1">
      <c r="A249" s="14"/>
      <c r="B249" s="253"/>
      <c r="C249" s="254"/>
      <c r="D249" s="243" t="s">
        <v>190</v>
      </c>
      <c r="E249" s="255" t="s">
        <v>1</v>
      </c>
      <c r="F249" s="256" t="s">
        <v>193</v>
      </c>
      <c r="G249" s="254"/>
      <c r="H249" s="257">
        <v>7.4039999999999999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190</v>
      </c>
      <c r="AU249" s="263" t="s">
        <v>94</v>
      </c>
      <c r="AV249" s="14" t="s">
        <v>168</v>
      </c>
      <c r="AW249" s="14" t="s">
        <v>41</v>
      </c>
      <c r="AX249" s="14" t="s">
        <v>92</v>
      </c>
      <c r="AY249" s="263" t="s">
        <v>161</v>
      </c>
    </row>
    <row r="250" s="2" customFormat="1">
      <c r="A250" s="38"/>
      <c r="B250" s="39"/>
      <c r="C250" s="228" t="s">
        <v>428</v>
      </c>
      <c r="D250" s="228" t="s">
        <v>163</v>
      </c>
      <c r="E250" s="229" t="s">
        <v>429</v>
      </c>
      <c r="F250" s="230" t="s">
        <v>430</v>
      </c>
      <c r="G250" s="231" t="s">
        <v>188</v>
      </c>
      <c r="H250" s="232">
        <v>2.956</v>
      </c>
      <c r="I250" s="233"/>
      <c r="J250" s="234">
        <f>ROUND(I250*H250,2)</f>
        <v>0</v>
      </c>
      <c r="K250" s="230" t="s">
        <v>167</v>
      </c>
      <c r="L250" s="44"/>
      <c r="M250" s="235" t="s">
        <v>1</v>
      </c>
      <c r="N250" s="236" t="s">
        <v>50</v>
      </c>
      <c r="O250" s="91"/>
      <c r="P250" s="237">
        <f>O250*H250</f>
        <v>0</v>
      </c>
      <c r="Q250" s="237">
        <v>0</v>
      </c>
      <c r="R250" s="237">
        <f>Q250*H250</f>
        <v>0</v>
      </c>
      <c r="S250" s="237">
        <v>2.6000000000000001</v>
      </c>
      <c r="T250" s="238">
        <f>S250*H250</f>
        <v>7.6856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168</v>
      </c>
      <c r="AT250" s="239" t="s">
        <v>163</v>
      </c>
      <c r="AU250" s="239" t="s">
        <v>94</v>
      </c>
      <c r="AY250" s="16" t="s">
        <v>161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6" t="s">
        <v>92</v>
      </c>
      <c r="BK250" s="240">
        <f>ROUND(I250*H250,2)</f>
        <v>0</v>
      </c>
      <c r="BL250" s="16" t="s">
        <v>168</v>
      </c>
      <c r="BM250" s="239" t="s">
        <v>431</v>
      </c>
    </row>
    <row r="251" s="13" customFormat="1">
      <c r="A251" s="13"/>
      <c r="B251" s="241"/>
      <c r="C251" s="242"/>
      <c r="D251" s="243" t="s">
        <v>190</v>
      </c>
      <c r="E251" s="244" t="s">
        <v>1</v>
      </c>
      <c r="F251" s="245" t="s">
        <v>432</v>
      </c>
      <c r="G251" s="242"/>
      <c r="H251" s="246">
        <v>2.956</v>
      </c>
      <c r="I251" s="247"/>
      <c r="J251" s="242"/>
      <c r="K251" s="242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190</v>
      </c>
      <c r="AU251" s="252" t="s">
        <v>94</v>
      </c>
      <c r="AV251" s="13" t="s">
        <v>94</v>
      </c>
      <c r="AW251" s="13" t="s">
        <v>41</v>
      </c>
      <c r="AX251" s="13" t="s">
        <v>92</v>
      </c>
      <c r="AY251" s="252" t="s">
        <v>161</v>
      </c>
    </row>
    <row r="252" s="2" customFormat="1">
      <c r="A252" s="38"/>
      <c r="B252" s="39"/>
      <c r="C252" s="228" t="s">
        <v>433</v>
      </c>
      <c r="D252" s="228" t="s">
        <v>163</v>
      </c>
      <c r="E252" s="229" t="s">
        <v>434</v>
      </c>
      <c r="F252" s="230" t="s">
        <v>435</v>
      </c>
      <c r="G252" s="231" t="s">
        <v>179</v>
      </c>
      <c r="H252" s="232">
        <v>8.6799999999999997</v>
      </c>
      <c r="I252" s="233"/>
      <c r="J252" s="234">
        <f>ROUND(I252*H252,2)</f>
        <v>0</v>
      </c>
      <c r="K252" s="230" t="s">
        <v>167</v>
      </c>
      <c r="L252" s="44"/>
      <c r="M252" s="235" t="s">
        <v>1</v>
      </c>
      <c r="N252" s="236" t="s">
        <v>50</v>
      </c>
      <c r="O252" s="91"/>
      <c r="P252" s="237">
        <f>O252*H252</f>
        <v>0</v>
      </c>
      <c r="Q252" s="237">
        <v>3.5840000000000002E-05</v>
      </c>
      <c r="R252" s="237">
        <f>Q252*H252</f>
        <v>0.00031109120000000001</v>
      </c>
      <c r="S252" s="237">
        <v>0.001</v>
      </c>
      <c r="T252" s="238">
        <f>S252*H252</f>
        <v>0.0086800000000000002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168</v>
      </c>
      <c r="AT252" s="239" t="s">
        <v>163</v>
      </c>
      <c r="AU252" s="239" t="s">
        <v>94</v>
      </c>
      <c r="AY252" s="16" t="s">
        <v>161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6" t="s">
        <v>92</v>
      </c>
      <c r="BK252" s="240">
        <f>ROUND(I252*H252,2)</f>
        <v>0</v>
      </c>
      <c r="BL252" s="16" t="s">
        <v>168</v>
      </c>
      <c r="BM252" s="239" t="s">
        <v>436</v>
      </c>
    </row>
    <row r="253" s="13" customFormat="1">
      <c r="A253" s="13"/>
      <c r="B253" s="241"/>
      <c r="C253" s="242"/>
      <c r="D253" s="243" t="s">
        <v>190</v>
      </c>
      <c r="E253" s="244" t="s">
        <v>1</v>
      </c>
      <c r="F253" s="245" t="s">
        <v>437</v>
      </c>
      <c r="G253" s="242"/>
      <c r="H253" s="246">
        <v>8.6799999999999997</v>
      </c>
      <c r="I253" s="247"/>
      <c r="J253" s="242"/>
      <c r="K253" s="242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190</v>
      </c>
      <c r="AU253" s="252" t="s">
        <v>94</v>
      </c>
      <c r="AV253" s="13" t="s">
        <v>94</v>
      </c>
      <c r="AW253" s="13" t="s">
        <v>41</v>
      </c>
      <c r="AX253" s="13" t="s">
        <v>92</v>
      </c>
      <c r="AY253" s="252" t="s">
        <v>161</v>
      </c>
    </row>
    <row r="254" s="2" customFormat="1">
      <c r="A254" s="38"/>
      <c r="B254" s="39"/>
      <c r="C254" s="228" t="s">
        <v>438</v>
      </c>
      <c r="D254" s="228" t="s">
        <v>163</v>
      </c>
      <c r="E254" s="229" t="s">
        <v>439</v>
      </c>
      <c r="F254" s="230" t="s">
        <v>440</v>
      </c>
      <c r="G254" s="231" t="s">
        <v>216</v>
      </c>
      <c r="H254" s="232">
        <v>156.44499999999999</v>
      </c>
      <c r="I254" s="233"/>
      <c r="J254" s="234">
        <f>ROUND(I254*H254,2)</f>
        <v>0</v>
      </c>
      <c r="K254" s="230" t="s">
        <v>167</v>
      </c>
      <c r="L254" s="44"/>
      <c r="M254" s="235" t="s">
        <v>1</v>
      </c>
      <c r="N254" s="236" t="s">
        <v>50</v>
      </c>
      <c r="O254" s="91"/>
      <c r="P254" s="237">
        <f>O254*H254</f>
        <v>0</v>
      </c>
      <c r="Q254" s="237">
        <v>0</v>
      </c>
      <c r="R254" s="237">
        <f>Q254*H254</f>
        <v>0</v>
      </c>
      <c r="S254" s="237">
        <v>0.070000000000000007</v>
      </c>
      <c r="T254" s="238">
        <f>S254*H254</f>
        <v>10.95115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9" t="s">
        <v>168</v>
      </c>
      <c r="AT254" s="239" t="s">
        <v>163</v>
      </c>
      <c r="AU254" s="239" t="s">
        <v>94</v>
      </c>
      <c r="AY254" s="16" t="s">
        <v>161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6" t="s">
        <v>92</v>
      </c>
      <c r="BK254" s="240">
        <f>ROUND(I254*H254,2)</f>
        <v>0</v>
      </c>
      <c r="BL254" s="16" t="s">
        <v>168</v>
      </c>
      <c r="BM254" s="239" t="s">
        <v>441</v>
      </c>
    </row>
    <row r="255" s="13" customFormat="1">
      <c r="A255" s="13"/>
      <c r="B255" s="241"/>
      <c r="C255" s="242"/>
      <c r="D255" s="243" t="s">
        <v>190</v>
      </c>
      <c r="E255" s="244" t="s">
        <v>1</v>
      </c>
      <c r="F255" s="245" t="s">
        <v>442</v>
      </c>
      <c r="G255" s="242"/>
      <c r="H255" s="246">
        <v>36.380000000000003</v>
      </c>
      <c r="I255" s="247"/>
      <c r="J255" s="242"/>
      <c r="K255" s="242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190</v>
      </c>
      <c r="AU255" s="252" t="s">
        <v>94</v>
      </c>
      <c r="AV255" s="13" t="s">
        <v>94</v>
      </c>
      <c r="AW255" s="13" t="s">
        <v>41</v>
      </c>
      <c r="AX255" s="13" t="s">
        <v>85</v>
      </c>
      <c r="AY255" s="252" t="s">
        <v>161</v>
      </c>
    </row>
    <row r="256" s="13" customFormat="1">
      <c r="A256" s="13"/>
      <c r="B256" s="241"/>
      <c r="C256" s="242"/>
      <c r="D256" s="243" t="s">
        <v>190</v>
      </c>
      <c r="E256" s="244" t="s">
        <v>1</v>
      </c>
      <c r="F256" s="245" t="s">
        <v>443</v>
      </c>
      <c r="G256" s="242"/>
      <c r="H256" s="246">
        <v>71.224999999999994</v>
      </c>
      <c r="I256" s="247"/>
      <c r="J256" s="242"/>
      <c r="K256" s="242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190</v>
      </c>
      <c r="AU256" s="252" t="s">
        <v>94</v>
      </c>
      <c r="AV256" s="13" t="s">
        <v>94</v>
      </c>
      <c r="AW256" s="13" t="s">
        <v>41</v>
      </c>
      <c r="AX256" s="13" t="s">
        <v>85</v>
      </c>
      <c r="AY256" s="252" t="s">
        <v>161</v>
      </c>
    </row>
    <row r="257" s="13" customFormat="1">
      <c r="A257" s="13"/>
      <c r="B257" s="241"/>
      <c r="C257" s="242"/>
      <c r="D257" s="243" t="s">
        <v>190</v>
      </c>
      <c r="E257" s="244" t="s">
        <v>1</v>
      </c>
      <c r="F257" s="245" t="s">
        <v>444</v>
      </c>
      <c r="G257" s="242"/>
      <c r="H257" s="246">
        <v>48.840000000000003</v>
      </c>
      <c r="I257" s="247"/>
      <c r="J257" s="242"/>
      <c r="K257" s="242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190</v>
      </c>
      <c r="AU257" s="252" t="s">
        <v>94</v>
      </c>
      <c r="AV257" s="13" t="s">
        <v>94</v>
      </c>
      <c r="AW257" s="13" t="s">
        <v>41</v>
      </c>
      <c r="AX257" s="13" t="s">
        <v>85</v>
      </c>
      <c r="AY257" s="252" t="s">
        <v>161</v>
      </c>
    </row>
    <row r="258" s="14" customFormat="1">
      <c r="A258" s="14"/>
      <c r="B258" s="253"/>
      <c r="C258" s="254"/>
      <c r="D258" s="243" t="s">
        <v>190</v>
      </c>
      <c r="E258" s="255" t="s">
        <v>1</v>
      </c>
      <c r="F258" s="256" t="s">
        <v>193</v>
      </c>
      <c r="G258" s="254"/>
      <c r="H258" s="257">
        <v>156.44499999999999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190</v>
      </c>
      <c r="AU258" s="263" t="s">
        <v>94</v>
      </c>
      <c r="AV258" s="14" t="s">
        <v>168</v>
      </c>
      <c r="AW258" s="14" t="s">
        <v>41</v>
      </c>
      <c r="AX258" s="14" t="s">
        <v>92</v>
      </c>
      <c r="AY258" s="263" t="s">
        <v>161</v>
      </c>
    </row>
    <row r="259" s="2" customFormat="1">
      <c r="A259" s="38"/>
      <c r="B259" s="39"/>
      <c r="C259" s="228" t="s">
        <v>445</v>
      </c>
      <c r="D259" s="228" t="s">
        <v>163</v>
      </c>
      <c r="E259" s="229" t="s">
        <v>446</v>
      </c>
      <c r="F259" s="230" t="s">
        <v>447</v>
      </c>
      <c r="G259" s="231" t="s">
        <v>216</v>
      </c>
      <c r="H259" s="232">
        <v>55.521000000000001</v>
      </c>
      <c r="I259" s="233"/>
      <c r="J259" s="234">
        <f>ROUND(I259*H259,2)</f>
        <v>0</v>
      </c>
      <c r="K259" s="230" t="s">
        <v>167</v>
      </c>
      <c r="L259" s="44"/>
      <c r="M259" s="235" t="s">
        <v>1</v>
      </c>
      <c r="N259" s="236" t="s">
        <v>50</v>
      </c>
      <c r="O259" s="91"/>
      <c r="P259" s="237">
        <f>O259*H259</f>
        <v>0</v>
      </c>
      <c r="Q259" s="237">
        <v>0</v>
      </c>
      <c r="R259" s="237">
        <f>Q259*H259</f>
        <v>0</v>
      </c>
      <c r="S259" s="237">
        <v>0.070000000000000007</v>
      </c>
      <c r="T259" s="238">
        <f>S259*H259</f>
        <v>3.8864700000000005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9" t="s">
        <v>168</v>
      </c>
      <c r="AT259" s="239" t="s">
        <v>163</v>
      </c>
      <c r="AU259" s="239" t="s">
        <v>94</v>
      </c>
      <c r="AY259" s="16" t="s">
        <v>161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6" t="s">
        <v>92</v>
      </c>
      <c r="BK259" s="240">
        <f>ROUND(I259*H259,2)</f>
        <v>0</v>
      </c>
      <c r="BL259" s="16" t="s">
        <v>168</v>
      </c>
      <c r="BM259" s="239" t="s">
        <v>448</v>
      </c>
    </row>
    <row r="260" s="13" customFormat="1">
      <c r="A260" s="13"/>
      <c r="B260" s="241"/>
      <c r="C260" s="242"/>
      <c r="D260" s="243" t="s">
        <v>190</v>
      </c>
      <c r="E260" s="244" t="s">
        <v>1</v>
      </c>
      <c r="F260" s="245" t="s">
        <v>449</v>
      </c>
      <c r="G260" s="242"/>
      <c r="H260" s="246">
        <v>55.521000000000001</v>
      </c>
      <c r="I260" s="247"/>
      <c r="J260" s="242"/>
      <c r="K260" s="242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190</v>
      </c>
      <c r="AU260" s="252" t="s">
        <v>94</v>
      </c>
      <c r="AV260" s="13" t="s">
        <v>94</v>
      </c>
      <c r="AW260" s="13" t="s">
        <v>41</v>
      </c>
      <c r="AX260" s="13" t="s">
        <v>92</v>
      </c>
      <c r="AY260" s="252" t="s">
        <v>161</v>
      </c>
    </row>
    <row r="261" s="2" customFormat="1">
      <c r="A261" s="38"/>
      <c r="B261" s="39"/>
      <c r="C261" s="228" t="s">
        <v>450</v>
      </c>
      <c r="D261" s="228" t="s">
        <v>163</v>
      </c>
      <c r="E261" s="229" t="s">
        <v>451</v>
      </c>
      <c r="F261" s="230" t="s">
        <v>452</v>
      </c>
      <c r="G261" s="231" t="s">
        <v>216</v>
      </c>
      <c r="H261" s="232">
        <v>49.969000000000001</v>
      </c>
      <c r="I261" s="233"/>
      <c r="J261" s="234">
        <f>ROUND(I261*H261,2)</f>
        <v>0</v>
      </c>
      <c r="K261" s="230" t="s">
        <v>167</v>
      </c>
      <c r="L261" s="44"/>
      <c r="M261" s="235" t="s">
        <v>1</v>
      </c>
      <c r="N261" s="236" t="s">
        <v>50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0.037499999999999999</v>
      </c>
      <c r="T261" s="238">
        <f>S261*H261</f>
        <v>1.8738375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168</v>
      </c>
      <c r="AT261" s="239" t="s">
        <v>163</v>
      </c>
      <c r="AU261" s="239" t="s">
        <v>94</v>
      </c>
      <c r="AY261" s="16" t="s">
        <v>161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6" t="s">
        <v>92</v>
      </c>
      <c r="BK261" s="240">
        <f>ROUND(I261*H261,2)</f>
        <v>0</v>
      </c>
      <c r="BL261" s="16" t="s">
        <v>168</v>
      </c>
      <c r="BM261" s="239" t="s">
        <v>453</v>
      </c>
    </row>
    <row r="262" s="13" customFormat="1">
      <c r="A262" s="13"/>
      <c r="B262" s="241"/>
      <c r="C262" s="242"/>
      <c r="D262" s="243" t="s">
        <v>190</v>
      </c>
      <c r="E262" s="244" t="s">
        <v>1</v>
      </c>
      <c r="F262" s="245" t="s">
        <v>454</v>
      </c>
      <c r="G262" s="242"/>
      <c r="H262" s="246">
        <v>49.969000000000001</v>
      </c>
      <c r="I262" s="247"/>
      <c r="J262" s="242"/>
      <c r="K262" s="242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190</v>
      </c>
      <c r="AU262" s="252" t="s">
        <v>94</v>
      </c>
      <c r="AV262" s="13" t="s">
        <v>94</v>
      </c>
      <c r="AW262" s="13" t="s">
        <v>41</v>
      </c>
      <c r="AX262" s="13" t="s">
        <v>92</v>
      </c>
      <c r="AY262" s="252" t="s">
        <v>161</v>
      </c>
    </row>
    <row r="263" s="2" customFormat="1">
      <c r="A263" s="38"/>
      <c r="B263" s="39"/>
      <c r="C263" s="228" t="s">
        <v>455</v>
      </c>
      <c r="D263" s="228" t="s">
        <v>163</v>
      </c>
      <c r="E263" s="229" t="s">
        <v>456</v>
      </c>
      <c r="F263" s="230" t="s">
        <v>457</v>
      </c>
      <c r="G263" s="231" t="s">
        <v>216</v>
      </c>
      <c r="H263" s="232">
        <v>93.867000000000004</v>
      </c>
      <c r="I263" s="233"/>
      <c r="J263" s="234">
        <f>ROUND(I263*H263,2)</f>
        <v>0</v>
      </c>
      <c r="K263" s="230" t="s">
        <v>167</v>
      </c>
      <c r="L263" s="44"/>
      <c r="M263" s="235" t="s">
        <v>1</v>
      </c>
      <c r="N263" s="236" t="s">
        <v>50</v>
      </c>
      <c r="O263" s="91"/>
      <c r="P263" s="237">
        <f>O263*H263</f>
        <v>0</v>
      </c>
      <c r="Q263" s="237">
        <v>0</v>
      </c>
      <c r="R263" s="237">
        <f>Q263*H263</f>
        <v>0</v>
      </c>
      <c r="S263" s="237">
        <v>0.077899999999999997</v>
      </c>
      <c r="T263" s="238">
        <f>S263*H263</f>
        <v>7.3122392999999999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9" t="s">
        <v>168</v>
      </c>
      <c r="AT263" s="239" t="s">
        <v>163</v>
      </c>
      <c r="AU263" s="239" t="s">
        <v>94</v>
      </c>
      <c r="AY263" s="16" t="s">
        <v>161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6" t="s">
        <v>92</v>
      </c>
      <c r="BK263" s="240">
        <f>ROUND(I263*H263,2)</f>
        <v>0</v>
      </c>
      <c r="BL263" s="16" t="s">
        <v>168</v>
      </c>
      <c r="BM263" s="239" t="s">
        <v>458</v>
      </c>
    </row>
    <row r="264" s="13" customFormat="1">
      <c r="A264" s="13"/>
      <c r="B264" s="241"/>
      <c r="C264" s="242"/>
      <c r="D264" s="243" t="s">
        <v>190</v>
      </c>
      <c r="E264" s="244" t="s">
        <v>1</v>
      </c>
      <c r="F264" s="245" t="s">
        <v>459</v>
      </c>
      <c r="G264" s="242"/>
      <c r="H264" s="246">
        <v>93.867000000000004</v>
      </c>
      <c r="I264" s="247"/>
      <c r="J264" s="242"/>
      <c r="K264" s="242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190</v>
      </c>
      <c r="AU264" s="252" t="s">
        <v>94</v>
      </c>
      <c r="AV264" s="13" t="s">
        <v>94</v>
      </c>
      <c r="AW264" s="13" t="s">
        <v>41</v>
      </c>
      <c r="AX264" s="13" t="s">
        <v>92</v>
      </c>
      <c r="AY264" s="252" t="s">
        <v>161</v>
      </c>
    </row>
    <row r="265" s="2" customFormat="1">
      <c r="A265" s="38"/>
      <c r="B265" s="39"/>
      <c r="C265" s="228" t="s">
        <v>460</v>
      </c>
      <c r="D265" s="228" t="s">
        <v>163</v>
      </c>
      <c r="E265" s="229" t="s">
        <v>461</v>
      </c>
      <c r="F265" s="230" t="s">
        <v>462</v>
      </c>
      <c r="G265" s="231" t="s">
        <v>216</v>
      </c>
      <c r="H265" s="232">
        <v>12</v>
      </c>
      <c r="I265" s="233"/>
      <c r="J265" s="234">
        <f>ROUND(I265*H265,2)</f>
        <v>0</v>
      </c>
      <c r="K265" s="230" t="s">
        <v>167</v>
      </c>
      <c r="L265" s="44"/>
      <c r="M265" s="235" t="s">
        <v>1</v>
      </c>
      <c r="N265" s="236" t="s">
        <v>50</v>
      </c>
      <c r="O265" s="91"/>
      <c r="P265" s="237">
        <f>O265*H265</f>
        <v>0</v>
      </c>
      <c r="Q265" s="237">
        <v>0.015389999999999999</v>
      </c>
      <c r="R265" s="237">
        <f>Q265*H265</f>
        <v>0.18467999999999998</v>
      </c>
      <c r="S265" s="237">
        <v>0</v>
      </c>
      <c r="T265" s="23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9" t="s">
        <v>168</v>
      </c>
      <c r="AT265" s="239" t="s">
        <v>163</v>
      </c>
      <c r="AU265" s="239" t="s">
        <v>94</v>
      </c>
      <c r="AY265" s="16" t="s">
        <v>161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6" t="s">
        <v>92</v>
      </c>
      <c r="BK265" s="240">
        <f>ROUND(I265*H265,2)</f>
        <v>0</v>
      </c>
      <c r="BL265" s="16" t="s">
        <v>168</v>
      </c>
      <c r="BM265" s="239" t="s">
        <v>463</v>
      </c>
    </row>
    <row r="266" s="2" customFormat="1">
      <c r="A266" s="38"/>
      <c r="B266" s="39"/>
      <c r="C266" s="228" t="s">
        <v>464</v>
      </c>
      <c r="D266" s="228" t="s">
        <v>163</v>
      </c>
      <c r="E266" s="229" t="s">
        <v>465</v>
      </c>
      <c r="F266" s="230" t="s">
        <v>466</v>
      </c>
      <c r="G266" s="231" t="s">
        <v>216</v>
      </c>
      <c r="H266" s="232">
        <v>8</v>
      </c>
      <c r="I266" s="233"/>
      <c r="J266" s="234">
        <f>ROUND(I266*H266,2)</f>
        <v>0</v>
      </c>
      <c r="K266" s="230" t="s">
        <v>167</v>
      </c>
      <c r="L266" s="44"/>
      <c r="M266" s="235" t="s">
        <v>1</v>
      </c>
      <c r="N266" s="236" t="s">
        <v>50</v>
      </c>
      <c r="O266" s="91"/>
      <c r="P266" s="237">
        <f>O266*H266</f>
        <v>0</v>
      </c>
      <c r="Q266" s="237">
        <v>0.030779999999999998</v>
      </c>
      <c r="R266" s="237">
        <f>Q266*H266</f>
        <v>0.24623999999999999</v>
      </c>
      <c r="S266" s="237">
        <v>0</v>
      </c>
      <c r="T266" s="23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9" t="s">
        <v>168</v>
      </c>
      <c r="AT266" s="239" t="s">
        <v>163</v>
      </c>
      <c r="AU266" s="239" t="s">
        <v>94</v>
      </c>
      <c r="AY266" s="16" t="s">
        <v>161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6" t="s">
        <v>92</v>
      </c>
      <c r="BK266" s="240">
        <f>ROUND(I266*H266,2)</f>
        <v>0</v>
      </c>
      <c r="BL266" s="16" t="s">
        <v>168</v>
      </c>
      <c r="BM266" s="239" t="s">
        <v>467</v>
      </c>
    </row>
    <row r="267" s="2" customFormat="1" ht="16.5" customHeight="1">
      <c r="A267" s="38"/>
      <c r="B267" s="39"/>
      <c r="C267" s="228" t="s">
        <v>468</v>
      </c>
      <c r="D267" s="228" t="s">
        <v>163</v>
      </c>
      <c r="E267" s="229" t="s">
        <v>469</v>
      </c>
      <c r="F267" s="230" t="s">
        <v>470</v>
      </c>
      <c r="G267" s="231" t="s">
        <v>188</v>
      </c>
      <c r="H267" s="232">
        <v>0.5</v>
      </c>
      <c r="I267" s="233"/>
      <c r="J267" s="234">
        <f>ROUND(I267*H267,2)</f>
        <v>0</v>
      </c>
      <c r="K267" s="230" t="s">
        <v>167</v>
      </c>
      <c r="L267" s="44"/>
      <c r="M267" s="235" t="s">
        <v>1</v>
      </c>
      <c r="N267" s="236" t="s">
        <v>50</v>
      </c>
      <c r="O267" s="91"/>
      <c r="P267" s="237">
        <f>O267*H267</f>
        <v>0</v>
      </c>
      <c r="Q267" s="237">
        <v>0.54034000000000004</v>
      </c>
      <c r="R267" s="237">
        <f>Q267*H267</f>
        <v>0.27017000000000002</v>
      </c>
      <c r="S267" s="237">
        <v>0</v>
      </c>
      <c r="T267" s="23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9" t="s">
        <v>168</v>
      </c>
      <c r="AT267" s="239" t="s">
        <v>163</v>
      </c>
      <c r="AU267" s="239" t="s">
        <v>94</v>
      </c>
      <c r="AY267" s="16" t="s">
        <v>161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6" t="s">
        <v>92</v>
      </c>
      <c r="BK267" s="240">
        <f>ROUND(I267*H267,2)</f>
        <v>0</v>
      </c>
      <c r="BL267" s="16" t="s">
        <v>168</v>
      </c>
      <c r="BM267" s="239" t="s">
        <v>471</v>
      </c>
    </row>
    <row r="268" s="13" customFormat="1">
      <c r="A268" s="13"/>
      <c r="B268" s="241"/>
      <c r="C268" s="242"/>
      <c r="D268" s="243" t="s">
        <v>190</v>
      </c>
      <c r="E268" s="244" t="s">
        <v>1</v>
      </c>
      <c r="F268" s="245" t="s">
        <v>472</v>
      </c>
      <c r="G268" s="242"/>
      <c r="H268" s="246">
        <v>0.5</v>
      </c>
      <c r="I268" s="247"/>
      <c r="J268" s="242"/>
      <c r="K268" s="242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190</v>
      </c>
      <c r="AU268" s="252" t="s">
        <v>94</v>
      </c>
      <c r="AV268" s="13" t="s">
        <v>94</v>
      </c>
      <c r="AW268" s="13" t="s">
        <v>41</v>
      </c>
      <c r="AX268" s="13" t="s">
        <v>92</v>
      </c>
      <c r="AY268" s="252" t="s">
        <v>161</v>
      </c>
    </row>
    <row r="269" s="2" customFormat="1" ht="21.75" customHeight="1">
      <c r="A269" s="38"/>
      <c r="B269" s="39"/>
      <c r="C269" s="268" t="s">
        <v>473</v>
      </c>
      <c r="D269" s="268" t="s">
        <v>324</v>
      </c>
      <c r="E269" s="269" t="s">
        <v>474</v>
      </c>
      <c r="F269" s="270" t="s">
        <v>475</v>
      </c>
      <c r="G269" s="271" t="s">
        <v>166</v>
      </c>
      <c r="H269" s="272">
        <v>180</v>
      </c>
      <c r="I269" s="273"/>
      <c r="J269" s="274">
        <f>ROUND(I269*H269,2)</f>
        <v>0</v>
      </c>
      <c r="K269" s="270" t="s">
        <v>167</v>
      </c>
      <c r="L269" s="275"/>
      <c r="M269" s="276" t="s">
        <v>1</v>
      </c>
      <c r="N269" s="277" t="s">
        <v>50</v>
      </c>
      <c r="O269" s="91"/>
      <c r="P269" s="237">
        <f>O269*H269</f>
        <v>0</v>
      </c>
      <c r="Q269" s="237">
        <v>0.0041000000000000003</v>
      </c>
      <c r="R269" s="237">
        <f>Q269*H269</f>
        <v>0.7380000000000001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198</v>
      </c>
      <c r="AT269" s="239" t="s">
        <v>324</v>
      </c>
      <c r="AU269" s="239" t="s">
        <v>94</v>
      </c>
      <c r="AY269" s="16" t="s">
        <v>161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6" t="s">
        <v>92</v>
      </c>
      <c r="BK269" s="240">
        <f>ROUND(I269*H269,2)</f>
        <v>0</v>
      </c>
      <c r="BL269" s="16" t="s">
        <v>168</v>
      </c>
      <c r="BM269" s="239" t="s">
        <v>476</v>
      </c>
    </row>
    <row r="270" s="2" customFormat="1">
      <c r="A270" s="38"/>
      <c r="B270" s="39"/>
      <c r="C270" s="228" t="s">
        <v>477</v>
      </c>
      <c r="D270" s="228" t="s">
        <v>163</v>
      </c>
      <c r="E270" s="229" t="s">
        <v>478</v>
      </c>
      <c r="F270" s="230" t="s">
        <v>479</v>
      </c>
      <c r="G270" s="231" t="s">
        <v>188</v>
      </c>
      <c r="H270" s="232">
        <v>0.5</v>
      </c>
      <c r="I270" s="233"/>
      <c r="J270" s="234">
        <f>ROUND(I270*H270,2)</f>
        <v>0</v>
      </c>
      <c r="K270" s="230" t="s">
        <v>167</v>
      </c>
      <c r="L270" s="44"/>
      <c r="M270" s="235" t="s">
        <v>1</v>
      </c>
      <c r="N270" s="236" t="s">
        <v>50</v>
      </c>
      <c r="O270" s="91"/>
      <c r="P270" s="237">
        <f>O270*H270</f>
        <v>0</v>
      </c>
      <c r="Q270" s="237">
        <v>0.50375000000000003</v>
      </c>
      <c r="R270" s="237">
        <f>Q270*H270</f>
        <v>0.25187500000000002</v>
      </c>
      <c r="S270" s="237">
        <v>1.95</v>
      </c>
      <c r="T270" s="238">
        <f>S270*H270</f>
        <v>0.97499999999999998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9" t="s">
        <v>168</v>
      </c>
      <c r="AT270" s="239" t="s">
        <v>163</v>
      </c>
      <c r="AU270" s="239" t="s">
        <v>94</v>
      </c>
      <c r="AY270" s="16" t="s">
        <v>161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6" t="s">
        <v>92</v>
      </c>
      <c r="BK270" s="240">
        <f>ROUND(I270*H270,2)</f>
        <v>0</v>
      </c>
      <c r="BL270" s="16" t="s">
        <v>168</v>
      </c>
      <c r="BM270" s="239" t="s">
        <v>480</v>
      </c>
    </row>
    <row r="271" s="13" customFormat="1">
      <c r="A271" s="13"/>
      <c r="B271" s="241"/>
      <c r="C271" s="242"/>
      <c r="D271" s="243" t="s">
        <v>190</v>
      </c>
      <c r="E271" s="244" t="s">
        <v>1</v>
      </c>
      <c r="F271" s="245" t="s">
        <v>472</v>
      </c>
      <c r="G271" s="242"/>
      <c r="H271" s="246">
        <v>0.5</v>
      </c>
      <c r="I271" s="247"/>
      <c r="J271" s="242"/>
      <c r="K271" s="242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190</v>
      </c>
      <c r="AU271" s="252" t="s">
        <v>94</v>
      </c>
      <c r="AV271" s="13" t="s">
        <v>94</v>
      </c>
      <c r="AW271" s="13" t="s">
        <v>41</v>
      </c>
      <c r="AX271" s="13" t="s">
        <v>92</v>
      </c>
      <c r="AY271" s="252" t="s">
        <v>161</v>
      </c>
    </row>
    <row r="272" s="2" customFormat="1" ht="21.75" customHeight="1">
      <c r="A272" s="38"/>
      <c r="B272" s="39"/>
      <c r="C272" s="268" t="s">
        <v>481</v>
      </c>
      <c r="D272" s="268" t="s">
        <v>324</v>
      </c>
      <c r="E272" s="269" t="s">
        <v>474</v>
      </c>
      <c r="F272" s="270" t="s">
        <v>475</v>
      </c>
      <c r="G272" s="271" t="s">
        <v>166</v>
      </c>
      <c r="H272" s="272">
        <v>180</v>
      </c>
      <c r="I272" s="273"/>
      <c r="J272" s="274">
        <f>ROUND(I272*H272,2)</f>
        <v>0</v>
      </c>
      <c r="K272" s="270" t="s">
        <v>167</v>
      </c>
      <c r="L272" s="275"/>
      <c r="M272" s="276" t="s">
        <v>1</v>
      </c>
      <c r="N272" s="277" t="s">
        <v>50</v>
      </c>
      <c r="O272" s="91"/>
      <c r="P272" s="237">
        <f>O272*H272</f>
        <v>0</v>
      </c>
      <c r="Q272" s="237">
        <v>0.0041000000000000003</v>
      </c>
      <c r="R272" s="237">
        <f>Q272*H272</f>
        <v>0.7380000000000001</v>
      </c>
      <c r="S272" s="237">
        <v>0</v>
      </c>
      <c r="T272" s="23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9" t="s">
        <v>198</v>
      </c>
      <c r="AT272" s="239" t="s">
        <v>324</v>
      </c>
      <c r="AU272" s="239" t="s">
        <v>94</v>
      </c>
      <c r="AY272" s="16" t="s">
        <v>161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6" t="s">
        <v>92</v>
      </c>
      <c r="BK272" s="240">
        <f>ROUND(I272*H272,2)</f>
        <v>0</v>
      </c>
      <c r="BL272" s="16" t="s">
        <v>168</v>
      </c>
      <c r="BM272" s="239" t="s">
        <v>482</v>
      </c>
    </row>
    <row r="273" s="2" customFormat="1">
      <c r="A273" s="38"/>
      <c r="B273" s="39"/>
      <c r="C273" s="228" t="s">
        <v>483</v>
      </c>
      <c r="D273" s="228" t="s">
        <v>163</v>
      </c>
      <c r="E273" s="229" t="s">
        <v>484</v>
      </c>
      <c r="F273" s="230" t="s">
        <v>485</v>
      </c>
      <c r="G273" s="231" t="s">
        <v>188</v>
      </c>
      <c r="H273" s="232">
        <v>0.59999999999999998</v>
      </c>
      <c r="I273" s="233"/>
      <c r="J273" s="234">
        <f>ROUND(I273*H273,2)</f>
        <v>0</v>
      </c>
      <c r="K273" s="230" t="s">
        <v>167</v>
      </c>
      <c r="L273" s="44"/>
      <c r="M273" s="235" t="s">
        <v>1</v>
      </c>
      <c r="N273" s="236" t="s">
        <v>50</v>
      </c>
      <c r="O273" s="91"/>
      <c r="P273" s="237">
        <f>O273*H273</f>
        <v>0</v>
      </c>
      <c r="Q273" s="237">
        <v>0.50375000000000003</v>
      </c>
      <c r="R273" s="237">
        <f>Q273*H273</f>
        <v>0.30225000000000002</v>
      </c>
      <c r="S273" s="237">
        <v>2.5</v>
      </c>
      <c r="T273" s="238">
        <f>S273*H273</f>
        <v>1.5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9" t="s">
        <v>168</v>
      </c>
      <c r="AT273" s="239" t="s">
        <v>163</v>
      </c>
      <c r="AU273" s="239" t="s">
        <v>94</v>
      </c>
      <c r="AY273" s="16" t="s">
        <v>161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6" t="s">
        <v>92</v>
      </c>
      <c r="BK273" s="240">
        <f>ROUND(I273*H273,2)</f>
        <v>0</v>
      </c>
      <c r="BL273" s="16" t="s">
        <v>168</v>
      </c>
      <c r="BM273" s="239" t="s">
        <v>486</v>
      </c>
    </row>
    <row r="274" s="13" customFormat="1">
      <c r="A274" s="13"/>
      <c r="B274" s="241"/>
      <c r="C274" s="242"/>
      <c r="D274" s="243" t="s">
        <v>190</v>
      </c>
      <c r="E274" s="244" t="s">
        <v>1</v>
      </c>
      <c r="F274" s="245" t="s">
        <v>487</v>
      </c>
      <c r="G274" s="242"/>
      <c r="H274" s="246">
        <v>0.59999999999999998</v>
      </c>
      <c r="I274" s="247"/>
      <c r="J274" s="242"/>
      <c r="K274" s="242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190</v>
      </c>
      <c r="AU274" s="252" t="s">
        <v>94</v>
      </c>
      <c r="AV274" s="13" t="s">
        <v>94</v>
      </c>
      <c r="AW274" s="13" t="s">
        <v>41</v>
      </c>
      <c r="AX274" s="13" t="s">
        <v>92</v>
      </c>
      <c r="AY274" s="252" t="s">
        <v>161</v>
      </c>
    </row>
    <row r="275" s="2" customFormat="1">
      <c r="A275" s="38"/>
      <c r="B275" s="39"/>
      <c r="C275" s="268" t="s">
        <v>488</v>
      </c>
      <c r="D275" s="268" t="s">
        <v>324</v>
      </c>
      <c r="E275" s="269" t="s">
        <v>489</v>
      </c>
      <c r="F275" s="270" t="s">
        <v>490</v>
      </c>
      <c r="G275" s="271" t="s">
        <v>210</v>
      </c>
      <c r="H275" s="272">
        <v>0.80000000000000004</v>
      </c>
      <c r="I275" s="273"/>
      <c r="J275" s="274">
        <f>ROUND(I275*H275,2)</f>
        <v>0</v>
      </c>
      <c r="K275" s="270" t="s">
        <v>167</v>
      </c>
      <c r="L275" s="275"/>
      <c r="M275" s="276" t="s">
        <v>1</v>
      </c>
      <c r="N275" s="277" t="s">
        <v>50</v>
      </c>
      <c r="O275" s="91"/>
      <c r="P275" s="237">
        <f>O275*H275</f>
        <v>0</v>
      </c>
      <c r="Q275" s="237">
        <v>1</v>
      </c>
      <c r="R275" s="237">
        <f>Q275*H275</f>
        <v>0.80000000000000004</v>
      </c>
      <c r="S275" s="237">
        <v>0</v>
      </c>
      <c r="T275" s="23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9" t="s">
        <v>198</v>
      </c>
      <c r="AT275" s="239" t="s">
        <v>324</v>
      </c>
      <c r="AU275" s="239" t="s">
        <v>94</v>
      </c>
      <c r="AY275" s="16" t="s">
        <v>161</v>
      </c>
      <c r="BE275" s="240">
        <f>IF(N275="základní",J275,0)</f>
        <v>0</v>
      </c>
      <c r="BF275" s="240">
        <f>IF(N275="snížená",J275,0)</f>
        <v>0</v>
      </c>
      <c r="BG275" s="240">
        <f>IF(N275="zákl. přenesená",J275,0)</f>
        <v>0</v>
      </c>
      <c r="BH275" s="240">
        <f>IF(N275="sníž. přenesená",J275,0)</f>
        <v>0</v>
      </c>
      <c r="BI275" s="240">
        <f>IF(N275="nulová",J275,0)</f>
        <v>0</v>
      </c>
      <c r="BJ275" s="16" t="s">
        <v>92</v>
      </c>
      <c r="BK275" s="240">
        <f>ROUND(I275*H275,2)</f>
        <v>0</v>
      </c>
      <c r="BL275" s="16" t="s">
        <v>168</v>
      </c>
      <c r="BM275" s="239" t="s">
        <v>491</v>
      </c>
    </row>
    <row r="276" s="2" customFormat="1">
      <c r="A276" s="38"/>
      <c r="B276" s="39"/>
      <c r="C276" s="228" t="s">
        <v>492</v>
      </c>
      <c r="D276" s="228" t="s">
        <v>163</v>
      </c>
      <c r="E276" s="229" t="s">
        <v>493</v>
      </c>
      <c r="F276" s="230" t="s">
        <v>494</v>
      </c>
      <c r="G276" s="231" t="s">
        <v>216</v>
      </c>
      <c r="H276" s="232">
        <v>49.969000000000001</v>
      </c>
      <c r="I276" s="233"/>
      <c r="J276" s="234">
        <f>ROUND(I276*H276,2)</f>
        <v>0</v>
      </c>
      <c r="K276" s="230" t="s">
        <v>167</v>
      </c>
      <c r="L276" s="44"/>
      <c r="M276" s="235" t="s">
        <v>1</v>
      </c>
      <c r="N276" s="236" t="s">
        <v>50</v>
      </c>
      <c r="O276" s="91"/>
      <c r="P276" s="237">
        <f>O276*H276</f>
        <v>0</v>
      </c>
      <c r="Q276" s="237">
        <v>0.037194999999999999</v>
      </c>
      <c r="R276" s="237">
        <f>Q276*H276</f>
        <v>1.8585969549999999</v>
      </c>
      <c r="S276" s="237">
        <v>0</v>
      </c>
      <c r="T276" s="23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9" t="s">
        <v>168</v>
      </c>
      <c r="AT276" s="239" t="s">
        <v>163</v>
      </c>
      <c r="AU276" s="239" t="s">
        <v>94</v>
      </c>
      <c r="AY276" s="16" t="s">
        <v>161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6" t="s">
        <v>92</v>
      </c>
      <c r="BK276" s="240">
        <f>ROUND(I276*H276,2)</f>
        <v>0</v>
      </c>
      <c r="BL276" s="16" t="s">
        <v>168</v>
      </c>
      <c r="BM276" s="239" t="s">
        <v>495</v>
      </c>
    </row>
    <row r="277" s="13" customFormat="1">
      <c r="A277" s="13"/>
      <c r="B277" s="241"/>
      <c r="C277" s="242"/>
      <c r="D277" s="243" t="s">
        <v>190</v>
      </c>
      <c r="E277" s="244" t="s">
        <v>1</v>
      </c>
      <c r="F277" s="245" t="s">
        <v>496</v>
      </c>
      <c r="G277" s="242"/>
      <c r="H277" s="246">
        <v>49.969000000000001</v>
      </c>
      <c r="I277" s="247"/>
      <c r="J277" s="242"/>
      <c r="K277" s="242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190</v>
      </c>
      <c r="AU277" s="252" t="s">
        <v>94</v>
      </c>
      <c r="AV277" s="13" t="s">
        <v>94</v>
      </c>
      <c r="AW277" s="13" t="s">
        <v>41</v>
      </c>
      <c r="AX277" s="13" t="s">
        <v>92</v>
      </c>
      <c r="AY277" s="252" t="s">
        <v>161</v>
      </c>
    </row>
    <row r="278" s="2" customFormat="1">
      <c r="A278" s="38"/>
      <c r="B278" s="39"/>
      <c r="C278" s="228" t="s">
        <v>497</v>
      </c>
      <c r="D278" s="228" t="s">
        <v>163</v>
      </c>
      <c r="E278" s="229" t="s">
        <v>498</v>
      </c>
      <c r="F278" s="230" t="s">
        <v>499</v>
      </c>
      <c r="G278" s="231" t="s">
        <v>216</v>
      </c>
      <c r="H278" s="232">
        <v>93.867000000000004</v>
      </c>
      <c r="I278" s="233"/>
      <c r="J278" s="234">
        <f>ROUND(I278*H278,2)</f>
        <v>0</v>
      </c>
      <c r="K278" s="230" t="s">
        <v>167</v>
      </c>
      <c r="L278" s="44"/>
      <c r="M278" s="235" t="s">
        <v>1</v>
      </c>
      <c r="N278" s="236" t="s">
        <v>50</v>
      </c>
      <c r="O278" s="91"/>
      <c r="P278" s="237">
        <f>O278*H278</f>
        <v>0</v>
      </c>
      <c r="Q278" s="237">
        <v>0.078163999999999997</v>
      </c>
      <c r="R278" s="237">
        <f>Q278*H278</f>
        <v>7.3370201880000003</v>
      </c>
      <c r="S278" s="237">
        <v>0</v>
      </c>
      <c r="T278" s="23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9" t="s">
        <v>168</v>
      </c>
      <c r="AT278" s="239" t="s">
        <v>163</v>
      </c>
      <c r="AU278" s="239" t="s">
        <v>94</v>
      </c>
      <c r="AY278" s="16" t="s">
        <v>161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6" t="s">
        <v>92</v>
      </c>
      <c r="BK278" s="240">
        <f>ROUND(I278*H278,2)</f>
        <v>0</v>
      </c>
      <c r="BL278" s="16" t="s">
        <v>168</v>
      </c>
      <c r="BM278" s="239" t="s">
        <v>500</v>
      </c>
    </row>
    <row r="279" s="13" customFormat="1">
      <c r="A279" s="13"/>
      <c r="B279" s="241"/>
      <c r="C279" s="242"/>
      <c r="D279" s="243" t="s">
        <v>190</v>
      </c>
      <c r="E279" s="244" t="s">
        <v>1</v>
      </c>
      <c r="F279" s="245" t="s">
        <v>501</v>
      </c>
      <c r="G279" s="242"/>
      <c r="H279" s="246">
        <v>93.867000000000004</v>
      </c>
      <c r="I279" s="247"/>
      <c r="J279" s="242"/>
      <c r="K279" s="242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190</v>
      </c>
      <c r="AU279" s="252" t="s">
        <v>94</v>
      </c>
      <c r="AV279" s="13" t="s">
        <v>94</v>
      </c>
      <c r="AW279" s="13" t="s">
        <v>41</v>
      </c>
      <c r="AX279" s="13" t="s">
        <v>92</v>
      </c>
      <c r="AY279" s="252" t="s">
        <v>161</v>
      </c>
    </row>
    <row r="280" s="2" customFormat="1">
      <c r="A280" s="38"/>
      <c r="B280" s="39"/>
      <c r="C280" s="228" t="s">
        <v>502</v>
      </c>
      <c r="D280" s="228" t="s">
        <v>163</v>
      </c>
      <c r="E280" s="229" t="s">
        <v>503</v>
      </c>
      <c r="F280" s="230" t="s">
        <v>504</v>
      </c>
      <c r="G280" s="231" t="s">
        <v>216</v>
      </c>
      <c r="H280" s="232">
        <v>93.867000000000004</v>
      </c>
      <c r="I280" s="233"/>
      <c r="J280" s="234">
        <f>ROUND(I280*H280,2)</f>
        <v>0</v>
      </c>
      <c r="K280" s="230" t="s">
        <v>167</v>
      </c>
      <c r="L280" s="44"/>
      <c r="M280" s="235" t="s">
        <v>1</v>
      </c>
      <c r="N280" s="236" t="s">
        <v>50</v>
      </c>
      <c r="O280" s="91"/>
      <c r="P280" s="237">
        <f>O280*H280</f>
        <v>0</v>
      </c>
      <c r="Q280" s="237">
        <v>0</v>
      </c>
      <c r="R280" s="237">
        <f>Q280*H280</f>
        <v>0</v>
      </c>
      <c r="S280" s="237">
        <v>0</v>
      </c>
      <c r="T280" s="23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9" t="s">
        <v>168</v>
      </c>
      <c r="AT280" s="239" t="s">
        <v>163</v>
      </c>
      <c r="AU280" s="239" t="s">
        <v>94</v>
      </c>
      <c r="AY280" s="16" t="s">
        <v>161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6" t="s">
        <v>92</v>
      </c>
      <c r="BK280" s="240">
        <f>ROUND(I280*H280,2)</f>
        <v>0</v>
      </c>
      <c r="BL280" s="16" t="s">
        <v>168</v>
      </c>
      <c r="BM280" s="239" t="s">
        <v>505</v>
      </c>
    </row>
    <row r="281" s="13" customFormat="1">
      <c r="A281" s="13"/>
      <c r="B281" s="241"/>
      <c r="C281" s="242"/>
      <c r="D281" s="243" t="s">
        <v>190</v>
      </c>
      <c r="E281" s="244" t="s">
        <v>1</v>
      </c>
      <c r="F281" s="245" t="s">
        <v>501</v>
      </c>
      <c r="G281" s="242"/>
      <c r="H281" s="246">
        <v>93.867000000000004</v>
      </c>
      <c r="I281" s="247"/>
      <c r="J281" s="242"/>
      <c r="K281" s="242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190</v>
      </c>
      <c r="AU281" s="252" t="s">
        <v>94</v>
      </c>
      <c r="AV281" s="13" t="s">
        <v>94</v>
      </c>
      <c r="AW281" s="13" t="s">
        <v>41</v>
      </c>
      <c r="AX281" s="13" t="s">
        <v>92</v>
      </c>
      <c r="AY281" s="252" t="s">
        <v>161</v>
      </c>
    </row>
    <row r="282" s="2" customFormat="1">
      <c r="A282" s="38"/>
      <c r="B282" s="39"/>
      <c r="C282" s="228" t="s">
        <v>506</v>
      </c>
      <c r="D282" s="228" t="s">
        <v>163</v>
      </c>
      <c r="E282" s="229" t="s">
        <v>507</v>
      </c>
      <c r="F282" s="230" t="s">
        <v>508</v>
      </c>
      <c r="G282" s="231" t="s">
        <v>216</v>
      </c>
      <c r="H282" s="232">
        <v>49.969000000000001</v>
      </c>
      <c r="I282" s="233"/>
      <c r="J282" s="234">
        <f>ROUND(I282*H282,2)</f>
        <v>0</v>
      </c>
      <c r="K282" s="230" t="s">
        <v>167</v>
      </c>
      <c r="L282" s="44"/>
      <c r="M282" s="235" t="s">
        <v>1</v>
      </c>
      <c r="N282" s="236" t="s">
        <v>50</v>
      </c>
      <c r="O282" s="91"/>
      <c r="P282" s="237">
        <f>O282*H282</f>
        <v>0</v>
      </c>
      <c r="Q282" s="237">
        <v>0</v>
      </c>
      <c r="R282" s="237">
        <f>Q282*H282</f>
        <v>0</v>
      </c>
      <c r="S282" s="237">
        <v>0</v>
      </c>
      <c r="T282" s="23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9" t="s">
        <v>168</v>
      </c>
      <c r="AT282" s="239" t="s">
        <v>163</v>
      </c>
      <c r="AU282" s="239" t="s">
        <v>94</v>
      </c>
      <c r="AY282" s="16" t="s">
        <v>161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6" t="s">
        <v>92</v>
      </c>
      <c r="BK282" s="240">
        <f>ROUND(I282*H282,2)</f>
        <v>0</v>
      </c>
      <c r="BL282" s="16" t="s">
        <v>168</v>
      </c>
      <c r="BM282" s="239" t="s">
        <v>509</v>
      </c>
    </row>
    <row r="283" s="13" customFormat="1">
      <c r="A283" s="13"/>
      <c r="B283" s="241"/>
      <c r="C283" s="242"/>
      <c r="D283" s="243" t="s">
        <v>190</v>
      </c>
      <c r="E283" s="244" t="s">
        <v>1</v>
      </c>
      <c r="F283" s="245" t="s">
        <v>496</v>
      </c>
      <c r="G283" s="242"/>
      <c r="H283" s="246">
        <v>49.969000000000001</v>
      </c>
      <c r="I283" s="247"/>
      <c r="J283" s="242"/>
      <c r="K283" s="242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190</v>
      </c>
      <c r="AU283" s="252" t="s">
        <v>94</v>
      </c>
      <c r="AV283" s="13" t="s">
        <v>94</v>
      </c>
      <c r="AW283" s="13" t="s">
        <v>41</v>
      </c>
      <c r="AX283" s="13" t="s">
        <v>92</v>
      </c>
      <c r="AY283" s="252" t="s">
        <v>161</v>
      </c>
    </row>
    <row r="284" s="2" customFormat="1" ht="16.5" customHeight="1">
      <c r="A284" s="38"/>
      <c r="B284" s="39"/>
      <c r="C284" s="228" t="s">
        <v>510</v>
      </c>
      <c r="D284" s="228" t="s">
        <v>163</v>
      </c>
      <c r="E284" s="229" t="s">
        <v>511</v>
      </c>
      <c r="F284" s="230" t="s">
        <v>512</v>
      </c>
      <c r="G284" s="231" t="s">
        <v>216</v>
      </c>
      <c r="H284" s="232">
        <v>290.12400000000002</v>
      </c>
      <c r="I284" s="233"/>
      <c r="J284" s="234">
        <f>ROUND(I284*H284,2)</f>
        <v>0</v>
      </c>
      <c r="K284" s="230" t="s">
        <v>167</v>
      </c>
      <c r="L284" s="44"/>
      <c r="M284" s="235" t="s">
        <v>1</v>
      </c>
      <c r="N284" s="236" t="s">
        <v>50</v>
      </c>
      <c r="O284" s="91"/>
      <c r="P284" s="237">
        <f>O284*H284</f>
        <v>0</v>
      </c>
      <c r="Q284" s="237">
        <v>0.00050000000000000001</v>
      </c>
      <c r="R284" s="237">
        <f>Q284*H284</f>
        <v>0.14506200000000002</v>
      </c>
      <c r="S284" s="237">
        <v>0</v>
      </c>
      <c r="T284" s="23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9" t="s">
        <v>168</v>
      </c>
      <c r="AT284" s="239" t="s">
        <v>163</v>
      </c>
      <c r="AU284" s="239" t="s">
        <v>94</v>
      </c>
      <c r="AY284" s="16" t="s">
        <v>161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6" t="s">
        <v>92</v>
      </c>
      <c r="BK284" s="240">
        <f>ROUND(I284*H284,2)</f>
        <v>0</v>
      </c>
      <c r="BL284" s="16" t="s">
        <v>168</v>
      </c>
      <c r="BM284" s="239" t="s">
        <v>513</v>
      </c>
    </row>
    <row r="285" s="13" customFormat="1">
      <c r="A285" s="13"/>
      <c r="B285" s="241"/>
      <c r="C285" s="242"/>
      <c r="D285" s="243" t="s">
        <v>190</v>
      </c>
      <c r="E285" s="244" t="s">
        <v>1</v>
      </c>
      <c r="F285" s="245" t="s">
        <v>514</v>
      </c>
      <c r="G285" s="242"/>
      <c r="H285" s="246">
        <v>211.96600000000001</v>
      </c>
      <c r="I285" s="247"/>
      <c r="J285" s="242"/>
      <c r="K285" s="242"/>
      <c r="L285" s="248"/>
      <c r="M285" s="249"/>
      <c r="N285" s="250"/>
      <c r="O285" s="250"/>
      <c r="P285" s="250"/>
      <c r="Q285" s="250"/>
      <c r="R285" s="250"/>
      <c r="S285" s="250"/>
      <c r="T285" s="25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2" t="s">
        <v>190</v>
      </c>
      <c r="AU285" s="252" t="s">
        <v>94</v>
      </c>
      <c r="AV285" s="13" t="s">
        <v>94</v>
      </c>
      <c r="AW285" s="13" t="s">
        <v>41</v>
      </c>
      <c r="AX285" s="13" t="s">
        <v>85</v>
      </c>
      <c r="AY285" s="252" t="s">
        <v>161</v>
      </c>
    </row>
    <row r="286" s="13" customFormat="1">
      <c r="A286" s="13"/>
      <c r="B286" s="241"/>
      <c r="C286" s="242"/>
      <c r="D286" s="243" t="s">
        <v>190</v>
      </c>
      <c r="E286" s="244" t="s">
        <v>1</v>
      </c>
      <c r="F286" s="245" t="s">
        <v>515</v>
      </c>
      <c r="G286" s="242"/>
      <c r="H286" s="246">
        <v>46.725000000000001</v>
      </c>
      <c r="I286" s="247"/>
      <c r="J286" s="242"/>
      <c r="K286" s="242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190</v>
      </c>
      <c r="AU286" s="252" t="s">
        <v>94</v>
      </c>
      <c r="AV286" s="13" t="s">
        <v>94</v>
      </c>
      <c r="AW286" s="13" t="s">
        <v>41</v>
      </c>
      <c r="AX286" s="13" t="s">
        <v>85</v>
      </c>
      <c r="AY286" s="252" t="s">
        <v>161</v>
      </c>
    </row>
    <row r="287" s="13" customFormat="1">
      <c r="A287" s="13"/>
      <c r="B287" s="241"/>
      <c r="C287" s="242"/>
      <c r="D287" s="243" t="s">
        <v>190</v>
      </c>
      <c r="E287" s="244" t="s">
        <v>1</v>
      </c>
      <c r="F287" s="245" t="s">
        <v>516</v>
      </c>
      <c r="G287" s="242"/>
      <c r="H287" s="246">
        <v>31.433</v>
      </c>
      <c r="I287" s="247"/>
      <c r="J287" s="242"/>
      <c r="K287" s="242"/>
      <c r="L287" s="248"/>
      <c r="M287" s="249"/>
      <c r="N287" s="250"/>
      <c r="O287" s="250"/>
      <c r="P287" s="250"/>
      <c r="Q287" s="250"/>
      <c r="R287" s="250"/>
      <c r="S287" s="250"/>
      <c r="T287" s="25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2" t="s">
        <v>190</v>
      </c>
      <c r="AU287" s="252" t="s">
        <v>94</v>
      </c>
      <c r="AV287" s="13" t="s">
        <v>94</v>
      </c>
      <c r="AW287" s="13" t="s">
        <v>41</v>
      </c>
      <c r="AX287" s="13" t="s">
        <v>85</v>
      </c>
      <c r="AY287" s="252" t="s">
        <v>161</v>
      </c>
    </row>
    <row r="288" s="14" customFormat="1">
      <c r="A288" s="14"/>
      <c r="B288" s="253"/>
      <c r="C288" s="254"/>
      <c r="D288" s="243" t="s">
        <v>190</v>
      </c>
      <c r="E288" s="255" t="s">
        <v>1</v>
      </c>
      <c r="F288" s="256" t="s">
        <v>193</v>
      </c>
      <c r="G288" s="254"/>
      <c r="H288" s="257">
        <v>290.12400000000002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190</v>
      </c>
      <c r="AU288" s="263" t="s">
        <v>94</v>
      </c>
      <c r="AV288" s="14" t="s">
        <v>168</v>
      </c>
      <c r="AW288" s="14" t="s">
        <v>41</v>
      </c>
      <c r="AX288" s="14" t="s">
        <v>92</v>
      </c>
      <c r="AY288" s="263" t="s">
        <v>161</v>
      </c>
    </row>
    <row r="289" s="2" customFormat="1">
      <c r="A289" s="38"/>
      <c r="B289" s="39"/>
      <c r="C289" s="228" t="s">
        <v>517</v>
      </c>
      <c r="D289" s="228" t="s">
        <v>163</v>
      </c>
      <c r="E289" s="229" t="s">
        <v>518</v>
      </c>
      <c r="F289" s="230" t="s">
        <v>519</v>
      </c>
      <c r="G289" s="231" t="s">
        <v>179</v>
      </c>
      <c r="H289" s="232">
        <v>56</v>
      </c>
      <c r="I289" s="233"/>
      <c r="J289" s="234">
        <f>ROUND(I289*H289,2)</f>
        <v>0</v>
      </c>
      <c r="K289" s="230" t="s">
        <v>167</v>
      </c>
      <c r="L289" s="44"/>
      <c r="M289" s="235" t="s">
        <v>1</v>
      </c>
      <c r="N289" s="236" t="s">
        <v>50</v>
      </c>
      <c r="O289" s="91"/>
      <c r="P289" s="237">
        <f>O289*H289</f>
        <v>0</v>
      </c>
      <c r="Q289" s="237">
        <v>0.00043140000000000002</v>
      </c>
      <c r="R289" s="237">
        <f>Q289*H289</f>
        <v>0.0241584</v>
      </c>
      <c r="S289" s="237">
        <v>0</v>
      </c>
      <c r="T289" s="23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9" t="s">
        <v>168</v>
      </c>
      <c r="AT289" s="239" t="s">
        <v>163</v>
      </c>
      <c r="AU289" s="239" t="s">
        <v>94</v>
      </c>
      <c r="AY289" s="16" t="s">
        <v>161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6" t="s">
        <v>92</v>
      </c>
      <c r="BK289" s="240">
        <f>ROUND(I289*H289,2)</f>
        <v>0</v>
      </c>
      <c r="BL289" s="16" t="s">
        <v>168</v>
      </c>
      <c r="BM289" s="239" t="s">
        <v>520</v>
      </c>
    </row>
    <row r="290" s="13" customFormat="1">
      <c r="A290" s="13"/>
      <c r="B290" s="241"/>
      <c r="C290" s="242"/>
      <c r="D290" s="243" t="s">
        <v>190</v>
      </c>
      <c r="E290" s="244" t="s">
        <v>1</v>
      </c>
      <c r="F290" s="245" t="s">
        <v>521</v>
      </c>
      <c r="G290" s="242"/>
      <c r="H290" s="246">
        <v>56</v>
      </c>
      <c r="I290" s="247"/>
      <c r="J290" s="242"/>
      <c r="K290" s="242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190</v>
      </c>
      <c r="AU290" s="252" t="s">
        <v>94</v>
      </c>
      <c r="AV290" s="13" t="s">
        <v>94</v>
      </c>
      <c r="AW290" s="13" t="s">
        <v>41</v>
      </c>
      <c r="AX290" s="13" t="s">
        <v>92</v>
      </c>
      <c r="AY290" s="252" t="s">
        <v>161</v>
      </c>
    </row>
    <row r="291" s="2" customFormat="1">
      <c r="A291" s="38"/>
      <c r="B291" s="39"/>
      <c r="C291" s="268" t="s">
        <v>522</v>
      </c>
      <c r="D291" s="268" t="s">
        <v>324</v>
      </c>
      <c r="E291" s="269" t="s">
        <v>523</v>
      </c>
      <c r="F291" s="270" t="s">
        <v>524</v>
      </c>
      <c r="G291" s="271" t="s">
        <v>210</v>
      </c>
      <c r="H291" s="272">
        <v>0.10100000000000001</v>
      </c>
      <c r="I291" s="273"/>
      <c r="J291" s="274">
        <f>ROUND(I291*H291,2)</f>
        <v>0</v>
      </c>
      <c r="K291" s="270" t="s">
        <v>167</v>
      </c>
      <c r="L291" s="275"/>
      <c r="M291" s="276" t="s">
        <v>1</v>
      </c>
      <c r="N291" s="277" t="s">
        <v>50</v>
      </c>
      <c r="O291" s="91"/>
      <c r="P291" s="237">
        <f>O291*H291</f>
        <v>0</v>
      </c>
      <c r="Q291" s="237">
        <v>1</v>
      </c>
      <c r="R291" s="237">
        <f>Q291*H291</f>
        <v>0.10100000000000001</v>
      </c>
      <c r="S291" s="237">
        <v>0</v>
      </c>
      <c r="T291" s="23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9" t="s">
        <v>198</v>
      </c>
      <c r="AT291" s="239" t="s">
        <v>324</v>
      </c>
      <c r="AU291" s="239" t="s">
        <v>94</v>
      </c>
      <c r="AY291" s="16" t="s">
        <v>161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6" t="s">
        <v>92</v>
      </c>
      <c r="BK291" s="240">
        <f>ROUND(I291*H291,2)</f>
        <v>0</v>
      </c>
      <c r="BL291" s="16" t="s">
        <v>168</v>
      </c>
      <c r="BM291" s="239" t="s">
        <v>525</v>
      </c>
    </row>
    <row r="292" s="13" customFormat="1">
      <c r="A292" s="13"/>
      <c r="B292" s="241"/>
      <c r="C292" s="242"/>
      <c r="D292" s="243" t="s">
        <v>190</v>
      </c>
      <c r="E292" s="244" t="s">
        <v>1</v>
      </c>
      <c r="F292" s="245" t="s">
        <v>526</v>
      </c>
      <c r="G292" s="242"/>
      <c r="H292" s="246">
        <v>0.10100000000000001</v>
      </c>
      <c r="I292" s="247"/>
      <c r="J292" s="242"/>
      <c r="K292" s="242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190</v>
      </c>
      <c r="AU292" s="252" t="s">
        <v>94</v>
      </c>
      <c r="AV292" s="13" t="s">
        <v>94</v>
      </c>
      <c r="AW292" s="13" t="s">
        <v>41</v>
      </c>
      <c r="AX292" s="13" t="s">
        <v>92</v>
      </c>
      <c r="AY292" s="252" t="s">
        <v>161</v>
      </c>
    </row>
    <row r="293" s="2" customFormat="1">
      <c r="A293" s="38"/>
      <c r="B293" s="39"/>
      <c r="C293" s="228" t="s">
        <v>527</v>
      </c>
      <c r="D293" s="228" t="s">
        <v>163</v>
      </c>
      <c r="E293" s="229" t="s">
        <v>528</v>
      </c>
      <c r="F293" s="230" t="s">
        <v>529</v>
      </c>
      <c r="G293" s="231" t="s">
        <v>179</v>
      </c>
      <c r="H293" s="232">
        <v>14.4</v>
      </c>
      <c r="I293" s="233"/>
      <c r="J293" s="234">
        <f>ROUND(I293*H293,2)</f>
        <v>0</v>
      </c>
      <c r="K293" s="230" t="s">
        <v>167</v>
      </c>
      <c r="L293" s="44"/>
      <c r="M293" s="235" t="s">
        <v>1</v>
      </c>
      <c r="N293" s="236" t="s">
        <v>50</v>
      </c>
      <c r="O293" s="91"/>
      <c r="P293" s="237">
        <f>O293*H293</f>
        <v>0</v>
      </c>
      <c r="Q293" s="237">
        <v>0.0010064099999999999</v>
      </c>
      <c r="R293" s="237">
        <f>Q293*H293</f>
        <v>0.014492303999999999</v>
      </c>
      <c r="S293" s="237">
        <v>0.001</v>
      </c>
      <c r="T293" s="238">
        <f>S293*H293</f>
        <v>0.014400000000000001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168</v>
      </c>
      <c r="AT293" s="239" t="s">
        <v>163</v>
      </c>
      <c r="AU293" s="239" t="s">
        <v>94</v>
      </c>
      <c r="AY293" s="16" t="s">
        <v>161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6" t="s">
        <v>92</v>
      </c>
      <c r="BK293" s="240">
        <f>ROUND(I293*H293,2)</f>
        <v>0</v>
      </c>
      <c r="BL293" s="16" t="s">
        <v>168</v>
      </c>
      <c r="BM293" s="239" t="s">
        <v>530</v>
      </c>
    </row>
    <row r="294" s="13" customFormat="1">
      <c r="A294" s="13"/>
      <c r="B294" s="241"/>
      <c r="C294" s="242"/>
      <c r="D294" s="243" t="s">
        <v>190</v>
      </c>
      <c r="E294" s="244" t="s">
        <v>1</v>
      </c>
      <c r="F294" s="245" t="s">
        <v>531</v>
      </c>
      <c r="G294" s="242"/>
      <c r="H294" s="246">
        <v>14.4</v>
      </c>
      <c r="I294" s="247"/>
      <c r="J294" s="242"/>
      <c r="K294" s="242"/>
      <c r="L294" s="248"/>
      <c r="M294" s="249"/>
      <c r="N294" s="250"/>
      <c r="O294" s="250"/>
      <c r="P294" s="250"/>
      <c r="Q294" s="250"/>
      <c r="R294" s="250"/>
      <c r="S294" s="250"/>
      <c r="T294" s="25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2" t="s">
        <v>190</v>
      </c>
      <c r="AU294" s="252" t="s">
        <v>94</v>
      </c>
      <c r="AV294" s="13" t="s">
        <v>94</v>
      </c>
      <c r="AW294" s="13" t="s">
        <v>41</v>
      </c>
      <c r="AX294" s="13" t="s">
        <v>92</v>
      </c>
      <c r="AY294" s="252" t="s">
        <v>161</v>
      </c>
    </row>
    <row r="295" s="2" customFormat="1">
      <c r="A295" s="38"/>
      <c r="B295" s="39"/>
      <c r="C295" s="268" t="s">
        <v>532</v>
      </c>
      <c r="D295" s="268" t="s">
        <v>324</v>
      </c>
      <c r="E295" s="269" t="s">
        <v>533</v>
      </c>
      <c r="F295" s="270" t="s">
        <v>534</v>
      </c>
      <c r="G295" s="271" t="s">
        <v>210</v>
      </c>
      <c r="H295" s="272">
        <v>0.14000000000000001</v>
      </c>
      <c r="I295" s="273"/>
      <c r="J295" s="274">
        <f>ROUND(I295*H295,2)</f>
        <v>0</v>
      </c>
      <c r="K295" s="270" t="s">
        <v>167</v>
      </c>
      <c r="L295" s="275"/>
      <c r="M295" s="276" t="s">
        <v>1</v>
      </c>
      <c r="N295" s="277" t="s">
        <v>50</v>
      </c>
      <c r="O295" s="91"/>
      <c r="P295" s="237">
        <f>O295*H295</f>
        <v>0</v>
      </c>
      <c r="Q295" s="237">
        <v>1</v>
      </c>
      <c r="R295" s="237">
        <f>Q295*H295</f>
        <v>0.14000000000000001</v>
      </c>
      <c r="S295" s="237">
        <v>0</v>
      </c>
      <c r="T295" s="23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9" t="s">
        <v>198</v>
      </c>
      <c r="AT295" s="239" t="s">
        <v>324</v>
      </c>
      <c r="AU295" s="239" t="s">
        <v>94</v>
      </c>
      <c r="AY295" s="16" t="s">
        <v>161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6" t="s">
        <v>92</v>
      </c>
      <c r="BK295" s="240">
        <f>ROUND(I295*H295,2)</f>
        <v>0</v>
      </c>
      <c r="BL295" s="16" t="s">
        <v>168</v>
      </c>
      <c r="BM295" s="239" t="s">
        <v>535</v>
      </c>
    </row>
    <row r="296" s="13" customFormat="1">
      <c r="A296" s="13"/>
      <c r="B296" s="241"/>
      <c r="C296" s="242"/>
      <c r="D296" s="243" t="s">
        <v>190</v>
      </c>
      <c r="E296" s="244" t="s">
        <v>1</v>
      </c>
      <c r="F296" s="245" t="s">
        <v>536</v>
      </c>
      <c r="G296" s="242"/>
      <c r="H296" s="246">
        <v>0.14000000000000001</v>
      </c>
      <c r="I296" s="247"/>
      <c r="J296" s="242"/>
      <c r="K296" s="242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190</v>
      </c>
      <c r="AU296" s="252" t="s">
        <v>94</v>
      </c>
      <c r="AV296" s="13" t="s">
        <v>94</v>
      </c>
      <c r="AW296" s="13" t="s">
        <v>41</v>
      </c>
      <c r="AX296" s="13" t="s">
        <v>92</v>
      </c>
      <c r="AY296" s="252" t="s">
        <v>161</v>
      </c>
    </row>
    <row r="297" s="2" customFormat="1">
      <c r="A297" s="38"/>
      <c r="B297" s="39"/>
      <c r="C297" s="228" t="s">
        <v>537</v>
      </c>
      <c r="D297" s="228" t="s">
        <v>163</v>
      </c>
      <c r="E297" s="229" t="s">
        <v>538</v>
      </c>
      <c r="F297" s="230" t="s">
        <v>539</v>
      </c>
      <c r="G297" s="231" t="s">
        <v>179</v>
      </c>
      <c r="H297" s="232">
        <v>178.16</v>
      </c>
      <c r="I297" s="233"/>
      <c r="J297" s="234">
        <f>ROUND(I297*H297,2)</f>
        <v>0</v>
      </c>
      <c r="K297" s="230" t="s">
        <v>167</v>
      </c>
      <c r="L297" s="44"/>
      <c r="M297" s="235" t="s">
        <v>1</v>
      </c>
      <c r="N297" s="236" t="s">
        <v>50</v>
      </c>
      <c r="O297" s="91"/>
      <c r="P297" s="237">
        <f>O297*H297</f>
        <v>0</v>
      </c>
      <c r="Q297" s="237">
        <v>0.0012882</v>
      </c>
      <c r="R297" s="237">
        <f>Q297*H297</f>
        <v>0.229505712</v>
      </c>
      <c r="S297" s="237">
        <v>0.001</v>
      </c>
      <c r="T297" s="238">
        <f>S297*H297</f>
        <v>0.17816000000000001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9" t="s">
        <v>168</v>
      </c>
      <c r="AT297" s="239" t="s">
        <v>163</v>
      </c>
      <c r="AU297" s="239" t="s">
        <v>94</v>
      </c>
      <c r="AY297" s="16" t="s">
        <v>161</v>
      </c>
      <c r="BE297" s="240">
        <f>IF(N297="základní",J297,0)</f>
        <v>0</v>
      </c>
      <c r="BF297" s="240">
        <f>IF(N297="snížená",J297,0)</f>
        <v>0</v>
      </c>
      <c r="BG297" s="240">
        <f>IF(N297="zákl. přenesená",J297,0)</f>
        <v>0</v>
      </c>
      <c r="BH297" s="240">
        <f>IF(N297="sníž. přenesená",J297,0)</f>
        <v>0</v>
      </c>
      <c r="BI297" s="240">
        <f>IF(N297="nulová",J297,0)</f>
        <v>0</v>
      </c>
      <c r="BJ297" s="16" t="s">
        <v>92</v>
      </c>
      <c r="BK297" s="240">
        <f>ROUND(I297*H297,2)</f>
        <v>0</v>
      </c>
      <c r="BL297" s="16" t="s">
        <v>168</v>
      </c>
      <c r="BM297" s="239" t="s">
        <v>540</v>
      </c>
    </row>
    <row r="298" s="13" customFormat="1">
      <c r="A298" s="13"/>
      <c r="B298" s="241"/>
      <c r="C298" s="242"/>
      <c r="D298" s="243" t="s">
        <v>190</v>
      </c>
      <c r="E298" s="244" t="s">
        <v>1</v>
      </c>
      <c r="F298" s="245" t="s">
        <v>541</v>
      </c>
      <c r="G298" s="242"/>
      <c r="H298" s="246">
        <v>178.16</v>
      </c>
      <c r="I298" s="247"/>
      <c r="J298" s="242"/>
      <c r="K298" s="242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190</v>
      </c>
      <c r="AU298" s="252" t="s">
        <v>94</v>
      </c>
      <c r="AV298" s="13" t="s">
        <v>94</v>
      </c>
      <c r="AW298" s="13" t="s">
        <v>41</v>
      </c>
      <c r="AX298" s="13" t="s">
        <v>92</v>
      </c>
      <c r="AY298" s="252" t="s">
        <v>161</v>
      </c>
    </row>
    <row r="299" s="12" customFormat="1" ht="22.8" customHeight="1">
      <c r="A299" s="12"/>
      <c r="B299" s="212"/>
      <c r="C299" s="213"/>
      <c r="D299" s="214" t="s">
        <v>84</v>
      </c>
      <c r="E299" s="226" t="s">
        <v>542</v>
      </c>
      <c r="F299" s="226" t="s">
        <v>543</v>
      </c>
      <c r="G299" s="213"/>
      <c r="H299" s="213"/>
      <c r="I299" s="216"/>
      <c r="J299" s="227">
        <f>BK299</f>
        <v>0</v>
      </c>
      <c r="K299" s="213"/>
      <c r="L299" s="218"/>
      <c r="M299" s="219"/>
      <c r="N299" s="220"/>
      <c r="O299" s="220"/>
      <c r="P299" s="221">
        <f>SUM(P300:P315)</f>
        <v>0</v>
      </c>
      <c r="Q299" s="220"/>
      <c r="R299" s="221">
        <f>SUM(R300:R315)</f>
        <v>0</v>
      </c>
      <c r="S299" s="220"/>
      <c r="T299" s="222">
        <f>SUM(T300:T315)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3" t="s">
        <v>92</v>
      </c>
      <c r="AT299" s="224" t="s">
        <v>84</v>
      </c>
      <c r="AU299" s="224" t="s">
        <v>92</v>
      </c>
      <c r="AY299" s="223" t="s">
        <v>161</v>
      </c>
      <c r="BK299" s="225">
        <f>SUM(BK300:BK315)</f>
        <v>0</v>
      </c>
    </row>
    <row r="300" s="2" customFormat="1">
      <c r="A300" s="38"/>
      <c r="B300" s="39"/>
      <c r="C300" s="228" t="s">
        <v>544</v>
      </c>
      <c r="D300" s="228" t="s">
        <v>163</v>
      </c>
      <c r="E300" s="229" t="s">
        <v>545</v>
      </c>
      <c r="F300" s="230" t="s">
        <v>546</v>
      </c>
      <c r="G300" s="231" t="s">
        <v>210</v>
      </c>
      <c r="H300" s="232">
        <v>34.706000000000003</v>
      </c>
      <c r="I300" s="233"/>
      <c r="J300" s="234">
        <f>ROUND(I300*H300,2)</f>
        <v>0</v>
      </c>
      <c r="K300" s="230" t="s">
        <v>167</v>
      </c>
      <c r="L300" s="44"/>
      <c r="M300" s="235" t="s">
        <v>1</v>
      </c>
      <c r="N300" s="236" t="s">
        <v>50</v>
      </c>
      <c r="O300" s="91"/>
      <c r="P300" s="237">
        <f>O300*H300</f>
        <v>0</v>
      </c>
      <c r="Q300" s="237">
        <v>0</v>
      </c>
      <c r="R300" s="237">
        <f>Q300*H300</f>
        <v>0</v>
      </c>
      <c r="S300" s="237">
        <v>0</v>
      </c>
      <c r="T300" s="23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9" t="s">
        <v>168</v>
      </c>
      <c r="AT300" s="239" t="s">
        <v>163</v>
      </c>
      <c r="AU300" s="239" t="s">
        <v>94</v>
      </c>
      <c r="AY300" s="16" t="s">
        <v>161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6" t="s">
        <v>92</v>
      </c>
      <c r="BK300" s="240">
        <f>ROUND(I300*H300,2)</f>
        <v>0</v>
      </c>
      <c r="BL300" s="16" t="s">
        <v>168</v>
      </c>
      <c r="BM300" s="239" t="s">
        <v>547</v>
      </c>
    </row>
    <row r="301" s="13" customFormat="1">
      <c r="A301" s="13"/>
      <c r="B301" s="241"/>
      <c r="C301" s="242"/>
      <c r="D301" s="243" t="s">
        <v>190</v>
      </c>
      <c r="E301" s="244" t="s">
        <v>1</v>
      </c>
      <c r="F301" s="245" t="s">
        <v>548</v>
      </c>
      <c r="G301" s="242"/>
      <c r="H301" s="246">
        <v>9.25</v>
      </c>
      <c r="I301" s="247"/>
      <c r="J301" s="242"/>
      <c r="K301" s="242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190</v>
      </c>
      <c r="AU301" s="252" t="s">
        <v>94</v>
      </c>
      <c r="AV301" s="13" t="s">
        <v>94</v>
      </c>
      <c r="AW301" s="13" t="s">
        <v>41</v>
      </c>
      <c r="AX301" s="13" t="s">
        <v>85</v>
      </c>
      <c r="AY301" s="252" t="s">
        <v>161</v>
      </c>
    </row>
    <row r="302" s="13" customFormat="1">
      <c r="A302" s="13"/>
      <c r="B302" s="241"/>
      <c r="C302" s="242"/>
      <c r="D302" s="243" t="s">
        <v>190</v>
      </c>
      <c r="E302" s="244" t="s">
        <v>1</v>
      </c>
      <c r="F302" s="245" t="s">
        <v>549</v>
      </c>
      <c r="G302" s="242"/>
      <c r="H302" s="246">
        <v>17.77</v>
      </c>
      <c r="I302" s="247"/>
      <c r="J302" s="242"/>
      <c r="K302" s="242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190</v>
      </c>
      <c r="AU302" s="252" t="s">
        <v>94</v>
      </c>
      <c r="AV302" s="13" t="s">
        <v>94</v>
      </c>
      <c r="AW302" s="13" t="s">
        <v>41</v>
      </c>
      <c r="AX302" s="13" t="s">
        <v>85</v>
      </c>
      <c r="AY302" s="252" t="s">
        <v>161</v>
      </c>
    </row>
    <row r="303" s="13" customFormat="1">
      <c r="A303" s="13"/>
      <c r="B303" s="241"/>
      <c r="C303" s="242"/>
      <c r="D303" s="243" t="s">
        <v>190</v>
      </c>
      <c r="E303" s="244" t="s">
        <v>1</v>
      </c>
      <c r="F303" s="245" t="s">
        <v>550</v>
      </c>
      <c r="G303" s="242"/>
      <c r="H303" s="246">
        <v>7.6859999999999999</v>
      </c>
      <c r="I303" s="247"/>
      <c r="J303" s="242"/>
      <c r="K303" s="242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190</v>
      </c>
      <c r="AU303" s="252" t="s">
        <v>94</v>
      </c>
      <c r="AV303" s="13" t="s">
        <v>94</v>
      </c>
      <c r="AW303" s="13" t="s">
        <v>41</v>
      </c>
      <c r="AX303" s="13" t="s">
        <v>85</v>
      </c>
      <c r="AY303" s="252" t="s">
        <v>161</v>
      </c>
    </row>
    <row r="304" s="14" customFormat="1">
      <c r="A304" s="14"/>
      <c r="B304" s="253"/>
      <c r="C304" s="254"/>
      <c r="D304" s="243" t="s">
        <v>190</v>
      </c>
      <c r="E304" s="255" t="s">
        <v>1</v>
      </c>
      <c r="F304" s="256" t="s">
        <v>193</v>
      </c>
      <c r="G304" s="254"/>
      <c r="H304" s="257">
        <v>34.706000000000003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190</v>
      </c>
      <c r="AU304" s="263" t="s">
        <v>94</v>
      </c>
      <c r="AV304" s="14" t="s">
        <v>168</v>
      </c>
      <c r="AW304" s="14" t="s">
        <v>41</v>
      </c>
      <c r="AX304" s="14" t="s">
        <v>92</v>
      </c>
      <c r="AY304" s="263" t="s">
        <v>161</v>
      </c>
    </row>
    <row r="305" s="2" customFormat="1">
      <c r="A305" s="38"/>
      <c r="B305" s="39"/>
      <c r="C305" s="228" t="s">
        <v>551</v>
      </c>
      <c r="D305" s="228" t="s">
        <v>163</v>
      </c>
      <c r="E305" s="229" t="s">
        <v>552</v>
      </c>
      <c r="F305" s="230" t="s">
        <v>553</v>
      </c>
      <c r="G305" s="231" t="s">
        <v>210</v>
      </c>
      <c r="H305" s="232">
        <v>34.706000000000003</v>
      </c>
      <c r="I305" s="233"/>
      <c r="J305" s="234">
        <f>ROUND(I305*H305,2)</f>
        <v>0</v>
      </c>
      <c r="K305" s="230" t="s">
        <v>167</v>
      </c>
      <c r="L305" s="44"/>
      <c r="M305" s="235" t="s">
        <v>1</v>
      </c>
      <c r="N305" s="236" t="s">
        <v>50</v>
      </c>
      <c r="O305" s="91"/>
      <c r="P305" s="237">
        <f>O305*H305</f>
        <v>0</v>
      </c>
      <c r="Q305" s="237">
        <v>0</v>
      </c>
      <c r="R305" s="237">
        <f>Q305*H305</f>
        <v>0</v>
      </c>
      <c r="S305" s="237">
        <v>0</v>
      </c>
      <c r="T305" s="23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9" t="s">
        <v>168</v>
      </c>
      <c r="AT305" s="239" t="s">
        <v>163</v>
      </c>
      <c r="AU305" s="239" t="s">
        <v>94</v>
      </c>
      <c r="AY305" s="16" t="s">
        <v>161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6" t="s">
        <v>92</v>
      </c>
      <c r="BK305" s="240">
        <f>ROUND(I305*H305,2)</f>
        <v>0</v>
      </c>
      <c r="BL305" s="16" t="s">
        <v>168</v>
      </c>
      <c r="BM305" s="239" t="s">
        <v>554</v>
      </c>
    </row>
    <row r="306" s="13" customFormat="1">
      <c r="A306" s="13"/>
      <c r="B306" s="241"/>
      <c r="C306" s="242"/>
      <c r="D306" s="243" t="s">
        <v>190</v>
      </c>
      <c r="E306" s="244" t="s">
        <v>1</v>
      </c>
      <c r="F306" s="245" t="s">
        <v>555</v>
      </c>
      <c r="G306" s="242"/>
      <c r="H306" s="246">
        <v>9.25</v>
      </c>
      <c r="I306" s="247"/>
      <c r="J306" s="242"/>
      <c r="K306" s="242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190</v>
      </c>
      <c r="AU306" s="252" t="s">
        <v>94</v>
      </c>
      <c r="AV306" s="13" t="s">
        <v>94</v>
      </c>
      <c r="AW306" s="13" t="s">
        <v>41</v>
      </c>
      <c r="AX306" s="13" t="s">
        <v>85</v>
      </c>
      <c r="AY306" s="252" t="s">
        <v>161</v>
      </c>
    </row>
    <row r="307" s="13" customFormat="1">
      <c r="A307" s="13"/>
      <c r="B307" s="241"/>
      <c r="C307" s="242"/>
      <c r="D307" s="243" t="s">
        <v>190</v>
      </c>
      <c r="E307" s="244" t="s">
        <v>1</v>
      </c>
      <c r="F307" s="245" t="s">
        <v>549</v>
      </c>
      <c r="G307" s="242"/>
      <c r="H307" s="246">
        <v>17.77</v>
      </c>
      <c r="I307" s="247"/>
      <c r="J307" s="242"/>
      <c r="K307" s="242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190</v>
      </c>
      <c r="AU307" s="252" t="s">
        <v>94</v>
      </c>
      <c r="AV307" s="13" t="s">
        <v>94</v>
      </c>
      <c r="AW307" s="13" t="s">
        <v>41</v>
      </c>
      <c r="AX307" s="13" t="s">
        <v>85</v>
      </c>
      <c r="AY307" s="252" t="s">
        <v>161</v>
      </c>
    </row>
    <row r="308" s="13" customFormat="1">
      <c r="A308" s="13"/>
      <c r="B308" s="241"/>
      <c r="C308" s="242"/>
      <c r="D308" s="243" t="s">
        <v>190</v>
      </c>
      <c r="E308" s="244" t="s">
        <v>1</v>
      </c>
      <c r="F308" s="245" t="s">
        <v>550</v>
      </c>
      <c r="G308" s="242"/>
      <c r="H308" s="246">
        <v>7.6859999999999999</v>
      </c>
      <c r="I308" s="247"/>
      <c r="J308" s="242"/>
      <c r="K308" s="242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190</v>
      </c>
      <c r="AU308" s="252" t="s">
        <v>94</v>
      </c>
      <c r="AV308" s="13" t="s">
        <v>94</v>
      </c>
      <c r="AW308" s="13" t="s">
        <v>41</v>
      </c>
      <c r="AX308" s="13" t="s">
        <v>85</v>
      </c>
      <c r="AY308" s="252" t="s">
        <v>161</v>
      </c>
    </row>
    <row r="309" s="14" customFormat="1">
      <c r="A309" s="14"/>
      <c r="B309" s="253"/>
      <c r="C309" s="254"/>
      <c r="D309" s="243" t="s">
        <v>190</v>
      </c>
      <c r="E309" s="255" t="s">
        <v>1</v>
      </c>
      <c r="F309" s="256" t="s">
        <v>193</v>
      </c>
      <c r="G309" s="254"/>
      <c r="H309" s="257">
        <v>34.706000000000003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190</v>
      </c>
      <c r="AU309" s="263" t="s">
        <v>94</v>
      </c>
      <c r="AV309" s="14" t="s">
        <v>168</v>
      </c>
      <c r="AW309" s="14" t="s">
        <v>41</v>
      </c>
      <c r="AX309" s="14" t="s">
        <v>92</v>
      </c>
      <c r="AY309" s="263" t="s">
        <v>161</v>
      </c>
    </row>
    <row r="310" s="2" customFormat="1" ht="16.5" customHeight="1">
      <c r="A310" s="38"/>
      <c r="B310" s="39"/>
      <c r="C310" s="228" t="s">
        <v>556</v>
      </c>
      <c r="D310" s="228" t="s">
        <v>163</v>
      </c>
      <c r="E310" s="229" t="s">
        <v>557</v>
      </c>
      <c r="F310" s="230" t="s">
        <v>558</v>
      </c>
      <c r="G310" s="231" t="s">
        <v>210</v>
      </c>
      <c r="H310" s="232">
        <v>381.76600000000002</v>
      </c>
      <c r="I310" s="233"/>
      <c r="J310" s="234">
        <f>ROUND(I310*H310,2)</f>
        <v>0</v>
      </c>
      <c r="K310" s="230" t="s">
        <v>167</v>
      </c>
      <c r="L310" s="44"/>
      <c r="M310" s="235" t="s">
        <v>1</v>
      </c>
      <c r="N310" s="236" t="s">
        <v>50</v>
      </c>
      <c r="O310" s="91"/>
      <c r="P310" s="237">
        <f>O310*H310</f>
        <v>0</v>
      </c>
      <c r="Q310" s="237">
        <v>0</v>
      </c>
      <c r="R310" s="237">
        <f>Q310*H310</f>
        <v>0</v>
      </c>
      <c r="S310" s="237">
        <v>0</v>
      </c>
      <c r="T310" s="23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9" t="s">
        <v>168</v>
      </c>
      <c r="AT310" s="239" t="s">
        <v>163</v>
      </c>
      <c r="AU310" s="239" t="s">
        <v>94</v>
      </c>
      <c r="AY310" s="16" t="s">
        <v>161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6" t="s">
        <v>92</v>
      </c>
      <c r="BK310" s="240">
        <f>ROUND(I310*H310,2)</f>
        <v>0</v>
      </c>
      <c r="BL310" s="16" t="s">
        <v>168</v>
      </c>
      <c r="BM310" s="239" t="s">
        <v>559</v>
      </c>
    </row>
    <row r="311" s="2" customFormat="1">
      <c r="A311" s="38"/>
      <c r="B311" s="39"/>
      <c r="C311" s="40"/>
      <c r="D311" s="243" t="s">
        <v>249</v>
      </c>
      <c r="E311" s="40"/>
      <c r="F311" s="264" t="s">
        <v>560</v>
      </c>
      <c r="G311" s="40"/>
      <c r="H311" s="40"/>
      <c r="I311" s="265"/>
      <c r="J311" s="40"/>
      <c r="K311" s="40"/>
      <c r="L311" s="44"/>
      <c r="M311" s="266"/>
      <c r="N311" s="267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6" t="s">
        <v>249</v>
      </c>
      <c r="AU311" s="16" t="s">
        <v>94</v>
      </c>
    </row>
    <row r="312" s="13" customFormat="1">
      <c r="A312" s="13"/>
      <c r="B312" s="241"/>
      <c r="C312" s="242"/>
      <c r="D312" s="243" t="s">
        <v>190</v>
      </c>
      <c r="E312" s="242"/>
      <c r="F312" s="245" t="s">
        <v>561</v>
      </c>
      <c r="G312" s="242"/>
      <c r="H312" s="246">
        <v>381.76600000000002</v>
      </c>
      <c r="I312" s="247"/>
      <c r="J312" s="242"/>
      <c r="K312" s="242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190</v>
      </c>
      <c r="AU312" s="252" t="s">
        <v>94</v>
      </c>
      <c r="AV312" s="13" t="s">
        <v>94</v>
      </c>
      <c r="AW312" s="13" t="s">
        <v>4</v>
      </c>
      <c r="AX312" s="13" t="s">
        <v>92</v>
      </c>
      <c r="AY312" s="252" t="s">
        <v>161</v>
      </c>
    </row>
    <row r="313" s="2" customFormat="1">
      <c r="A313" s="38"/>
      <c r="B313" s="39"/>
      <c r="C313" s="228" t="s">
        <v>562</v>
      </c>
      <c r="D313" s="228" t="s">
        <v>163</v>
      </c>
      <c r="E313" s="229" t="s">
        <v>563</v>
      </c>
      <c r="F313" s="230" t="s">
        <v>564</v>
      </c>
      <c r="G313" s="231" t="s">
        <v>210</v>
      </c>
      <c r="H313" s="232">
        <v>17.77</v>
      </c>
      <c r="I313" s="233"/>
      <c r="J313" s="234">
        <f>ROUND(I313*H313,2)</f>
        <v>0</v>
      </c>
      <c r="K313" s="230" t="s">
        <v>167</v>
      </c>
      <c r="L313" s="44"/>
      <c r="M313" s="235" t="s">
        <v>1</v>
      </c>
      <c r="N313" s="236" t="s">
        <v>50</v>
      </c>
      <c r="O313" s="91"/>
      <c r="P313" s="237">
        <f>O313*H313</f>
        <v>0</v>
      </c>
      <c r="Q313" s="237">
        <v>0</v>
      </c>
      <c r="R313" s="237">
        <f>Q313*H313</f>
        <v>0</v>
      </c>
      <c r="S313" s="237">
        <v>0</v>
      </c>
      <c r="T313" s="23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9" t="s">
        <v>168</v>
      </c>
      <c r="AT313" s="239" t="s">
        <v>163</v>
      </c>
      <c r="AU313" s="239" t="s">
        <v>94</v>
      </c>
      <c r="AY313" s="16" t="s">
        <v>161</v>
      </c>
      <c r="BE313" s="240">
        <f>IF(N313="základní",J313,0)</f>
        <v>0</v>
      </c>
      <c r="BF313" s="240">
        <f>IF(N313="snížená",J313,0)</f>
        <v>0</v>
      </c>
      <c r="BG313" s="240">
        <f>IF(N313="zákl. přenesená",J313,0)</f>
        <v>0</v>
      </c>
      <c r="BH313" s="240">
        <f>IF(N313="sníž. přenesená",J313,0)</f>
        <v>0</v>
      </c>
      <c r="BI313" s="240">
        <f>IF(N313="nulová",J313,0)</f>
        <v>0</v>
      </c>
      <c r="BJ313" s="16" t="s">
        <v>92</v>
      </c>
      <c r="BK313" s="240">
        <f>ROUND(I313*H313,2)</f>
        <v>0</v>
      </c>
      <c r="BL313" s="16" t="s">
        <v>168</v>
      </c>
      <c r="BM313" s="239" t="s">
        <v>565</v>
      </c>
    </row>
    <row r="314" s="2" customFormat="1" ht="33" customHeight="1">
      <c r="A314" s="38"/>
      <c r="B314" s="39"/>
      <c r="C314" s="228" t="s">
        <v>566</v>
      </c>
      <c r="D314" s="228" t="s">
        <v>163</v>
      </c>
      <c r="E314" s="229" t="s">
        <v>567</v>
      </c>
      <c r="F314" s="230" t="s">
        <v>568</v>
      </c>
      <c r="G314" s="231" t="s">
        <v>210</v>
      </c>
      <c r="H314" s="232">
        <v>9.25</v>
      </c>
      <c r="I314" s="233"/>
      <c r="J314" s="234">
        <f>ROUND(I314*H314,2)</f>
        <v>0</v>
      </c>
      <c r="K314" s="230" t="s">
        <v>167</v>
      </c>
      <c r="L314" s="44"/>
      <c r="M314" s="235" t="s">
        <v>1</v>
      </c>
      <c r="N314" s="236" t="s">
        <v>50</v>
      </c>
      <c r="O314" s="91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9" t="s">
        <v>168</v>
      </c>
      <c r="AT314" s="239" t="s">
        <v>163</v>
      </c>
      <c r="AU314" s="239" t="s">
        <v>94</v>
      </c>
      <c r="AY314" s="16" t="s">
        <v>161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6" t="s">
        <v>92</v>
      </c>
      <c r="BK314" s="240">
        <f>ROUND(I314*H314,2)</f>
        <v>0</v>
      </c>
      <c r="BL314" s="16" t="s">
        <v>168</v>
      </c>
      <c r="BM314" s="239" t="s">
        <v>569</v>
      </c>
    </row>
    <row r="315" s="2" customFormat="1">
      <c r="A315" s="38"/>
      <c r="B315" s="39"/>
      <c r="C315" s="228" t="s">
        <v>570</v>
      </c>
      <c r="D315" s="228" t="s">
        <v>163</v>
      </c>
      <c r="E315" s="229" t="s">
        <v>571</v>
      </c>
      <c r="F315" s="230" t="s">
        <v>209</v>
      </c>
      <c r="G315" s="231" t="s">
        <v>210</v>
      </c>
      <c r="H315" s="232">
        <v>7.6859999999999999</v>
      </c>
      <c r="I315" s="233"/>
      <c r="J315" s="234">
        <f>ROUND(I315*H315,2)</f>
        <v>0</v>
      </c>
      <c r="K315" s="230" t="s">
        <v>167</v>
      </c>
      <c r="L315" s="44"/>
      <c r="M315" s="235" t="s">
        <v>1</v>
      </c>
      <c r="N315" s="236" t="s">
        <v>50</v>
      </c>
      <c r="O315" s="91"/>
      <c r="P315" s="237">
        <f>O315*H315</f>
        <v>0</v>
      </c>
      <c r="Q315" s="237">
        <v>0</v>
      </c>
      <c r="R315" s="237">
        <f>Q315*H315</f>
        <v>0</v>
      </c>
      <c r="S315" s="237">
        <v>0</v>
      </c>
      <c r="T315" s="23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9" t="s">
        <v>168</v>
      </c>
      <c r="AT315" s="239" t="s">
        <v>163</v>
      </c>
      <c r="AU315" s="239" t="s">
        <v>94</v>
      </c>
      <c r="AY315" s="16" t="s">
        <v>161</v>
      </c>
      <c r="BE315" s="240">
        <f>IF(N315="základní",J315,0)</f>
        <v>0</v>
      </c>
      <c r="BF315" s="240">
        <f>IF(N315="snížená",J315,0)</f>
        <v>0</v>
      </c>
      <c r="BG315" s="240">
        <f>IF(N315="zákl. přenesená",J315,0)</f>
        <v>0</v>
      </c>
      <c r="BH315" s="240">
        <f>IF(N315="sníž. přenesená",J315,0)</f>
        <v>0</v>
      </c>
      <c r="BI315" s="240">
        <f>IF(N315="nulová",J315,0)</f>
        <v>0</v>
      </c>
      <c r="BJ315" s="16" t="s">
        <v>92</v>
      </c>
      <c r="BK315" s="240">
        <f>ROUND(I315*H315,2)</f>
        <v>0</v>
      </c>
      <c r="BL315" s="16" t="s">
        <v>168</v>
      </c>
      <c r="BM315" s="239" t="s">
        <v>572</v>
      </c>
    </row>
    <row r="316" s="12" customFormat="1" ht="22.8" customHeight="1">
      <c r="A316" s="12"/>
      <c r="B316" s="212"/>
      <c r="C316" s="213"/>
      <c r="D316" s="214" t="s">
        <v>84</v>
      </c>
      <c r="E316" s="226" t="s">
        <v>573</v>
      </c>
      <c r="F316" s="226" t="s">
        <v>574</v>
      </c>
      <c r="G316" s="213"/>
      <c r="H316" s="213"/>
      <c r="I316" s="216"/>
      <c r="J316" s="227">
        <f>BK316</f>
        <v>0</v>
      </c>
      <c r="K316" s="213"/>
      <c r="L316" s="218"/>
      <c r="M316" s="219"/>
      <c r="N316" s="220"/>
      <c r="O316" s="220"/>
      <c r="P316" s="221">
        <f>P317</f>
        <v>0</v>
      </c>
      <c r="Q316" s="220"/>
      <c r="R316" s="221">
        <f>R317</f>
        <v>0</v>
      </c>
      <c r="S316" s="220"/>
      <c r="T316" s="222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3" t="s">
        <v>92</v>
      </c>
      <c r="AT316" s="224" t="s">
        <v>84</v>
      </c>
      <c r="AU316" s="224" t="s">
        <v>92</v>
      </c>
      <c r="AY316" s="223" t="s">
        <v>161</v>
      </c>
      <c r="BK316" s="225">
        <f>BK317</f>
        <v>0</v>
      </c>
    </row>
    <row r="317" s="2" customFormat="1">
      <c r="A317" s="38"/>
      <c r="B317" s="39"/>
      <c r="C317" s="228" t="s">
        <v>575</v>
      </c>
      <c r="D317" s="228" t="s">
        <v>163</v>
      </c>
      <c r="E317" s="229" t="s">
        <v>576</v>
      </c>
      <c r="F317" s="230" t="s">
        <v>577</v>
      </c>
      <c r="G317" s="231" t="s">
        <v>210</v>
      </c>
      <c r="H317" s="232">
        <v>400.65100000000001</v>
      </c>
      <c r="I317" s="233"/>
      <c r="J317" s="234">
        <f>ROUND(I317*H317,2)</f>
        <v>0</v>
      </c>
      <c r="K317" s="230" t="s">
        <v>167</v>
      </c>
      <c r="L317" s="44"/>
      <c r="M317" s="235" t="s">
        <v>1</v>
      </c>
      <c r="N317" s="236" t="s">
        <v>50</v>
      </c>
      <c r="O317" s="91"/>
      <c r="P317" s="237">
        <f>O317*H317</f>
        <v>0</v>
      </c>
      <c r="Q317" s="237">
        <v>0</v>
      </c>
      <c r="R317" s="237">
        <f>Q317*H317</f>
        <v>0</v>
      </c>
      <c r="S317" s="237">
        <v>0</v>
      </c>
      <c r="T317" s="23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9" t="s">
        <v>168</v>
      </c>
      <c r="AT317" s="239" t="s">
        <v>163</v>
      </c>
      <c r="AU317" s="239" t="s">
        <v>94</v>
      </c>
      <c r="AY317" s="16" t="s">
        <v>161</v>
      </c>
      <c r="BE317" s="240">
        <f>IF(N317="základní",J317,0)</f>
        <v>0</v>
      </c>
      <c r="BF317" s="240">
        <f>IF(N317="snížená",J317,0)</f>
        <v>0</v>
      </c>
      <c r="BG317" s="240">
        <f>IF(N317="zákl. přenesená",J317,0)</f>
        <v>0</v>
      </c>
      <c r="BH317" s="240">
        <f>IF(N317="sníž. přenesená",J317,0)</f>
        <v>0</v>
      </c>
      <c r="BI317" s="240">
        <f>IF(N317="nulová",J317,0)</f>
        <v>0</v>
      </c>
      <c r="BJ317" s="16" t="s">
        <v>92</v>
      </c>
      <c r="BK317" s="240">
        <f>ROUND(I317*H317,2)</f>
        <v>0</v>
      </c>
      <c r="BL317" s="16" t="s">
        <v>168</v>
      </c>
      <c r="BM317" s="239" t="s">
        <v>578</v>
      </c>
    </row>
    <row r="318" s="12" customFormat="1" ht="25.92" customHeight="1">
      <c r="A318" s="12"/>
      <c r="B318" s="212"/>
      <c r="C318" s="213"/>
      <c r="D318" s="214" t="s">
        <v>84</v>
      </c>
      <c r="E318" s="215" t="s">
        <v>579</v>
      </c>
      <c r="F318" s="215" t="s">
        <v>580</v>
      </c>
      <c r="G318" s="213"/>
      <c r="H318" s="213"/>
      <c r="I318" s="216"/>
      <c r="J318" s="217">
        <f>BK318</f>
        <v>0</v>
      </c>
      <c r="K318" s="213"/>
      <c r="L318" s="218"/>
      <c r="M318" s="219"/>
      <c r="N318" s="220"/>
      <c r="O318" s="220"/>
      <c r="P318" s="221">
        <f>P319</f>
        <v>0</v>
      </c>
      <c r="Q318" s="220"/>
      <c r="R318" s="221">
        <f>R319</f>
        <v>0.36310225749999997</v>
      </c>
      <c r="S318" s="220"/>
      <c r="T318" s="222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3" t="s">
        <v>94</v>
      </c>
      <c r="AT318" s="224" t="s">
        <v>84</v>
      </c>
      <c r="AU318" s="224" t="s">
        <v>85</v>
      </c>
      <c r="AY318" s="223" t="s">
        <v>161</v>
      </c>
      <c r="BK318" s="225">
        <f>BK319</f>
        <v>0</v>
      </c>
    </row>
    <row r="319" s="12" customFormat="1" ht="22.8" customHeight="1">
      <c r="A319" s="12"/>
      <c r="B319" s="212"/>
      <c r="C319" s="213"/>
      <c r="D319" s="214" t="s">
        <v>84</v>
      </c>
      <c r="E319" s="226" t="s">
        <v>581</v>
      </c>
      <c r="F319" s="226" t="s">
        <v>582</v>
      </c>
      <c r="G319" s="213"/>
      <c r="H319" s="213"/>
      <c r="I319" s="216"/>
      <c r="J319" s="227">
        <f>BK319</f>
        <v>0</v>
      </c>
      <c r="K319" s="213"/>
      <c r="L319" s="218"/>
      <c r="M319" s="219"/>
      <c r="N319" s="220"/>
      <c r="O319" s="220"/>
      <c r="P319" s="221">
        <f>SUM(P320:P351)</f>
        <v>0</v>
      </c>
      <c r="Q319" s="220"/>
      <c r="R319" s="221">
        <f>SUM(R320:R351)</f>
        <v>0.36310225749999997</v>
      </c>
      <c r="S319" s="220"/>
      <c r="T319" s="222">
        <f>SUM(T320:T351)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3" t="s">
        <v>94</v>
      </c>
      <c r="AT319" s="224" t="s">
        <v>84</v>
      </c>
      <c r="AU319" s="224" t="s">
        <v>92</v>
      </c>
      <c r="AY319" s="223" t="s">
        <v>161</v>
      </c>
      <c r="BK319" s="225">
        <f>SUM(BK320:BK351)</f>
        <v>0</v>
      </c>
    </row>
    <row r="320" s="2" customFormat="1">
      <c r="A320" s="38"/>
      <c r="B320" s="39"/>
      <c r="C320" s="228" t="s">
        <v>583</v>
      </c>
      <c r="D320" s="228" t="s">
        <v>163</v>
      </c>
      <c r="E320" s="229" t="s">
        <v>584</v>
      </c>
      <c r="F320" s="230" t="s">
        <v>585</v>
      </c>
      <c r="G320" s="231" t="s">
        <v>216</v>
      </c>
      <c r="H320" s="232">
        <v>181.01599999999999</v>
      </c>
      <c r="I320" s="233"/>
      <c r="J320" s="234">
        <f>ROUND(I320*H320,2)</f>
        <v>0</v>
      </c>
      <c r="K320" s="230" t="s">
        <v>167</v>
      </c>
      <c r="L320" s="44"/>
      <c r="M320" s="235" t="s">
        <v>1</v>
      </c>
      <c r="N320" s="236" t="s">
        <v>50</v>
      </c>
      <c r="O320" s="91"/>
      <c r="P320" s="237">
        <f>O320*H320</f>
        <v>0</v>
      </c>
      <c r="Q320" s="237">
        <v>0</v>
      </c>
      <c r="R320" s="237">
        <f>Q320*H320</f>
        <v>0</v>
      </c>
      <c r="S320" s="237">
        <v>0</v>
      </c>
      <c r="T320" s="23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9" t="s">
        <v>239</v>
      </c>
      <c r="AT320" s="239" t="s">
        <v>163</v>
      </c>
      <c r="AU320" s="239" t="s">
        <v>94</v>
      </c>
      <c r="AY320" s="16" t="s">
        <v>161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6" t="s">
        <v>92</v>
      </c>
      <c r="BK320" s="240">
        <f>ROUND(I320*H320,2)</f>
        <v>0</v>
      </c>
      <c r="BL320" s="16" t="s">
        <v>239</v>
      </c>
      <c r="BM320" s="239" t="s">
        <v>586</v>
      </c>
    </row>
    <row r="321" s="13" customFormat="1">
      <c r="A321" s="13"/>
      <c r="B321" s="241"/>
      <c r="C321" s="242"/>
      <c r="D321" s="243" t="s">
        <v>190</v>
      </c>
      <c r="E321" s="244" t="s">
        <v>1</v>
      </c>
      <c r="F321" s="245" t="s">
        <v>587</v>
      </c>
      <c r="G321" s="242"/>
      <c r="H321" s="246">
        <v>168.21000000000001</v>
      </c>
      <c r="I321" s="247"/>
      <c r="J321" s="242"/>
      <c r="K321" s="242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190</v>
      </c>
      <c r="AU321" s="252" t="s">
        <v>94</v>
      </c>
      <c r="AV321" s="13" t="s">
        <v>94</v>
      </c>
      <c r="AW321" s="13" t="s">
        <v>41</v>
      </c>
      <c r="AX321" s="13" t="s">
        <v>85</v>
      </c>
      <c r="AY321" s="252" t="s">
        <v>161</v>
      </c>
    </row>
    <row r="322" s="13" customFormat="1">
      <c r="A322" s="13"/>
      <c r="B322" s="241"/>
      <c r="C322" s="242"/>
      <c r="D322" s="243" t="s">
        <v>190</v>
      </c>
      <c r="E322" s="244" t="s">
        <v>1</v>
      </c>
      <c r="F322" s="245" t="s">
        <v>588</v>
      </c>
      <c r="G322" s="242"/>
      <c r="H322" s="246">
        <v>12.805999999999999</v>
      </c>
      <c r="I322" s="247"/>
      <c r="J322" s="242"/>
      <c r="K322" s="242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190</v>
      </c>
      <c r="AU322" s="252" t="s">
        <v>94</v>
      </c>
      <c r="AV322" s="13" t="s">
        <v>94</v>
      </c>
      <c r="AW322" s="13" t="s">
        <v>41</v>
      </c>
      <c r="AX322" s="13" t="s">
        <v>85</v>
      </c>
      <c r="AY322" s="252" t="s">
        <v>161</v>
      </c>
    </row>
    <row r="323" s="14" customFormat="1">
      <c r="A323" s="14"/>
      <c r="B323" s="253"/>
      <c r="C323" s="254"/>
      <c r="D323" s="243" t="s">
        <v>190</v>
      </c>
      <c r="E323" s="255" t="s">
        <v>1</v>
      </c>
      <c r="F323" s="256" t="s">
        <v>193</v>
      </c>
      <c r="G323" s="254"/>
      <c r="H323" s="257">
        <v>181.01599999999999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190</v>
      </c>
      <c r="AU323" s="263" t="s">
        <v>94</v>
      </c>
      <c r="AV323" s="14" t="s">
        <v>168</v>
      </c>
      <c r="AW323" s="14" t="s">
        <v>41</v>
      </c>
      <c r="AX323" s="14" t="s">
        <v>92</v>
      </c>
      <c r="AY323" s="263" t="s">
        <v>161</v>
      </c>
    </row>
    <row r="324" s="2" customFormat="1">
      <c r="A324" s="38"/>
      <c r="B324" s="39"/>
      <c r="C324" s="228" t="s">
        <v>589</v>
      </c>
      <c r="D324" s="228" t="s">
        <v>163</v>
      </c>
      <c r="E324" s="229" t="s">
        <v>590</v>
      </c>
      <c r="F324" s="230" t="s">
        <v>591</v>
      </c>
      <c r="G324" s="231" t="s">
        <v>216</v>
      </c>
      <c r="H324" s="232">
        <v>38.774999999999999</v>
      </c>
      <c r="I324" s="233"/>
      <c r="J324" s="234">
        <f>ROUND(I324*H324,2)</f>
        <v>0</v>
      </c>
      <c r="K324" s="230" t="s">
        <v>167</v>
      </c>
      <c r="L324" s="44"/>
      <c r="M324" s="235" t="s">
        <v>1</v>
      </c>
      <c r="N324" s="236" t="s">
        <v>50</v>
      </c>
      <c r="O324" s="91"/>
      <c r="P324" s="237">
        <f>O324*H324</f>
        <v>0</v>
      </c>
      <c r="Q324" s="237">
        <v>0</v>
      </c>
      <c r="R324" s="237">
        <f>Q324*H324</f>
        <v>0</v>
      </c>
      <c r="S324" s="237">
        <v>0</v>
      </c>
      <c r="T324" s="23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9" t="s">
        <v>239</v>
      </c>
      <c r="AT324" s="239" t="s">
        <v>163</v>
      </c>
      <c r="AU324" s="239" t="s">
        <v>94</v>
      </c>
      <c r="AY324" s="16" t="s">
        <v>161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6" t="s">
        <v>92</v>
      </c>
      <c r="BK324" s="240">
        <f>ROUND(I324*H324,2)</f>
        <v>0</v>
      </c>
      <c r="BL324" s="16" t="s">
        <v>239</v>
      </c>
      <c r="BM324" s="239" t="s">
        <v>592</v>
      </c>
    </row>
    <row r="325" s="13" customFormat="1">
      <c r="A325" s="13"/>
      <c r="B325" s="241"/>
      <c r="C325" s="242"/>
      <c r="D325" s="243" t="s">
        <v>190</v>
      </c>
      <c r="E325" s="244" t="s">
        <v>1</v>
      </c>
      <c r="F325" s="245" t="s">
        <v>593</v>
      </c>
      <c r="G325" s="242"/>
      <c r="H325" s="246">
        <v>13.5</v>
      </c>
      <c r="I325" s="247"/>
      <c r="J325" s="242"/>
      <c r="K325" s="242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190</v>
      </c>
      <c r="AU325" s="252" t="s">
        <v>94</v>
      </c>
      <c r="AV325" s="13" t="s">
        <v>94</v>
      </c>
      <c r="AW325" s="13" t="s">
        <v>41</v>
      </c>
      <c r="AX325" s="13" t="s">
        <v>85</v>
      </c>
      <c r="AY325" s="252" t="s">
        <v>161</v>
      </c>
    </row>
    <row r="326" s="13" customFormat="1">
      <c r="A326" s="13"/>
      <c r="B326" s="241"/>
      <c r="C326" s="242"/>
      <c r="D326" s="243" t="s">
        <v>190</v>
      </c>
      <c r="E326" s="244" t="s">
        <v>1</v>
      </c>
      <c r="F326" s="245" t="s">
        <v>594</v>
      </c>
      <c r="G326" s="242"/>
      <c r="H326" s="246">
        <v>25.274999999999999</v>
      </c>
      <c r="I326" s="247"/>
      <c r="J326" s="242"/>
      <c r="K326" s="242"/>
      <c r="L326" s="248"/>
      <c r="M326" s="249"/>
      <c r="N326" s="250"/>
      <c r="O326" s="250"/>
      <c r="P326" s="250"/>
      <c r="Q326" s="250"/>
      <c r="R326" s="250"/>
      <c r="S326" s="250"/>
      <c r="T326" s="25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2" t="s">
        <v>190</v>
      </c>
      <c r="AU326" s="252" t="s">
        <v>94</v>
      </c>
      <c r="AV326" s="13" t="s">
        <v>94</v>
      </c>
      <c r="AW326" s="13" t="s">
        <v>41</v>
      </c>
      <c r="AX326" s="13" t="s">
        <v>85</v>
      </c>
      <c r="AY326" s="252" t="s">
        <v>161</v>
      </c>
    </row>
    <row r="327" s="14" customFormat="1">
      <c r="A327" s="14"/>
      <c r="B327" s="253"/>
      <c r="C327" s="254"/>
      <c r="D327" s="243" t="s">
        <v>190</v>
      </c>
      <c r="E327" s="255" t="s">
        <v>1</v>
      </c>
      <c r="F327" s="256" t="s">
        <v>193</v>
      </c>
      <c r="G327" s="254"/>
      <c r="H327" s="257">
        <v>38.774999999999999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3" t="s">
        <v>190</v>
      </c>
      <c r="AU327" s="263" t="s">
        <v>94</v>
      </c>
      <c r="AV327" s="14" t="s">
        <v>168</v>
      </c>
      <c r="AW327" s="14" t="s">
        <v>41</v>
      </c>
      <c r="AX327" s="14" t="s">
        <v>92</v>
      </c>
      <c r="AY327" s="263" t="s">
        <v>161</v>
      </c>
    </row>
    <row r="328" s="2" customFormat="1" ht="16.5" customHeight="1">
      <c r="A328" s="38"/>
      <c r="B328" s="39"/>
      <c r="C328" s="268" t="s">
        <v>595</v>
      </c>
      <c r="D328" s="268" t="s">
        <v>324</v>
      </c>
      <c r="E328" s="269" t="s">
        <v>596</v>
      </c>
      <c r="F328" s="270" t="s">
        <v>597</v>
      </c>
      <c r="G328" s="271" t="s">
        <v>210</v>
      </c>
      <c r="H328" s="272">
        <v>0.076999999999999999</v>
      </c>
      <c r="I328" s="273"/>
      <c r="J328" s="274">
        <f>ROUND(I328*H328,2)</f>
        <v>0</v>
      </c>
      <c r="K328" s="270" t="s">
        <v>167</v>
      </c>
      <c r="L328" s="275"/>
      <c r="M328" s="276" t="s">
        <v>1</v>
      </c>
      <c r="N328" s="277" t="s">
        <v>50</v>
      </c>
      <c r="O328" s="91"/>
      <c r="P328" s="237">
        <f>O328*H328</f>
        <v>0</v>
      </c>
      <c r="Q328" s="237">
        <v>1</v>
      </c>
      <c r="R328" s="237">
        <f>Q328*H328</f>
        <v>0.076999999999999999</v>
      </c>
      <c r="S328" s="237">
        <v>0</v>
      </c>
      <c r="T328" s="23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9" t="s">
        <v>331</v>
      </c>
      <c r="AT328" s="239" t="s">
        <v>324</v>
      </c>
      <c r="AU328" s="239" t="s">
        <v>94</v>
      </c>
      <c r="AY328" s="16" t="s">
        <v>161</v>
      </c>
      <c r="BE328" s="240">
        <f>IF(N328="základní",J328,0)</f>
        <v>0</v>
      </c>
      <c r="BF328" s="240">
        <f>IF(N328="snížená",J328,0)</f>
        <v>0</v>
      </c>
      <c r="BG328" s="240">
        <f>IF(N328="zákl. přenesená",J328,0)</f>
        <v>0</v>
      </c>
      <c r="BH328" s="240">
        <f>IF(N328="sníž. přenesená",J328,0)</f>
        <v>0</v>
      </c>
      <c r="BI328" s="240">
        <f>IF(N328="nulová",J328,0)</f>
        <v>0</v>
      </c>
      <c r="BJ328" s="16" t="s">
        <v>92</v>
      </c>
      <c r="BK328" s="240">
        <f>ROUND(I328*H328,2)</f>
        <v>0</v>
      </c>
      <c r="BL328" s="16" t="s">
        <v>239</v>
      </c>
      <c r="BM328" s="239" t="s">
        <v>598</v>
      </c>
    </row>
    <row r="329" s="13" customFormat="1">
      <c r="A329" s="13"/>
      <c r="B329" s="241"/>
      <c r="C329" s="242"/>
      <c r="D329" s="243" t="s">
        <v>190</v>
      </c>
      <c r="E329" s="242"/>
      <c r="F329" s="245" t="s">
        <v>599</v>
      </c>
      <c r="G329" s="242"/>
      <c r="H329" s="246">
        <v>0.076999999999999999</v>
      </c>
      <c r="I329" s="247"/>
      <c r="J329" s="242"/>
      <c r="K329" s="242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190</v>
      </c>
      <c r="AU329" s="252" t="s">
        <v>94</v>
      </c>
      <c r="AV329" s="13" t="s">
        <v>94</v>
      </c>
      <c r="AW329" s="13" t="s">
        <v>4</v>
      </c>
      <c r="AX329" s="13" t="s">
        <v>92</v>
      </c>
      <c r="AY329" s="252" t="s">
        <v>161</v>
      </c>
    </row>
    <row r="330" s="2" customFormat="1">
      <c r="A330" s="38"/>
      <c r="B330" s="39"/>
      <c r="C330" s="228" t="s">
        <v>600</v>
      </c>
      <c r="D330" s="228" t="s">
        <v>163</v>
      </c>
      <c r="E330" s="229" t="s">
        <v>601</v>
      </c>
      <c r="F330" s="230" t="s">
        <v>602</v>
      </c>
      <c r="G330" s="231" t="s">
        <v>216</v>
      </c>
      <c r="H330" s="232">
        <v>25.611999999999998</v>
      </c>
      <c r="I330" s="233"/>
      <c r="J330" s="234">
        <f>ROUND(I330*H330,2)</f>
        <v>0</v>
      </c>
      <c r="K330" s="230" t="s">
        <v>167</v>
      </c>
      <c r="L330" s="44"/>
      <c r="M330" s="235" t="s">
        <v>1</v>
      </c>
      <c r="N330" s="236" t="s">
        <v>50</v>
      </c>
      <c r="O330" s="91"/>
      <c r="P330" s="237">
        <f>O330*H330</f>
        <v>0</v>
      </c>
      <c r="Q330" s="237">
        <v>0</v>
      </c>
      <c r="R330" s="237">
        <f>Q330*H330</f>
        <v>0</v>
      </c>
      <c r="S330" s="237">
        <v>0</v>
      </c>
      <c r="T330" s="23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9" t="s">
        <v>239</v>
      </c>
      <c r="AT330" s="239" t="s">
        <v>163</v>
      </c>
      <c r="AU330" s="239" t="s">
        <v>94</v>
      </c>
      <c r="AY330" s="16" t="s">
        <v>161</v>
      </c>
      <c r="BE330" s="240">
        <f>IF(N330="základní",J330,0)</f>
        <v>0</v>
      </c>
      <c r="BF330" s="240">
        <f>IF(N330="snížená",J330,0)</f>
        <v>0</v>
      </c>
      <c r="BG330" s="240">
        <f>IF(N330="zákl. přenesená",J330,0)</f>
        <v>0</v>
      </c>
      <c r="BH330" s="240">
        <f>IF(N330="sníž. přenesená",J330,0)</f>
        <v>0</v>
      </c>
      <c r="BI330" s="240">
        <f>IF(N330="nulová",J330,0)</f>
        <v>0</v>
      </c>
      <c r="BJ330" s="16" t="s">
        <v>92</v>
      </c>
      <c r="BK330" s="240">
        <f>ROUND(I330*H330,2)</f>
        <v>0</v>
      </c>
      <c r="BL330" s="16" t="s">
        <v>239</v>
      </c>
      <c r="BM330" s="239" t="s">
        <v>603</v>
      </c>
    </row>
    <row r="331" s="13" customFormat="1">
      <c r="A331" s="13"/>
      <c r="B331" s="241"/>
      <c r="C331" s="242"/>
      <c r="D331" s="243" t="s">
        <v>190</v>
      </c>
      <c r="E331" s="244" t="s">
        <v>1</v>
      </c>
      <c r="F331" s="245" t="s">
        <v>604</v>
      </c>
      <c r="G331" s="242"/>
      <c r="H331" s="246">
        <v>25.611999999999998</v>
      </c>
      <c r="I331" s="247"/>
      <c r="J331" s="242"/>
      <c r="K331" s="242"/>
      <c r="L331" s="248"/>
      <c r="M331" s="249"/>
      <c r="N331" s="250"/>
      <c r="O331" s="250"/>
      <c r="P331" s="250"/>
      <c r="Q331" s="250"/>
      <c r="R331" s="250"/>
      <c r="S331" s="250"/>
      <c r="T331" s="25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2" t="s">
        <v>190</v>
      </c>
      <c r="AU331" s="252" t="s">
        <v>94</v>
      </c>
      <c r="AV331" s="13" t="s">
        <v>94</v>
      </c>
      <c r="AW331" s="13" t="s">
        <v>41</v>
      </c>
      <c r="AX331" s="13" t="s">
        <v>92</v>
      </c>
      <c r="AY331" s="252" t="s">
        <v>161</v>
      </c>
    </row>
    <row r="332" s="2" customFormat="1">
      <c r="A332" s="38"/>
      <c r="B332" s="39"/>
      <c r="C332" s="228" t="s">
        <v>605</v>
      </c>
      <c r="D332" s="228" t="s">
        <v>163</v>
      </c>
      <c r="E332" s="229" t="s">
        <v>606</v>
      </c>
      <c r="F332" s="230" t="s">
        <v>607</v>
      </c>
      <c r="G332" s="231" t="s">
        <v>216</v>
      </c>
      <c r="H332" s="232">
        <v>53.549999999999997</v>
      </c>
      <c r="I332" s="233"/>
      <c r="J332" s="234">
        <f>ROUND(I332*H332,2)</f>
        <v>0</v>
      </c>
      <c r="K332" s="230" t="s">
        <v>167</v>
      </c>
      <c r="L332" s="44"/>
      <c r="M332" s="235" t="s">
        <v>1</v>
      </c>
      <c r="N332" s="236" t="s">
        <v>50</v>
      </c>
      <c r="O332" s="91"/>
      <c r="P332" s="237">
        <f>O332*H332</f>
        <v>0</v>
      </c>
      <c r="Q332" s="237">
        <v>0</v>
      </c>
      <c r="R332" s="237">
        <f>Q332*H332</f>
        <v>0</v>
      </c>
      <c r="S332" s="237">
        <v>0</v>
      </c>
      <c r="T332" s="23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9" t="s">
        <v>239</v>
      </c>
      <c r="AT332" s="239" t="s">
        <v>163</v>
      </c>
      <c r="AU332" s="239" t="s">
        <v>94</v>
      </c>
      <c r="AY332" s="16" t="s">
        <v>161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6" t="s">
        <v>92</v>
      </c>
      <c r="BK332" s="240">
        <f>ROUND(I332*H332,2)</f>
        <v>0</v>
      </c>
      <c r="BL332" s="16" t="s">
        <v>239</v>
      </c>
      <c r="BM332" s="239" t="s">
        <v>608</v>
      </c>
    </row>
    <row r="333" s="13" customFormat="1">
      <c r="A333" s="13"/>
      <c r="B333" s="241"/>
      <c r="C333" s="242"/>
      <c r="D333" s="243" t="s">
        <v>190</v>
      </c>
      <c r="E333" s="244" t="s">
        <v>1</v>
      </c>
      <c r="F333" s="245" t="s">
        <v>609</v>
      </c>
      <c r="G333" s="242"/>
      <c r="H333" s="246">
        <v>53.549999999999997</v>
      </c>
      <c r="I333" s="247"/>
      <c r="J333" s="242"/>
      <c r="K333" s="242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190</v>
      </c>
      <c r="AU333" s="252" t="s">
        <v>94</v>
      </c>
      <c r="AV333" s="13" t="s">
        <v>94</v>
      </c>
      <c r="AW333" s="13" t="s">
        <v>41</v>
      </c>
      <c r="AX333" s="13" t="s">
        <v>92</v>
      </c>
      <c r="AY333" s="252" t="s">
        <v>161</v>
      </c>
    </row>
    <row r="334" s="2" customFormat="1" ht="16.5" customHeight="1">
      <c r="A334" s="38"/>
      <c r="B334" s="39"/>
      <c r="C334" s="268" t="s">
        <v>610</v>
      </c>
      <c r="D334" s="268" t="s">
        <v>324</v>
      </c>
      <c r="E334" s="269" t="s">
        <v>611</v>
      </c>
      <c r="F334" s="270" t="s">
        <v>612</v>
      </c>
      <c r="G334" s="271" t="s">
        <v>210</v>
      </c>
      <c r="H334" s="272">
        <v>0.035999999999999997</v>
      </c>
      <c r="I334" s="273"/>
      <c r="J334" s="274">
        <f>ROUND(I334*H334,2)</f>
        <v>0</v>
      </c>
      <c r="K334" s="270" t="s">
        <v>167</v>
      </c>
      <c r="L334" s="275"/>
      <c r="M334" s="276" t="s">
        <v>1</v>
      </c>
      <c r="N334" s="277" t="s">
        <v>50</v>
      </c>
      <c r="O334" s="91"/>
      <c r="P334" s="237">
        <f>O334*H334</f>
        <v>0</v>
      </c>
      <c r="Q334" s="237">
        <v>1</v>
      </c>
      <c r="R334" s="237">
        <f>Q334*H334</f>
        <v>0.035999999999999997</v>
      </c>
      <c r="S334" s="237">
        <v>0</v>
      </c>
      <c r="T334" s="23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9" t="s">
        <v>331</v>
      </c>
      <c r="AT334" s="239" t="s">
        <v>324</v>
      </c>
      <c r="AU334" s="239" t="s">
        <v>94</v>
      </c>
      <c r="AY334" s="16" t="s">
        <v>161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6" t="s">
        <v>92</v>
      </c>
      <c r="BK334" s="240">
        <f>ROUND(I334*H334,2)</f>
        <v>0</v>
      </c>
      <c r="BL334" s="16" t="s">
        <v>239</v>
      </c>
      <c r="BM334" s="239" t="s">
        <v>613</v>
      </c>
    </row>
    <row r="335" s="13" customFormat="1">
      <c r="A335" s="13"/>
      <c r="B335" s="241"/>
      <c r="C335" s="242"/>
      <c r="D335" s="243" t="s">
        <v>190</v>
      </c>
      <c r="E335" s="242"/>
      <c r="F335" s="245" t="s">
        <v>614</v>
      </c>
      <c r="G335" s="242"/>
      <c r="H335" s="246">
        <v>0.035999999999999997</v>
      </c>
      <c r="I335" s="247"/>
      <c r="J335" s="242"/>
      <c r="K335" s="242"/>
      <c r="L335" s="248"/>
      <c r="M335" s="249"/>
      <c r="N335" s="250"/>
      <c r="O335" s="250"/>
      <c r="P335" s="250"/>
      <c r="Q335" s="250"/>
      <c r="R335" s="250"/>
      <c r="S335" s="250"/>
      <c r="T335" s="25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2" t="s">
        <v>190</v>
      </c>
      <c r="AU335" s="252" t="s">
        <v>94</v>
      </c>
      <c r="AV335" s="13" t="s">
        <v>94</v>
      </c>
      <c r="AW335" s="13" t="s">
        <v>4</v>
      </c>
      <c r="AX335" s="13" t="s">
        <v>92</v>
      </c>
      <c r="AY335" s="252" t="s">
        <v>161</v>
      </c>
    </row>
    <row r="336" s="2" customFormat="1">
      <c r="A336" s="38"/>
      <c r="B336" s="39"/>
      <c r="C336" s="228" t="s">
        <v>615</v>
      </c>
      <c r="D336" s="228" t="s">
        <v>163</v>
      </c>
      <c r="E336" s="229" t="s">
        <v>616</v>
      </c>
      <c r="F336" s="230" t="s">
        <v>617</v>
      </c>
      <c r="G336" s="231" t="s">
        <v>216</v>
      </c>
      <c r="H336" s="232">
        <v>168.21000000000001</v>
      </c>
      <c r="I336" s="233"/>
      <c r="J336" s="234">
        <f>ROUND(I336*H336,2)</f>
        <v>0</v>
      </c>
      <c r="K336" s="230" t="s">
        <v>167</v>
      </c>
      <c r="L336" s="44"/>
      <c r="M336" s="235" t="s">
        <v>1</v>
      </c>
      <c r="N336" s="236" t="s">
        <v>50</v>
      </c>
      <c r="O336" s="91"/>
      <c r="P336" s="237">
        <f>O336*H336</f>
        <v>0</v>
      </c>
      <c r="Q336" s="237">
        <v>0.00039825</v>
      </c>
      <c r="R336" s="237">
        <f>Q336*H336</f>
        <v>0.066989632500000007</v>
      </c>
      <c r="S336" s="237">
        <v>0</v>
      </c>
      <c r="T336" s="23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9" t="s">
        <v>239</v>
      </c>
      <c r="AT336" s="239" t="s">
        <v>163</v>
      </c>
      <c r="AU336" s="239" t="s">
        <v>94</v>
      </c>
      <c r="AY336" s="16" t="s">
        <v>161</v>
      </c>
      <c r="BE336" s="240">
        <f>IF(N336="základní",J336,0)</f>
        <v>0</v>
      </c>
      <c r="BF336" s="240">
        <f>IF(N336="snížená",J336,0)</f>
        <v>0</v>
      </c>
      <c r="BG336" s="240">
        <f>IF(N336="zákl. přenesená",J336,0)</f>
        <v>0</v>
      </c>
      <c r="BH336" s="240">
        <f>IF(N336="sníž. přenesená",J336,0)</f>
        <v>0</v>
      </c>
      <c r="BI336" s="240">
        <f>IF(N336="nulová",J336,0)</f>
        <v>0</v>
      </c>
      <c r="BJ336" s="16" t="s">
        <v>92</v>
      </c>
      <c r="BK336" s="240">
        <f>ROUND(I336*H336,2)</f>
        <v>0</v>
      </c>
      <c r="BL336" s="16" t="s">
        <v>239</v>
      </c>
      <c r="BM336" s="239" t="s">
        <v>618</v>
      </c>
    </row>
    <row r="337" s="13" customFormat="1">
      <c r="A337" s="13"/>
      <c r="B337" s="241"/>
      <c r="C337" s="242"/>
      <c r="D337" s="243" t="s">
        <v>190</v>
      </c>
      <c r="E337" s="244" t="s">
        <v>1</v>
      </c>
      <c r="F337" s="245" t="s">
        <v>587</v>
      </c>
      <c r="G337" s="242"/>
      <c r="H337" s="246">
        <v>168.21000000000001</v>
      </c>
      <c r="I337" s="247"/>
      <c r="J337" s="242"/>
      <c r="K337" s="242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190</v>
      </c>
      <c r="AU337" s="252" t="s">
        <v>94</v>
      </c>
      <c r="AV337" s="13" t="s">
        <v>94</v>
      </c>
      <c r="AW337" s="13" t="s">
        <v>41</v>
      </c>
      <c r="AX337" s="13" t="s">
        <v>92</v>
      </c>
      <c r="AY337" s="252" t="s">
        <v>161</v>
      </c>
    </row>
    <row r="338" s="2" customFormat="1">
      <c r="A338" s="38"/>
      <c r="B338" s="39"/>
      <c r="C338" s="228" t="s">
        <v>619</v>
      </c>
      <c r="D338" s="228" t="s">
        <v>163</v>
      </c>
      <c r="E338" s="229" t="s">
        <v>620</v>
      </c>
      <c r="F338" s="230" t="s">
        <v>621</v>
      </c>
      <c r="G338" s="231" t="s">
        <v>216</v>
      </c>
      <c r="H338" s="232">
        <v>10.5</v>
      </c>
      <c r="I338" s="233"/>
      <c r="J338" s="234">
        <f>ROUND(I338*H338,2)</f>
        <v>0</v>
      </c>
      <c r="K338" s="230" t="s">
        <v>167</v>
      </c>
      <c r="L338" s="44"/>
      <c r="M338" s="235" t="s">
        <v>1</v>
      </c>
      <c r="N338" s="236" t="s">
        <v>50</v>
      </c>
      <c r="O338" s="91"/>
      <c r="P338" s="237">
        <f>O338*H338</f>
        <v>0</v>
      </c>
      <c r="Q338" s="237">
        <v>0.00039825</v>
      </c>
      <c r="R338" s="237">
        <f>Q338*H338</f>
        <v>0.0041816250000000004</v>
      </c>
      <c r="S338" s="237">
        <v>0</v>
      </c>
      <c r="T338" s="23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9" t="s">
        <v>239</v>
      </c>
      <c r="AT338" s="239" t="s">
        <v>163</v>
      </c>
      <c r="AU338" s="239" t="s">
        <v>94</v>
      </c>
      <c r="AY338" s="16" t="s">
        <v>161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6" t="s">
        <v>92</v>
      </c>
      <c r="BK338" s="240">
        <f>ROUND(I338*H338,2)</f>
        <v>0</v>
      </c>
      <c r="BL338" s="16" t="s">
        <v>239</v>
      </c>
      <c r="BM338" s="239" t="s">
        <v>622</v>
      </c>
    </row>
    <row r="339" s="13" customFormat="1">
      <c r="A339" s="13"/>
      <c r="B339" s="241"/>
      <c r="C339" s="242"/>
      <c r="D339" s="243" t="s">
        <v>190</v>
      </c>
      <c r="E339" s="244" t="s">
        <v>1</v>
      </c>
      <c r="F339" s="245" t="s">
        <v>623</v>
      </c>
      <c r="G339" s="242"/>
      <c r="H339" s="246">
        <v>10.5</v>
      </c>
      <c r="I339" s="247"/>
      <c r="J339" s="242"/>
      <c r="K339" s="242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190</v>
      </c>
      <c r="AU339" s="252" t="s">
        <v>94</v>
      </c>
      <c r="AV339" s="13" t="s">
        <v>94</v>
      </c>
      <c r="AW339" s="13" t="s">
        <v>41</v>
      </c>
      <c r="AX339" s="13" t="s">
        <v>92</v>
      </c>
      <c r="AY339" s="252" t="s">
        <v>161</v>
      </c>
    </row>
    <row r="340" s="2" customFormat="1">
      <c r="A340" s="38"/>
      <c r="B340" s="39"/>
      <c r="C340" s="268" t="s">
        <v>624</v>
      </c>
      <c r="D340" s="268" t="s">
        <v>324</v>
      </c>
      <c r="E340" s="269" t="s">
        <v>625</v>
      </c>
      <c r="F340" s="270" t="s">
        <v>626</v>
      </c>
      <c r="G340" s="271" t="s">
        <v>216</v>
      </c>
      <c r="H340" s="272">
        <v>205.517</v>
      </c>
      <c r="I340" s="273"/>
      <c r="J340" s="274">
        <f>ROUND(I340*H340,2)</f>
        <v>0</v>
      </c>
      <c r="K340" s="270" t="s">
        <v>1</v>
      </c>
      <c r="L340" s="275"/>
      <c r="M340" s="276" t="s">
        <v>1</v>
      </c>
      <c r="N340" s="277" t="s">
        <v>50</v>
      </c>
      <c r="O340" s="91"/>
      <c r="P340" s="237">
        <f>O340*H340</f>
        <v>0</v>
      </c>
      <c r="Q340" s="237">
        <v>0</v>
      </c>
      <c r="R340" s="237">
        <f>Q340*H340</f>
        <v>0</v>
      </c>
      <c r="S340" s="237">
        <v>0</v>
      </c>
      <c r="T340" s="23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9" t="s">
        <v>331</v>
      </c>
      <c r="AT340" s="239" t="s">
        <v>324</v>
      </c>
      <c r="AU340" s="239" t="s">
        <v>94</v>
      </c>
      <c r="AY340" s="16" t="s">
        <v>161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6" t="s">
        <v>92</v>
      </c>
      <c r="BK340" s="240">
        <f>ROUND(I340*H340,2)</f>
        <v>0</v>
      </c>
      <c r="BL340" s="16" t="s">
        <v>239</v>
      </c>
      <c r="BM340" s="239" t="s">
        <v>627</v>
      </c>
    </row>
    <row r="341" s="13" customFormat="1">
      <c r="A341" s="13"/>
      <c r="B341" s="241"/>
      <c r="C341" s="242"/>
      <c r="D341" s="243" t="s">
        <v>190</v>
      </c>
      <c r="E341" s="242"/>
      <c r="F341" s="245" t="s">
        <v>628</v>
      </c>
      <c r="G341" s="242"/>
      <c r="H341" s="246">
        <v>205.517</v>
      </c>
      <c r="I341" s="247"/>
      <c r="J341" s="242"/>
      <c r="K341" s="242"/>
      <c r="L341" s="248"/>
      <c r="M341" s="249"/>
      <c r="N341" s="250"/>
      <c r="O341" s="250"/>
      <c r="P341" s="250"/>
      <c r="Q341" s="250"/>
      <c r="R341" s="250"/>
      <c r="S341" s="250"/>
      <c r="T341" s="25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2" t="s">
        <v>190</v>
      </c>
      <c r="AU341" s="252" t="s">
        <v>94</v>
      </c>
      <c r="AV341" s="13" t="s">
        <v>94</v>
      </c>
      <c r="AW341" s="13" t="s">
        <v>4</v>
      </c>
      <c r="AX341" s="13" t="s">
        <v>92</v>
      </c>
      <c r="AY341" s="252" t="s">
        <v>161</v>
      </c>
    </row>
    <row r="342" s="2" customFormat="1">
      <c r="A342" s="38"/>
      <c r="B342" s="39"/>
      <c r="C342" s="228" t="s">
        <v>629</v>
      </c>
      <c r="D342" s="228" t="s">
        <v>163</v>
      </c>
      <c r="E342" s="229" t="s">
        <v>630</v>
      </c>
      <c r="F342" s="230" t="s">
        <v>631</v>
      </c>
      <c r="G342" s="231" t="s">
        <v>216</v>
      </c>
      <c r="H342" s="232">
        <v>168.21000000000001</v>
      </c>
      <c r="I342" s="233"/>
      <c r="J342" s="234">
        <f>ROUND(I342*H342,2)</f>
        <v>0</v>
      </c>
      <c r="K342" s="230" t="s">
        <v>167</v>
      </c>
      <c r="L342" s="44"/>
      <c r="M342" s="235" t="s">
        <v>1</v>
      </c>
      <c r="N342" s="236" t="s">
        <v>50</v>
      </c>
      <c r="O342" s="91"/>
      <c r="P342" s="237">
        <f>O342*H342</f>
        <v>0</v>
      </c>
      <c r="Q342" s="237">
        <v>0</v>
      </c>
      <c r="R342" s="237">
        <f>Q342*H342</f>
        <v>0</v>
      </c>
      <c r="S342" s="237">
        <v>0</v>
      </c>
      <c r="T342" s="23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9" t="s">
        <v>239</v>
      </c>
      <c r="AT342" s="239" t="s">
        <v>163</v>
      </c>
      <c r="AU342" s="239" t="s">
        <v>94</v>
      </c>
      <c r="AY342" s="16" t="s">
        <v>161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6" t="s">
        <v>92</v>
      </c>
      <c r="BK342" s="240">
        <f>ROUND(I342*H342,2)</f>
        <v>0</v>
      </c>
      <c r="BL342" s="16" t="s">
        <v>239</v>
      </c>
      <c r="BM342" s="239" t="s">
        <v>632</v>
      </c>
    </row>
    <row r="343" s="2" customFormat="1">
      <c r="A343" s="38"/>
      <c r="B343" s="39"/>
      <c r="C343" s="228" t="s">
        <v>633</v>
      </c>
      <c r="D343" s="228" t="s">
        <v>163</v>
      </c>
      <c r="E343" s="229" t="s">
        <v>634</v>
      </c>
      <c r="F343" s="230" t="s">
        <v>635</v>
      </c>
      <c r="G343" s="231" t="s">
        <v>216</v>
      </c>
      <c r="H343" s="232">
        <v>10.5</v>
      </c>
      <c r="I343" s="233"/>
      <c r="J343" s="234">
        <f>ROUND(I343*H343,2)</f>
        <v>0</v>
      </c>
      <c r="K343" s="230" t="s">
        <v>167</v>
      </c>
      <c r="L343" s="44"/>
      <c r="M343" s="235" t="s">
        <v>1</v>
      </c>
      <c r="N343" s="236" t="s">
        <v>50</v>
      </c>
      <c r="O343" s="91"/>
      <c r="P343" s="237">
        <f>O343*H343</f>
        <v>0</v>
      </c>
      <c r="Q343" s="237">
        <v>0</v>
      </c>
      <c r="R343" s="237">
        <f>Q343*H343</f>
        <v>0</v>
      </c>
      <c r="S343" s="237">
        <v>0</v>
      </c>
      <c r="T343" s="23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9" t="s">
        <v>239</v>
      </c>
      <c r="AT343" s="239" t="s">
        <v>163</v>
      </c>
      <c r="AU343" s="239" t="s">
        <v>94</v>
      </c>
      <c r="AY343" s="16" t="s">
        <v>161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6" t="s">
        <v>92</v>
      </c>
      <c r="BK343" s="240">
        <f>ROUND(I343*H343,2)</f>
        <v>0</v>
      </c>
      <c r="BL343" s="16" t="s">
        <v>239</v>
      </c>
      <c r="BM343" s="239" t="s">
        <v>636</v>
      </c>
    </row>
    <row r="344" s="2" customFormat="1">
      <c r="A344" s="38"/>
      <c r="B344" s="39"/>
      <c r="C344" s="268" t="s">
        <v>637</v>
      </c>
      <c r="D344" s="268" t="s">
        <v>324</v>
      </c>
      <c r="E344" s="269" t="s">
        <v>638</v>
      </c>
      <c r="F344" s="270" t="s">
        <v>639</v>
      </c>
      <c r="G344" s="271" t="s">
        <v>216</v>
      </c>
      <c r="H344" s="272">
        <v>176.62100000000001</v>
      </c>
      <c r="I344" s="273"/>
      <c r="J344" s="274">
        <f>ROUND(I344*H344,2)</f>
        <v>0</v>
      </c>
      <c r="K344" s="270" t="s">
        <v>167</v>
      </c>
      <c r="L344" s="275"/>
      <c r="M344" s="276" t="s">
        <v>1</v>
      </c>
      <c r="N344" s="277" t="s">
        <v>50</v>
      </c>
      <c r="O344" s="91"/>
      <c r="P344" s="237">
        <f>O344*H344</f>
        <v>0</v>
      </c>
      <c r="Q344" s="237">
        <v>0.001</v>
      </c>
      <c r="R344" s="237">
        <f>Q344*H344</f>
        <v>0.176621</v>
      </c>
      <c r="S344" s="237">
        <v>0</v>
      </c>
      <c r="T344" s="23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9" t="s">
        <v>331</v>
      </c>
      <c r="AT344" s="239" t="s">
        <v>324</v>
      </c>
      <c r="AU344" s="239" t="s">
        <v>94</v>
      </c>
      <c r="AY344" s="16" t="s">
        <v>161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6" t="s">
        <v>92</v>
      </c>
      <c r="BK344" s="240">
        <f>ROUND(I344*H344,2)</f>
        <v>0</v>
      </c>
      <c r="BL344" s="16" t="s">
        <v>239</v>
      </c>
      <c r="BM344" s="239" t="s">
        <v>640</v>
      </c>
    </row>
    <row r="345" s="13" customFormat="1">
      <c r="A345" s="13"/>
      <c r="B345" s="241"/>
      <c r="C345" s="242"/>
      <c r="D345" s="243" t="s">
        <v>190</v>
      </c>
      <c r="E345" s="242"/>
      <c r="F345" s="245" t="s">
        <v>641</v>
      </c>
      <c r="G345" s="242"/>
      <c r="H345" s="246">
        <v>176.62100000000001</v>
      </c>
      <c r="I345" s="247"/>
      <c r="J345" s="242"/>
      <c r="K345" s="242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190</v>
      </c>
      <c r="AU345" s="252" t="s">
        <v>94</v>
      </c>
      <c r="AV345" s="13" t="s">
        <v>94</v>
      </c>
      <c r="AW345" s="13" t="s">
        <v>4</v>
      </c>
      <c r="AX345" s="13" t="s">
        <v>92</v>
      </c>
      <c r="AY345" s="252" t="s">
        <v>161</v>
      </c>
    </row>
    <row r="346" s="2" customFormat="1" ht="21.75" customHeight="1">
      <c r="A346" s="38"/>
      <c r="B346" s="39"/>
      <c r="C346" s="228" t="s">
        <v>642</v>
      </c>
      <c r="D346" s="228" t="s">
        <v>163</v>
      </c>
      <c r="E346" s="229" t="s">
        <v>643</v>
      </c>
      <c r="F346" s="230" t="s">
        <v>644</v>
      </c>
      <c r="G346" s="231" t="s">
        <v>179</v>
      </c>
      <c r="H346" s="232">
        <v>21</v>
      </c>
      <c r="I346" s="233"/>
      <c r="J346" s="234">
        <f>ROUND(I346*H346,2)</f>
        <v>0</v>
      </c>
      <c r="K346" s="230" t="s">
        <v>167</v>
      </c>
      <c r="L346" s="44"/>
      <c r="M346" s="235" t="s">
        <v>1</v>
      </c>
      <c r="N346" s="236" t="s">
        <v>50</v>
      </c>
      <c r="O346" s="91"/>
      <c r="P346" s="237">
        <f>O346*H346</f>
        <v>0</v>
      </c>
      <c r="Q346" s="237">
        <v>0.00011</v>
      </c>
      <c r="R346" s="237">
        <f>Q346*H346</f>
        <v>0.00231</v>
      </c>
      <c r="S346" s="237">
        <v>0</v>
      </c>
      <c r="T346" s="23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9" t="s">
        <v>239</v>
      </c>
      <c r="AT346" s="239" t="s">
        <v>163</v>
      </c>
      <c r="AU346" s="239" t="s">
        <v>94</v>
      </c>
      <c r="AY346" s="16" t="s">
        <v>161</v>
      </c>
      <c r="BE346" s="240">
        <f>IF(N346="základní",J346,0)</f>
        <v>0</v>
      </c>
      <c r="BF346" s="240">
        <f>IF(N346="snížená",J346,0)</f>
        <v>0</v>
      </c>
      <c r="BG346" s="240">
        <f>IF(N346="zákl. přenesená",J346,0)</f>
        <v>0</v>
      </c>
      <c r="BH346" s="240">
        <f>IF(N346="sníž. přenesená",J346,0)</f>
        <v>0</v>
      </c>
      <c r="BI346" s="240">
        <f>IF(N346="nulová",J346,0)</f>
        <v>0</v>
      </c>
      <c r="BJ346" s="16" t="s">
        <v>92</v>
      </c>
      <c r="BK346" s="240">
        <f>ROUND(I346*H346,2)</f>
        <v>0</v>
      </c>
      <c r="BL346" s="16" t="s">
        <v>239</v>
      </c>
      <c r="BM346" s="239" t="s">
        <v>645</v>
      </c>
    </row>
    <row r="347" s="13" customFormat="1">
      <c r="A347" s="13"/>
      <c r="B347" s="241"/>
      <c r="C347" s="242"/>
      <c r="D347" s="243" t="s">
        <v>190</v>
      </c>
      <c r="E347" s="244" t="s">
        <v>1</v>
      </c>
      <c r="F347" s="245" t="s">
        <v>646</v>
      </c>
      <c r="G347" s="242"/>
      <c r="H347" s="246">
        <v>21</v>
      </c>
      <c r="I347" s="247"/>
      <c r="J347" s="242"/>
      <c r="K347" s="242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190</v>
      </c>
      <c r="AU347" s="252" t="s">
        <v>94</v>
      </c>
      <c r="AV347" s="13" t="s">
        <v>94</v>
      </c>
      <c r="AW347" s="13" t="s">
        <v>41</v>
      </c>
      <c r="AX347" s="13" t="s">
        <v>92</v>
      </c>
      <c r="AY347" s="252" t="s">
        <v>161</v>
      </c>
    </row>
    <row r="348" s="2" customFormat="1" ht="16.5" customHeight="1">
      <c r="A348" s="38"/>
      <c r="B348" s="39"/>
      <c r="C348" s="268" t="s">
        <v>647</v>
      </c>
      <c r="D348" s="268" t="s">
        <v>324</v>
      </c>
      <c r="E348" s="269" t="s">
        <v>648</v>
      </c>
      <c r="F348" s="270" t="s">
        <v>649</v>
      </c>
      <c r="G348" s="271" t="s">
        <v>179</v>
      </c>
      <c r="H348" s="272">
        <v>21.629999999999999</v>
      </c>
      <c r="I348" s="273"/>
      <c r="J348" s="274">
        <f>ROUND(I348*H348,2)</f>
        <v>0</v>
      </c>
      <c r="K348" s="270" t="s">
        <v>1</v>
      </c>
      <c r="L348" s="275"/>
      <c r="M348" s="276" t="s">
        <v>1</v>
      </c>
      <c r="N348" s="277" t="s">
        <v>50</v>
      </c>
      <c r="O348" s="91"/>
      <c r="P348" s="237">
        <f>O348*H348</f>
        <v>0</v>
      </c>
      <c r="Q348" s="237">
        <v>0</v>
      </c>
      <c r="R348" s="237">
        <f>Q348*H348</f>
        <v>0</v>
      </c>
      <c r="S348" s="237">
        <v>0</v>
      </c>
      <c r="T348" s="23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9" t="s">
        <v>331</v>
      </c>
      <c r="AT348" s="239" t="s">
        <v>324</v>
      </c>
      <c r="AU348" s="239" t="s">
        <v>94</v>
      </c>
      <c r="AY348" s="16" t="s">
        <v>161</v>
      </c>
      <c r="BE348" s="240">
        <f>IF(N348="základní",J348,0)</f>
        <v>0</v>
      </c>
      <c r="BF348" s="240">
        <f>IF(N348="snížená",J348,0)</f>
        <v>0</v>
      </c>
      <c r="BG348" s="240">
        <f>IF(N348="zákl. přenesená",J348,0)</f>
        <v>0</v>
      </c>
      <c r="BH348" s="240">
        <f>IF(N348="sníž. přenesená",J348,0)</f>
        <v>0</v>
      </c>
      <c r="BI348" s="240">
        <f>IF(N348="nulová",J348,0)</f>
        <v>0</v>
      </c>
      <c r="BJ348" s="16" t="s">
        <v>92</v>
      </c>
      <c r="BK348" s="240">
        <f>ROUND(I348*H348,2)</f>
        <v>0</v>
      </c>
      <c r="BL348" s="16" t="s">
        <v>239</v>
      </c>
      <c r="BM348" s="239" t="s">
        <v>650</v>
      </c>
    </row>
    <row r="349" s="13" customFormat="1">
      <c r="A349" s="13"/>
      <c r="B349" s="241"/>
      <c r="C349" s="242"/>
      <c r="D349" s="243" t="s">
        <v>190</v>
      </c>
      <c r="E349" s="244" t="s">
        <v>1</v>
      </c>
      <c r="F349" s="245" t="s">
        <v>651</v>
      </c>
      <c r="G349" s="242"/>
      <c r="H349" s="246">
        <v>21.629999999999999</v>
      </c>
      <c r="I349" s="247"/>
      <c r="J349" s="242"/>
      <c r="K349" s="242"/>
      <c r="L349" s="248"/>
      <c r="M349" s="249"/>
      <c r="N349" s="250"/>
      <c r="O349" s="250"/>
      <c r="P349" s="250"/>
      <c r="Q349" s="250"/>
      <c r="R349" s="250"/>
      <c r="S349" s="250"/>
      <c r="T349" s="25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2" t="s">
        <v>190</v>
      </c>
      <c r="AU349" s="252" t="s">
        <v>94</v>
      </c>
      <c r="AV349" s="13" t="s">
        <v>94</v>
      </c>
      <c r="AW349" s="13" t="s">
        <v>41</v>
      </c>
      <c r="AX349" s="13" t="s">
        <v>92</v>
      </c>
      <c r="AY349" s="252" t="s">
        <v>161</v>
      </c>
    </row>
    <row r="350" s="2" customFormat="1">
      <c r="A350" s="38"/>
      <c r="B350" s="39"/>
      <c r="C350" s="268" t="s">
        <v>652</v>
      </c>
      <c r="D350" s="268" t="s">
        <v>324</v>
      </c>
      <c r="E350" s="269" t="s">
        <v>653</v>
      </c>
      <c r="F350" s="270" t="s">
        <v>654</v>
      </c>
      <c r="G350" s="271" t="s">
        <v>166</v>
      </c>
      <c r="H350" s="272">
        <v>70</v>
      </c>
      <c r="I350" s="273"/>
      <c r="J350" s="274">
        <f>ROUND(I350*H350,2)</f>
        <v>0</v>
      </c>
      <c r="K350" s="270" t="s">
        <v>1</v>
      </c>
      <c r="L350" s="275"/>
      <c r="M350" s="276" t="s">
        <v>1</v>
      </c>
      <c r="N350" s="277" t="s">
        <v>50</v>
      </c>
      <c r="O350" s="91"/>
      <c r="P350" s="237">
        <f>O350*H350</f>
        <v>0</v>
      </c>
      <c r="Q350" s="237">
        <v>0</v>
      </c>
      <c r="R350" s="237">
        <f>Q350*H350</f>
        <v>0</v>
      </c>
      <c r="S350" s="237">
        <v>0</v>
      </c>
      <c r="T350" s="23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9" t="s">
        <v>331</v>
      </c>
      <c r="AT350" s="239" t="s">
        <v>324</v>
      </c>
      <c r="AU350" s="239" t="s">
        <v>94</v>
      </c>
      <c r="AY350" s="16" t="s">
        <v>161</v>
      </c>
      <c r="BE350" s="240">
        <f>IF(N350="základní",J350,0)</f>
        <v>0</v>
      </c>
      <c r="BF350" s="240">
        <f>IF(N350="snížená",J350,0)</f>
        <v>0</v>
      </c>
      <c r="BG350" s="240">
        <f>IF(N350="zákl. přenesená",J350,0)</f>
        <v>0</v>
      </c>
      <c r="BH350" s="240">
        <f>IF(N350="sníž. přenesená",J350,0)</f>
        <v>0</v>
      </c>
      <c r="BI350" s="240">
        <f>IF(N350="nulová",J350,0)</f>
        <v>0</v>
      </c>
      <c r="BJ350" s="16" t="s">
        <v>92</v>
      </c>
      <c r="BK350" s="240">
        <f>ROUND(I350*H350,2)</f>
        <v>0</v>
      </c>
      <c r="BL350" s="16" t="s">
        <v>239</v>
      </c>
      <c r="BM350" s="239" t="s">
        <v>655</v>
      </c>
    </row>
    <row r="351" s="2" customFormat="1">
      <c r="A351" s="38"/>
      <c r="B351" s="39"/>
      <c r="C351" s="228" t="s">
        <v>656</v>
      </c>
      <c r="D351" s="228" t="s">
        <v>163</v>
      </c>
      <c r="E351" s="229" t="s">
        <v>657</v>
      </c>
      <c r="F351" s="230" t="s">
        <v>658</v>
      </c>
      <c r="G351" s="231" t="s">
        <v>659</v>
      </c>
      <c r="H351" s="278"/>
      <c r="I351" s="233"/>
      <c r="J351" s="234">
        <f>ROUND(I351*H351,2)</f>
        <v>0</v>
      </c>
      <c r="K351" s="230" t="s">
        <v>167</v>
      </c>
      <c r="L351" s="44"/>
      <c r="M351" s="235" t="s">
        <v>1</v>
      </c>
      <c r="N351" s="236" t="s">
        <v>50</v>
      </c>
      <c r="O351" s="91"/>
      <c r="P351" s="237">
        <f>O351*H351</f>
        <v>0</v>
      </c>
      <c r="Q351" s="237">
        <v>0</v>
      </c>
      <c r="R351" s="237">
        <f>Q351*H351</f>
        <v>0</v>
      </c>
      <c r="S351" s="237">
        <v>0</v>
      </c>
      <c r="T351" s="23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9" t="s">
        <v>239</v>
      </c>
      <c r="AT351" s="239" t="s">
        <v>163</v>
      </c>
      <c r="AU351" s="239" t="s">
        <v>94</v>
      </c>
      <c r="AY351" s="16" t="s">
        <v>161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6" t="s">
        <v>92</v>
      </c>
      <c r="BK351" s="240">
        <f>ROUND(I351*H351,2)</f>
        <v>0</v>
      </c>
      <c r="BL351" s="16" t="s">
        <v>239</v>
      </c>
      <c r="BM351" s="239" t="s">
        <v>660</v>
      </c>
    </row>
    <row r="352" s="12" customFormat="1" ht="25.92" customHeight="1">
      <c r="A352" s="12"/>
      <c r="B352" s="212"/>
      <c r="C352" s="213"/>
      <c r="D352" s="214" t="s">
        <v>84</v>
      </c>
      <c r="E352" s="215" t="s">
        <v>324</v>
      </c>
      <c r="F352" s="215" t="s">
        <v>661</v>
      </c>
      <c r="G352" s="213"/>
      <c r="H352" s="213"/>
      <c r="I352" s="216"/>
      <c r="J352" s="217">
        <f>BK352</f>
        <v>0</v>
      </c>
      <c r="K352" s="213"/>
      <c r="L352" s="218"/>
      <c r="M352" s="219"/>
      <c r="N352" s="220"/>
      <c r="O352" s="220"/>
      <c r="P352" s="221">
        <f>P353</f>
        <v>0</v>
      </c>
      <c r="Q352" s="220"/>
      <c r="R352" s="221">
        <f>R353</f>
        <v>0</v>
      </c>
      <c r="S352" s="220"/>
      <c r="T352" s="222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3" t="s">
        <v>257</v>
      </c>
      <c r="AT352" s="224" t="s">
        <v>84</v>
      </c>
      <c r="AU352" s="224" t="s">
        <v>85</v>
      </c>
      <c r="AY352" s="223" t="s">
        <v>161</v>
      </c>
      <c r="BK352" s="225">
        <f>BK353</f>
        <v>0</v>
      </c>
    </row>
    <row r="353" s="12" customFormat="1" ht="22.8" customHeight="1">
      <c r="A353" s="12"/>
      <c r="B353" s="212"/>
      <c r="C353" s="213"/>
      <c r="D353" s="214" t="s">
        <v>84</v>
      </c>
      <c r="E353" s="226" t="s">
        <v>662</v>
      </c>
      <c r="F353" s="226" t="s">
        <v>663</v>
      </c>
      <c r="G353" s="213"/>
      <c r="H353" s="213"/>
      <c r="I353" s="216"/>
      <c r="J353" s="227">
        <f>BK353</f>
        <v>0</v>
      </c>
      <c r="K353" s="213"/>
      <c r="L353" s="218"/>
      <c r="M353" s="219"/>
      <c r="N353" s="220"/>
      <c r="O353" s="220"/>
      <c r="P353" s="221">
        <f>P354</f>
        <v>0</v>
      </c>
      <c r="Q353" s="220"/>
      <c r="R353" s="221">
        <f>R354</f>
        <v>0</v>
      </c>
      <c r="S353" s="220"/>
      <c r="T353" s="222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3" t="s">
        <v>257</v>
      </c>
      <c r="AT353" s="224" t="s">
        <v>84</v>
      </c>
      <c r="AU353" s="224" t="s">
        <v>92</v>
      </c>
      <c r="AY353" s="223" t="s">
        <v>161</v>
      </c>
      <c r="BK353" s="225">
        <f>BK354</f>
        <v>0</v>
      </c>
    </row>
    <row r="354" s="2" customFormat="1">
      <c r="A354" s="38"/>
      <c r="B354" s="39"/>
      <c r="C354" s="228" t="s">
        <v>664</v>
      </c>
      <c r="D354" s="228" t="s">
        <v>163</v>
      </c>
      <c r="E354" s="229" t="s">
        <v>665</v>
      </c>
      <c r="F354" s="230" t="s">
        <v>666</v>
      </c>
      <c r="G354" s="231" t="s">
        <v>667</v>
      </c>
      <c r="H354" s="232">
        <v>1</v>
      </c>
      <c r="I354" s="233"/>
      <c r="J354" s="234">
        <f>ROUND(I354*H354,2)</f>
        <v>0</v>
      </c>
      <c r="K354" s="230" t="s">
        <v>1</v>
      </c>
      <c r="L354" s="44"/>
      <c r="M354" s="279" t="s">
        <v>1</v>
      </c>
      <c r="N354" s="280" t="s">
        <v>50</v>
      </c>
      <c r="O354" s="281"/>
      <c r="P354" s="282">
        <f>O354*H354</f>
        <v>0</v>
      </c>
      <c r="Q354" s="282">
        <v>0</v>
      </c>
      <c r="R354" s="282">
        <f>Q354*H354</f>
        <v>0</v>
      </c>
      <c r="S354" s="282">
        <v>0</v>
      </c>
      <c r="T354" s="28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9" t="s">
        <v>483</v>
      </c>
      <c r="AT354" s="239" t="s">
        <v>163</v>
      </c>
      <c r="AU354" s="239" t="s">
        <v>94</v>
      </c>
      <c r="AY354" s="16" t="s">
        <v>161</v>
      </c>
      <c r="BE354" s="240">
        <f>IF(N354="základní",J354,0)</f>
        <v>0</v>
      </c>
      <c r="BF354" s="240">
        <f>IF(N354="snížená",J354,0)</f>
        <v>0</v>
      </c>
      <c r="BG354" s="240">
        <f>IF(N354="zákl. přenesená",J354,0)</f>
        <v>0</v>
      </c>
      <c r="BH354" s="240">
        <f>IF(N354="sníž. přenesená",J354,0)</f>
        <v>0</v>
      </c>
      <c r="BI354" s="240">
        <f>IF(N354="nulová",J354,0)</f>
        <v>0</v>
      </c>
      <c r="BJ354" s="16" t="s">
        <v>92</v>
      </c>
      <c r="BK354" s="240">
        <f>ROUND(I354*H354,2)</f>
        <v>0</v>
      </c>
      <c r="BL354" s="16" t="s">
        <v>483</v>
      </c>
      <c r="BM354" s="239" t="s">
        <v>668</v>
      </c>
    </row>
    <row r="355" s="2" customFormat="1" ht="6.96" customHeight="1">
      <c r="A355" s="38"/>
      <c r="B355" s="66"/>
      <c r="C355" s="67"/>
      <c r="D355" s="67"/>
      <c r="E355" s="67"/>
      <c r="F355" s="67"/>
      <c r="G355" s="67"/>
      <c r="H355" s="67"/>
      <c r="I355" s="67"/>
      <c r="J355" s="67"/>
      <c r="K355" s="67"/>
      <c r="L355" s="44"/>
      <c r="M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</sheetData>
  <sheetProtection sheet="1" autoFilter="0" formatColumns="0" formatRows="0" objects="1" scenarios="1" spinCount="100000" saltValue="sYJHyNv321zk5Cfe7bcaA6YJxNv8eChKBsqRjG+HMV014nk4CvI3mGKnfrDuAi/XIk+E/EUOUTurQMWsATEBEA==" hashValue="4rbU35bPQvp5W/hKlcQ+pavNV8laZETiZyg2BOOOdo0UuVNvIxCVIW5ZAqL1FMOPte+eBSsRkBV0kEIEnUpofg==" algorithmName="SHA-512" password="CC35"/>
  <autoFilter ref="C132:K35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124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669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ROUND((SUM(BE123:BE160)),  2)</f>
        <v>0</v>
      </c>
      <c r="G35" s="38"/>
      <c r="H35" s="38"/>
      <c r="I35" s="166">
        <v>0.20999999999999999</v>
      </c>
      <c r="J35" s="165">
        <f>ROUND(((SUM(BE123:BE160))*I35),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ROUND((SUM(BF123:BF160)),  2)</f>
        <v>0</v>
      </c>
      <c r="G36" s="38"/>
      <c r="H36" s="38"/>
      <c r="I36" s="166">
        <v>0.14999999999999999</v>
      </c>
      <c r="J36" s="165">
        <f>ROUND(((SUM(BF123:BF160))*I36),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ROUND((SUM(BG123:BG160)),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ROUND((SUM(BH123:BH160)),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ROUND((SUM(BI123:BI160)),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124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20-07-1/02 - SO 01 - Most km 38,170 v traťovém úseku Kamenné Žehrovice - Stochov_ Železniční svršek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J123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132</v>
      </c>
      <c r="E98" s="193"/>
      <c r="F98" s="193"/>
      <c r="G98" s="193"/>
      <c r="H98" s="193"/>
      <c r="I98" s="193"/>
      <c r="J98" s="194">
        <f>J124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137</v>
      </c>
      <c r="E99" s="198"/>
      <c r="F99" s="198"/>
      <c r="G99" s="198"/>
      <c r="H99" s="198"/>
      <c r="I99" s="198"/>
      <c r="J99" s="199">
        <f>J125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140</v>
      </c>
      <c r="E100" s="198"/>
      <c r="F100" s="198"/>
      <c r="G100" s="198"/>
      <c r="H100" s="198"/>
      <c r="I100" s="198"/>
      <c r="J100" s="199">
        <f>J148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141</v>
      </c>
      <c r="E101" s="198"/>
      <c r="F101" s="198"/>
      <c r="G101" s="198"/>
      <c r="H101" s="198"/>
      <c r="I101" s="198"/>
      <c r="J101" s="199">
        <f>J159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2" t="s">
        <v>146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5" t="str">
        <f>E7</f>
        <v>Oprava mostních objektů v traťovém úseku Kamenné Žehrovice - Stochov</v>
      </c>
      <c r="F111" s="31"/>
      <c r="G111" s="31"/>
      <c r="H111" s="31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0"/>
      <c r="C112" s="31" t="s">
        <v>123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23.25" customHeight="1">
      <c r="A113" s="38"/>
      <c r="B113" s="39"/>
      <c r="C113" s="40"/>
      <c r="D113" s="40"/>
      <c r="E113" s="185" t="s">
        <v>124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125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30" customHeight="1">
      <c r="A115" s="38"/>
      <c r="B115" s="39"/>
      <c r="C115" s="40"/>
      <c r="D115" s="40"/>
      <c r="E115" s="76" t="str">
        <f>E11</f>
        <v>20-07-1/02 - SO 01 - Most km 38,170 v traťovém úseku Kamenné Žehrovice - Stochov_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21</v>
      </c>
      <c r="D117" s="40"/>
      <c r="E117" s="40"/>
      <c r="F117" s="26" t="str">
        <f>F14</f>
        <v>Kačice</v>
      </c>
      <c r="G117" s="40"/>
      <c r="H117" s="40"/>
      <c r="I117" s="31" t="s">
        <v>23</v>
      </c>
      <c r="J117" s="79" t="str">
        <f>IF(J14="","",J14)</f>
        <v>12. 1. 2021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1" t="s">
        <v>29</v>
      </c>
      <c r="D119" s="40"/>
      <c r="E119" s="40"/>
      <c r="F119" s="26" t="str">
        <f>E17</f>
        <v>Správa železnic, státní organizace</v>
      </c>
      <c r="G119" s="40"/>
      <c r="H119" s="40"/>
      <c r="I119" s="31" t="s">
        <v>37</v>
      </c>
      <c r="J119" s="36" t="str">
        <f>E23</f>
        <v>Ing. Ivan Šír, projektování dopravních staveb a.s.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35</v>
      </c>
      <c r="D120" s="40"/>
      <c r="E120" s="40"/>
      <c r="F120" s="26" t="str">
        <f>IF(E20="","",E20)</f>
        <v>Vyplň údaj</v>
      </c>
      <c r="G120" s="40"/>
      <c r="H120" s="40"/>
      <c r="I120" s="31" t="s">
        <v>42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1"/>
      <c r="B122" s="202"/>
      <c r="C122" s="203" t="s">
        <v>147</v>
      </c>
      <c r="D122" s="204" t="s">
        <v>70</v>
      </c>
      <c r="E122" s="204" t="s">
        <v>66</v>
      </c>
      <c r="F122" s="204" t="s">
        <v>67</v>
      </c>
      <c r="G122" s="204" t="s">
        <v>148</v>
      </c>
      <c r="H122" s="204" t="s">
        <v>149</v>
      </c>
      <c r="I122" s="204" t="s">
        <v>150</v>
      </c>
      <c r="J122" s="204" t="s">
        <v>129</v>
      </c>
      <c r="K122" s="205" t="s">
        <v>151</v>
      </c>
      <c r="L122" s="206"/>
      <c r="M122" s="100" t="s">
        <v>1</v>
      </c>
      <c r="N122" s="101" t="s">
        <v>49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40"/>
      <c r="J123" s="207">
        <f>BK123</f>
        <v>0</v>
      </c>
      <c r="K123" s="40"/>
      <c r="L123" s="44"/>
      <c r="M123" s="103"/>
      <c r="N123" s="208"/>
      <c r="O123" s="104"/>
      <c r="P123" s="209">
        <f>P124</f>
        <v>0</v>
      </c>
      <c r="Q123" s="104"/>
      <c r="R123" s="209">
        <f>R124</f>
        <v>90.652760000000001</v>
      </c>
      <c r="S123" s="104"/>
      <c r="T123" s="210">
        <f>T124</f>
        <v>85.968642750000001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84</v>
      </c>
      <c r="AU123" s="16" t="s">
        <v>131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84</v>
      </c>
      <c r="E124" s="215" t="s">
        <v>159</v>
      </c>
      <c r="F124" s="215" t="s">
        <v>160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P125+P148+P159</f>
        <v>0</v>
      </c>
      <c r="Q124" s="220"/>
      <c r="R124" s="221">
        <f>R125+R148+R159</f>
        <v>90.652760000000001</v>
      </c>
      <c r="S124" s="220"/>
      <c r="T124" s="222">
        <f>T125+T148+T159</f>
        <v>85.968642750000001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92</v>
      </c>
      <c r="AT124" s="224" t="s">
        <v>84</v>
      </c>
      <c r="AU124" s="224" t="s">
        <v>85</v>
      </c>
      <c r="AY124" s="223" t="s">
        <v>161</v>
      </c>
      <c r="BK124" s="225">
        <f>BK125+BK148+BK159</f>
        <v>0</v>
      </c>
    </row>
    <row r="125" s="12" customFormat="1" ht="22.8" customHeight="1">
      <c r="A125" s="12"/>
      <c r="B125" s="212"/>
      <c r="C125" s="213"/>
      <c r="D125" s="214" t="s">
        <v>84</v>
      </c>
      <c r="E125" s="226" t="s">
        <v>181</v>
      </c>
      <c r="F125" s="226" t="s">
        <v>312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SUM(P126:P147)</f>
        <v>0</v>
      </c>
      <c r="Q125" s="220"/>
      <c r="R125" s="221">
        <f>SUM(R126:R147)</f>
        <v>90.652760000000001</v>
      </c>
      <c r="S125" s="220"/>
      <c r="T125" s="222">
        <f>SUM(T126:T147)</f>
        <v>85.968642750000001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92</v>
      </c>
      <c r="AT125" s="224" t="s">
        <v>84</v>
      </c>
      <c r="AU125" s="224" t="s">
        <v>92</v>
      </c>
      <c r="AY125" s="223" t="s">
        <v>161</v>
      </c>
      <c r="BK125" s="225">
        <f>SUM(BK126:BK147)</f>
        <v>0</v>
      </c>
    </row>
    <row r="126" s="2" customFormat="1">
      <c r="A126" s="38"/>
      <c r="B126" s="39"/>
      <c r="C126" s="228" t="s">
        <v>92</v>
      </c>
      <c r="D126" s="228" t="s">
        <v>163</v>
      </c>
      <c r="E126" s="229" t="s">
        <v>670</v>
      </c>
      <c r="F126" s="230" t="s">
        <v>671</v>
      </c>
      <c r="G126" s="231" t="s">
        <v>179</v>
      </c>
      <c r="H126" s="232">
        <v>23.225000000000001</v>
      </c>
      <c r="I126" s="233"/>
      <c r="J126" s="234">
        <f>ROUND(I126*H126,2)</f>
        <v>0</v>
      </c>
      <c r="K126" s="230" t="s">
        <v>167</v>
      </c>
      <c r="L126" s="44"/>
      <c r="M126" s="235" t="s">
        <v>1</v>
      </c>
      <c r="N126" s="236" t="s">
        <v>50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0.35338999999999998</v>
      </c>
      <c r="T126" s="238">
        <f>S126*H126</f>
        <v>8.2074827500000005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168</v>
      </c>
      <c r="AT126" s="239" t="s">
        <v>163</v>
      </c>
      <c r="AU126" s="239" t="s">
        <v>94</v>
      </c>
      <c r="AY126" s="16" t="s">
        <v>161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6" t="s">
        <v>92</v>
      </c>
      <c r="BK126" s="240">
        <f>ROUND(I126*H126,2)</f>
        <v>0</v>
      </c>
      <c r="BL126" s="16" t="s">
        <v>168</v>
      </c>
      <c r="BM126" s="239" t="s">
        <v>672</v>
      </c>
    </row>
    <row r="127" s="2" customFormat="1">
      <c r="A127" s="38"/>
      <c r="B127" s="39"/>
      <c r="C127" s="40"/>
      <c r="D127" s="243" t="s">
        <v>249</v>
      </c>
      <c r="E127" s="40"/>
      <c r="F127" s="264" t="s">
        <v>673</v>
      </c>
      <c r="G127" s="40"/>
      <c r="H127" s="40"/>
      <c r="I127" s="265"/>
      <c r="J127" s="40"/>
      <c r="K127" s="40"/>
      <c r="L127" s="44"/>
      <c r="M127" s="266"/>
      <c r="N127" s="26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249</v>
      </c>
      <c r="AU127" s="16" t="s">
        <v>94</v>
      </c>
    </row>
    <row r="128" s="2" customFormat="1">
      <c r="A128" s="38"/>
      <c r="B128" s="39"/>
      <c r="C128" s="228" t="s">
        <v>94</v>
      </c>
      <c r="D128" s="228" t="s">
        <v>163</v>
      </c>
      <c r="E128" s="229" t="s">
        <v>674</v>
      </c>
      <c r="F128" s="230" t="s">
        <v>675</v>
      </c>
      <c r="G128" s="231" t="s">
        <v>188</v>
      </c>
      <c r="H128" s="232">
        <v>43</v>
      </c>
      <c r="I128" s="233"/>
      <c r="J128" s="234">
        <f>ROUND(I128*H128,2)</f>
        <v>0</v>
      </c>
      <c r="K128" s="230" t="s">
        <v>167</v>
      </c>
      <c r="L128" s="44"/>
      <c r="M128" s="235" t="s">
        <v>1</v>
      </c>
      <c r="N128" s="236" t="s">
        <v>50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1.8080000000000001</v>
      </c>
      <c r="T128" s="238">
        <f>S128*H128</f>
        <v>77.744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168</v>
      </c>
      <c r="AT128" s="239" t="s">
        <v>163</v>
      </c>
      <c r="AU128" s="239" t="s">
        <v>94</v>
      </c>
      <c r="AY128" s="16" t="s">
        <v>161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6" t="s">
        <v>92</v>
      </c>
      <c r="BK128" s="240">
        <f>ROUND(I128*H128,2)</f>
        <v>0</v>
      </c>
      <c r="BL128" s="16" t="s">
        <v>168</v>
      </c>
      <c r="BM128" s="239" t="s">
        <v>676</v>
      </c>
    </row>
    <row r="129" s="13" customFormat="1">
      <c r="A129" s="13"/>
      <c r="B129" s="241"/>
      <c r="C129" s="242"/>
      <c r="D129" s="243" t="s">
        <v>190</v>
      </c>
      <c r="E129" s="244" t="s">
        <v>1</v>
      </c>
      <c r="F129" s="245" t="s">
        <v>677</v>
      </c>
      <c r="G129" s="242"/>
      <c r="H129" s="246">
        <v>43</v>
      </c>
      <c r="I129" s="247"/>
      <c r="J129" s="242"/>
      <c r="K129" s="242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190</v>
      </c>
      <c r="AU129" s="252" t="s">
        <v>94</v>
      </c>
      <c r="AV129" s="13" t="s">
        <v>94</v>
      </c>
      <c r="AW129" s="13" t="s">
        <v>41</v>
      </c>
      <c r="AX129" s="13" t="s">
        <v>92</v>
      </c>
      <c r="AY129" s="252" t="s">
        <v>161</v>
      </c>
    </row>
    <row r="130" s="2" customFormat="1">
      <c r="A130" s="38"/>
      <c r="B130" s="39"/>
      <c r="C130" s="228" t="s">
        <v>257</v>
      </c>
      <c r="D130" s="228" t="s">
        <v>163</v>
      </c>
      <c r="E130" s="229" t="s">
        <v>678</v>
      </c>
      <c r="F130" s="230" t="s">
        <v>679</v>
      </c>
      <c r="G130" s="231" t="s">
        <v>188</v>
      </c>
      <c r="H130" s="232">
        <v>43</v>
      </c>
      <c r="I130" s="233"/>
      <c r="J130" s="234">
        <f>ROUND(I130*H130,2)</f>
        <v>0</v>
      </c>
      <c r="K130" s="230" t="s">
        <v>167</v>
      </c>
      <c r="L130" s="44"/>
      <c r="M130" s="235" t="s">
        <v>1</v>
      </c>
      <c r="N130" s="236" t="s">
        <v>50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168</v>
      </c>
      <c r="AT130" s="239" t="s">
        <v>163</v>
      </c>
      <c r="AU130" s="239" t="s">
        <v>94</v>
      </c>
      <c r="AY130" s="16" t="s">
        <v>161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6" t="s">
        <v>92</v>
      </c>
      <c r="BK130" s="240">
        <f>ROUND(I130*H130,2)</f>
        <v>0</v>
      </c>
      <c r="BL130" s="16" t="s">
        <v>168</v>
      </c>
      <c r="BM130" s="239" t="s">
        <v>680</v>
      </c>
    </row>
    <row r="131" s="2" customFormat="1" ht="16.5" customHeight="1">
      <c r="A131" s="38"/>
      <c r="B131" s="39"/>
      <c r="C131" s="228" t="s">
        <v>168</v>
      </c>
      <c r="D131" s="228" t="s">
        <v>163</v>
      </c>
      <c r="E131" s="229" t="s">
        <v>681</v>
      </c>
      <c r="F131" s="230" t="s">
        <v>682</v>
      </c>
      <c r="G131" s="231" t="s">
        <v>188</v>
      </c>
      <c r="H131" s="232">
        <v>43</v>
      </c>
      <c r="I131" s="233"/>
      <c r="J131" s="234">
        <f>ROUND(I131*H131,2)</f>
        <v>0</v>
      </c>
      <c r="K131" s="230" t="s">
        <v>167</v>
      </c>
      <c r="L131" s="44"/>
      <c r="M131" s="235" t="s">
        <v>1</v>
      </c>
      <c r="N131" s="236" t="s">
        <v>50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168</v>
      </c>
      <c r="AT131" s="239" t="s">
        <v>163</v>
      </c>
      <c r="AU131" s="239" t="s">
        <v>94</v>
      </c>
      <c r="AY131" s="16" t="s">
        <v>161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92</v>
      </c>
      <c r="BK131" s="240">
        <f>ROUND(I131*H131,2)</f>
        <v>0</v>
      </c>
      <c r="BL131" s="16" t="s">
        <v>168</v>
      </c>
      <c r="BM131" s="239" t="s">
        <v>683</v>
      </c>
    </row>
    <row r="132" s="2" customFormat="1">
      <c r="A132" s="38"/>
      <c r="B132" s="39"/>
      <c r="C132" s="228" t="s">
        <v>181</v>
      </c>
      <c r="D132" s="228" t="s">
        <v>163</v>
      </c>
      <c r="E132" s="229" t="s">
        <v>684</v>
      </c>
      <c r="F132" s="230" t="s">
        <v>685</v>
      </c>
      <c r="G132" s="231" t="s">
        <v>188</v>
      </c>
      <c r="H132" s="232">
        <v>43</v>
      </c>
      <c r="I132" s="233"/>
      <c r="J132" s="234">
        <f>ROUND(I132*H132,2)</f>
        <v>0</v>
      </c>
      <c r="K132" s="230" t="s">
        <v>167</v>
      </c>
      <c r="L132" s="44"/>
      <c r="M132" s="235" t="s">
        <v>1</v>
      </c>
      <c r="N132" s="236" t="s">
        <v>50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168</v>
      </c>
      <c r="AT132" s="239" t="s">
        <v>163</v>
      </c>
      <c r="AU132" s="239" t="s">
        <v>94</v>
      </c>
      <c r="AY132" s="16" t="s">
        <v>161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6" t="s">
        <v>92</v>
      </c>
      <c r="BK132" s="240">
        <f>ROUND(I132*H132,2)</f>
        <v>0</v>
      </c>
      <c r="BL132" s="16" t="s">
        <v>168</v>
      </c>
      <c r="BM132" s="239" t="s">
        <v>686</v>
      </c>
    </row>
    <row r="133" s="2" customFormat="1" ht="21.75" customHeight="1">
      <c r="A133" s="38"/>
      <c r="B133" s="39"/>
      <c r="C133" s="268" t="s">
        <v>185</v>
      </c>
      <c r="D133" s="268" t="s">
        <v>324</v>
      </c>
      <c r="E133" s="269" t="s">
        <v>687</v>
      </c>
      <c r="F133" s="270" t="s">
        <v>688</v>
      </c>
      <c r="G133" s="271" t="s">
        <v>210</v>
      </c>
      <c r="H133" s="272">
        <v>77.400000000000006</v>
      </c>
      <c r="I133" s="273"/>
      <c r="J133" s="274">
        <f>ROUND(I133*H133,2)</f>
        <v>0</v>
      </c>
      <c r="K133" s="270" t="s">
        <v>167</v>
      </c>
      <c r="L133" s="275"/>
      <c r="M133" s="276" t="s">
        <v>1</v>
      </c>
      <c r="N133" s="277" t="s">
        <v>50</v>
      </c>
      <c r="O133" s="91"/>
      <c r="P133" s="237">
        <f>O133*H133</f>
        <v>0</v>
      </c>
      <c r="Q133" s="237">
        <v>1</v>
      </c>
      <c r="R133" s="237">
        <f>Q133*H133</f>
        <v>77.400000000000006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198</v>
      </c>
      <c r="AT133" s="239" t="s">
        <v>324</v>
      </c>
      <c r="AU133" s="239" t="s">
        <v>94</v>
      </c>
      <c r="AY133" s="16" t="s">
        <v>161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6" t="s">
        <v>92</v>
      </c>
      <c r="BK133" s="240">
        <f>ROUND(I133*H133,2)</f>
        <v>0</v>
      </c>
      <c r="BL133" s="16" t="s">
        <v>168</v>
      </c>
      <c r="BM133" s="239" t="s">
        <v>689</v>
      </c>
    </row>
    <row r="134" s="13" customFormat="1">
      <c r="A134" s="13"/>
      <c r="B134" s="241"/>
      <c r="C134" s="242"/>
      <c r="D134" s="243" t="s">
        <v>190</v>
      </c>
      <c r="E134" s="242"/>
      <c r="F134" s="245" t="s">
        <v>690</v>
      </c>
      <c r="G134" s="242"/>
      <c r="H134" s="246">
        <v>77.400000000000006</v>
      </c>
      <c r="I134" s="247"/>
      <c r="J134" s="242"/>
      <c r="K134" s="242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190</v>
      </c>
      <c r="AU134" s="252" t="s">
        <v>94</v>
      </c>
      <c r="AV134" s="13" t="s">
        <v>94</v>
      </c>
      <c r="AW134" s="13" t="s">
        <v>4</v>
      </c>
      <c r="AX134" s="13" t="s">
        <v>92</v>
      </c>
      <c r="AY134" s="252" t="s">
        <v>161</v>
      </c>
    </row>
    <row r="135" s="2" customFormat="1" ht="16.5" customHeight="1">
      <c r="A135" s="38"/>
      <c r="B135" s="39"/>
      <c r="C135" s="228" t="s">
        <v>194</v>
      </c>
      <c r="D135" s="228" t="s">
        <v>163</v>
      </c>
      <c r="E135" s="229" t="s">
        <v>691</v>
      </c>
      <c r="F135" s="230" t="s">
        <v>692</v>
      </c>
      <c r="G135" s="231" t="s">
        <v>179</v>
      </c>
      <c r="H135" s="232">
        <v>23.225000000000001</v>
      </c>
      <c r="I135" s="233"/>
      <c r="J135" s="234">
        <f>ROUND(I135*H135,2)</f>
        <v>0</v>
      </c>
      <c r="K135" s="230" t="s">
        <v>167</v>
      </c>
      <c r="L135" s="44"/>
      <c r="M135" s="235" t="s">
        <v>1</v>
      </c>
      <c r="N135" s="236" t="s">
        <v>50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168</v>
      </c>
      <c r="AT135" s="239" t="s">
        <v>163</v>
      </c>
      <c r="AU135" s="239" t="s">
        <v>94</v>
      </c>
      <c r="AY135" s="16" t="s">
        <v>161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6" t="s">
        <v>92</v>
      </c>
      <c r="BK135" s="240">
        <f>ROUND(I135*H135,2)</f>
        <v>0</v>
      </c>
      <c r="BL135" s="16" t="s">
        <v>168</v>
      </c>
      <c r="BM135" s="239" t="s">
        <v>693</v>
      </c>
    </row>
    <row r="136" s="2" customFormat="1">
      <c r="A136" s="38"/>
      <c r="B136" s="39"/>
      <c r="C136" s="40"/>
      <c r="D136" s="243" t="s">
        <v>249</v>
      </c>
      <c r="E136" s="40"/>
      <c r="F136" s="264" t="s">
        <v>694</v>
      </c>
      <c r="G136" s="40"/>
      <c r="H136" s="40"/>
      <c r="I136" s="265"/>
      <c r="J136" s="40"/>
      <c r="K136" s="40"/>
      <c r="L136" s="44"/>
      <c r="M136" s="266"/>
      <c r="N136" s="26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249</v>
      </c>
      <c r="AU136" s="16" t="s">
        <v>94</v>
      </c>
    </row>
    <row r="137" s="2" customFormat="1" ht="16.5" customHeight="1">
      <c r="A137" s="38"/>
      <c r="B137" s="39"/>
      <c r="C137" s="268" t="s">
        <v>198</v>
      </c>
      <c r="D137" s="268" t="s">
        <v>324</v>
      </c>
      <c r="E137" s="269" t="s">
        <v>695</v>
      </c>
      <c r="F137" s="270" t="s">
        <v>696</v>
      </c>
      <c r="G137" s="271" t="s">
        <v>210</v>
      </c>
      <c r="H137" s="272">
        <v>2.2799999999999998</v>
      </c>
      <c r="I137" s="273"/>
      <c r="J137" s="274">
        <f>ROUND(I137*H137,2)</f>
        <v>0</v>
      </c>
      <c r="K137" s="270" t="s">
        <v>167</v>
      </c>
      <c r="L137" s="275"/>
      <c r="M137" s="276" t="s">
        <v>1</v>
      </c>
      <c r="N137" s="277" t="s">
        <v>50</v>
      </c>
      <c r="O137" s="91"/>
      <c r="P137" s="237">
        <f>O137*H137</f>
        <v>0</v>
      </c>
      <c r="Q137" s="237">
        <v>1</v>
      </c>
      <c r="R137" s="237">
        <f>Q137*H137</f>
        <v>2.2799999999999998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198</v>
      </c>
      <c r="AT137" s="239" t="s">
        <v>324</v>
      </c>
      <c r="AU137" s="239" t="s">
        <v>94</v>
      </c>
      <c r="AY137" s="16" t="s">
        <v>161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6" t="s">
        <v>92</v>
      </c>
      <c r="BK137" s="240">
        <f>ROUND(I137*H137,2)</f>
        <v>0</v>
      </c>
      <c r="BL137" s="16" t="s">
        <v>168</v>
      </c>
      <c r="BM137" s="239" t="s">
        <v>697</v>
      </c>
    </row>
    <row r="138" s="2" customFormat="1">
      <c r="A138" s="38"/>
      <c r="B138" s="39"/>
      <c r="C138" s="40"/>
      <c r="D138" s="243" t="s">
        <v>249</v>
      </c>
      <c r="E138" s="40"/>
      <c r="F138" s="264" t="s">
        <v>698</v>
      </c>
      <c r="G138" s="40"/>
      <c r="H138" s="40"/>
      <c r="I138" s="265"/>
      <c r="J138" s="40"/>
      <c r="K138" s="40"/>
      <c r="L138" s="44"/>
      <c r="M138" s="266"/>
      <c r="N138" s="26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249</v>
      </c>
      <c r="AU138" s="16" t="s">
        <v>94</v>
      </c>
    </row>
    <row r="139" s="2" customFormat="1">
      <c r="A139" s="38"/>
      <c r="B139" s="39"/>
      <c r="C139" s="268" t="s">
        <v>202</v>
      </c>
      <c r="D139" s="268" t="s">
        <v>324</v>
      </c>
      <c r="E139" s="269" t="s">
        <v>699</v>
      </c>
      <c r="F139" s="270" t="s">
        <v>700</v>
      </c>
      <c r="G139" s="271" t="s">
        <v>166</v>
      </c>
      <c r="H139" s="272">
        <v>38</v>
      </c>
      <c r="I139" s="273"/>
      <c r="J139" s="274">
        <f>ROUND(I139*H139,2)</f>
        <v>0</v>
      </c>
      <c r="K139" s="270" t="s">
        <v>167</v>
      </c>
      <c r="L139" s="275"/>
      <c r="M139" s="276" t="s">
        <v>1</v>
      </c>
      <c r="N139" s="277" t="s">
        <v>50</v>
      </c>
      <c r="O139" s="91"/>
      <c r="P139" s="237">
        <f>O139*H139</f>
        <v>0</v>
      </c>
      <c r="Q139" s="237">
        <v>0.28799999999999998</v>
      </c>
      <c r="R139" s="237">
        <f>Q139*H139</f>
        <v>10.943999999999999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198</v>
      </c>
      <c r="AT139" s="239" t="s">
        <v>324</v>
      </c>
      <c r="AU139" s="239" t="s">
        <v>94</v>
      </c>
      <c r="AY139" s="16" t="s">
        <v>161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6" t="s">
        <v>92</v>
      </c>
      <c r="BK139" s="240">
        <f>ROUND(I139*H139,2)</f>
        <v>0</v>
      </c>
      <c r="BL139" s="16" t="s">
        <v>168</v>
      </c>
      <c r="BM139" s="239" t="s">
        <v>701</v>
      </c>
    </row>
    <row r="140" s="2" customFormat="1">
      <c r="A140" s="38"/>
      <c r="B140" s="39"/>
      <c r="C140" s="40"/>
      <c r="D140" s="243" t="s">
        <v>249</v>
      </c>
      <c r="E140" s="40"/>
      <c r="F140" s="264" t="s">
        <v>698</v>
      </c>
      <c r="G140" s="40"/>
      <c r="H140" s="40"/>
      <c r="I140" s="265"/>
      <c r="J140" s="40"/>
      <c r="K140" s="40"/>
      <c r="L140" s="44"/>
      <c r="M140" s="266"/>
      <c r="N140" s="26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249</v>
      </c>
      <c r="AU140" s="16" t="s">
        <v>94</v>
      </c>
    </row>
    <row r="141" s="2" customFormat="1" ht="21.75" customHeight="1">
      <c r="A141" s="38"/>
      <c r="B141" s="39"/>
      <c r="C141" s="268" t="s">
        <v>207</v>
      </c>
      <c r="D141" s="268" t="s">
        <v>324</v>
      </c>
      <c r="E141" s="269" t="s">
        <v>702</v>
      </c>
      <c r="F141" s="270" t="s">
        <v>703</v>
      </c>
      <c r="G141" s="271" t="s">
        <v>166</v>
      </c>
      <c r="H141" s="272">
        <v>76</v>
      </c>
      <c r="I141" s="273"/>
      <c r="J141" s="274">
        <f>ROUND(I141*H141,2)</f>
        <v>0</v>
      </c>
      <c r="K141" s="270" t="s">
        <v>167</v>
      </c>
      <c r="L141" s="275"/>
      <c r="M141" s="276" t="s">
        <v>1</v>
      </c>
      <c r="N141" s="277" t="s">
        <v>50</v>
      </c>
      <c r="O141" s="91"/>
      <c r="P141" s="237">
        <f>O141*H141</f>
        <v>0</v>
      </c>
      <c r="Q141" s="237">
        <v>0.00018000000000000001</v>
      </c>
      <c r="R141" s="237">
        <f>Q141*H141</f>
        <v>0.013680000000000001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198</v>
      </c>
      <c r="AT141" s="239" t="s">
        <v>324</v>
      </c>
      <c r="AU141" s="239" t="s">
        <v>94</v>
      </c>
      <c r="AY141" s="16" t="s">
        <v>161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92</v>
      </c>
      <c r="BK141" s="240">
        <f>ROUND(I141*H141,2)</f>
        <v>0</v>
      </c>
      <c r="BL141" s="16" t="s">
        <v>168</v>
      </c>
      <c r="BM141" s="239" t="s">
        <v>704</v>
      </c>
    </row>
    <row r="142" s="13" customFormat="1">
      <c r="A142" s="13"/>
      <c r="B142" s="241"/>
      <c r="C142" s="242"/>
      <c r="D142" s="243" t="s">
        <v>190</v>
      </c>
      <c r="E142" s="244" t="s">
        <v>1</v>
      </c>
      <c r="F142" s="245" t="s">
        <v>705</v>
      </c>
      <c r="G142" s="242"/>
      <c r="H142" s="246">
        <v>76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190</v>
      </c>
      <c r="AU142" s="252" t="s">
        <v>94</v>
      </c>
      <c r="AV142" s="13" t="s">
        <v>94</v>
      </c>
      <c r="AW142" s="13" t="s">
        <v>41</v>
      </c>
      <c r="AX142" s="13" t="s">
        <v>92</v>
      </c>
      <c r="AY142" s="252" t="s">
        <v>161</v>
      </c>
    </row>
    <row r="143" s="2" customFormat="1">
      <c r="A143" s="38"/>
      <c r="B143" s="39"/>
      <c r="C143" s="228" t="s">
        <v>213</v>
      </c>
      <c r="D143" s="228" t="s">
        <v>163</v>
      </c>
      <c r="E143" s="229" t="s">
        <v>706</v>
      </c>
      <c r="F143" s="230" t="s">
        <v>707</v>
      </c>
      <c r="G143" s="231" t="s">
        <v>166</v>
      </c>
      <c r="H143" s="232">
        <v>4</v>
      </c>
      <c r="I143" s="233"/>
      <c r="J143" s="234">
        <f>ROUND(I143*H143,2)</f>
        <v>0</v>
      </c>
      <c r="K143" s="230" t="s">
        <v>167</v>
      </c>
      <c r="L143" s="44"/>
      <c r="M143" s="235" t="s">
        <v>1</v>
      </c>
      <c r="N143" s="236" t="s">
        <v>50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0.0042900000000000004</v>
      </c>
      <c r="T143" s="238">
        <f>S143*H143</f>
        <v>0.017160000000000002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168</v>
      </c>
      <c r="AT143" s="239" t="s">
        <v>163</v>
      </c>
      <c r="AU143" s="239" t="s">
        <v>94</v>
      </c>
      <c r="AY143" s="16" t="s">
        <v>161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6" t="s">
        <v>92</v>
      </c>
      <c r="BK143" s="240">
        <f>ROUND(I143*H143,2)</f>
        <v>0</v>
      </c>
      <c r="BL143" s="16" t="s">
        <v>168</v>
      </c>
      <c r="BM143" s="239" t="s">
        <v>708</v>
      </c>
    </row>
    <row r="144" s="2" customFormat="1">
      <c r="A144" s="38"/>
      <c r="B144" s="39"/>
      <c r="C144" s="268" t="s">
        <v>220</v>
      </c>
      <c r="D144" s="268" t="s">
        <v>324</v>
      </c>
      <c r="E144" s="269" t="s">
        <v>709</v>
      </c>
      <c r="F144" s="270" t="s">
        <v>710</v>
      </c>
      <c r="G144" s="271" t="s">
        <v>166</v>
      </c>
      <c r="H144" s="272">
        <v>4</v>
      </c>
      <c r="I144" s="273"/>
      <c r="J144" s="274">
        <f>ROUND(I144*H144,2)</f>
        <v>0</v>
      </c>
      <c r="K144" s="270" t="s">
        <v>167</v>
      </c>
      <c r="L144" s="275"/>
      <c r="M144" s="276" t="s">
        <v>1</v>
      </c>
      <c r="N144" s="277" t="s">
        <v>50</v>
      </c>
      <c r="O144" s="91"/>
      <c r="P144" s="237">
        <f>O144*H144</f>
        <v>0</v>
      </c>
      <c r="Q144" s="237">
        <v>0.0037699999999999999</v>
      </c>
      <c r="R144" s="237">
        <f>Q144*H144</f>
        <v>0.01508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198</v>
      </c>
      <c r="AT144" s="239" t="s">
        <v>324</v>
      </c>
      <c r="AU144" s="239" t="s">
        <v>94</v>
      </c>
      <c r="AY144" s="16" t="s">
        <v>161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6" t="s">
        <v>92</v>
      </c>
      <c r="BK144" s="240">
        <f>ROUND(I144*H144,2)</f>
        <v>0</v>
      </c>
      <c r="BL144" s="16" t="s">
        <v>168</v>
      </c>
      <c r="BM144" s="239" t="s">
        <v>711</v>
      </c>
    </row>
    <row r="145" s="2" customFormat="1">
      <c r="A145" s="38"/>
      <c r="B145" s="39"/>
      <c r="C145" s="228" t="s">
        <v>225</v>
      </c>
      <c r="D145" s="228" t="s">
        <v>163</v>
      </c>
      <c r="E145" s="229" t="s">
        <v>712</v>
      </c>
      <c r="F145" s="230" t="s">
        <v>713</v>
      </c>
      <c r="G145" s="231" t="s">
        <v>179</v>
      </c>
      <c r="H145" s="232">
        <v>300</v>
      </c>
      <c r="I145" s="233"/>
      <c r="J145" s="234">
        <f>ROUND(I145*H145,2)</f>
        <v>0</v>
      </c>
      <c r="K145" s="230" t="s">
        <v>167</v>
      </c>
      <c r="L145" s="44"/>
      <c r="M145" s="235" t="s">
        <v>1</v>
      </c>
      <c r="N145" s="236" t="s">
        <v>50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168</v>
      </c>
      <c r="AT145" s="239" t="s">
        <v>163</v>
      </c>
      <c r="AU145" s="239" t="s">
        <v>94</v>
      </c>
      <c r="AY145" s="16" t="s">
        <v>161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6" t="s">
        <v>92</v>
      </c>
      <c r="BK145" s="240">
        <f>ROUND(I145*H145,2)</f>
        <v>0</v>
      </c>
      <c r="BL145" s="16" t="s">
        <v>168</v>
      </c>
      <c r="BM145" s="239" t="s">
        <v>714</v>
      </c>
    </row>
    <row r="146" s="2" customFormat="1">
      <c r="A146" s="38"/>
      <c r="B146" s="39"/>
      <c r="C146" s="228" t="s">
        <v>230</v>
      </c>
      <c r="D146" s="228" t="s">
        <v>163</v>
      </c>
      <c r="E146" s="229" t="s">
        <v>715</v>
      </c>
      <c r="F146" s="230" t="s">
        <v>716</v>
      </c>
      <c r="G146" s="231" t="s">
        <v>179</v>
      </c>
      <c r="H146" s="232">
        <v>0</v>
      </c>
      <c r="I146" s="233"/>
      <c r="J146" s="234">
        <f>ROUND(I146*H146,2)</f>
        <v>0</v>
      </c>
      <c r="K146" s="230" t="s">
        <v>1</v>
      </c>
      <c r="L146" s="44"/>
      <c r="M146" s="235" t="s">
        <v>1</v>
      </c>
      <c r="N146" s="236" t="s">
        <v>50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168</v>
      </c>
      <c r="AT146" s="239" t="s">
        <v>163</v>
      </c>
      <c r="AU146" s="239" t="s">
        <v>94</v>
      </c>
      <c r="AY146" s="16" t="s">
        <v>161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6" t="s">
        <v>92</v>
      </c>
      <c r="BK146" s="240">
        <f>ROUND(I146*H146,2)</f>
        <v>0</v>
      </c>
      <c r="BL146" s="16" t="s">
        <v>168</v>
      </c>
      <c r="BM146" s="239" t="s">
        <v>717</v>
      </c>
    </row>
    <row r="147" s="2" customFormat="1">
      <c r="A147" s="38"/>
      <c r="B147" s="39"/>
      <c r="C147" s="40"/>
      <c r="D147" s="243" t="s">
        <v>249</v>
      </c>
      <c r="E147" s="40"/>
      <c r="F147" s="264" t="s">
        <v>718</v>
      </c>
      <c r="G147" s="40"/>
      <c r="H147" s="40"/>
      <c r="I147" s="265"/>
      <c r="J147" s="40"/>
      <c r="K147" s="40"/>
      <c r="L147" s="44"/>
      <c r="M147" s="266"/>
      <c r="N147" s="26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249</v>
      </c>
      <c r="AU147" s="16" t="s">
        <v>94</v>
      </c>
    </row>
    <row r="148" s="12" customFormat="1" ht="22.8" customHeight="1">
      <c r="A148" s="12"/>
      <c r="B148" s="212"/>
      <c r="C148" s="213"/>
      <c r="D148" s="214" t="s">
        <v>84</v>
      </c>
      <c r="E148" s="226" t="s">
        <v>542</v>
      </c>
      <c r="F148" s="226" t="s">
        <v>543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SUM(P149:P158)</f>
        <v>0</v>
      </c>
      <c r="Q148" s="220"/>
      <c r="R148" s="221">
        <f>SUM(R149:R158)</f>
        <v>0</v>
      </c>
      <c r="S148" s="220"/>
      <c r="T148" s="222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92</v>
      </c>
      <c r="AT148" s="224" t="s">
        <v>84</v>
      </c>
      <c r="AU148" s="224" t="s">
        <v>92</v>
      </c>
      <c r="AY148" s="223" t="s">
        <v>161</v>
      </c>
      <c r="BK148" s="225">
        <f>SUM(BK149:BK158)</f>
        <v>0</v>
      </c>
    </row>
    <row r="149" s="2" customFormat="1">
      <c r="A149" s="38"/>
      <c r="B149" s="39"/>
      <c r="C149" s="228" t="s">
        <v>8</v>
      </c>
      <c r="D149" s="228" t="s">
        <v>163</v>
      </c>
      <c r="E149" s="229" t="s">
        <v>545</v>
      </c>
      <c r="F149" s="230" t="s">
        <v>546</v>
      </c>
      <c r="G149" s="231" t="s">
        <v>210</v>
      </c>
      <c r="H149" s="232">
        <v>78.013999999999996</v>
      </c>
      <c r="I149" s="233"/>
      <c r="J149" s="234">
        <f>ROUND(I149*H149,2)</f>
        <v>0</v>
      </c>
      <c r="K149" s="230" t="s">
        <v>167</v>
      </c>
      <c r="L149" s="44"/>
      <c r="M149" s="235" t="s">
        <v>1</v>
      </c>
      <c r="N149" s="236" t="s">
        <v>50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168</v>
      </c>
      <c r="AT149" s="239" t="s">
        <v>163</v>
      </c>
      <c r="AU149" s="239" t="s">
        <v>94</v>
      </c>
      <c r="AY149" s="16" t="s">
        <v>161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92</v>
      </c>
      <c r="BK149" s="240">
        <f>ROUND(I149*H149,2)</f>
        <v>0</v>
      </c>
      <c r="BL149" s="16" t="s">
        <v>168</v>
      </c>
      <c r="BM149" s="239" t="s">
        <v>719</v>
      </c>
    </row>
    <row r="150" s="13" customFormat="1">
      <c r="A150" s="13"/>
      <c r="B150" s="241"/>
      <c r="C150" s="242"/>
      <c r="D150" s="243" t="s">
        <v>190</v>
      </c>
      <c r="E150" s="244" t="s">
        <v>1</v>
      </c>
      <c r="F150" s="245" t="s">
        <v>720</v>
      </c>
      <c r="G150" s="242"/>
      <c r="H150" s="246">
        <v>78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190</v>
      </c>
      <c r="AU150" s="252" t="s">
        <v>94</v>
      </c>
      <c r="AV150" s="13" t="s">
        <v>94</v>
      </c>
      <c r="AW150" s="13" t="s">
        <v>41</v>
      </c>
      <c r="AX150" s="13" t="s">
        <v>85</v>
      </c>
      <c r="AY150" s="252" t="s">
        <v>161</v>
      </c>
    </row>
    <row r="151" s="13" customFormat="1">
      <c r="A151" s="13"/>
      <c r="B151" s="241"/>
      <c r="C151" s="242"/>
      <c r="D151" s="243" t="s">
        <v>190</v>
      </c>
      <c r="E151" s="244" t="s">
        <v>1</v>
      </c>
      <c r="F151" s="245" t="s">
        <v>721</v>
      </c>
      <c r="G151" s="242"/>
      <c r="H151" s="246">
        <v>0.014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190</v>
      </c>
      <c r="AU151" s="252" t="s">
        <v>94</v>
      </c>
      <c r="AV151" s="13" t="s">
        <v>94</v>
      </c>
      <c r="AW151" s="13" t="s">
        <v>41</v>
      </c>
      <c r="AX151" s="13" t="s">
        <v>85</v>
      </c>
      <c r="AY151" s="252" t="s">
        <v>161</v>
      </c>
    </row>
    <row r="152" s="14" customFormat="1">
      <c r="A152" s="14"/>
      <c r="B152" s="253"/>
      <c r="C152" s="254"/>
      <c r="D152" s="243" t="s">
        <v>190</v>
      </c>
      <c r="E152" s="255" t="s">
        <v>1</v>
      </c>
      <c r="F152" s="256" t="s">
        <v>193</v>
      </c>
      <c r="G152" s="254"/>
      <c r="H152" s="257">
        <v>78.013999999999996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190</v>
      </c>
      <c r="AU152" s="263" t="s">
        <v>94</v>
      </c>
      <c r="AV152" s="14" t="s">
        <v>168</v>
      </c>
      <c r="AW152" s="14" t="s">
        <v>41</v>
      </c>
      <c r="AX152" s="14" t="s">
        <v>92</v>
      </c>
      <c r="AY152" s="263" t="s">
        <v>161</v>
      </c>
    </row>
    <row r="153" s="2" customFormat="1">
      <c r="A153" s="38"/>
      <c r="B153" s="39"/>
      <c r="C153" s="228" t="s">
        <v>239</v>
      </c>
      <c r="D153" s="228" t="s">
        <v>163</v>
      </c>
      <c r="E153" s="229" t="s">
        <v>552</v>
      </c>
      <c r="F153" s="230" t="s">
        <v>553</v>
      </c>
      <c r="G153" s="231" t="s">
        <v>210</v>
      </c>
      <c r="H153" s="232">
        <v>78.013999999999996</v>
      </c>
      <c r="I153" s="233"/>
      <c r="J153" s="234">
        <f>ROUND(I153*H153,2)</f>
        <v>0</v>
      </c>
      <c r="K153" s="230" t="s">
        <v>167</v>
      </c>
      <c r="L153" s="44"/>
      <c r="M153" s="235" t="s">
        <v>1</v>
      </c>
      <c r="N153" s="236" t="s">
        <v>50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168</v>
      </c>
      <c r="AT153" s="239" t="s">
        <v>163</v>
      </c>
      <c r="AU153" s="239" t="s">
        <v>94</v>
      </c>
      <c r="AY153" s="16" t="s">
        <v>161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6" t="s">
        <v>92</v>
      </c>
      <c r="BK153" s="240">
        <f>ROUND(I153*H153,2)</f>
        <v>0</v>
      </c>
      <c r="BL153" s="16" t="s">
        <v>168</v>
      </c>
      <c r="BM153" s="239" t="s">
        <v>722</v>
      </c>
    </row>
    <row r="154" s="2" customFormat="1" ht="16.5" customHeight="1">
      <c r="A154" s="38"/>
      <c r="B154" s="39"/>
      <c r="C154" s="228" t="s">
        <v>244</v>
      </c>
      <c r="D154" s="228" t="s">
        <v>163</v>
      </c>
      <c r="E154" s="229" t="s">
        <v>557</v>
      </c>
      <c r="F154" s="230" t="s">
        <v>558</v>
      </c>
      <c r="G154" s="231" t="s">
        <v>210</v>
      </c>
      <c r="H154" s="232">
        <v>780.13999999999999</v>
      </c>
      <c r="I154" s="233"/>
      <c r="J154" s="234">
        <f>ROUND(I154*H154,2)</f>
        <v>0</v>
      </c>
      <c r="K154" s="230" t="s">
        <v>167</v>
      </c>
      <c r="L154" s="44"/>
      <c r="M154" s="235" t="s">
        <v>1</v>
      </c>
      <c r="N154" s="236" t="s">
        <v>50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168</v>
      </c>
      <c r="AT154" s="239" t="s">
        <v>163</v>
      </c>
      <c r="AU154" s="239" t="s">
        <v>94</v>
      </c>
      <c r="AY154" s="16" t="s">
        <v>161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6" t="s">
        <v>92</v>
      </c>
      <c r="BK154" s="240">
        <f>ROUND(I154*H154,2)</f>
        <v>0</v>
      </c>
      <c r="BL154" s="16" t="s">
        <v>168</v>
      </c>
      <c r="BM154" s="239" t="s">
        <v>723</v>
      </c>
    </row>
    <row r="155" s="13" customFormat="1">
      <c r="A155" s="13"/>
      <c r="B155" s="241"/>
      <c r="C155" s="242"/>
      <c r="D155" s="243" t="s">
        <v>190</v>
      </c>
      <c r="E155" s="244" t="s">
        <v>1</v>
      </c>
      <c r="F155" s="245" t="s">
        <v>724</v>
      </c>
      <c r="G155" s="242"/>
      <c r="H155" s="246">
        <v>780.13999999999999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190</v>
      </c>
      <c r="AU155" s="252" t="s">
        <v>94</v>
      </c>
      <c r="AV155" s="13" t="s">
        <v>94</v>
      </c>
      <c r="AW155" s="13" t="s">
        <v>41</v>
      </c>
      <c r="AX155" s="13" t="s">
        <v>92</v>
      </c>
      <c r="AY155" s="252" t="s">
        <v>161</v>
      </c>
    </row>
    <row r="156" s="2" customFormat="1" ht="33" customHeight="1">
      <c r="A156" s="38"/>
      <c r="B156" s="39"/>
      <c r="C156" s="228" t="s">
        <v>252</v>
      </c>
      <c r="D156" s="228" t="s">
        <v>163</v>
      </c>
      <c r="E156" s="229" t="s">
        <v>725</v>
      </c>
      <c r="F156" s="230" t="s">
        <v>726</v>
      </c>
      <c r="G156" s="231" t="s">
        <v>210</v>
      </c>
      <c r="H156" s="232">
        <v>0.014</v>
      </c>
      <c r="I156" s="233"/>
      <c r="J156" s="234">
        <f>ROUND(I156*H156,2)</f>
        <v>0</v>
      </c>
      <c r="K156" s="230" t="s">
        <v>167</v>
      </c>
      <c r="L156" s="44"/>
      <c r="M156" s="235" t="s">
        <v>1</v>
      </c>
      <c r="N156" s="236" t="s">
        <v>50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168</v>
      </c>
      <c r="AT156" s="239" t="s">
        <v>163</v>
      </c>
      <c r="AU156" s="239" t="s">
        <v>94</v>
      </c>
      <c r="AY156" s="16" t="s">
        <v>161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6" t="s">
        <v>92</v>
      </c>
      <c r="BK156" s="240">
        <f>ROUND(I156*H156,2)</f>
        <v>0</v>
      </c>
      <c r="BL156" s="16" t="s">
        <v>168</v>
      </c>
      <c r="BM156" s="239" t="s">
        <v>727</v>
      </c>
    </row>
    <row r="157" s="13" customFormat="1">
      <c r="A157" s="13"/>
      <c r="B157" s="241"/>
      <c r="C157" s="242"/>
      <c r="D157" s="243" t="s">
        <v>190</v>
      </c>
      <c r="E157" s="244" t="s">
        <v>1</v>
      </c>
      <c r="F157" s="245" t="s">
        <v>721</v>
      </c>
      <c r="G157" s="242"/>
      <c r="H157" s="246">
        <v>0.014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190</v>
      </c>
      <c r="AU157" s="252" t="s">
        <v>94</v>
      </c>
      <c r="AV157" s="13" t="s">
        <v>94</v>
      </c>
      <c r="AW157" s="13" t="s">
        <v>41</v>
      </c>
      <c r="AX157" s="13" t="s">
        <v>92</v>
      </c>
      <c r="AY157" s="252" t="s">
        <v>161</v>
      </c>
    </row>
    <row r="158" s="2" customFormat="1">
      <c r="A158" s="38"/>
      <c r="B158" s="39"/>
      <c r="C158" s="228" t="s">
        <v>259</v>
      </c>
      <c r="D158" s="228" t="s">
        <v>163</v>
      </c>
      <c r="E158" s="229" t="s">
        <v>571</v>
      </c>
      <c r="F158" s="230" t="s">
        <v>209</v>
      </c>
      <c r="G158" s="231" t="s">
        <v>210</v>
      </c>
      <c r="H158" s="232">
        <v>78</v>
      </c>
      <c r="I158" s="233"/>
      <c r="J158" s="234">
        <f>ROUND(I158*H158,2)</f>
        <v>0</v>
      </c>
      <c r="K158" s="230" t="s">
        <v>167</v>
      </c>
      <c r="L158" s="44"/>
      <c r="M158" s="235" t="s">
        <v>1</v>
      </c>
      <c r="N158" s="236" t="s">
        <v>50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168</v>
      </c>
      <c r="AT158" s="239" t="s">
        <v>163</v>
      </c>
      <c r="AU158" s="239" t="s">
        <v>94</v>
      </c>
      <c r="AY158" s="16" t="s">
        <v>161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6" t="s">
        <v>92</v>
      </c>
      <c r="BK158" s="240">
        <f>ROUND(I158*H158,2)</f>
        <v>0</v>
      </c>
      <c r="BL158" s="16" t="s">
        <v>168</v>
      </c>
      <c r="BM158" s="239" t="s">
        <v>728</v>
      </c>
    </row>
    <row r="159" s="12" customFormat="1" ht="22.8" customHeight="1">
      <c r="A159" s="12"/>
      <c r="B159" s="212"/>
      <c r="C159" s="213"/>
      <c r="D159" s="214" t="s">
        <v>84</v>
      </c>
      <c r="E159" s="226" t="s">
        <v>573</v>
      </c>
      <c r="F159" s="226" t="s">
        <v>574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P160</f>
        <v>0</v>
      </c>
      <c r="Q159" s="220"/>
      <c r="R159" s="221">
        <f>R160</f>
        <v>0</v>
      </c>
      <c r="S159" s="220"/>
      <c r="T159" s="22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92</v>
      </c>
      <c r="AT159" s="224" t="s">
        <v>84</v>
      </c>
      <c r="AU159" s="224" t="s">
        <v>92</v>
      </c>
      <c r="AY159" s="223" t="s">
        <v>161</v>
      </c>
      <c r="BK159" s="225">
        <f>BK160</f>
        <v>0</v>
      </c>
    </row>
    <row r="160" s="2" customFormat="1">
      <c r="A160" s="38"/>
      <c r="B160" s="39"/>
      <c r="C160" s="228" t="s">
        <v>265</v>
      </c>
      <c r="D160" s="228" t="s">
        <v>163</v>
      </c>
      <c r="E160" s="229" t="s">
        <v>729</v>
      </c>
      <c r="F160" s="230" t="s">
        <v>730</v>
      </c>
      <c r="G160" s="231" t="s">
        <v>210</v>
      </c>
      <c r="H160" s="232">
        <v>90.653000000000006</v>
      </c>
      <c r="I160" s="233"/>
      <c r="J160" s="234">
        <f>ROUND(I160*H160,2)</f>
        <v>0</v>
      </c>
      <c r="K160" s="230" t="s">
        <v>167</v>
      </c>
      <c r="L160" s="44"/>
      <c r="M160" s="279" t="s">
        <v>1</v>
      </c>
      <c r="N160" s="280" t="s">
        <v>50</v>
      </c>
      <c r="O160" s="281"/>
      <c r="P160" s="282">
        <f>O160*H160</f>
        <v>0</v>
      </c>
      <c r="Q160" s="282">
        <v>0</v>
      </c>
      <c r="R160" s="282">
        <f>Q160*H160</f>
        <v>0</v>
      </c>
      <c r="S160" s="282">
        <v>0</v>
      </c>
      <c r="T160" s="2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168</v>
      </c>
      <c r="AT160" s="239" t="s">
        <v>163</v>
      </c>
      <c r="AU160" s="239" t="s">
        <v>94</v>
      </c>
      <c r="AY160" s="16" t="s">
        <v>161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6" t="s">
        <v>92</v>
      </c>
      <c r="BK160" s="240">
        <f>ROUND(I160*H160,2)</f>
        <v>0</v>
      </c>
      <c r="BL160" s="16" t="s">
        <v>168</v>
      </c>
      <c r="BM160" s="239" t="s">
        <v>731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AbRcY54sTC5HoJikaFB7f4UhCAEk0f6OtFE57EaVkMKZkkr4YDBMJrmymu0TFTqh2RUOVqTrbhSS7jHO+GIOUg==" hashValue="BpIrFkmG1Q/YboIRrZhbwntxn7XxPM1vb2wnileH6be340uZEAW/GlnvheAZkHHv2vCz48WwKMFS3jJsDOCvkQ==" algorithmName="SHA-512" password="CC35"/>
  <autoFilter ref="C122:K16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732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733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ROUND((SUM(BE126:BE160)),  2)</f>
        <v>0</v>
      </c>
      <c r="G35" s="38"/>
      <c r="H35" s="38"/>
      <c r="I35" s="166">
        <v>0.20999999999999999</v>
      </c>
      <c r="J35" s="165">
        <f>ROUND(((SUM(BE126:BE160))*I35),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ROUND((SUM(BF126:BF160)),  2)</f>
        <v>0</v>
      </c>
      <c r="G36" s="38"/>
      <c r="H36" s="38"/>
      <c r="I36" s="166">
        <v>0.14999999999999999</v>
      </c>
      <c r="J36" s="165">
        <f>ROUND(((SUM(BF126:BF160))*I36),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ROUND((SUM(BG126:BG160)),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ROUND((SUM(BH126:BH160)),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ROUND((SUM(BI126:BI160)),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732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20-07-2/01 - SO 02 - Most km 38,292 v traťovém úseku Kamenné Žehrovice - Stochov_ Most-izolace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132</v>
      </c>
      <c r="E98" s="193"/>
      <c r="F98" s="193"/>
      <c r="G98" s="193"/>
      <c r="H98" s="193"/>
      <c r="I98" s="193"/>
      <c r="J98" s="194">
        <f>J127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133</v>
      </c>
      <c r="E99" s="198"/>
      <c r="F99" s="198"/>
      <c r="G99" s="198"/>
      <c r="H99" s="198"/>
      <c r="I99" s="198"/>
      <c r="J99" s="199">
        <f>J128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134</v>
      </c>
      <c r="E100" s="198"/>
      <c r="F100" s="198"/>
      <c r="G100" s="198"/>
      <c r="H100" s="198"/>
      <c r="I100" s="198"/>
      <c r="J100" s="199">
        <f>J143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137</v>
      </c>
      <c r="E101" s="198"/>
      <c r="F101" s="198"/>
      <c r="G101" s="198"/>
      <c r="H101" s="198"/>
      <c r="I101" s="198"/>
      <c r="J101" s="199">
        <f>J146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141</v>
      </c>
      <c r="E102" s="198"/>
      <c r="F102" s="198"/>
      <c r="G102" s="198"/>
      <c r="H102" s="198"/>
      <c r="I102" s="198"/>
      <c r="J102" s="199">
        <f>J148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142</v>
      </c>
      <c r="E103" s="193"/>
      <c r="F103" s="193"/>
      <c r="G103" s="193"/>
      <c r="H103" s="193"/>
      <c r="I103" s="193"/>
      <c r="J103" s="194">
        <f>J150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33"/>
      <c r="D104" s="197" t="s">
        <v>143</v>
      </c>
      <c r="E104" s="198"/>
      <c r="F104" s="198"/>
      <c r="G104" s="198"/>
      <c r="H104" s="198"/>
      <c r="I104" s="198"/>
      <c r="J104" s="199">
        <f>J151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85" t="str">
        <f>E7</f>
        <v>Oprava mostních objektů v traťovém úseku Kamenné Žehrovice - Stochov</v>
      </c>
      <c r="F114" s="31"/>
      <c r="G114" s="31"/>
      <c r="H114" s="31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123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85" t="s">
        <v>732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E11</f>
        <v>20-07-2/01 - SO 02 - Most km 38,292 v traťovém úseku Kamenné Žehrovice - Stochov_ Most-izolace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Kačice</v>
      </c>
      <c r="G120" s="40"/>
      <c r="H120" s="40"/>
      <c r="I120" s="31" t="s">
        <v>23</v>
      </c>
      <c r="J120" s="79" t="str">
        <f>IF(J14="","",J14)</f>
        <v>12. 1. 2021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31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31" t="s">
        <v>42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147</v>
      </c>
      <c r="D125" s="204" t="s">
        <v>70</v>
      </c>
      <c r="E125" s="204" t="s">
        <v>66</v>
      </c>
      <c r="F125" s="204" t="s">
        <v>67</v>
      </c>
      <c r="G125" s="204" t="s">
        <v>148</v>
      </c>
      <c r="H125" s="204" t="s">
        <v>149</v>
      </c>
      <c r="I125" s="204" t="s">
        <v>150</v>
      </c>
      <c r="J125" s="204" t="s">
        <v>129</v>
      </c>
      <c r="K125" s="205" t="s">
        <v>151</v>
      </c>
      <c r="L125" s="206"/>
      <c r="M125" s="100" t="s">
        <v>1</v>
      </c>
      <c r="N125" s="101" t="s">
        <v>49</v>
      </c>
      <c r="O125" s="101" t="s">
        <v>152</v>
      </c>
      <c r="P125" s="101" t="s">
        <v>153</v>
      </c>
      <c r="Q125" s="101" t="s">
        <v>154</v>
      </c>
      <c r="R125" s="101" t="s">
        <v>155</v>
      </c>
      <c r="S125" s="101" t="s">
        <v>156</v>
      </c>
      <c r="T125" s="102" t="s">
        <v>157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158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P127+P150</f>
        <v>0</v>
      </c>
      <c r="Q126" s="104"/>
      <c r="R126" s="209">
        <f>R127+R150</f>
        <v>509.28474875999996</v>
      </c>
      <c r="S126" s="104"/>
      <c r="T126" s="210">
        <f>T127+T150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84</v>
      </c>
      <c r="AU126" s="16" t="s">
        <v>131</v>
      </c>
      <c r="BK126" s="211">
        <f>BK127+BK150</f>
        <v>0</v>
      </c>
    </row>
    <row r="127" s="12" customFormat="1" ht="25.92" customHeight="1">
      <c r="A127" s="12"/>
      <c r="B127" s="212"/>
      <c r="C127" s="213"/>
      <c r="D127" s="214" t="s">
        <v>84</v>
      </c>
      <c r="E127" s="215" t="s">
        <v>159</v>
      </c>
      <c r="F127" s="215" t="s">
        <v>160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P128+P143+P146+P148</f>
        <v>0</v>
      </c>
      <c r="Q127" s="220"/>
      <c r="R127" s="221">
        <f>R128+R143+R146+R148</f>
        <v>507.11811025999998</v>
      </c>
      <c r="S127" s="220"/>
      <c r="T127" s="222">
        <f>T128+T143+T146+T148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92</v>
      </c>
      <c r="AT127" s="224" t="s">
        <v>84</v>
      </c>
      <c r="AU127" s="224" t="s">
        <v>85</v>
      </c>
      <c r="AY127" s="223" t="s">
        <v>161</v>
      </c>
      <c r="BK127" s="225">
        <f>BK128+BK143+BK146+BK148</f>
        <v>0</v>
      </c>
    </row>
    <row r="128" s="12" customFormat="1" ht="22.8" customHeight="1">
      <c r="A128" s="12"/>
      <c r="B128" s="212"/>
      <c r="C128" s="213"/>
      <c r="D128" s="214" t="s">
        <v>84</v>
      </c>
      <c r="E128" s="226" t="s">
        <v>92</v>
      </c>
      <c r="F128" s="226" t="s">
        <v>162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SUM(P129:P142)</f>
        <v>0</v>
      </c>
      <c r="Q128" s="220"/>
      <c r="R128" s="221">
        <f>SUM(R129:R142)</f>
        <v>0</v>
      </c>
      <c r="S128" s="220"/>
      <c r="T128" s="222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92</v>
      </c>
      <c r="AT128" s="224" t="s">
        <v>84</v>
      </c>
      <c r="AU128" s="224" t="s">
        <v>92</v>
      </c>
      <c r="AY128" s="223" t="s">
        <v>161</v>
      </c>
      <c r="BK128" s="225">
        <f>SUM(BK129:BK142)</f>
        <v>0</v>
      </c>
    </row>
    <row r="129" s="2" customFormat="1">
      <c r="A129" s="38"/>
      <c r="B129" s="39"/>
      <c r="C129" s="228" t="s">
        <v>92</v>
      </c>
      <c r="D129" s="228" t="s">
        <v>163</v>
      </c>
      <c r="E129" s="229" t="s">
        <v>186</v>
      </c>
      <c r="F129" s="230" t="s">
        <v>187</v>
      </c>
      <c r="G129" s="231" t="s">
        <v>188</v>
      </c>
      <c r="H129" s="232">
        <v>243</v>
      </c>
      <c r="I129" s="233"/>
      <c r="J129" s="234">
        <f>ROUND(I129*H129,2)</f>
        <v>0</v>
      </c>
      <c r="K129" s="230" t="s">
        <v>167</v>
      </c>
      <c r="L129" s="44"/>
      <c r="M129" s="235" t="s">
        <v>1</v>
      </c>
      <c r="N129" s="236" t="s">
        <v>50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168</v>
      </c>
      <c r="AT129" s="239" t="s">
        <v>163</v>
      </c>
      <c r="AU129" s="239" t="s">
        <v>94</v>
      </c>
      <c r="AY129" s="16" t="s">
        <v>161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6" t="s">
        <v>92</v>
      </c>
      <c r="BK129" s="240">
        <f>ROUND(I129*H129,2)</f>
        <v>0</v>
      </c>
      <c r="BL129" s="16" t="s">
        <v>168</v>
      </c>
      <c r="BM129" s="239" t="s">
        <v>734</v>
      </c>
    </row>
    <row r="130" s="13" customFormat="1">
      <c r="A130" s="13"/>
      <c r="B130" s="241"/>
      <c r="C130" s="242"/>
      <c r="D130" s="243" t="s">
        <v>190</v>
      </c>
      <c r="E130" s="244" t="s">
        <v>1</v>
      </c>
      <c r="F130" s="245" t="s">
        <v>735</v>
      </c>
      <c r="G130" s="242"/>
      <c r="H130" s="246">
        <v>243</v>
      </c>
      <c r="I130" s="247"/>
      <c r="J130" s="242"/>
      <c r="K130" s="242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190</v>
      </c>
      <c r="AU130" s="252" t="s">
        <v>94</v>
      </c>
      <c r="AV130" s="13" t="s">
        <v>94</v>
      </c>
      <c r="AW130" s="13" t="s">
        <v>41</v>
      </c>
      <c r="AX130" s="13" t="s">
        <v>92</v>
      </c>
      <c r="AY130" s="252" t="s">
        <v>161</v>
      </c>
    </row>
    <row r="131" s="2" customFormat="1" ht="33" customHeight="1">
      <c r="A131" s="38"/>
      <c r="B131" s="39"/>
      <c r="C131" s="228" t="s">
        <v>94</v>
      </c>
      <c r="D131" s="228" t="s">
        <v>163</v>
      </c>
      <c r="E131" s="229" t="s">
        <v>199</v>
      </c>
      <c r="F131" s="230" t="s">
        <v>200</v>
      </c>
      <c r="G131" s="231" t="s">
        <v>188</v>
      </c>
      <c r="H131" s="232">
        <v>203</v>
      </c>
      <c r="I131" s="233"/>
      <c r="J131" s="234">
        <f>ROUND(I131*H131,2)</f>
        <v>0</v>
      </c>
      <c r="K131" s="230" t="s">
        <v>167</v>
      </c>
      <c r="L131" s="44"/>
      <c r="M131" s="235" t="s">
        <v>1</v>
      </c>
      <c r="N131" s="236" t="s">
        <v>50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168</v>
      </c>
      <c r="AT131" s="239" t="s">
        <v>163</v>
      </c>
      <c r="AU131" s="239" t="s">
        <v>94</v>
      </c>
      <c r="AY131" s="16" t="s">
        <v>161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92</v>
      </c>
      <c r="BK131" s="240">
        <f>ROUND(I131*H131,2)</f>
        <v>0</v>
      </c>
      <c r="BL131" s="16" t="s">
        <v>168</v>
      </c>
      <c r="BM131" s="239" t="s">
        <v>736</v>
      </c>
    </row>
    <row r="132" s="2" customFormat="1">
      <c r="A132" s="38"/>
      <c r="B132" s="39"/>
      <c r="C132" s="40"/>
      <c r="D132" s="243" t="s">
        <v>249</v>
      </c>
      <c r="E132" s="40"/>
      <c r="F132" s="264" t="s">
        <v>737</v>
      </c>
      <c r="G132" s="40"/>
      <c r="H132" s="40"/>
      <c r="I132" s="265"/>
      <c r="J132" s="40"/>
      <c r="K132" s="40"/>
      <c r="L132" s="44"/>
      <c r="M132" s="266"/>
      <c r="N132" s="26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249</v>
      </c>
      <c r="AU132" s="16" t="s">
        <v>94</v>
      </c>
    </row>
    <row r="133" s="13" customFormat="1">
      <c r="A133" s="13"/>
      <c r="B133" s="241"/>
      <c r="C133" s="242"/>
      <c r="D133" s="243" t="s">
        <v>190</v>
      </c>
      <c r="E133" s="244" t="s">
        <v>1</v>
      </c>
      <c r="F133" s="245" t="s">
        <v>738</v>
      </c>
      <c r="G133" s="242"/>
      <c r="H133" s="246">
        <v>203</v>
      </c>
      <c r="I133" s="247"/>
      <c r="J133" s="242"/>
      <c r="K133" s="242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190</v>
      </c>
      <c r="AU133" s="252" t="s">
        <v>94</v>
      </c>
      <c r="AV133" s="13" t="s">
        <v>94</v>
      </c>
      <c r="AW133" s="13" t="s">
        <v>41</v>
      </c>
      <c r="AX133" s="13" t="s">
        <v>92</v>
      </c>
      <c r="AY133" s="252" t="s">
        <v>161</v>
      </c>
    </row>
    <row r="134" s="2" customFormat="1">
      <c r="A134" s="38"/>
      <c r="B134" s="39"/>
      <c r="C134" s="228" t="s">
        <v>257</v>
      </c>
      <c r="D134" s="228" t="s">
        <v>163</v>
      </c>
      <c r="E134" s="229" t="s">
        <v>203</v>
      </c>
      <c r="F134" s="230" t="s">
        <v>204</v>
      </c>
      <c r="G134" s="231" t="s">
        <v>188</v>
      </c>
      <c r="H134" s="232">
        <v>406</v>
      </c>
      <c r="I134" s="233"/>
      <c r="J134" s="234">
        <f>ROUND(I134*H134,2)</f>
        <v>0</v>
      </c>
      <c r="K134" s="230" t="s">
        <v>167</v>
      </c>
      <c r="L134" s="44"/>
      <c r="M134" s="235" t="s">
        <v>1</v>
      </c>
      <c r="N134" s="236" t="s">
        <v>50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168</v>
      </c>
      <c r="AT134" s="239" t="s">
        <v>163</v>
      </c>
      <c r="AU134" s="239" t="s">
        <v>94</v>
      </c>
      <c r="AY134" s="16" t="s">
        <v>161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6" t="s">
        <v>92</v>
      </c>
      <c r="BK134" s="240">
        <f>ROUND(I134*H134,2)</f>
        <v>0</v>
      </c>
      <c r="BL134" s="16" t="s">
        <v>168</v>
      </c>
      <c r="BM134" s="239" t="s">
        <v>739</v>
      </c>
    </row>
    <row r="135" s="13" customFormat="1">
      <c r="A135" s="13"/>
      <c r="B135" s="241"/>
      <c r="C135" s="242"/>
      <c r="D135" s="243" t="s">
        <v>190</v>
      </c>
      <c r="E135" s="244" t="s">
        <v>1</v>
      </c>
      <c r="F135" s="245" t="s">
        <v>740</v>
      </c>
      <c r="G135" s="242"/>
      <c r="H135" s="246">
        <v>406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190</v>
      </c>
      <c r="AU135" s="252" t="s">
        <v>94</v>
      </c>
      <c r="AV135" s="13" t="s">
        <v>94</v>
      </c>
      <c r="AW135" s="13" t="s">
        <v>41</v>
      </c>
      <c r="AX135" s="13" t="s">
        <v>92</v>
      </c>
      <c r="AY135" s="252" t="s">
        <v>161</v>
      </c>
    </row>
    <row r="136" s="2" customFormat="1">
      <c r="A136" s="38"/>
      <c r="B136" s="39"/>
      <c r="C136" s="228" t="s">
        <v>168</v>
      </c>
      <c r="D136" s="228" t="s">
        <v>163</v>
      </c>
      <c r="E136" s="229" t="s">
        <v>208</v>
      </c>
      <c r="F136" s="230" t="s">
        <v>209</v>
      </c>
      <c r="G136" s="231" t="s">
        <v>210</v>
      </c>
      <c r="H136" s="232">
        <v>730.79999999999995</v>
      </c>
      <c r="I136" s="233"/>
      <c r="J136" s="234">
        <f>ROUND(I136*H136,2)</f>
        <v>0</v>
      </c>
      <c r="K136" s="230" t="s">
        <v>167</v>
      </c>
      <c r="L136" s="44"/>
      <c r="M136" s="235" t="s">
        <v>1</v>
      </c>
      <c r="N136" s="236" t="s">
        <v>50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168</v>
      </c>
      <c r="AT136" s="239" t="s">
        <v>163</v>
      </c>
      <c r="AU136" s="239" t="s">
        <v>94</v>
      </c>
      <c r="AY136" s="16" t="s">
        <v>161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6" t="s">
        <v>92</v>
      </c>
      <c r="BK136" s="240">
        <f>ROUND(I136*H136,2)</f>
        <v>0</v>
      </c>
      <c r="BL136" s="16" t="s">
        <v>168</v>
      </c>
      <c r="BM136" s="239" t="s">
        <v>741</v>
      </c>
    </row>
    <row r="137" s="13" customFormat="1">
      <c r="A137" s="13"/>
      <c r="B137" s="241"/>
      <c r="C137" s="242"/>
      <c r="D137" s="243" t="s">
        <v>190</v>
      </c>
      <c r="E137" s="244" t="s">
        <v>1</v>
      </c>
      <c r="F137" s="245" t="s">
        <v>742</v>
      </c>
      <c r="G137" s="242"/>
      <c r="H137" s="246">
        <v>730.79999999999995</v>
      </c>
      <c r="I137" s="247"/>
      <c r="J137" s="242"/>
      <c r="K137" s="242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190</v>
      </c>
      <c r="AU137" s="252" t="s">
        <v>94</v>
      </c>
      <c r="AV137" s="13" t="s">
        <v>94</v>
      </c>
      <c r="AW137" s="13" t="s">
        <v>41</v>
      </c>
      <c r="AX137" s="13" t="s">
        <v>92</v>
      </c>
      <c r="AY137" s="252" t="s">
        <v>161</v>
      </c>
    </row>
    <row r="138" s="2" customFormat="1" ht="33" customHeight="1">
      <c r="A138" s="38"/>
      <c r="B138" s="39"/>
      <c r="C138" s="228" t="s">
        <v>181</v>
      </c>
      <c r="D138" s="228" t="s">
        <v>163</v>
      </c>
      <c r="E138" s="229" t="s">
        <v>743</v>
      </c>
      <c r="F138" s="230" t="s">
        <v>744</v>
      </c>
      <c r="G138" s="231" t="s">
        <v>188</v>
      </c>
      <c r="H138" s="232">
        <v>40</v>
      </c>
      <c r="I138" s="233"/>
      <c r="J138" s="234">
        <f>ROUND(I138*H138,2)</f>
        <v>0</v>
      </c>
      <c r="K138" s="230" t="s">
        <v>167</v>
      </c>
      <c r="L138" s="44"/>
      <c r="M138" s="235" t="s">
        <v>1</v>
      </c>
      <c r="N138" s="236" t="s">
        <v>50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168</v>
      </c>
      <c r="AT138" s="239" t="s">
        <v>163</v>
      </c>
      <c r="AU138" s="239" t="s">
        <v>94</v>
      </c>
      <c r="AY138" s="16" t="s">
        <v>161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6" t="s">
        <v>92</v>
      </c>
      <c r="BK138" s="240">
        <f>ROUND(I138*H138,2)</f>
        <v>0</v>
      </c>
      <c r="BL138" s="16" t="s">
        <v>168</v>
      </c>
      <c r="BM138" s="239" t="s">
        <v>745</v>
      </c>
    </row>
    <row r="139" s="13" customFormat="1">
      <c r="A139" s="13"/>
      <c r="B139" s="241"/>
      <c r="C139" s="242"/>
      <c r="D139" s="243" t="s">
        <v>190</v>
      </c>
      <c r="E139" s="244" t="s">
        <v>1</v>
      </c>
      <c r="F139" s="245" t="s">
        <v>746</v>
      </c>
      <c r="G139" s="242"/>
      <c r="H139" s="246">
        <v>40</v>
      </c>
      <c r="I139" s="247"/>
      <c r="J139" s="242"/>
      <c r="K139" s="242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190</v>
      </c>
      <c r="AU139" s="252" t="s">
        <v>94</v>
      </c>
      <c r="AV139" s="13" t="s">
        <v>94</v>
      </c>
      <c r="AW139" s="13" t="s">
        <v>41</v>
      </c>
      <c r="AX139" s="13" t="s">
        <v>92</v>
      </c>
      <c r="AY139" s="252" t="s">
        <v>161</v>
      </c>
    </row>
    <row r="140" s="2" customFormat="1">
      <c r="A140" s="38"/>
      <c r="B140" s="39"/>
      <c r="C140" s="228" t="s">
        <v>185</v>
      </c>
      <c r="D140" s="228" t="s">
        <v>163</v>
      </c>
      <c r="E140" s="229" t="s">
        <v>195</v>
      </c>
      <c r="F140" s="230" t="s">
        <v>196</v>
      </c>
      <c r="G140" s="231" t="s">
        <v>188</v>
      </c>
      <c r="H140" s="232">
        <v>40</v>
      </c>
      <c r="I140" s="233"/>
      <c r="J140" s="234">
        <f>ROUND(I140*H140,2)</f>
        <v>0</v>
      </c>
      <c r="K140" s="230" t="s">
        <v>167</v>
      </c>
      <c r="L140" s="44"/>
      <c r="M140" s="235" t="s">
        <v>1</v>
      </c>
      <c r="N140" s="236" t="s">
        <v>50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168</v>
      </c>
      <c r="AT140" s="239" t="s">
        <v>163</v>
      </c>
      <c r="AU140" s="239" t="s">
        <v>94</v>
      </c>
      <c r="AY140" s="16" t="s">
        <v>161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6" t="s">
        <v>92</v>
      </c>
      <c r="BK140" s="240">
        <f>ROUND(I140*H140,2)</f>
        <v>0</v>
      </c>
      <c r="BL140" s="16" t="s">
        <v>168</v>
      </c>
      <c r="BM140" s="239" t="s">
        <v>747</v>
      </c>
    </row>
    <row r="141" s="2" customFormat="1" ht="33" customHeight="1">
      <c r="A141" s="38"/>
      <c r="B141" s="39"/>
      <c r="C141" s="228" t="s">
        <v>194</v>
      </c>
      <c r="D141" s="228" t="s">
        <v>163</v>
      </c>
      <c r="E141" s="229" t="s">
        <v>748</v>
      </c>
      <c r="F141" s="230" t="s">
        <v>749</v>
      </c>
      <c r="G141" s="231" t="s">
        <v>188</v>
      </c>
      <c r="H141" s="232">
        <v>40</v>
      </c>
      <c r="I141" s="233"/>
      <c r="J141" s="234">
        <f>ROUND(I141*H141,2)</f>
        <v>0</v>
      </c>
      <c r="K141" s="230" t="s">
        <v>167</v>
      </c>
      <c r="L141" s="44"/>
      <c r="M141" s="235" t="s">
        <v>1</v>
      </c>
      <c r="N141" s="236" t="s">
        <v>50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168</v>
      </c>
      <c r="AT141" s="239" t="s">
        <v>163</v>
      </c>
      <c r="AU141" s="239" t="s">
        <v>94</v>
      </c>
      <c r="AY141" s="16" t="s">
        <v>161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92</v>
      </c>
      <c r="BK141" s="240">
        <f>ROUND(I141*H141,2)</f>
        <v>0</v>
      </c>
      <c r="BL141" s="16" t="s">
        <v>168</v>
      </c>
      <c r="BM141" s="239" t="s">
        <v>750</v>
      </c>
    </row>
    <row r="142" s="13" customFormat="1">
      <c r="A142" s="13"/>
      <c r="B142" s="241"/>
      <c r="C142" s="242"/>
      <c r="D142" s="243" t="s">
        <v>190</v>
      </c>
      <c r="E142" s="244" t="s">
        <v>1</v>
      </c>
      <c r="F142" s="245" t="s">
        <v>751</v>
      </c>
      <c r="G142" s="242"/>
      <c r="H142" s="246">
        <v>40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190</v>
      </c>
      <c r="AU142" s="252" t="s">
        <v>94</v>
      </c>
      <c r="AV142" s="13" t="s">
        <v>94</v>
      </c>
      <c r="AW142" s="13" t="s">
        <v>41</v>
      </c>
      <c r="AX142" s="13" t="s">
        <v>92</v>
      </c>
      <c r="AY142" s="252" t="s">
        <v>161</v>
      </c>
    </row>
    <row r="143" s="12" customFormat="1" ht="22.8" customHeight="1">
      <c r="A143" s="12"/>
      <c r="B143" s="212"/>
      <c r="C143" s="213"/>
      <c r="D143" s="214" t="s">
        <v>84</v>
      </c>
      <c r="E143" s="226" t="s">
        <v>94</v>
      </c>
      <c r="F143" s="226" t="s">
        <v>219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SUM(P144:P145)</f>
        <v>0</v>
      </c>
      <c r="Q143" s="220"/>
      <c r="R143" s="221">
        <f>SUM(R144:R145)</f>
        <v>108.42611026</v>
      </c>
      <c r="S143" s="220"/>
      <c r="T143" s="22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92</v>
      </c>
      <c r="AT143" s="224" t="s">
        <v>84</v>
      </c>
      <c r="AU143" s="224" t="s">
        <v>92</v>
      </c>
      <c r="AY143" s="223" t="s">
        <v>161</v>
      </c>
      <c r="BK143" s="225">
        <f>SUM(BK144:BK145)</f>
        <v>0</v>
      </c>
    </row>
    <row r="144" s="2" customFormat="1" ht="33" customHeight="1">
      <c r="A144" s="38"/>
      <c r="B144" s="39"/>
      <c r="C144" s="228" t="s">
        <v>198</v>
      </c>
      <c r="D144" s="228" t="s">
        <v>163</v>
      </c>
      <c r="E144" s="229" t="s">
        <v>221</v>
      </c>
      <c r="F144" s="230" t="s">
        <v>222</v>
      </c>
      <c r="G144" s="231" t="s">
        <v>179</v>
      </c>
      <c r="H144" s="232">
        <v>71.109999999999999</v>
      </c>
      <c r="I144" s="233"/>
      <c r="J144" s="234">
        <f>ROUND(I144*H144,2)</f>
        <v>0</v>
      </c>
      <c r="K144" s="230" t="s">
        <v>167</v>
      </c>
      <c r="L144" s="44"/>
      <c r="M144" s="235" t="s">
        <v>1</v>
      </c>
      <c r="N144" s="236" t="s">
        <v>50</v>
      </c>
      <c r="O144" s="91"/>
      <c r="P144" s="237">
        <f>O144*H144</f>
        <v>0</v>
      </c>
      <c r="Q144" s="237">
        <v>1.5247660000000001</v>
      </c>
      <c r="R144" s="237">
        <f>Q144*H144</f>
        <v>108.42611026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168</v>
      </c>
      <c r="AT144" s="239" t="s">
        <v>163</v>
      </c>
      <c r="AU144" s="239" t="s">
        <v>94</v>
      </c>
      <c r="AY144" s="16" t="s">
        <v>161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6" t="s">
        <v>92</v>
      </c>
      <c r="BK144" s="240">
        <f>ROUND(I144*H144,2)</f>
        <v>0</v>
      </c>
      <c r="BL144" s="16" t="s">
        <v>168</v>
      </c>
      <c r="BM144" s="239" t="s">
        <v>752</v>
      </c>
    </row>
    <row r="145" s="13" customFormat="1">
      <c r="A145" s="13"/>
      <c r="B145" s="241"/>
      <c r="C145" s="242"/>
      <c r="D145" s="243" t="s">
        <v>190</v>
      </c>
      <c r="E145" s="244" t="s">
        <v>1</v>
      </c>
      <c r="F145" s="245" t="s">
        <v>753</v>
      </c>
      <c r="G145" s="242"/>
      <c r="H145" s="246">
        <v>71.109999999999999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190</v>
      </c>
      <c r="AU145" s="252" t="s">
        <v>94</v>
      </c>
      <c r="AV145" s="13" t="s">
        <v>94</v>
      </c>
      <c r="AW145" s="13" t="s">
        <v>41</v>
      </c>
      <c r="AX145" s="13" t="s">
        <v>92</v>
      </c>
      <c r="AY145" s="252" t="s">
        <v>161</v>
      </c>
    </row>
    <row r="146" s="12" customFormat="1" ht="22.8" customHeight="1">
      <c r="A146" s="12"/>
      <c r="B146" s="212"/>
      <c r="C146" s="213"/>
      <c r="D146" s="214" t="s">
        <v>84</v>
      </c>
      <c r="E146" s="226" t="s">
        <v>181</v>
      </c>
      <c r="F146" s="226" t="s">
        <v>312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P147</f>
        <v>0</v>
      </c>
      <c r="Q146" s="220"/>
      <c r="R146" s="221">
        <f>R147</f>
        <v>398.69200000000001</v>
      </c>
      <c r="S146" s="220"/>
      <c r="T146" s="22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92</v>
      </c>
      <c r="AT146" s="224" t="s">
        <v>84</v>
      </c>
      <c r="AU146" s="224" t="s">
        <v>92</v>
      </c>
      <c r="AY146" s="223" t="s">
        <v>161</v>
      </c>
      <c r="BK146" s="225">
        <f>BK147</f>
        <v>0</v>
      </c>
    </row>
    <row r="147" s="2" customFormat="1">
      <c r="A147" s="38"/>
      <c r="B147" s="39"/>
      <c r="C147" s="228" t="s">
        <v>202</v>
      </c>
      <c r="D147" s="228" t="s">
        <v>163</v>
      </c>
      <c r="E147" s="229" t="s">
        <v>314</v>
      </c>
      <c r="F147" s="230" t="s">
        <v>315</v>
      </c>
      <c r="G147" s="231" t="s">
        <v>188</v>
      </c>
      <c r="H147" s="232">
        <v>203</v>
      </c>
      <c r="I147" s="233"/>
      <c r="J147" s="234">
        <f>ROUND(I147*H147,2)</f>
        <v>0</v>
      </c>
      <c r="K147" s="230" t="s">
        <v>167</v>
      </c>
      <c r="L147" s="44"/>
      <c r="M147" s="235" t="s">
        <v>1</v>
      </c>
      <c r="N147" s="236" t="s">
        <v>50</v>
      </c>
      <c r="O147" s="91"/>
      <c r="P147" s="237">
        <f>O147*H147</f>
        <v>0</v>
      </c>
      <c r="Q147" s="237">
        <v>1.964</v>
      </c>
      <c r="R147" s="237">
        <f>Q147*H147</f>
        <v>398.69200000000001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168</v>
      </c>
      <c r="AT147" s="239" t="s">
        <v>163</v>
      </c>
      <c r="AU147" s="239" t="s">
        <v>94</v>
      </c>
      <c r="AY147" s="16" t="s">
        <v>161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6" t="s">
        <v>92</v>
      </c>
      <c r="BK147" s="240">
        <f>ROUND(I147*H147,2)</f>
        <v>0</v>
      </c>
      <c r="BL147" s="16" t="s">
        <v>168</v>
      </c>
      <c r="BM147" s="239" t="s">
        <v>754</v>
      </c>
    </row>
    <row r="148" s="12" customFormat="1" ht="22.8" customHeight="1">
      <c r="A148" s="12"/>
      <c r="B148" s="212"/>
      <c r="C148" s="213"/>
      <c r="D148" s="214" t="s">
        <v>84</v>
      </c>
      <c r="E148" s="226" t="s">
        <v>573</v>
      </c>
      <c r="F148" s="226" t="s">
        <v>574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P149</f>
        <v>0</v>
      </c>
      <c r="Q148" s="220"/>
      <c r="R148" s="221">
        <f>R149</f>
        <v>0</v>
      </c>
      <c r="S148" s="220"/>
      <c r="T148" s="22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92</v>
      </c>
      <c r="AT148" s="224" t="s">
        <v>84</v>
      </c>
      <c r="AU148" s="224" t="s">
        <v>92</v>
      </c>
      <c r="AY148" s="223" t="s">
        <v>161</v>
      </c>
      <c r="BK148" s="225">
        <f>BK149</f>
        <v>0</v>
      </c>
    </row>
    <row r="149" s="2" customFormat="1">
      <c r="A149" s="38"/>
      <c r="B149" s="39"/>
      <c r="C149" s="228" t="s">
        <v>207</v>
      </c>
      <c r="D149" s="228" t="s">
        <v>163</v>
      </c>
      <c r="E149" s="229" t="s">
        <v>576</v>
      </c>
      <c r="F149" s="230" t="s">
        <v>577</v>
      </c>
      <c r="G149" s="231" t="s">
        <v>210</v>
      </c>
      <c r="H149" s="232">
        <v>507.118</v>
      </c>
      <c r="I149" s="233"/>
      <c r="J149" s="234">
        <f>ROUND(I149*H149,2)</f>
        <v>0</v>
      </c>
      <c r="K149" s="230" t="s">
        <v>167</v>
      </c>
      <c r="L149" s="44"/>
      <c r="M149" s="235" t="s">
        <v>1</v>
      </c>
      <c r="N149" s="236" t="s">
        <v>50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168</v>
      </c>
      <c r="AT149" s="239" t="s">
        <v>163</v>
      </c>
      <c r="AU149" s="239" t="s">
        <v>94</v>
      </c>
      <c r="AY149" s="16" t="s">
        <v>161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92</v>
      </c>
      <c r="BK149" s="240">
        <f>ROUND(I149*H149,2)</f>
        <v>0</v>
      </c>
      <c r="BL149" s="16" t="s">
        <v>168</v>
      </c>
      <c r="BM149" s="239" t="s">
        <v>755</v>
      </c>
    </row>
    <row r="150" s="12" customFormat="1" ht="25.92" customHeight="1">
      <c r="A150" s="12"/>
      <c r="B150" s="212"/>
      <c r="C150" s="213"/>
      <c r="D150" s="214" t="s">
        <v>84</v>
      </c>
      <c r="E150" s="215" t="s">
        <v>579</v>
      </c>
      <c r="F150" s="215" t="s">
        <v>580</v>
      </c>
      <c r="G150" s="213"/>
      <c r="H150" s="213"/>
      <c r="I150" s="216"/>
      <c r="J150" s="217">
        <f>BK150</f>
        <v>0</v>
      </c>
      <c r="K150" s="213"/>
      <c r="L150" s="218"/>
      <c r="M150" s="219"/>
      <c r="N150" s="220"/>
      <c r="O150" s="220"/>
      <c r="P150" s="221">
        <f>P151</f>
        <v>0</v>
      </c>
      <c r="Q150" s="220"/>
      <c r="R150" s="221">
        <f>R151</f>
        <v>2.1666384999999999</v>
      </c>
      <c r="S150" s="220"/>
      <c r="T150" s="222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94</v>
      </c>
      <c r="AT150" s="224" t="s">
        <v>84</v>
      </c>
      <c r="AU150" s="224" t="s">
        <v>85</v>
      </c>
      <c r="AY150" s="223" t="s">
        <v>161</v>
      </c>
      <c r="BK150" s="225">
        <f>BK151</f>
        <v>0</v>
      </c>
    </row>
    <row r="151" s="12" customFormat="1" ht="22.8" customHeight="1">
      <c r="A151" s="12"/>
      <c r="B151" s="212"/>
      <c r="C151" s="213"/>
      <c r="D151" s="214" t="s">
        <v>84</v>
      </c>
      <c r="E151" s="226" t="s">
        <v>581</v>
      </c>
      <c r="F151" s="226" t="s">
        <v>582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SUM(P152:P160)</f>
        <v>0</v>
      </c>
      <c r="Q151" s="220"/>
      <c r="R151" s="221">
        <f>SUM(R152:R160)</f>
        <v>2.1666384999999999</v>
      </c>
      <c r="S151" s="220"/>
      <c r="T151" s="222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94</v>
      </c>
      <c r="AT151" s="224" t="s">
        <v>84</v>
      </c>
      <c r="AU151" s="224" t="s">
        <v>92</v>
      </c>
      <c r="AY151" s="223" t="s">
        <v>161</v>
      </c>
      <c r="BK151" s="225">
        <f>SUM(BK152:BK160)</f>
        <v>0</v>
      </c>
    </row>
    <row r="152" s="2" customFormat="1">
      <c r="A152" s="38"/>
      <c r="B152" s="39"/>
      <c r="C152" s="228" t="s">
        <v>213</v>
      </c>
      <c r="D152" s="228" t="s">
        <v>163</v>
      </c>
      <c r="E152" s="229" t="s">
        <v>756</v>
      </c>
      <c r="F152" s="230" t="s">
        <v>757</v>
      </c>
      <c r="G152" s="231" t="s">
        <v>216</v>
      </c>
      <c r="H152" s="232">
        <v>334.10000000000002</v>
      </c>
      <c r="I152" s="233"/>
      <c r="J152" s="234">
        <f>ROUND(I152*H152,2)</f>
        <v>0</v>
      </c>
      <c r="K152" s="230" t="s">
        <v>167</v>
      </c>
      <c r="L152" s="44"/>
      <c r="M152" s="235" t="s">
        <v>1</v>
      </c>
      <c r="N152" s="236" t="s">
        <v>50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239</v>
      </c>
      <c r="AT152" s="239" t="s">
        <v>163</v>
      </c>
      <c r="AU152" s="239" t="s">
        <v>94</v>
      </c>
      <c r="AY152" s="16" t="s">
        <v>161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6" t="s">
        <v>92</v>
      </c>
      <c r="BK152" s="240">
        <f>ROUND(I152*H152,2)</f>
        <v>0</v>
      </c>
      <c r="BL152" s="16" t="s">
        <v>239</v>
      </c>
      <c r="BM152" s="239" t="s">
        <v>758</v>
      </c>
    </row>
    <row r="153" s="13" customFormat="1">
      <c r="A153" s="13"/>
      <c r="B153" s="241"/>
      <c r="C153" s="242"/>
      <c r="D153" s="243" t="s">
        <v>190</v>
      </c>
      <c r="E153" s="244" t="s">
        <v>1</v>
      </c>
      <c r="F153" s="245" t="s">
        <v>759</v>
      </c>
      <c r="G153" s="242"/>
      <c r="H153" s="246">
        <v>334.10000000000002</v>
      </c>
      <c r="I153" s="247"/>
      <c r="J153" s="242"/>
      <c r="K153" s="242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190</v>
      </c>
      <c r="AU153" s="252" t="s">
        <v>94</v>
      </c>
      <c r="AV153" s="13" t="s">
        <v>94</v>
      </c>
      <c r="AW153" s="13" t="s">
        <v>41</v>
      </c>
      <c r="AX153" s="13" t="s">
        <v>92</v>
      </c>
      <c r="AY153" s="252" t="s">
        <v>161</v>
      </c>
    </row>
    <row r="154" s="2" customFormat="1">
      <c r="A154" s="38"/>
      <c r="B154" s="39"/>
      <c r="C154" s="268" t="s">
        <v>220</v>
      </c>
      <c r="D154" s="268" t="s">
        <v>324</v>
      </c>
      <c r="E154" s="269" t="s">
        <v>760</v>
      </c>
      <c r="F154" s="270" t="s">
        <v>761</v>
      </c>
      <c r="G154" s="271" t="s">
        <v>216</v>
      </c>
      <c r="H154" s="272">
        <v>384.21499999999998</v>
      </c>
      <c r="I154" s="273"/>
      <c r="J154" s="274">
        <f>ROUND(I154*H154,2)</f>
        <v>0</v>
      </c>
      <c r="K154" s="270" t="s">
        <v>1</v>
      </c>
      <c r="L154" s="275"/>
      <c r="M154" s="276" t="s">
        <v>1</v>
      </c>
      <c r="N154" s="277" t="s">
        <v>50</v>
      </c>
      <c r="O154" s="91"/>
      <c r="P154" s="237">
        <f>O154*H154</f>
        <v>0</v>
      </c>
      <c r="Q154" s="237">
        <v>0.0050000000000000001</v>
      </c>
      <c r="R154" s="237">
        <f>Q154*H154</f>
        <v>1.9210749999999999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331</v>
      </c>
      <c r="AT154" s="239" t="s">
        <v>324</v>
      </c>
      <c r="AU154" s="239" t="s">
        <v>94</v>
      </c>
      <c r="AY154" s="16" t="s">
        <v>161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6" t="s">
        <v>92</v>
      </c>
      <c r="BK154" s="240">
        <f>ROUND(I154*H154,2)</f>
        <v>0</v>
      </c>
      <c r="BL154" s="16" t="s">
        <v>239</v>
      </c>
      <c r="BM154" s="239" t="s">
        <v>762</v>
      </c>
    </row>
    <row r="155" s="13" customFormat="1">
      <c r="A155" s="13"/>
      <c r="B155" s="241"/>
      <c r="C155" s="242"/>
      <c r="D155" s="243" t="s">
        <v>190</v>
      </c>
      <c r="E155" s="242"/>
      <c r="F155" s="245" t="s">
        <v>763</v>
      </c>
      <c r="G155" s="242"/>
      <c r="H155" s="246">
        <v>384.21499999999998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190</v>
      </c>
      <c r="AU155" s="252" t="s">
        <v>94</v>
      </c>
      <c r="AV155" s="13" t="s">
        <v>94</v>
      </c>
      <c r="AW155" s="13" t="s">
        <v>4</v>
      </c>
      <c r="AX155" s="13" t="s">
        <v>92</v>
      </c>
      <c r="AY155" s="252" t="s">
        <v>161</v>
      </c>
    </row>
    <row r="156" s="2" customFormat="1">
      <c r="A156" s="38"/>
      <c r="B156" s="39"/>
      <c r="C156" s="228" t="s">
        <v>225</v>
      </c>
      <c r="D156" s="228" t="s">
        <v>163</v>
      </c>
      <c r="E156" s="229" t="s">
        <v>764</v>
      </c>
      <c r="F156" s="230" t="s">
        <v>765</v>
      </c>
      <c r="G156" s="231" t="s">
        <v>216</v>
      </c>
      <c r="H156" s="232">
        <v>334.10000000000002</v>
      </c>
      <c r="I156" s="233"/>
      <c r="J156" s="234">
        <f>ROUND(I156*H156,2)</f>
        <v>0</v>
      </c>
      <c r="K156" s="230" t="s">
        <v>167</v>
      </c>
      <c r="L156" s="44"/>
      <c r="M156" s="235" t="s">
        <v>1</v>
      </c>
      <c r="N156" s="236" t="s">
        <v>50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239</v>
      </c>
      <c r="AT156" s="239" t="s">
        <v>163</v>
      </c>
      <c r="AU156" s="239" t="s">
        <v>94</v>
      </c>
      <c r="AY156" s="16" t="s">
        <v>161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6" t="s">
        <v>92</v>
      </c>
      <c r="BK156" s="240">
        <f>ROUND(I156*H156,2)</f>
        <v>0</v>
      </c>
      <c r="BL156" s="16" t="s">
        <v>239</v>
      </c>
      <c r="BM156" s="239" t="s">
        <v>766</v>
      </c>
    </row>
    <row r="157" s="13" customFormat="1">
      <c r="A157" s="13"/>
      <c r="B157" s="241"/>
      <c r="C157" s="242"/>
      <c r="D157" s="243" t="s">
        <v>190</v>
      </c>
      <c r="E157" s="244" t="s">
        <v>1</v>
      </c>
      <c r="F157" s="245" t="s">
        <v>767</v>
      </c>
      <c r="G157" s="242"/>
      <c r="H157" s="246">
        <v>334.10000000000002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190</v>
      </c>
      <c r="AU157" s="252" t="s">
        <v>94</v>
      </c>
      <c r="AV157" s="13" t="s">
        <v>94</v>
      </c>
      <c r="AW157" s="13" t="s">
        <v>41</v>
      </c>
      <c r="AX157" s="13" t="s">
        <v>92</v>
      </c>
      <c r="AY157" s="252" t="s">
        <v>161</v>
      </c>
    </row>
    <row r="158" s="2" customFormat="1">
      <c r="A158" s="38"/>
      <c r="B158" s="39"/>
      <c r="C158" s="268" t="s">
        <v>230</v>
      </c>
      <c r="D158" s="268" t="s">
        <v>324</v>
      </c>
      <c r="E158" s="269" t="s">
        <v>768</v>
      </c>
      <c r="F158" s="270" t="s">
        <v>769</v>
      </c>
      <c r="G158" s="271" t="s">
        <v>216</v>
      </c>
      <c r="H158" s="272">
        <v>350.80500000000001</v>
      </c>
      <c r="I158" s="273"/>
      <c r="J158" s="274">
        <f>ROUND(I158*H158,2)</f>
        <v>0</v>
      </c>
      <c r="K158" s="270" t="s">
        <v>167</v>
      </c>
      <c r="L158" s="275"/>
      <c r="M158" s="276" t="s">
        <v>1</v>
      </c>
      <c r="N158" s="277" t="s">
        <v>50</v>
      </c>
      <c r="O158" s="91"/>
      <c r="P158" s="237">
        <f>O158*H158</f>
        <v>0</v>
      </c>
      <c r="Q158" s="237">
        <v>0.00069999999999999999</v>
      </c>
      <c r="R158" s="237">
        <f>Q158*H158</f>
        <v>0.24556349999999999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331</v>
      </c>
      <c r="AT158" s="239" t="s">
        <v>324</v>
      </c>
      <c r="AU158" s="239" t="s">
        <v>94</v>
      </c>
      <c r="AY158" s="16" t="s">
        <v>161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6" t="s">
        <v>92</v>
      </c>
      <c r="BK158" s="240">
        <f>ROUND(I158*H158,2)</f>
        <v>0</v>
      </c>
      <c r="BL158" s="16" t="s">
        <v>239</v>
      </c>
      <c r="BM158" s="239" t="s">
        <v>770</v>
      </c>
    </row>
    <row r="159" s="13" customFormat="1">
      <c r="A159" s="13"/>
      <c r="B159" s="241"/>
      <c r="C159" s="242"/>
      <c r="D159" s="243" t="s">
        <v>190</v>
      </c>
      <c r="E159" s="242"/>
      <c r="F159" s="245" t="s">
        <v>771</v>
      </c>
      <c r="G159" s="242"/>
      <c r="H159" s="246">
        <v>350.80500000000001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190</v>
      </c>
      <c r="AU159" s="252" t="s">
        <v>94</v>
      </c>
      <c r="AV159" s="13" t="s">
        <v>94</v>
      </c>
      <c r="AW159" s="13" t="s">
        <v>4</v>
      </c>
      <c r="AX159" s="13" t="s">
        <v>92</v>
      </c>
      <c r="AY159" s="252" t="s">
        <v>161</v>
      </c>
    </row>
    <row r="160" s="2" customFormat="1">
      <c r="A160" s="38"/>
      <c r="B160" s="39"/>
      <c r="C160" s="228" t="s">
        <v>8</v>
      </c>
      <c r="D160" s="228" t="s">
        <v>163</v>
      </c>
      <c r="E160" s="229" t="s">
        <v>657</v>
      </c>
      <c r="F160" s="230" t="s">
        <v>658</v>
      </c>
      <c r="G160" s="231" t="s">
        <v>659</v>
      </c>
      <c r="H160" s="278"/>
      <c r="I160" s="233"/>
      <c r="J160" s="234">
        <f>ROUND(I160*H160,2)</f>
        <v>0</v>
      </c>
      <c r="K160" s="230" t="s">
        <v>167</v>
      </c>
      <c r="L160" s="44"/>
      <c r="M160" s="279" t="s">
        <v>1</v>
      </c>
      <c r="N160" s="280" t="s">
        <v>50</v>
      </c>
      <c r="O160" s="281"/>
      <c r="P160" s="282">
        <f>O160*H160</f>
        <v>0</v>
      </c>
      <c r="Q160" s="282">
        <v>0</v>
      </c>
      <c r="R160" s="282">
        <f>Q160*H160</f>
        <v>0</v>
      </c>
      <c r="S160" s="282">
        <v>0</v>
      </c>
      <c r="T160" s="2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239</v>
      </c>
      <c r="AT160" s="239" t="s">
        <v>163</v>
      </c>
      <c r="AU160" s="239" t="s">
        <v>94</v>
      </c>
      <c r="AY160" s="16" t="s">
        <v>161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6" t="s">
        <v>92</v>
      </c>
      <c r="BK160" s="240">
        <f>ROUND(I160*H160,2)</f>
        <v>0</v>
      </c>
      <c r="BL160" s="16" t="s">
        <v>239</v>
      </c>
      <c r="BM160" s="239" t="s">
        <v>772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k5wtjK1ZIt0tktq/k3cBrS3lJrHX9sSroK5PXzz7suj7TtYTbM8VhUFIHryuBwgMKLTWUBZAnaCdQ1J1oAbdxg==" hashValue="Mw05UIkWcPhe8O0e9MfOHHGeLPTWz/7nN3NgFrSajIgsc7XBhEUMTndHo2wP3mxupNceOOGzollYvbNGhSKm/A==" algorithmName="SHA-512" password="CC35"/>
  <autoFilter ref="C125:K16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732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773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ROUND((SUM(BE123:BE161)),  2)</f>
        <v>0</v>
      </c>
      <c r="G35" s="38"/>
      <c r="H35" s="38"/>
      <c r="I35" s="166">
        <v>0.20999999999999999</v>
      </c>
      <c r="J35" s="165">
        <f>ROUND(((SUM(BE123:BE161))*I35),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ROUND((SUM(BF123:BF161)),  2)</f>
        <v>0</v>
      </c>
      <c r="G36" s="38"/>
      <c r="H36" s="38"/>
      <c r="I36" s="166">
        <v>0.14999999999999999</v>
      </c>
      <c r="J36" s="165">
        <f>ROUND(((SUM(BF123:BF161))*I36),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ROUND((SUM(BG123:BG161)),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ROUND((SUM(BH123:BH161)),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ROUND((SUM(BI123:BI161)),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732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20-07-2/02 - SO 02 - Most km 38,292 v traťovém úseku Kamenné Žehrovice - Stochov_ Železniční svršek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J123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132</v>
      </c>
      <c r="E98" s="193"/>
      <c r="F98" s="193"/>
      <c r="G98" s="193"/>
      <c r="H98" s="193"/>
      <c r="I98" s="193"/>
      <c r="J98" s="194">
        <f>J124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137</v>
      </c>
      <c r="E99" s="198"/>
      <c r="F99" s="198"/>
      <c r="G99" s="198"/>
      <c r="H99" s="198"/>
      <c r="I99" s="198"/>
      <c r="J99" s="199">
        <f>J125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140</v>
      </c>
      <c r="E100" s="198"/>
      <c r="F100" s="198"/>
      <c r="G100" s="198"/>
      <c r="H100" s="198"/>
      <c r="I100" s="198"/>
      <c r="J100" s="199">
        <f>J148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141</v>
      </c>
      <c r="E101" s="198"/>
      <c r="F101" s="198"/>
      <c r="G101" s="198"/>
      <c r="H101" s="198"/>
      <c r="I101" s="198"/>
      <c r="J101" s="199">
        <f>J160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2" t="s">
        <v>146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5" t="str">
        <f>E7</f>
        <v>Oprava mostních objektů v traťovém úseku Kamenné Žehrovice - Stochov</v>
      </c>
      <c r="F111" s="31"/>
      <c r="G111" s="31"/>
      <c r="H111" s="31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0"/>
      <c r="C112" s="31" t="s">
        <v>123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23.25" customHeight="1">
      <c r="A113" s="38"/>
      <c r="B113" s="39"/>
      <c r="C113" s="40"/>
      <c r="D113" s="40"/>
      <c r="E113" s="185" t="s">
        <v>732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125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30" customHeight="1">
      <c r="A115" s="38"/>
      <c r="B115" s="39"/>
      <c r="C115" s="40"/>
      <c r="D115" s="40"/>
      <c r="E115" s="76" t="str">
        <f>E11</f>
        <v>20-07-2/02 - SO 02 - Most km 38,292 v traťovém úseku Kamenné Žehrovice - Stochov_ Železniční svršek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21</v>
      </c>
      <c r="D117" s="40"/>
      <c r="E117" s="40"/>
      <c r="F117" s="26" t="str">
        <f>F14</f>
        <v>Kačice</v>
      </c>
      <c r="G117" s="40"/>
      <c r="H117" s="40"/>
      <c r="I117" s="31" t="s">
        <v>23</v>
      </c>
      <c r="J117" s="79" t="str">
        <f>IF(J14="","",J14)</f>
        <v>12. 1. 2021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1" t="s">
        <v>29</v>
      </c>
      <c r="D119" s="40"/>
      <c r="E119" s="40"/>
      <c r="F119" s="26" t="str">
        <f>E17</f>
        <v>Správa železnic, státní organizace</v>
      </c>
      <c r="G119" s="40"/>
      <c r="H119" s="40"/>
      <c r="I119" s="31" t="s">
        <v>37</v>
      </c>
      <c r="J119" s="36" t="str">
        <f>E23</f>
        <v>Ing. Ivan Šír, projektování dopravních staveb a.s.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35</v>
      </c>
      <c r="D120" s="40"/>
      <c r="E120" s="40"/>
      <c r="F120" s="26" t="str">
        <f>IF(E20="","",E20)</f>
        <v>Vyplň údaj</v>
      </c>
      <c r="G120" s="40"/>
      <c r="H120" s="40"/>
      <c r="I120" s="31" t="s">
        <v>42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1"/>
      <c r="B122" s="202"/>
      <c r="C122" s="203" t="s">
        <v>147</v>
      </c>
      <c r="D122" s="204" t="s">
        <v>70</v>
      </c>
      <c r="E122" s="204" t="s">
        <v>66</v>
      </c>
      <c r="F122" s="204" t="s">
        <v>67</v>
      </c>
      <c r="G122" s="204" t="s">
        <v>148</v>
      </c>
      <c r="H122" s="204" t="s">
        <v>149</v>
      </c>
      <c r="I122" s="204" t="s">
        <v>150</v>
      </c>
      <c r="J122" s="204" t="s">
        <v>129</v>
      </c>
      <c r="K122" s="205" t="s">
        <v>151</v>
      </c>
      <c r="L122" s="206"/>
      <c r="M122" s="100" t="s">
        <v>1</v>
      </c>
      <c r="N122" s="101" t="s">
        <v>49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40"/>
      <c r="J123" s="207">
        <f>BK123</f>
        <v>0</v>
      </c>
      <c r="K123" s="40"/>
      <c r="L123" s="44"/>
      <c r="M123" s="103"/>
      <c r="N123" s="208"/>
      <c r="O123" s="104"/>
      <c r="P123" s="209">
        <f>P124</f>
        <v>0</v>
      </c>
      <c r="Q123" s="104"/>
      <c r="R123" s="209">
        <f>R124</f>
        <v>135.36887999999999</v>
      </c>
      <c r="S123" s="104"/>
      <c r="T123" s="210">
        <f>T124</f>
        <v>128.59944000000002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84</v>
      </c>
      <c r="AU123" s="16" t="s">
        <v>131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84</v>
      </c>
      <c r="E124" s="215" t="s">
        <v>159</v>
      </c>
      <c r="F124" s="215" t="s">
        <v>160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P125+P148+P160</f>
        <v>0</v>
      </c>
      <c r="Q124" s="220"/>
      <c r="R124" s="221">
        <f>R125+R148+R160</f>
        <v>135.36887999999999</v>
      </c>
      <c r="S124" s="220"/>
      <c r="T124" s="222">
        <f>T125+T148+T160</f>
        <v>128.59944000000002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92</v>
      </c>
      <c r="AT124" s="224" t="s">
        <v>84</v>
      </c>
      <c r="AU124" s="224" t="s">
        <v>85</v>
      </c>
      <c r="AY124" s="223" t="s">
        <v>161</v>
      </c>
      <c r="BK124" s="225">
        <f>BK125+BK148+BK160</f>
        <v>0</v>
      </c>
    </row>
    <row r="125" s="12" customFormat="1" ht="22.8" customHeight="1">
      <c r="A125" s="12"/>
      <c r="B125" s="212"/>
      <c r="C125" s="213"/>
      <c r="D125" s="214" t="s">
        <v>84</v>
      </c>
      <c r="E125" s="226" t="s">
        <v>181</v>
      </c>
      <c r="F125" s="226" t="s">
        <v>312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SUM(P126:P147)</f>
        <v>0</v>
      </c>
      <c r="Q125" s="220"/>
      <c r="R125" s="221">
        <f>SUM(R126:R147)</f>
        <v>135.36887999999999</v>
      </c>
      <c r="S125" s="220"/>
      <c r="T125" s="222">
        <f>SUM(T126:T147)</f>
        <v>128.59944000000002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92</v>
      </c>
      <c r="AT125" s="224" t="s">
        <v>84</v>
      </c>
      <c r="AU125" s="224" t="s">
        <v>92</v>
      </c>
      <c r="AY125" s="223" t="s">
        <v>161</v>
      </c>
      <c r="BK125" s="225">
        <f>SUM(BK126:BK147)</f>
        <v>0</v>
      </c>
    </row>
    <row r="126" s="2" customFormat="1">
      <c r="A126" s="38"/>
      <c r="B126" s="39"/>
      <c r="C126" s="228" t="s">
        <v>92</v>
      </c>
      <c r="D126" s="228" t="s">
        <v>163</v>
      </c>
      <c r="E126" s="229" t="s">
        <v>670</v>
      </c>
      <c r="F126" s="230" t="s">
        <v>671</v>
      </c>
      <c r="G126" s="231" t="s">
        <v>179</v>
      </c>
      <c r="H126" s="232">
        <v>30</v>
      </c>
      <c r="I126" s="233"/>
      <c r="J126" s="234">
        <f>ROUND(I126*H126,2)</f>
        <v>0</v>
      </c>
      <c r="K126" s="230" t="s">
        <v>167</v>
      </c>
      <c r="L126" s="44"/>
      <c r="M126" s="235" t="s">
        <v>1</v>
      </c>
      <c r="N126" s="236" t="s">
        <v>50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0.35338999999999998</v>
      </c>
      <c r="T126" s="238">
        <f>S126*H126</f>
        <v>10.601699999999999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168</v>
      </c>
      <c r="AT126" s="239" t="s">
        <v>163</v>
      </c>
      <c r="AU126" s="239" t="s">
        <v>94</v>
      </c>
      <c r="AY126" s="16" t="s">
        <v>161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6" t="s">
        <v>92</v>
      </c>
      <c r="BK126" s="240">
        <f>ROUND(I126*H126,2)</f>
        <v>0</v>
      </c>
      <c r="BL126" s="16" t="s">
        <v>168</v>
      </c>
      <c r="BM126" s="239" t="s">
        <v>774</v>
      </c>
    </row>
    <row r="127" s="2" customFormat="1">
      <c r="A127" s="38"/>
      <c r="B127" s="39"/>
      <c r="C127" s="40"/>
      <c r="D127" s="243" t="s">
        <v>249</v>
      </c>
      <c r="E127" s="40"/>
      <c r="F127" s="264" t="s">
        <v>673</v>
      </c>
      <c r="G127" s="40"/>
      <c r="H127" s="40"/>
      <c r="I127" s="265"/>
      <c r="J127" s="40"/>
      <c r="K127" s="40"/>
      <c r="L127" s="44"/>
      <c r="M127" s="266"/>
      <c r="N127" s="26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249</v>
      </c>
      <c r="AU127" s="16" t="s">
        <v>94</v>
      </c>
    </row>
    <row r="128" s="2" customFormat="1">
      <c r="A128" s="38"/>
      <c r="B128" s="39"/>
      <c r="C128" s="228" t="s">
        <v>94</v>
      </c>
      <c r="D128" s="228" t="s">
        <v>163</v>
      </c>
      <c r="E128" s="229" t="s">
        <v>674</v>
      </c>
      <c r="F128" s="230" t="s">
        <v>675</v>
      </c>
      <c r="G128" s="231" t="s">
        <v>188</v>
      </c>
      <c r="H128" s="232">
        <v>65.25</v>
      </c>
      <c r="I128" s="233"/>
      <c r="J128" s="234">
        <f>ROUND(I128*H128,2)</f>
        <v>0</v>
      </c>
      <c r="K128" s="230" t="s">
        <v>167</v>
      </c>
      <c r="L128" s="44"/>
      <c r="M128" s="235" t="s">
        <v>1</v>
      </c>
      <c r="N128" s="236" t="s">
        <v>50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1.8080000000000001</v>
      </c>
      <c r="T128" s="238">
        <f>S128*H128</f>
        <v>117.97200000000001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168</v>
      </c>
      <c r="AT128" s="239" t="s">
        <v>163</v>
      </c>
      <c r="AU128" s="239" t="s">
        <v>94</v>
      </c>
      <c r="AY128" s="16" t="s">
        <v>161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6" t="s">
        <v>92</v>
      </c>
      <c r="BK128" s="240">
        <f>ROUND(I128*H128,2)</f>
        <v>0</v>
      </c>
      <c r="BL128" s="16" t="s">
        <v>168</v>
      </c>
      <c r="BM128" s="239" t="s">
        <v>775</v>
      </c>
    </row>
    <row r="129" s="13" customFormat="1">
      <c r="A129" s="13"/>
      <c r="B129" s="241"/>
      <c r="C129" s="242"/>
      <c r="D129" s="243" t="s">
        <v>190</v>
      </c>
      <c r="E129" s="244" t="s">
        <v>1</v>
      </c>
      <c r="F129" s="245" t="s">
        <v>776</v>
      </c>
      <c r="G129" s="242"/>
      <c r="H129" s="246">
        <v>65.25</v>
      </c>
      <c r="I129" s="247"/>
      <c r="J129" s="242"/>
      <c r="K129" s="242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190</v>
      </c>
      <c r="AU129" s="252" t="s">
        <v>94</v>
      </c>
      <c r="AV129" s="13" t="s">
        <v>94</v>
      </c>
      <c r="AW129" s="13" t="s">
        <v>41</v>
      </c>
      <c r="AX129" s="13" t="s">
        <v>92</v>
      </c>
      <c r="AY129" s="252" t="s">
        <v>161</v>
      </c>
    </row>
    <row r="130" s="2" customFormat="1">
      <c r="A130" s="38"/>
      <c r="B130" s="39"/>
      <c r="C130" s="228" t="s">
        <v>257</v>
      </c>
      <c r="D130" s="228" t="s">
        <v>163</v>
      </c>
      <c r="E130" s="229" t="s">
        <v>678</v>
      </c>
      <c r="F130" s="230" t="s">
        <v>679</v>
      </c>
      <c r="G130" s="231" t="s">
        <v>188</v>
      </c>
      <c r="H130" s="232">
        <v>65.25</v>
      </c>
      <c r="I130" s="233"/>
      <c r="J130" s="234">
        <f>ROUND(I130*H130,2)</f>
        <v>0</v>
      </c>
      <c r="K130" s="230" t="s">
        <v>167</v>
      </c>
      <c r="L130" s="44"/>
      <c r="M130" s="235" t="s">
        <v>1</v>
      </c>
      <c r="N130" s="236" t="s">
        <v>50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168</v>
      </c>
      <c r="AT130" s="239" t="s">
        <v>163</v>
      </c>
      <c r="AU130" s="239" t="s">
        <v>94</v>
      </c>
      <c r="AY130" s="16" t="s">
        <v>161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6" t="s">
        <v>92</v>
      </c>
      <c r="BK130" s="240">
        <f>ROUND(I130*H130,2)</f>
        <v>0</v>
      </c>
      <c r="BL130" s="16" t="s">
        <v>168</v>
      </c>
      <c r="BM130" s="239" t="s">
        <v>777</v>
      </c>
    </row>
    <row r="131" s="2" customFormat="1" ht="16.5" customHeight="1">
      <c r="A131" s="38"/>
      <c r="B131" s="39"/>
      <c r="C131" s="228" t="s">
        <v>168</v>
      </c>
      <c r="D131" s="228" t="s">
        <v>163</v>
      </c>
      <c r="E131" s="229" t="s">
        <v>681</v>
      </c>
      <c r="F131" s="230" t="s">
        <v>682</v>
      </c>
      <c r="G131" s="231" t="s">
        <v>188</v>
      </c>
      <c r="H131" s="232">
        <v>67</v>
      </c>
      <c r="I131" s="233"/>
      <c r="J131" s="234">
        <f>ROUND(I131*H131,2)</f>
        <v>0</v>
      </c>
      <c r="K131" s="230" t="s">
        <v>167</v>
      </c>
      <c r="L131" s="44"/>
      <c r="M131" s="235" t="s">
        <v>1</v>
      </c>
      <c r="N131" s="236" t="s">
        <v>50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168</v>
      </c>
      <c r="AT131" s="239" t="s">
        <v>163</v>
      </c>
      <c r="AU131" s="239" t="s">
        <v>94</v>
      </c>
      <c r="AY131" s="16" t="s">
        <v>161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92</v>
      </c>
      <c r="BK131" s="240">
        <f>ROUND(I131*H131,2)</f>
        <v>0</v>
      </c>
      <c r="BL131" s="16" t="s">
        <v>168</v>
      </c>
      <c r="BM131" s="239" t="s">
        <v>778</v>
      </c>
    </row>
    <row r="132" s="2" customFormat="1">
      <c r="A132" s="38"/>
      <c r="B132" s="39"/>
      <c r="C132" s="228" t="s">
        <v>181</v>
      </c>
      <c r="D132" s="228" t="s">
        <v>163</v>
      </c>
      <c r="E132" s="229" t="s">
        <v>779</v>
      </c>
      <c r="F132" s="230" t="s">
        <v>780</v>
      </c>
      <c r="G132" s="231" t="s">
        <v>188</v>
      </c>
      <c r="H132" s="232">
        <v>67</v>
      </c>
      <c r="I132" s="233"/>
      <c r="J132" s="234">
        <f>ROUND(I132*H132,2)</f>
        <v>0</v>
      </c>
      <c r="K132" s="230" t="s">
        <v>167</v>
      </c>
      <c r="L132" s="44"/>
      <c r="M132" s="235" t="s">
        <v>1</v>
      </c>
      <c r="N132" s="236" t="s">
        <v>50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168</v>
      </c>
      <c r="AT132" s="239" t="s">
        <v>163</v>
      </c>
      <c r="AU132" s="239" t="s">
        <v>94</v>
      </c>
      <c r="AY132" s="16" t="s">
        <v>161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6" t="s">
        <v>92</v>
      </c>
      <c r="BK132" s="240">
        <f>ROUND(I132*H132,2)</f>
        <v>0</v>
      </c>
      <c r="BL132" s="16" t="s">
        <v>168</v>
      </c>
      <c r="BM132" s="239" t="s">
        <v>781</v>
      </c>
    </row>
    <row r="133" s="2" customFormat="1" ht="21.75" customHeight="1">
      <c r="A133" s="38"/>
      <c r="B133" s="39"/>
      <c r="C133" s="268" t="s">
        <v>185</v>
      </c>
      <c r="D133" s="268" t="s">
        <v>324</v>
      </c>
      <c r="E133" s="269" t="s">
        <v>687</v>
      </c>
      <c r="F133" s="270" t="s">
        <v>688</v>
      </c>
      <c r="G133" s="271" t="s">
        <v>210</v>
      </c>
      <c r="H133" s="272">
        <v>120.59999999999999</v>
      </c>
      <c r="I133" s="273"/>
      <c r="J133" s="274">
        <f>ROUND(I133*H133,2)</f>
        <v>0</v>
      </c>
      <c r="K133" s="270" t="s">
        <v>167</v>
      </c>
      <c r="L133" s="275"/>
      <c r="M133" s="276" t="s">
        <v>1</v>
      </c>
      <c r="N133" s="277" t="s">
        <v>50</v>
      </c>
      <c r="O133" s="91"/>
      <c r="P133" s="237">
        <f>O133*H133</f>
        <v>0</v>
      </c>
      <c r="Q133" s="237">
        <v>1</v>
      </c>
      <c r="R133" s="237">
        <f>Q133*H133</f>
        <v>120.59999999999999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198</v>
      </c>
      <c r="AT133" s="239" t="s">
        <v>324</v>
      </c>
      <c r="AU133" s="239" t="s">
        <v>94</v>
      </c>
      <c r="AY133" s="16" t="s">
        <v>161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6" t="s">
        <v>92</v>
      </c>
      <c r="BK133" s="240">
        <f>ROUND(I133*H133,2)</f>
        <v>0</v>
      </c>
      <c r="BL133" s="16" t="s">
        <v>168</v>
      </c>
      <c r="BM133" s="239" t="s">
        <v>782</v>
      </c>
    </row>
    <row r="134" s="13" customFormat="1">
      <c r="A134" s="13"/>
      <c r="B134" s="241"/>
      <c r="C134" s="242"/>
      <c r="D134" s="243" t="s">
        <v>190</v>
      </c>
      <c r="E134" s="242"/>
      <c r="F134" s="245" t="s">
        <v>783</v>
      </c>
      <c r="G134" s="242"/>
      <c r="H134" s="246">
        <v>120.59999999999999</v>
      </c>
      <c r="I134" s="247"/>
      <c r="J134" s="242"/>
      <c r="K134" s="242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190</v>
      </c>
      <c r="AU134" s="252" t="s">
        <v>94</v>
      </c>
      <c r="AV134" s="13" t="s">
        <v>94</v>
      </c>
      <c r="AW134" s="13" t="s">
        <v>4</v>
      </c>
      <c r="AX134" s="13" t="s">
        <v>92</v>
      </c>
      <c r="AY134" s="252" t="s">
        <v>161</v>
      </c>
    </row>
    <row r="135" s="2" customFormat="1" ht="16.5" customHeight="1">
      <c r="A135" s="38"/>
      <c r="B135" s="39"/>
      <c r="C135" s="228" t="s">
        <v>194</v>
      </c>
      <c r="D135" s="228" t="s">
        <v>163</v>
      </c>
      <c r="E135" s="229" t="s">
        <v>691</v>
      </c>
      <c r="F135" s="230" t="s">
        <v>692</v>
      </c>
      <c r="G135" s="231" t="s">
        <v>179</v>
      </c>
      <c r="H135" s="232">
        <v>30</v>
      </c>
      <c r="I135" s="233"/>
      <c r="J135" s="234">
        <f>ROUND(I135*H135,2)</f>
        <v>0</v>
      </c>
      <c r="K135" s="230" t="s">
        <v>167</v>
      </c>
      <c r="L135" s="44"/>
      <c r="M135" s="235" t="s">
        <v>1</v>
      </c>
      <c r="N135" s="236" t="s">
        <v>50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168</v>
      </c>
      <c r="AT135" s="239" t="s">
        <v>163</v>
      </c>
      <c r="AU135" s="239" t="s">
        <v>94</v>
      </c>
      <c r="AY135" s="16" t="s">
        <v>161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6" t="s">
        <v>92</v>
      </c>
      <c r="BK135" s="240">
        <f>ROUND(I135*H135,2)</f>
        <v>0</v>
      </c>
      <c r="BL135" s="16" t="s">
        <v>168</v>
      </c>
      <c r="BM135" s="239" t="s">
        <v>784</v>
      </c>
    </row>
    <row r="136" s="2" customFormat="1">
      <c r="A136" s="38"/>
      <c r="B136" s="39"/>
      <c r="C136" s="40"/>
      <c r="D136" s="243" t="s">
        <v>249</v>
      </c>
      <c r="E136" s="40"/>
      <c r="F136" s="264" t="s">
        <v>694</v>
      </c>
      <c r="G136" s="40"/>
      <c r="H136" s="40"/>
      <c r="I136" s="265"/>
      <c r="J136" s="40"/>
      <c r="K136" s="40"/>
      <c r="L136" s="44"/>
      <c r="M136" s="266"/>
      <c r="N136" s="26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249</v>
      </c>
      <c r="AU136" s="16" t="s">
        <v>94</v>
      </c>
    </row>
    <row r="137" s="2" customFormat="1" ht="16.5" customHeight="1">
      <c r="A137" s="38"/>
      <c r="B137" s="39"/>
      <c r="C137" s="268" t="s">
        <v>198</v>
      </c>
      <c r="D137" s="268" t="s">
        <v>324</v>
      </c>
      <c r="E137" s="269" t="s">
        <v>785</v>
      </c>
      <c r="F137" s="270" t="s">
        <v>786</v>
      </c>
      <c r="G137" s="271" t="s">
        <v>179</v>
      </c>
      <c r="H137" s="272">
        <v>30</v>
      </c>
      <c r="I137" s="273"/>
      <c r="J137" s="274">
        <f>ROUND(I137*H137,2)</f>
        <v>0</v>
      </c>
      <c r="K137" s="270" t="s">
        <v>167</v>
      </c>
      <c r="L137" s="275"/>
      <c r="M137" s="276" t="s">
        <v>1</v>
      </c>
      <c r="N137" s="277" t="s">
        <v>50</v>
      </c>
      <c r="O137" s="91"/>
      <c r="P137" s="237">
        <f>O137*H137</f>
        <v>0</v>
      </c>
      <c r="Q137" s="237">
        <v>0.049390000000000003</v>
      </c>
      <c r="R137" s="237">
        <f>Q137*H137</f>
        <v>1.4817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198</v>
      </c>
      <c r="AT137" s="239" t="s">
        <v>324</v>
      </c>
      <c r="AU137" s="239" t="s">
        <v>94</v>
      </c>
      <c r="AY137" s="16" t="s">
        <v>161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6" t="s">
        <v>92</v>
      </c>
      <c r="BK137" s="240">
        <f>ROUND(I137*H137,2)</f>
        <v>0</v>
      </c>
      <c r="BL137" s="16" t="s">
        <v>168</v>
      </c>
      <c r="BM137" s="239" t="s">
        <v>787</v>
      </c>
    </row>
    <row r="138" s="2" customFormat="1">
      <c r="A138" s="38"/>
      <c r="B138" s="39"/>
      <c r="C138" s="40"/>
      <c r="D138" s="243" t="s">
        <v>249</v>
      </c>
      <c r="E138" s="40"/>
      <c r="F138" s="264" t="s">
        <v>698</v>
      </c>
      <c r="G138" s="40"/>
      <c r="H138" s="40"/>
      <c r="I138" s="265"/>
      <c r="J138" s="40"/>
      <c r="K138" s="40"/>
      <c r="L138" s="44"/>
      <c r="M138" s="266"/>
      <c r="N138" s="26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249</v>
      </c>
      <c r="AU138" s="16" t="s">
        <v>94</v>
      </c>
    </row>
    <row r="139" s="2" customFormat="1">
      <c r="A139" s="38"/>
      <c r="B139" s="39"/>
      <c r="C139" s="268" t="s">
        <v>202</v>
      </c>
      <c r="D139" s="268" t="s">
        <v>324</v>
      </c>
      <c r="E139" s="269" t="s">
        <v>699</v>
      </c>
      <c r="F139" s="270" t="s">
        <v>700</v>
      </c>
      <c r="G139" s="271" t="s">
        <v>166</v>
      </c>
      <c r="H139" s="272">
        <v>46</v>
      </c>
      <c r="I139" s="273"/>
      <c r="J139" s="274">
        <f>ROUND(I139*H139,2)</f>
        <v>0</v>
      </c>
      <c r="K139" s="270" t="s">
        <v>167</v>
      </c>
      <c r="L139" s="275"/>
      <c r="M139" s="276" t="s">
        <v>1</v>
      </c>
      <c r="N139" s="277" t="s">
        <v>50</v>
      </c>
      <c r="O139" s="91"/>
      <c r="P139" s="237">
        <f>O139*H139</f>
        <v>0</v>
      </c>
      <c r="Q139" s="237">
        <v>0.28799999999999998</v>
      </c>
      <c r="R139" s="237">
        <f>Q139*H139</f>
        <v>13.247999999999999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198</v>
      </c>
      <c r="AT139" s="239" t="s">
        <v>324</v>
      </c>
      <c r="AU139" s="239" t="s">
        <v>94</v>
      </c>
      <c r="AY139" s="16" t="s">
        <v>161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6" t="s">
        <v>92</v>
      </c>
      <c r="BK139" s="240">
        <f>ROUND(I139*H139,2)</f>
        <v>0</v>
      </c>
      <c r="BL139" s="16" t="s">
        <v>168</v>
      </c>
      <c r="BM139" s="239" t="s">
        <v>788</v>
      </c>
    </row>
    <row r="140" s="2" customFormat="1">
      <c r="A140" s="38"/>
      <c r="B140" s="39"/>
      <c r="C140" s="40"/>
      <c r="D140" s="243" t="s">
        <v>249</v>
      </c>
      <c r="E140" s="40"/>
      <c r="F140" s="264" t="s">
        <v>698</v>
      </c>
      <c r="G140" s="40"/>
      <c r="H140" s="40"/>
      <c r="I140" s="265"/>
      <c r="J140" s="40"/>
      <c r="K140" s="40"/>
      <c r="L140" s="44"/>
      <c r="M140" s="266"/>
      <c r="N140" s="26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249</v>
      </c>
      <c r="AU140" s="16" t="s">
        <v>94</v>
      </c>
    </row>
    <row r="141" s="2" customFormat="1" ht="21.75" customHeight="1">
      <c r="A141" s="38"/>
      <c r="B141" s="39"/>
      <c r="C141" s="268" t="s">
        <v>207</v>
      </c>
      <c r="D141" s="268" t="s">
        <v>324</v>
      </c>
      <c r="E141" s="269" t="s">
        <v>702</v>
      </c>
      <c r="F141" s="270" t="s">
        <v>703</v>
      </c>
      <c r="G141" s="271" t="s">
        <v>166</v>
      </c>
      <c r="H141" s="272">
        <v>92</v>
      </c>
      <c r="I141" s="273"/>
      <c r="J141" s="274">
        <f>ROUND(I141*H141,2)</f>
        <v>0</v>
      </c>
      <c r="K141" s="270" t="s">
        <v>167</v>
      </c>
      <c r="L141" s="275"/>
      <c r="M141" s="276" t="s">
        <v>1</v>
      </c>
      <c r="N141" s="277" t="s">
        <v>50</v>
      </c>
      <c r="O141" s="91"/>
      <c r="P141" s="237">
        <f>O141*H141</f>
        <v>0</v>
      </c>
      <c r="Q141" s="237">
        <v>0.00018000000000000001</v>
      </c>
      <c r="R141" s="237">
        <f>Q141*H141</f>
        <v>0.016560000000000002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198</v>
      </c>
      <c r="AT141" s="239" t="s">
        <v>324</v>
      </c>
      <c r="AU141" s="239" t="s">
        <v>94</v>
      </c>
      <c r="AY141" s="16" t="s">
        <v>161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92</v>
      </c>
      <c r="BK141" s="240">
        <f>ROUND(I141*H141,2)</f>
        <v>0</v>
      </c>
      <c r="BL141" s="16" t="s">
        <v>168</v>
      </c>
      <c r="BM141" s="239" t="s">
        <v>789</v>
      </c>
    </row>
    <row r="142" s="13" customFormat="1">
      <c r="A142" s="13"/>
      <c r="B142" s="241"/>
      <c r="C142" s="242"/>
      <c r="D142" s="243" t="s">
        <v>190</v>
      </c>
      <c r="E142" s="244" t="s">
        <v>1</v>
      </c>
      <c r="F142" s="245" t="s">
        <v>790</v>
      </c>
      <c r="G142" s="242"/>
      <c r="H142" s="246">
        <v>92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190</v>
      </c>
      <c r="AU142" s="252" t="s">
        <v>94</v>
      </c>
      <c r="AV142" s="13" t="s">
        <v>94</v>
      </c>
      <c r="AW142" s="13" t="s">
        <v>41</v>
      </c>
      <c r="AX142" s="13" t="s">
        <v>92</v>
      </c>
      <c r="AY142" s="252" t="s">
        <v>161</v>
      </c>
    </row>
    <row r="143" s="2" customFormat="1">
      <c r="A143" s="38"/>
      <c r="B143" s="39"/>
      <c r="C143" s="228" t="s">
        <v>213</v>
      </c>
      <c r="D143" s="228" t="s">
        <v>163</v>
      </c>
      <c r="E143" s="229" t="s">
        <v>706</v>
      </c>
      <c r="F143" s="230" t="s">
        <v>707</v>
      </c>
      <c r="G143" s="231" t="s">
        <v>166</v>
      </c>
      <c r="H143" s="232">
        <v>6</v>
      </c>
      <c r="I143" s="233"/>
      <c r="J143" s="234">
        <f>ROUND(I143*H143,2)</f>
        <v>0</v>
      </c>
      <c r="K143" s="230" t="s">
        <v>167</v>
      </c>
      <c r="L143" s="44"/>
      <c r="M143" s="235" t="s">
        <v>1</v>
      </c>
      <c r="N143" s="236" t="s">
        <v>50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0.0042900000000000004</v>
      </c>
      <c r="T143" s="238">
        <f>S143*H143</f>
        <v>0.025740000000000002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168</v>
      </c>
      <c r="AT143" s="239" t="s">
        <v>163</v>
      </c>
      <c r="AU143" s="239" t="s">
        <v>94</v>
      </c>
      <c r="AY143" s="16" t="s">
        <v>161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6" t="s">
        <v>92</v>
      </c>
      <c r="BK143" s="240">
        <f>ROUND(I143*H143,2)</f>
        <v>0</v>
      </c>
      <c r="BL143" s="16" t="s">
        <v>168</v>
      </c>
      <c r="BM143" s="239" t="s">
        <v>791</v>
      </c>
    </row>
    <row r="144" s="2" customFormat="1">
      <c r="A144" s="38"/>
      <c r="B144" s="39"/>
      <c r="C144" s="268" t="s">
        <v>220</v>
      </c>
      <c r="D144" s="268" t="s">
        <v>324</v>
      </c>
      <c r="E144" s="269" t="s">
        <v>709</v>
      </c>
      <c r="F144" s="270" t="s">
        <v>710</v>
      </c>
      <c r="G144" s="271" t="s">
        <v>166</v>
      </c>
      <c r="H144" s="272">
        <v>6</v>
      </c>
      <c r="I144" s="273"/>
      <c r="J144" s="274">
        <f>ROUND(I144*H144,2)</f>
        <v>0</v>
      </c>
      <c r="K144" s="270" t="s">
        <v>167</v>
      </c>
      <c r="L144" s="275"/>
      <c r="M144" s="276" t="s">
        <v>1</v>
      </c>
      <c r="N144" s="277" t="s">
        <v>50</v>
      </c>
      <c r="O144" s="91"/>
      <c r="P144" s="237">
        <f>O144*H144</f>
        <v>0</v>
      </c>
      <c r="Q144" s="237">
        <v>0.0037699999999999999</v>
      </c>
      <c r="R144" s="237">
        <f>Q144*H144</f>
        <v>0.022620000000000001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198</v>
      </c>
      <c r="AT144" s="239" t="s">
        <v>324</v>
      </c>
      <c r="AU144" s="239" t="s">
        <v>94</v>
      </c>
      <c r="AY144" s="16" t="s">
        <v>161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6" t="s">
        <v>92</v>
      </c>
      <c r="BK144" s="240">
        <f>ROUND(I144*H144,2)</f>
        <v>0</v>
      </c>
      <c r="BL144" s="16" t="s">
        <v>168</v>
      </c>
      <c r="BM144" s="239" t="s">
        <v>792</v>
      </c>
    </row>
    <row r="145" s="2" customFormat="1">
      <c r="A145" s="38"/>
      <c r="B145" s="39"/>
      <c r="C145" s="228" t="s">
        <v>225</v>
      </c>
      <c r="D145" s="228" t="s">
        <v>163</v>
      </c>
      <c r="E145" s="229" t="s">
        <v>712</v>
      </c>
      <c r="F145" s="230" t="s">
        <v>713</v>
      </c>
      <c r="G145" s="231" t="s">
        <v>179</v>
      </c>
      <c r="H145" s="232">
        <v>300</v>
      </c>
      <c r="I145" s="233"/>
      <c r="J145" s="234">
        <f>ROUND(I145*H145,2)</f>
        <v>0</v>
      </c>
      <c r="K145" s="230" t="s">
        <v>167</v>
      </c>
      <c r="L145" s="44"/>
      <c r="M145" s="235" t="s">
        <v>1</v>
      </c>
      <c r="N145" s="236" t="s">
        <v>50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168</v>
      </c>
      <c r="AT145" s="239" t="s">
        <v>163</v>
      </c>
      <c r="AU145" s="239" t="s">
        <v>94</v>
      </c>
      <c r="AY145" s="16" t="s">
        <v>161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6" t="s">
        <v>92</v>
      </c>
      <c r="BK145" s="240">
        <f>ROUND(I145*H145,2)</f>
        <v>0</v>
      </c>
      <c r="BL145" s="16" t="s">
        <v>168</v>
      </c>
      <c r="BM145" s="239" t="s">
        <v>793</v>
      </c>
    </row>
    <row r="146" s="2" customFormat="1">
      <c r="A146" s="38"/>
      <c r="B146" s="39"/>
      <c r="C146" s="228" t="s">
        <v>230</v>
      </c>
      <c r="D146" s="228" t="s">
        <v>163</v>
      </c>
      <c r="E146" s="229" t="s">
        <v>715</v>
      </c>
      <c r="F146" s="230" t="s">
        <v>716</v>
      </c>
      <c r="G146" s="231" t="s">
        <v>179</v>
      </c>
      <c r="H146" s="232">
        <v>0</v>
      </c>
      <c r="I146" s="233"/>
      <c r="J146" s="234">
        <f>ROUND(I146*H146,2)</f>
        <v>0</v>
      </c>
      <c r="K146" s="230" t="s">
        <v>1</v>
      </c>
      <c r="L146" s="44"/>
      <c r="M146" s="235" t="s">
        <v>1</v>
      </c>
      <c r="N146" s="236" t="s">
        <v>50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168</v>
      </c>
      <c r="AT146" s="239" t="s">
        <v>163</v>
      </c>
      <c r="AU146" s="239" t="s">
        <v>94</v>
      </c>
      <c r="AY146" s="16" t="s">
        <v>161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6" t="s">
        <v>92</v>
      </c>
      <c r="BK146" s="240">
        <f>ROUND(I146*H146,2)</f>
        <v>0</v>
      </c>
      <c r="BL146" s="16" t="s">
        <v>168</v>
      </c>
      <c r="BM146" s="239" t="s">
        <v>794</v>
      </c>
    </row>
    <row r="147" s="2" customFormat="1">
      <c r="A147" s="38"/>
      <c r="B147" s="39"/>
      <c r="C147" s="40"/>
      <c r="D147" s="243" t="s">
        <v>249</v>
      </c>
      <c r="E147" s="40"/>
      <c r="F147" s="264" t="s">
        <v>718</v>
      </c>
      <c r="G147" s="40"/>
      <c r="H147" s="40"/>
      <c r="I147" s="265"/>
      <c r="J147" s="40"/>
      <c r="K147" s="40"/>
      <c r="L147" s="44"/>
      <c r="M147" s="266"/>
      <c r="N147" s="26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249</v>
      </c>
      <c r="AU147" s="16" t="s">
        <v>94</v>
      </c>
    </row>
    <row r="148" s="12" customFormat="1" ht="22.8" customHeight="1">
      <c r="A148" s="12"/>
      <c r="B148" s="212"/>
      <c r="C148" s="213"/>
      <c r="D148" s="214" t="s">
        <v>84</v>
      </c>
      <c r="E148" s="226" t="s">
        <v>542</v>
      </c>
      <c r="F148" s="226" t="s">
        <v>543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SUM(P149:P159)</f>
        <v>0</v>
      </c>
      <c r="Q148" s="220"/>
      <c r="R148" s="221">
        <f>SUM(R149:R159)</f>
        <v>0</v>
      </c>
      <c r="S148" s="220"/>
      <c r="T148" s="222">
        <f>SUM(T149:T159)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92</v>
      </c>
      <c r="AT148" s="224" t="s">
        <v>84</v>
      </c>
      <c r="AU148" s="224" t="s">
        <v>92</v>
      </c>
      <c r="AY148" s="223" t="s">
        <v>161</v>
      </c>
      <c r="BK148" s="225">
        <f>SUM(BK149:BK159)</f>
        <v>0</v>
      </c>
    </row>
    <row r="149" s="2" customFormat="1">
      <c r="A149" s="38"/>
      <c r="B149" s="39"/>
      <c r="C149" s="228" t="s">
        <v>8</v>
      </c>
      <c r="D149" s="228" t="s">
        <v>163</v>
      </c>
      <c r="E149" s="229" t="s">
        <v>545</v>
      </c>
      <c r="F149" s="230" t="s">
        <v>546</v>
      </c>
      <c r="G149" s="231" t="s">
        <v>210</v>
      </c>
      <c r="H149" s="232">
        <v>117.467</v>
      </c>
      <c r="I149" s="233"/>
      <c r="J149" s="234">
        <f>ROUND(I149*H149,2)</f>
        <v>0</v>
      </c>
      <c r="K149" s="230" t="s">
        <v>167</v>
      </c>
      <c r="L149" s="44"/>
      <c r="M149" s="235" t="s">
        <v>1</v>
      </c>
      <c r="N149" s="236" t="s">
        <v>50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168</v>
      </c>
      <c r="AT149" s="239" t="s">
        <v>163</v>
      </c>
      <c r="AU149" s="239" t="s">
        <v>94</v>
      </c>
      <c r="AY149" s="16" t="s">
        <v>161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92</v>
      </c>
      <c r="BK149" s="240">
        <f>ROUND(I149*H149,2)</f>
        <v>0</v>
      </c>
      <c r="BL149" s="16" t="s">
        <v>168</v>
      </c>
      <c r="BM149" s="239" t="s">
        <v>795</v>
      </c>
    </row>
    <row r="150" s="13" customFormat="1">
      <c r="A150" s="13"/>
      <c r="B150" s="241"/>
      <c r="C150" s="242"/>
      <c r="D150" s="243" t="s">
        <v>190</v>
      </c>
      <c r="E150" s="244" t="s">
        <v>1</v>
      </c>
      <c r="F150" s="245" t="s">
        <v>796</v>
      </c>
      <c r="G150" s="242"/>
      <c r="H150" s="246">
        <v>117.45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190</v>
      </c>
      <c r="AU150" s="252" t="s">
        <v>94</v>
      </c>
      <c r="AV150" s="13" t="s">
        <v>94</v>
      </c>
      <c r="AW150" s="13" t="s">
        <v>41</v>
      </c>
      <c r="AX150" s="13" t="s">
        <v>85</v>
      </c>
      <c r="AY150" s="252" t="s">
        <v>161</v>
      </c>
    </row>
    <row r="151" s="13" customFormat="1">
      <c r="A151" s="13"/>
      <c r="B151" s="241"/>
      <c r="C151" s="242"/>
      <c r="D151" s="243" t="s">
        <v>190</v>
      </c>
      <c r="E151" s="244" t="s">
        <v>1</v>
      </c>
      <c r="F151" s="245" t="s">
        <v>797</v>
      </c>
      <c r="G151" s="242"/>
      <c r="H151" s="246">
        <v>0.017000000000000001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190</v>
      </c>
      <c r="AU151" s="252" t="s">
        <v>94</v>
      </c>
      <c r="AV151" s="13" t="s">
        <v>94</v>
      </c>
      <c r="AW151" s="13" t="s">
        <v>41</v>
      </c>
      <c r="AX151" s="13" t="s">
        <v>85</v>
      </c>
      <c r="AY151" s="252" t="s">
        <v>161</v>
      </c>
    </row>
    <row r="152" s="14" customFormat="1">
      <c r="A152" s="14"/>
      <c r="B152" s="253"/>
      <c r="C152" s="254"/>
      <c r="D152" s="243" t="s">
        <v>190</v>
      </c>
      <c r="E152" s="255" t="s">
        <v>1</v>
      </c>
      <c r="F152" s="256" t="s">
        <v>193</v>
      </c>
      <c r="G152" s="254"/>
      <c r="H152" s="257">
        <v>117.467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190</v>
      </c>
      <c r="AU152" s="263" t="s">
        <v>94</v>
      </c>
      <c r="AV152" s="14" t="s">
        <v>168</v>
      </c>
      <c r="AW152" s="14" t="s">
        <v>41</v>
      </c>
      <c r="AX152" s="14" t="s">
        <v>92</v>
      </c>
      <c r="AY152" s="263" t="s">
        <v>161</v>
      </c>
    </row>
    <row r="153" s="2" customFormat="1">
      <c r="A153" s="38"/>
      <c r="B153" s="39"/>
      <c r="C153" s="228" t="s">
        <v>239</v>
      </c>
      <c r="D153" s="228" t="s">
        <v>163</v>
      </c>
      <c r="E153" s="229" t="s">
        <v>552</v>
      </c>
      <c r="F153" s="230" t="s">
        <v>553</v>
      </c>
      <c r="G153" s="231" t="s">
        <v>210</v>
      </c>
      <c r="H153" s="232">
        <v>117.476</v>
      </c>
      <c r="I153" s="233"/>
      <c r="J153" s="234">
        <f>ROUND(I153*H153,2)</f>
        <v>0</v>
      </c>
      <c r="K153" s="230" t="s">
        <v>167</v>
      </c>
      <c r="L153" s="44"/>
      <c r="M153" s="235" t="s">
        <v>1</v>
      </c>
      <c r="N153" s="236" t="s">
        <v>50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168</v>
      </c>
      <c r="AT153" s="239" t="s">
        <v>163</v>
      </c>
      <c r="AU153" s="239" t="s">
        <v>94</v>
      </c>
      <c r="AY153" s="16" t="s">
        <v>161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6" t="s">
        <v>92</v>
      </c>
      <c r="BK153" s="240">
        <f>ROUND(I153*H153,2)</f>
        <v>0</v>
      </c>
      <c r="BL153" s="16" t="s">
        <v>168</v>
      </c>
      <c r="BM153" s="239" t="s">
        <v>798</v>
      </c>
    </row>
    <row r="154" s="2" customFormat="1" ht="16.5" customHeight="1">
      <c r="A154" s="38"/>
      <c r="B154" s="39"/>
      <c r="C154" s="228" t="s">
        <v>244</v>
      </c>
      <c r="D154" s="228" t="s">
        <v>163</v>
      </c>
      <c r="E154" s="229" t="s">
        <v>557</v>
      </c>
      <c r="F154" s="230" t="s">
        <v>558</v>
      </c>
      <c r="G154" s="231" t="s">
        <v>210</v>
      </c>
      <c r="H154" s="232">
        <v>1174.6700000000001</v>
      </c>
      <c r="I154" s="233"/>
      <c r="J154" s="234">
        <f>ROUND(I154*H154,2)</f>
        <v>0</v>
      </c>
      <c r="K154" s="230" t="s">
        <v>167</v>
      </c>
      <c r="L154" s="44"/>
      <c r="M154" s="235" t="s">
        <v>1</v>
      </c>
      <c r="N154" s="236" t="s">
        <v>50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168</v>
      </c>
      <c r="AT154" s="239" t="s">
        <v>163</v>
      </c>
      <c r="AU154" s="239" t="s">
        <v>94</v>
      </c>
      <c r="AY154" s="16" t="s">
        <v>161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6" t="s">
        <v>92</v>
      </c>
      <c r="BK154" s="240">
        <f>ROUND(I154*H154,2)</f>
        <v>0</v>
      </c>
      <c r="BL154" s="16" t="s">
        <v>168</v>
      </c>
      <c r="BM154" s="239" t="s">
        <v>799</v>
      </c>
    </row>
    <row r="155" s="13" customFormat="1">
      <c r="A155" s="13"/>
      <c r="B155" s="241"/>
      <c r="C155" s="242"/>
      <c r="D155" s="243" t="s">
        <v>190</v>
      </c>
      <c r="E155" s="244" t="s">
        <v>1</v>
      </c>
      <c r="F155" s="245" t="s">
        <v>800</v>
      </c>
      <c r="G155" s="242"/>
      <c r="H155" s="246">
        <v>1174.6700000000001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190</v>
      </c>
      <c r="AU155" s="252" t="s">
        <v>94</v>
      </c>
      <c r="AV155" s="13" t="s">
        <v>94</v>
      </c>
      <c r="AW155" s="13" t="s">
        <v>41</v>
      </c>
      <c r="AX155" s="13" t="s">
        <v>92</v>
      </c>
      <c r="AY155" s="252" t="s">
        <v>161</v>
      </c>
    </row>
    <row r="156" s="2" customFormat="1" ht="33" customHeight="1">
      <c r="A156" s="38"/>
      <c r="B156" s="39"/>
      <c r="C156" s="228" t="s">
        <v>252</v>
      </c>
      <c r="D156" s="228" t="s">
        <v>163</v>
      </c>
      <c r="E156" s="229" t="s">
        <v>725</v>
      </c>
      <c r="F156" s="230" t="s">
        <v>726</v>
      </c>
      <c r="G156" s="231" t="s">
        <v>210</v>
      </c>
      <c r="H156" s="232">
        <v>0.017000000000000001</v>
      </c>
      <c r="I156" s="233"/>
      <c r="J156" s="234">
        <f>ROUND(I156*H156,2)</f>
        <v>0</v>
      </c>
      <c r="K156" s="230" t="s">
        <v>167</v>
      </c>
      <c r="L156" s="44"/>
      <c r="M156" s="235" t="s">
        <v>1</v>
      </c>
      <c r="N156" s="236" t="s">
        <v>50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168</v>
      </c>
      <c r="AT156" s="239" t="s">
        <v>163</v>
      </c>
      <c r="AU156" s="239" t="s">
        <v>94</v>
      </c>
      <c r="AY156" s="16" t="s">
        <v>161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6" t="s">
        <v>92</v>
      </c>
      <c r="BK156" s="240">
        <f>ROUND(I156*H156,2)</f>
        <v>0</v>
      </c>
      <c r="BL156" s="16" t="s">
        <v>168</v>
      </c>
      <c r="BM156" s="239" t="s">
        <v>801</v>
      </c>
    </row>
    <row r="157" s="13" customFormat="1">
      <c r="A157" s="13"/>
      <c r="B157" s="241"/>
      <c r="C157" s="242"/>
      <c r="D157" s="243" t="s">
        <v>190</v>
      </c>
      <c r="E157" s="244" t="s">
        <v>1</v>
      </c>
      <c r="F157" s="245" t="s">
        <v>797</v>
      </c>
      <c r="G157" s="242"/>
      <c r="H157" s="246">
        <v>0.017000000000000001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190</v>
      </c>
      <c r="AU157" s="252" t="s">
        <v>94</v>
      </c>
      <c r="AV157" s="13" t="s">
        <v>94</v>
      </c>
      <c r="AW157" s="13" t="s">
        <v>41</v>
      </c>
      <c r="AX157" s="13" t="s">
        <v>92</v>
      </c>
      <c r="AY157" s="252" t="s">
        <v>161</v>
      </c>
    </row>
    <row r="158" s="2" customFormat="1">
      <c r="A158" s="38"/>
      <c r="B158" s="39"/>
      <c r="C158" s="228" t="s">
        <v>259</v>
      </c>
      <c r="D158" s="228" t="s">
        <v>163</v>
      </c>
      <c r="E158" s="229" t="s">
        <v>571</v>
      </c>
      <c r="F158" s="230" t="s">
        <v>209</v>
      </c>
      <c r="G158" s="231" t="s">
        <v>210</v>
      </c>
      <c r="H158" s="232">
        <v>117.45</v>
      </c>
      <c r="I158" s="233"/>
      <c r="J158" s="234">
        <f>ROUND(I158*H158,2)</f>
        <v>0</v>
      </c>
      <c r="K158" s="230" t="s">
        <v>167</v>
      </c>
      <c r="L158" s="44"/>
      <c r="M158" s="235" t="s">
        <v>1</v>
      </c>
      <c r="N158" s="236" t="s">
        <v>50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168</v>
      </c>
      <c r="AT158" s="239" t="s">
        <v>163</v>
      </c>
      <c r="AU158" s="239" t="s">
        <v>94</v>
      </c>
      <c r="AY158" s="16" t="s">
        <v>161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6" t="s">
        <v>92</v>
      </c>
      <c r="BK158" s="240">
        <f>ROUND(I158*H158,2)</f>
        <v>0</v>
      </c>
      <c r="BL158" s="16" t="s">
        <v>168</v>
      </c>
      <c r="BM158" s="239" t="s">
        <v>802</v>
      </c>
    </row>
    <row r="159" s="13" customFormat="1">
      <c r="A159" s="13"/>
      <c r="B159" s="241"/>
      <c r="C159" s="242"/>
      <c r="D159" s="243" t="s">
        <v>190</v>
      </c>
      <c r="E159" s="244" t="s">
        <v>1</v>
      </c>
      <c r="F159" s="245" t="s">
        <v>796</v>
      </c>
      <c r="G159" s="242"/>
      <c r="H159" s="246">
        <v>117.45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190</v>
      </c>
      <c r="AU159" s="252" t="s">
        <v>94</v>
      </c>
      <c r="AV159" s="13" t="s">
        <v>94</v>
      </c>
      <c r="AW159" s="13" t="s">
        <v>41</v>
      </c>
      <c r="AX159" s="13" t="s">
        <v>92</v>
      </c>
      <c r="AY159" s="252" t="s">
        <v>161</v>
      </c>
    </row>
    <row r="160" s="12" customFormat="1" ht="22.8" customHeight="1">
      <c r="A160" s="12"/>
      <c r="B160" s="212"/>
      <c r="C160" s="213"/>
      <c r="D160" s="214" t="s">
        <v>84</v>
      </c>
      <c r="E160" s="226" t="s">
        <v>573</v>
      </c>
      <c r="F160" s="226" t="s">
        <v>574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P161</f>
        <v>0</v>
      </c>
      <c r="Q160" s="220"/>
      <c r="R160" s="221">
        <f>R161</f>
        <v>0</v>
      </c>
      <c r="S160" s="220"/>
      <c r="T160" s="22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92</v>
      </c>
      <c r="AT160" s="224" t="s">
        <v>84</v>
      </c>
      <c r="AU160" s="224" t="s">
        <v>92</v>
      </c>
      <c r="AY160" s="223" t="s">
        <v>161</v>
      </c>
      <c r="BK160" s="225">
        <f>BK161</f>
        <v>0</v>
      </c>
    </row>
    <row r="161" s="2" customFormat="1">
      <c r="A161" s="38"/>
      <c r="B161" s="39"/>
      <c r="C161" s="228" t="s">
        <v>265</v>
      </c>
      <c r="D161" s="228" t="s">
        <v>163</v>
      </c>
      <c r="E161" s="229" t="s">
        <v>729</v>
      </c>
      <c r="F161" s="230" t="s">
        <v>730</v>
      </c>
      <c r="G161" s="231" t="s">
        <v>210</v>
      </c>
      <c r="H161" s="232">
        <v>135.369</v>
      </c>
      <c r="I161" s="233"/>
      <c r="J161" s="234">
        <f>ROUND(I161*H161,2)</f>
        <v>0</v>
      </c>
      <c r="K161" s="230" t="s">
        <v>167</v>
      </c>
      <c r="L161" s="44"/>
      <c r="M161" s="279" t="s">
        <v>1</v>
      </c>
      <c r="N161" s="280" t="s">
        <v>50</v>
      </c>
      <c r="O161" s="281"/>
      <c r="P161" s="282">
        <f>O161*H161</f>
        <v>0</v>
      </c>
      <c r="Q161" s="282">
        <v>0</v>
      </c>
      <c r="R161" s="282">
        <f>Q161*H161</f>
        <v>0</v>
      </c>
      <c r="S161" s="282">
        <v>0</v>
      </c>
      <c r="T161" s="28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168</v>
      </c>
      <c r="AT161" s="239" t="s">
        <v>163</v>
      </c>
      <c r="AU161" s="239" t="s">
        <v>94</v>
      </c>
      <c r="AY161" s="16" t="s">
        <v>161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6" t="s">
        <v>92</v>
      </c>
      <c r="BK161" s="240">
        <f>ROUND(I161*H161,2)</f>
        <v>0</v>
      </c>
      <c r="BL161" s="16" t="s">
        <v>168</v>
      </c>
      <c r="BM161" s="239" t="s">
        <v>803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fZjPlWMLdjn6FT1GY3pegDDzOIGjZQP6eHUg+xU0qFgCnqGY/PkKDVF5HxLgkY+tWE9MOvWCO8Ri/mwU9ObmgA==" hashValue="hr3nAuvoP0qoZTM+XvsR2f5QRsSbo83Op3ei4/PTHUbBrxk2PyROQ78wstal9LiZesfMLvfhiaoU+jkm6d57Fg==" algorithmName="SHA-512" password="CC35"/>
  <autoFilter ref="C122:K16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804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805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ROUND((SUM(BE126:BE151)),  2)</f>
        <v>0</v>
      </c>
      <c r="G35" s="38"/>
      <c r="H35" s="38"/>
      <c r="I35" s="166">
        <v>0.20999999999999999</v>
      </c>
      <c r="J35" s="165">
        <f>ROUND(((SUM(BE126:BE151))*I35),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ROUND((SUM(BF126:BF151)),  2)</f>
        <v>0</v>
      </c>
      <c r="G36" s="38"/>
      <c r="H36" s="38"/>
      <c r="I36" s="166">
        <v>0.14999999999999999</v>
      </c>
      <c r="J36" s="165">
        <f>ROUND(((SUM(BF126:BF151))*I36),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ROUND((SUM(BG126:BG151)),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ROUND((SUM(BH126:BH151)),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ROUND((SUM(BI126:BI151)),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804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20-07-3/01 - SO 01 a 02 - Oprava mostních objektů v traťovém úseku Kamenné Žehrovice - Stochov _ VRN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806</v>
      </c>
      <c r="E98" s="193"/>
      <c r="F98" s="193"/>
      <c r="G98" s="193"/>
      <c r="H98" s="193"/>
      <c r="I98" s="193"/>
      <c r="J98" s="194">
        <f>J127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807</v>
      </c>
      <c r="E99" s="198"/>
      <c r="F99" s="198"/>
      <c r="G99" s="198"/>
      <c r="H99" s="198"/>
      <c r="I99" s="198"/>
      <c r="J99" s="199">
        <f>J128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808</v>
      </c>
      <c r="E100" s="198"/>
      <c r="F100" s="198"/>
      <c r="G100" s="198"/>
      <c r="H100" s="198"/>
      <c r="I100" s="198"/>
      <c r="J100" s="199">
        <f>J130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809</v>
      </c>
      <c r="E101" s="198"/>
      <c r="F101" s="198"/>
      <c r="G101" s="198"/>
      <c r="H101" s="198"/>
      <c r="I101" s="198"/>
      <c r="J101" s="199">
        <f>J137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810</v>
      </c>
      <c r="E102" s="198"/>
      <c r="F102" s="198"/>
      <c r="G102" s="198"/>
      <c r="H102" s="198"/>
      <c r="I102" s="198"/>
      <c r="J102" s="199">
        <f>J142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811</v>
      </c>
      <c r="E103" s="198"/>
      <c r="F103" s="198"/>
      <c r="G103" s="198"/>
      <c r="H103" s="198"/>
      <c r="I103" s="198"/>
      <c r="J103" s="199">
        <f>J146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812</v>
      </c>
      <c r="E104" s="198"/>
      <c r="F104" s="198"/>
      <c r="G104" s="198"/>
      <c r="H104" s="198"/>
      <c r="I104" s="198"/>
      <c r="J104" s="199">
        <f>J150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85" t="str">
        <f>E7</f>
        <v>Oprava mostních objektů v traťovém úseku Kamenné Žehrovice - Stochov</v>
      </c>
      <c r="F114" s="31"/>
      <c r="G114" s="31"/>
      <c r="H114" s="31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123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85" t="s">
        <v>804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E11</f>
        <v>20-07-3/01 - SO 01 a 02 - Oprava mostních objektů v traťovém úseku Kamenné Žehrovice - Stochov _ VRN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Kačice</v>
      </c>
      <c r="G120" s="40"/>
      <c r="H120" s="40"/>
      <c r="I120" s="31" t="s">
        <v>23</v>
      </c>
      <c r="J120" s="79" t="str">
        <f>IF(J14="","",J14)</f>
        <v>12. 1. 2021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31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31" t="s">
        <v>42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147</v>
      </c>
      <c r="D125" s="204" t="s">
        <v>70</v>
      </c>
      <c r="E125" s="204" t="s">
        <v>66</v>
      </c>
      <c r="F125" s="204" t="s">
        <v>67</v>
      </c>
      <c r="G125" s="204" t="s">
        <v>148</v>
      </c>
      <c r="H125" s="204" t="s">
        <v>149</v>
      </c>
      <c r="I125" s="204" t="s">
        <v>150</v>
      </c>
      <c r="J125" s="204" t="s">
        <v>129</v>
      </c>
      <c r="K125" s="205" t="s">
        <v>151</v>
      </c>
      <c r="L125" s="206"/>
      <c r="M125" s="100" t="s">
        <v>1</v>
      </c>
      <c r="N125" s="101" t="s">
        <v>49</v>
      </c>
      <c r="O125" s="101" t="s">
        <v>152</v>
      </c>
      <c r="P125" s="101" t="s">
        <v>153</v>
      </c>
      <c r="Q125" s="101" t="s">
        <v>154</v>
      </c>
      <c r="R125" s="101" t="s">
        <v>155</v>
      </c>
      <c r="S125" s="101" t="s">
        <v>156</v>
      </c>
      <c r="T125" s="102" t="s">
        <v>157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158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84</v>
      </c>
      <c r="AU126" s="16" t="s">
        <v>131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84</v>
      </c>
      <c r="E127" s="215" t="s">
        <v>813</v>
      </c>
      <c r="F127" s="215" t="s">
        <v>814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P128+P130+P137+P142+P146+P150</f>
        <v>0</v>
      </c>
      <c r="Q127" s="220"/>
      <c r="R127" s="221">
        <f>R128+R130+R137+R142+R146+R150</f>
        <v>0</v>
      </c>
      <c r="S127" s="220"/>
      <c r="T127" s="222">
        <f>T128+T130+T137+T142+T146+T150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181</v>
      </c>
      <c r="AT127" s="224" t="s">
        <v>84</v>
      </c>
      <c r="AU127" s="224" t="s">
        <v>85</v>
      </c>
      <c r="AY127" s="223" t="s">
        <v>161</v>
      </c>
      <c r="BK127" s="225">
        <f>BK128+BK130+BK137+BK142+BK146+BK150</f>
        <v>0</v>
      </c>
    </row>
    <row r="128" s="12" customFormat="1" ht="22.8" customHeight="1">
      <c r="A128" s="12"/>
      <c r="B128" s="212"/>
      <c r="C128" s="213"/>
      <c r="D128" s="214" t="s">
        <v>84</v>
      </c>
      <c r="E128" s="226" t="s">
        <v>815</v>
      </c>
      <c r="F128" s="226" t="s">
        <v>816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P129</f>
        <v>0</v>
      </c>
      <c r="Q128" s="220"/>
      <c r="R128" s="221">
        <f>R129</f>
        <v>0</v>
      </c>
      <c r="S128" s="220"/>
      <c r="T128" s="22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181</v>
      </c>
      <c r="AT128" s="224" t="s">
        <v>84</v>
      </c>
      <c r="AU128" s="224" t="s">
        <v>92</v>
      </c>
      <c r="AY128" s="223" t="s">
        <v>161</v>
      </c>
      <c r="BK128" s="225">
        <f>BK129</f>
        <v>0</v>
      </c>
    </row>
    <row r="129" s="2" customFormat="1" ht="16.5" customHeight="1">
      <c r="A129" s="38"/>
      <c r="B129" s="39"/>
      <c r="C129" s="228" t="s">
        <v>92</v>
      </c>
      <c r="D129" s="228" t="s">
        <v>163</v>
      </c>
      <c r="E129" s="229" t="s">
        <v>817</v>
      </c>
      <c r="F129" s="230" t="s">
        <v>818</v>
      </c>
      <c r="G129" s="231" t="s">
        <v>819</v>
      </c>
      <c r="H129" s="232">
        <v>1</v>
      </c>
      <c r="I129" s="233"/>
      <c r="J129" s="234">
        <f>ROUND(I129*H129,2)</f>
        <v>0</v>
      </c>
      <c r="K129" s="230" t="s">
        <v>167</v>
      </c>
      <c r="L129" s="44"/>
      <c r="M129" s="235" t="s">
        <v>1</v>
      </c>
      <c r="N129" s="236" t="s">
        <v>50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820</v>
      </c>
      <c r="AT129" s="239" t="s">
        <v>163</v>
      </c>
      <c r="AU129" s="239" t="s">
        <v>94</v>
      </c>
      <c r="AY129" s="16" t="s">
        <v>161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6" t="s">
        <v>92</v>
      </c>
      <c r="BK129" s="240">
        <f>ROUND(I129*H129,2)</f>
        <v>0</v>
      </c>
      <c r="BL129" s="16" t="s">
        <v>820</v>
      </c>
      <c r="BM129" s="239" t="s">
        <v>821</v>
      </c>
    </row>
    <row r="130" s="12" customFormat="1" ht="22.8" customHeight="1">
      <c r="A130" s="12"/>
      <c r="B130" s="212"/>
      <c r="C130" s="213"/>
      <c r="D130" s="214" t="s">
        <v>84</v>
      </c>
      <c r="E130" s="226" t="s">
        <v>822</v>
      </c>
      <c r="F130" s="226" t="s">
        <v>823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SUM(P131:P136)</f>
        <v>0</v>
      </c>
      <c r="Q130" s="220"/>
      <c r="R130" s="221">
        <f>SUM(R131:R136)</f>
        <v>0</v>
      </c>
      <c r="S130" s="220"/>
      <c r="T130" s="222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181</v>
      </c>
      <c r="AT130" s="224" t="s">
        <v>84</v>
      </c>
      <c r="AU130" s="224" t="s">
        <v>92</v>
      </c>
      <c r="AY130" s="223" t="s">
        <v>161</v>
      </c>
      <c r="BK130" s="225">
        <f>SUM(BK131:BK136)</f>
        <v>0</v>
      </c>
    </row>
    <row r="131" s="2" customFormat="1" ht="16.5" customHeight="1">
      <c r="A131" s="38"/>
      <c r="B131" s="39"/>
      <c r="C131" s="228" t="s">
        <v>94</v>
      </c>
      <c r="D131" s="228" t="s">
        <v>163</v>
      </c>
      <c r="E131" s="229" t="s">
        <v>824</v>
      </c>
      <c r="F131" s="230" t="s">
        <v>823</v>
      </c>
      <c r="G131" s="231" t="s">
        <v>819</v>
      </c>
      <c r="H131" s="232">
        <v>1</v>
      </c>
      <c r="I131" s="233"/>
      <c r="J131" s="234">
        <f>ROUND(I131*H131,2)</f>
        <v>0</v>
      </c>
      <c r="K131" s="230" t="s">
        <v>167</v>
      </c>
      <c r="L131" s="44"/>
      <c r="M131" s="235" t="s">
        <v>1</v>
      </c>
      <c r="N131" s="236" t="s">
        <v>50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820</v>
      </c>
      <c r="AT131" s="239" t="s">
        <v>163</v>
      </c>
      <c r="AU131" s="239" t="s">
        <v>94</v>
      </c>
      <c r="AY131" s="16" t="s">
        <v>161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92</v>
      </c>
      <c r="BK131" s="240">
        <f>ROUND(I131*H131,2)</f>
        <v>0</v>
      </c>
      <c r="BL131" s="16" t="s">
        <v>820</v>
      </c>
      <c r="BM131" s="239" t="s">
        <v>825</v>
      </c>
    </row>
    <row r="132" s="2" customFormat="1">
      <c r="A132" s="38"/>
      <c r="B132" s="39"/>
      <c r="C132" s="40"/>
      <c r="D132" s="243" t="s">
        <v>249</v>
      </c>
      <c r="E132" s="40"/>
      <c r="F132" s="264" t="s">
        <v>826</v>
      </c>
      <c r="G132" s="40"/>
      <c r="H132" s="40"/>
      <c r="I132" s="265"/>
      <c r="J132" s="40"/>
      <c r="K132" s="40"/>
      <c r="L132" s="44"/>
      <c r="M132" s="266"/>
      <c r="N132" s="26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249</v>
      </c>
      <c r="AU132" s="16" t="s">
        <v>94</v>
      </c>
    </row>
    <row r="133" s="2" customFormat="1" ht="16.5" customHeight="1">
      <c r="A133" s="38"/>
      <c r="B133" s="39"/>
      <c r="C133" s="228" t="s">
        <v>257</v>
      </c>
      <c r="D133" s="228" t="s">
        <v>163</v>
      </c>
      <c r="E133" s="229" t="s">
        <v>827</v>
      </c>
      <c r="F133" s="230" t="s">
        <v>828</v>
      </c>
      <c r="G133" s="231" t="s">
        <v>819</v>
      </c>
      <c r="H133" s="232">
        <v>1</v>
      </c>
      <c r="I133" s="233"/>
      <c r="J133" s="234">
        <f>ROUND(I133*H133,2)</f>
        <v>0</v>
      </c>
      <c r="K133" s="230" t="s">
        <v>167</v>
      </c>
      <c r="L133" s="44"/>
      <c r="M133" s="235" t="s">
        <v>1</v>
      </c>
      <c r="N133" s="236" t="s">
        <v>50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820</v>
      </c>
      <c r="AT133" s="239" t="s">
        <v>163</v>
      </c>
      <c r="AU133" s="239" t="s">
        <v>94</v>
      </c>
      <c r="AY133" s="16" t="s">
        <v>161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6" t="s">
        <v>92</v>
      </c>
      <c r="BK133" s="240">
        <f>ROUND(I133*H133,2)</f>
        <v>0</v>
      </c>
      <c r="BL133" s="16" t="s">
        <v>820</v>
      </c>
      <c r="BM133" s="239" t="s">
        <v>829</v>
      </c>
    </row>
    <row r="134" s="2" customFormat="1">
      <c r="A134" s="38"/>
      <c r="B134" s="39"/>
      <c r="C134" s="40"/>
      <c r="D134" s="243" t="s">
        <v>249</v>
      </c>
      <c r="E134" s="40"/>
      <c r="F134" s="264" t="s">
        <v>830</v>
      </c>
      <c r="G134" s="40"/>
      <c r="H134" s="40"/>
      <c r="I134" s="265"/>
      <c r="J134" s="40"/>
      <c r="K134" s="40"/>
      <c r="L134" s="44"/>
      <c r="M134" s="266"/>
      <c r="N134" s="26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249</v>
      </c>
      <c r="AU134" s="16" t="s">
        <v>94</v>
      </c>
    </row>
    <row r="135" s="2" customFormat="1" ht="16.5" customHeight="1">
      <c r="A135" s="38"/>
      <c r="B135" s="39"/>
      <c r="C135" s="228" t="s">
        <v>168</v>
      </c>
      <c r="D135" s="228" t="s">
        <v>163</v>
      </c>
      <c r="E135" s="229" t="s">
        <v>831</v>
      </c>
      <c r="F135" s="230" t="s">
        <v>832</v>
      </c>
      <c r="G135" s="231" t="s">
        <v>819</v>
      </c>
      <c r="H135" s="232">
        <v>1</v>
      </c>
      <c r="I135" s="233"/>
      <c r="J135" s="234">
        <f>ROUND(I135*H135,2)</f>
        <v>0</v>
      </c>
      <c r="K135" s="230" t="s">
        <v>167</v>
      </c>
      <c r="L135" s="44"/>
      <c r="M135" s="235" t="s">
        <v>1</v>
      </c>
      <c r="N135" s="236" t="s">
        <v>50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820</v>
      </c>
      <c r="AT135" s="239" t="s">
        <v>163</v>
      </c>
      <c r="AU135" s="239" t="s">
        <v>94</v>
      </c>
      <c r="AY135" s="16" t="s">
        <v>161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6" t="s">
        <v>92</v>
      </c>
      <c r="BK135" s="240">
        <f>ROUND(I135*H135,2)</f>
        <v>0</v>
      </c>
      <c r="BL135" s="16" t="s">
        <v>820</v>
      </c>
      <c r="BM135" s="239" t="s">
        <v>833</v>
      </c>
    </row>
    <row r="136" s="2" customFormat="1">
      <c r="A136" s="38"/>
      <c r="B136" s="39"/>
      <c r="C136" s="40"/>
      <c r="D136" s="243" t="s">
        <v>249</v>
      </c>
      <c r="E136" s="40"/>
      <c r="F136" s="264" t="s">
        <v>834</v>
      </c>
      <c r="G136" s="40"/>
      <c r="H136" s="40"/>
      <c r="I136" s="265"/>
      <c r="J136" s="40"/>
      <c r="K136" s="40"/>
      <c r="L136" s="44"/>
      <c r="M136" s="266"/>
      <c r="N136" s="26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249</v>
      </c>
      <c r="AU136" s="16" t="s">
        <v>94</v>
      </c>
    </row>
    <row r="137" s="12" customFormat="1" ht="22.8" customHeight="1">
      <c r="A137" s="12"/>
      <c r="B137" s="212"/>
      <c r="C137" s="213"/>
      <c r="D137" s="214" t="s">
        <v>84</v>
      </c>
      <c r="E137" s="226" t="s">
        <v>835</v>
      </c>
      <c r="F137" s="226" t="s">
        <v>836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SUM(P138:P141)</f>
        <v>0</v>
      </c>
      <c r="Q137" s="220"/>
      <c r="R137" s="221">
        <f>SUM(R138:R141)</f>
        <v>0</v>
      </c>
      <c r="S137" s="220"/>
      <c r="T137" s="222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181</v>
      </c>
      <c r="AT137" s="224" t="s">
        <v>84</v>
      </c>
      <c r="AU137" s="224" t="s">
        <v>92</v>
      </c>
      <c r="AY137" s="223" t="s">
        <v>161</v>
      </c>
      <c r="BK137" s="225">
        <f>SUM(BK138:BK141)</f>
        <v>0</v>
      </c>
    </row>
    <row r="138" s="2" customFormat="1" ht="16.5" customHeight="1">
      <c r="A138" s="38"/>
      <c r="B138" s="39"/>
      <c r="C138" s="228" t="s">
        <v>181</v>
      </c>
      <c r="D138" s="228" t="s">
        <v>163</v>
      </c>
      <c r="E138" s="229" t="s">
        <v>837</v>
      </c>
      <c r="F138" s="230" t="s">
        <v>838</v>
      </c>
      <c r="G138" s="231" t="s">
        <v>819</v>
      </c>
      <c r="H138" s="232">
        <v>1</v>
      </c>
      <c r="I138" s="233"/>
      <c r="J138" s="234">
        <f>ROUND(I138*H138,2)</f>
        <v>0</v>
      </c>
      <c r="K138" s="230" t="s">
        <v>167</v>
      </c>
      <c r="L138" s="44"/>
      <c r="M138" s="235" t="s">
        <v>1</v>
      </c>
      <c r="N138" s="236" t="s">
        <v>50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820</v>
      </c>
      <c r="AT138" s="239" t="s">
        <v>163</v>
      </c>
      <c r="AU138" s="239" t="s">
        <v>94</v>
      </c>
      <c r="AY138" s="16" t="s">
        <v>161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6" t="s">
        <v>92</v>
      </c>
      <c r="BK138" s="240">
        <f>ROUND(I138*H138,2)</f>
        <v>0</v>
      </c>
      <c r="BL138" s="16" t="s">
        <v>820</v>
      </c>
      <c r="BM138" s="239" t="s">
        <v>839</v>
      </c>
    </row>
    <row r="139" s="2" customFormat="1">
      <c r="A139" s="38"/>
      <c r="B139" s="39"/>
      <c r="C139" s="40"/>
      <c r="D139" s="243" t="s">
        <v>249</v>
      </c>
      <c r="E139" s="40"/>
      <c r="F139" s="264" t="s">
        <v>840</v>
      </c>
      <c r="G139" s="40"/>
      <c r="H139" s="40"/>
      <c r="I139" s="265"/>
      <c r="J139" s="40"/>
      <c r="K139" s="40"/>
      <c r="L139" s="44"/>
      <c r="M139" s="266"/>
      <c r="N139" s="26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249</v>
      </c>
      <c r="AU139" s="16" t="s">
        <v>94</v>
      </c>
    </row>
    <row r="140" s="2" customFormat="1" ht="16.5" customHeight="1">
      <c r="A140" s="38"/>
      <c r="B140" s="39"/>
      <c r="C140" s="228" t="s">
        <v>185</v>
      </c>
      <c r="D140" s="228" t="s">
        <v>163</v>
      </c>
      <c r="E140" s="229" t="s">
        <v>841</v>
      </c>
      <c r="F140" s="230" t="s">
        <v>842</v>
      </c>
      <c r="G140" s="231" t="s">
        <v>819</v>
      </c>
      <c r="H140" s="232">
        <v>1</v>
      </c>
      <c r="I140" s="233"/>
      <c r="J140" s="234">
        <f>ROUND(I140*H140,2)</f>
        <v>0</v>
      </c>
      <c r="K140" s="230" t="s">
        <v>167</v>
      </c>
      <c r="L140" s="44"/>
      <c r="M140" s="235" t="s">
        <v>1</v>
      </c>
      <c r="N140" s="236" t="s">
        <v>50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820</v>
      </c>
      <c r="AT140" s="239" t="s">
        <v>163</v>
      </c>
      <c r="AU140" s="239" t="s">
        <v>94</v>
      </c>
      <c r="AY140" s="16" t="s">
        <v>161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6" t="s">
        <v>92</v>
      </c>
      <c r="BK140" s="240">
        <f>ROUND(I140*H140,2)</f>
        <v>0</v>
      </c>
      <c r="BL140" s="16" t="s">
        <v>820</v>
      </c>
      <c r="BM140" s="239" t="s">
        <v>843</v>
      </c>
    </row>
    <row r="141" s="2" customFormat="1">
      <c r="A141" s="38"/>
      <c r="B141" s="39"/>
      <c r="C141" s="40"/>
      <c r="D141" s="243" t="s">
        <v>249</v>
      </c>
      <c r="E141" s="40"/>
      <c r="F141" s="264" t="s">
        <v>844</v>
      </c>
      <c r="G141" s="40"/>
      <c r="H141" s="40"/>
      <c r="I141" s="265"/>
      <c r="J141" s="40"/>
      <c r="K141" s="40"/>
      <c r="L141" s="44"/>
      <c r="M141" s="266"/>
      <c r="N141" s="26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249</v>
      </c>
      <c r="AU141" s="16" t="s">
        <v>94</v>
      </c>
    </row>
    <row r="142" s="12" customFormat="1" ht="22.8" customHeight="1">
      <c r="A142" s="12"/>
      <c r="B142" s="212"/>
      <c r="C142" s="213"/>
      <c r="D142" s="214" t="s">
        <v>84</v>
      </c>
      <c r="E142" s="226" t="s">
        <v>845</v>
      </c>
      <c r="F142" s="226" t="s">
        <v>846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SUM(P143:P145)</f>
        <v>0</v>
      </c>
      <c r="Q142" s="220"/>
      <c r="R142" s="221">
        <f>SUM(R143:R145)</f>
        <v>0</v>
      </c>
      <c r="S142" s="220"/>
      <c r="T142" s="222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181</v>
      </c>
      <c r="AT142" s="224" t="s">
        <v>84</v>
      </c>
      <c r="AU142" s="224" t="s">
        <v>92</v>
      </c>
      <c r="AY142" s="223" t="s">
        <v>161</v>
      </c>
      <c r="BK142" s="225">
        <f>SUM(BK143:BK145)</f>
        <v>0</v>
      </c>
    </row>
    <row r="143" s="2" customFormat="1" ht="16.5" customHeight="1">
      <c r="A143" s="38"/>
      <c r="B143" s="39"/>
      <c r="C143" s="228" t="s">
        <v>194</v>
      </c>
      <c r="D143" s="228" t="s">
        <v>163</v>
      </c>
      <c r="E143" s="229" t="s">
        <v>847</v>
      </c>
      <c r="F143" s="230" t="s">
        <v>846</v>
      </c>
      <c r="G143" s="231" t="s">
        <v>819</v>
      </c>
      <c r="H143" s="232">
        <v>1</v>
      </c>
      <c r="I143" s="233"/>
      <c r="J143" s="234">
        <f>ROUND(I143*H143,2)</f>
        <v>0</v>
      </c>
      <c r="K143" s="230" t="s">
        <v>167</v>
      </c>
      <c r="L143" s="44"/>
      <c r="M143" s="235" t="s">
        <v>1</v>
      </c>
      <c r="N143" s="236" t="s">
        <v>50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820</v>
      </c>
      <c r="AT143" s="239" t="s">
        <v>163</v>
      </c>
      <c r="AU143" s="239" t="s">
        <v>94</v>
      </c>
      <c r="AY143" s="16" t="s">
        <v>161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6" t="s">
        <v>92</v>
      </c>
      <c r="BK143" s="240">
        <f>ROUND(I143*H143,2)</f>
        <v>0</v>
      </c>
      <c r="BL143" s="16" t="s">
        <v>820</v>
      </c>
      <c r="BM143" s="239" t="s">
        <v>848</v>
      </c>
    </row>
    <row r="144" s="2" customFormat="1" ht="16.5" customHeight="1">
      <c r="A144" s="38"/>
      <c r="B144" s="39"/>
      <c r="C144" s="228" t="s">
        <v>198</v>
      </c>
      <c r="D144" s="228" t="s">
        <v>163</v>
      </c>
      <c r="E144" s="229" t="s">
        <v>849</v>
      </c>
      <c r="F144" s="230" t="s">
        <v>850</v>
      </c>
      <c r="G144" s="231" t="s">
        <v>819</v>
      </c>
      <c r="H144" s="232">
        <v>1</v>
      </c>
      <c r="I144" s="233"/>
      <c r="J144" s="234">
        <f>ROUND(I144*H144,2)</f>
        <v>0</v>
      </c>
      <c r="K144" s="230" t="s">
        <v>167</v>
      </c>
      <c r="L144" s="44"/>
      <c r="M144" s="235" t="s">
        <v>1</v>
      </c>
      <c r="N144" s="236" t="s">
        <v>50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820</v>
      </c>
      <c r="AT144" s="239" t="s">
        <v>163</v>
      </c>
      <c r="AU144" s="239" t="s">
        <v>94</v>
      </c>
      <c r="AY144" s="16" t="s">
        <v>161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6" t="s">
        <v>92</v>
      </c>
      <c r="BK144" s="240">
        <f>ROUND(I144*H144,2)</f>
        <v>0</v>
      </c>
      <c r="BL144" s="16" t="s">
        <v>820</v>
      </c>
      <c r="BM144" s="239" t="s">
        <v>851</v>
      </c>
    </row>
    <row r="145" s="2" customFormat="1">
      <c r="A145" s="38"/>
      <c r="B145" s="39"/>
      <c r="C145" s="40"/>
      <c r="D145" s="243" t="s">
        <v>249</v>
      </c>
      <c r="E145" s="40"/>
      <c r="F145" s="264" t="s">
        <v>852</v>
      </c>
      <c r="G145" s="40"/>
      <c r="H145" s="40"/>
      <c r="I145" s="265"/>
      <c r="J145" s="40"/>
      <c r="K145" s="40"/>
      <c r="L145" s="44"/>
      <c r="M145" s="266"/>
      <c r="N145" s="26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249</v>
      </c>
      <c r="AU145" s="16" t="s">
        <v>94</v>
      </c>
    </row>
    <row r="146" s="12" customFormat="1" ht="22.8" customHeight="1">
      <c r="A146" s="12"/>
      <c r="B146" s="212"/>
      <c r="C146" s="213"/>
      <c r="D146" s="214" t="s">
        <v>84</v>
      </c>
      <c r="E146" s="226" t="s">
        <v>853</v>
      </c>
      <c r="F146" s="226" t="s">
        <v>854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SUM(P147:P149)</f>
        <v>0</v>
      </c>
      <c r="Q146" s="220"/>
      <c r="R146" s="221">
        <f>SUM(R147:R149)</f>
        <v>0</v>
      </c>
      <c r="S146" s="220"/>
      <c r="T146" s="222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181</v>
      </c>
      <c r="AT146" s="224" t="s">
        <v>84</v>
      </c>
      <c r="AU146" s="224" t="s">
        <v>92</v>
      </c>
      <c r="AY146" s="223" t="s">
        <v>161</v>
      </c>
      <c r="BK146" s="225">
        <f>SUM(BK147:BK149)</f>
        <v>0</v>
      </c>
    </row>
    <row r="147" s="2" customFormat="1" ht="16.5" customHeight="1">
      <c r="A147" s="38"/>
      <c r="B147" s="39"/>
      <c r="C147" s="228" t="s">
        <v>202</v>
      </c>
      <c r="D147" s="228" t="s">
        <v>163</v>
      </c>
      <c r="E147" s="229" t="s">
        <v>855</v>
      </c>
      <c r="F147" s="230" t="s">
        <v>854</v>
      </c>
      <c r="G147" s="231" t="s">
        <v>819</v>
      </c>
      <c r="H147" s="232">
        <v>1</v>
      </c>
      <c r="I147" s="233"/>
      <c r="J147" s="234">
        <f>ROUND(I147*H147,2)</f>
        <v>0</v>
      </c>
      <c r="K147" s="230" t="s">
        <v>167</v>
      </c>
      <c r="L147" s="44"/>
      <c r="M147" s="235" t="s">
        <v>1</v>
      </c>
      <c r="N147" s="236" t="s">
        <v>50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820</v>
      </c>
      <c r="AT147" s="239" t="s">
        <v>163</v>
      </c>
      <c r="AU147" s="239" t="s">
        <v>94</v>
      </c>
      <c r="AY147" s="16" t="s">
        <v>161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6" t="s">
        <v>92</v>
      </c>
      <c r="BK147" s="240">
        <f>ROUND(I147*H147,2)</f>
        <v>0</v>
      </c>
      <c r="BL147" s="16" t="s">
        <v>820</v>
      </c>
      <c r="BM147" s="239" t="s">
        <v>856</v>
      </c>
    </row>
    <row r="148" s="2" customFormat="1" ht="21.75" customHeight="1">
      <c r="A148" s="38"/>
      <c r="B148" s="39"/>
      <c r="C148" s="228" t="s">
        <v>207</v>
      </c>
      <c r="D148" s="228" t="s">
        <v>163</v>
      </c>
      <c r="E148" s="229" t="s">
        <v>857</v>
      </c>
      <c r="F148" s="230" t="s">
        <v>858</v>
      </c>
      <c r="G148" s="231" t="s">
        <v>819</v>
      </c>
      <c r="H148" s="232">
        <v>1</v>
      </c>
      <c r="I148" s="233"/>
      <c r="J148" s="234">
        <f>ROUND(I148*H148,2)</f>
        <v>0</v>
      </c>
      <c r="K148" s="230" t="s">
        <v>167</v>
      </c>
      <c r="L148" s="44"/>
      <c r="M148" s="235" t="s">
        <v>1</v>
      </c>
      <c r="N148" s="236" t="s">
        <v>50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820</v>
      </c>
      <c r="AT148" s="239" t="s">
        <v>163</v>
      </c>
      <c r="AU148" s="239" t="s">
        <v>94</v>
      </c>
      <c r="AY148" s="16" t="s">
        <v>161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6" t="s">
        <v>92</v>
      </c>
      <c r="BK148" s="240">
        <f>ROUND(I148*H148,2)</f>
        <v>0</v>
      </c>
      <c r="BL148" s="16" t="s">
        <v>820</v>
      </c>
      <c r="BM148" s="239" t="s">
        <v>859</v>
      </c>
    </row>
    <row r="149" s="2" customFormat="1">
      <c r="A149" s="38"/>
      <c r="B149" s="39"/>
      <c r="C149" s="40"/>
      <c r="D149" s="243" t="s">
        <v>249</v>
      </c>
      <c r="E149" s="40"/>
      <c r="F149" s="264" t="s">
        <v>860</v>
      </c>
      <c r="G149" s="40"/>
      <c r="H149" s="40"/>
      <c r="I149" s="265"/>
      <c r="J149" s="40"/>
      <c r="K149" s="40"/>
      <c r="L149" s="44"/>
      <c r="M149" s="266"/>
      <c r="N149" s="26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249</v>
      </c>
      <c r="AU149" s="16" t="s">
        <v>94</v>
      </c>
    </row>
    <row r="150" s="12" customFormat="1" ht="22.8" customHeight="1">
      <c r="A150" s="12"/>
      <c r="B150" s="212"/>
      <c r="C150" s="213"/>
      <c r="D150" s="214" t="s">
        <v>84</v>
      </c>
      <c r="E150" s="226" t="s">
        <v>861</v>
      </c>
      <c r="F150" s="226" t="s">
        <v>862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P151</f>
        <v>0</v>
      </c>
      <c r="Q150" s="220"/>
      <c r="R150" s="221">
        <f>R151</f>
        <v>0</v>
      </c>
      <c r="S150" s="220"/>
      <c r="T150" s="222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181</v>
      </c>
      <c r="AT150" s="224" t="s">
        <v>84</v>
      </c>
      <c r="AU150" s="224" t="s">
        <v>92</v>
      </c>
      <c r="AY150" s="223" t="s">
        <v>161</v>
      </c>
      <c r="BK150" s="225">
        <f>BK151</f>
        <v>0</v>
      </c>
    </row>
    <row r="151" s="2" customFormat="1" ht="16.5" customHeight="1">
      <c r="A151" s="38"/>
      <c r="B151" s="39"/>
      <c r="C151" s="228" t="s">
        <v>213</v>
      </c>
      <c r="D151" s="228" t="s">
        <v>163</v>
      </c>
      <c r="E151" s="229" t="s">
        <v>863</v>
      </c>
      <c r="F151" s="230" t="s">
        <v>864</v>
      </c>
      <c r="G151" s="231" t="s">
        <v>819</v>
      </c>
      <c r="H151" s="232">
        <v>1</v>
      </c>
      <c r="I151" s="233"/>
      <c r="J151" s="234">
        <f>ROUND(I151*H151,2)</f>
        <v>0</v>
      </c>
      <c r="K151" s="230" t="s">
        <v>167</v>
      </c>
      <c r="L151" s="44"/>
      <c r="M151" s="279" t="s">
        <v>1</v>
      </c>
      <c r="N151" s="280" t="s">
        <v>50</v>
      </c>
      <c r="O151" s="281"/>
      <c r="P151" s="282">
        <f>O151*H151</f>
        <v>0</v>
      </c>
      <c r="Q151" s="282">
        <v>0</v>
      </c>
      <c r="R151" s="282">
        <f>Q151*H151</f>
        <v>0</v>
      </c>
      <c r="S151" s="282">
        <v>0</v>
      </c>
      <c r="T151" s="2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820</v>
      </c>
      <c r="AT151" s="239" t="s">
        <v>163</v>
      </c>
      <c r="AU151" s="239" t="s">
        <v>94</v>
      </c>
      <c r="AY151" s="16" t="s">
        <v>161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6" t="s">
        <v>92</v>
      </c>
      <c r="BK151" s="240">
        <f>ROUND(I151*H151,2)</f>
        <v>0</v>
      </c>
      <c r="BL151" s="16" t="s">
        <v>820</v>
      </c>
      <c r="BM151" s="239" t="s">
        <v>865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aNATIFFalhfMQmIBOZgaYH27vqC1jPt2ARfsuCA0wSNR1bicGIaYcZLOZz2Sl8ufO3I9ihdKnTSdXNeXuo/G8A==" hashValue="ZFGIvWLViawDRsQFkI3oryHaWsPiHACSNXtMzKYQ3odhsRK5J7vCuLbY1Opss7DTYCP2pAZmvZApq5MdFAZ64Q==" algorithmName="SHA-512" password="CC35"/>
  <autoFilter ref="C125:K15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94</v>
      </c>
    </row>
    <row r="4" s="1" customFormat="1" ht="24.96" customHeight="1">
      <c r="B4" s="19"/>
      <c r="D4" s="148" t="s">
        <v>122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26.25" customHeight="1">
      <c r="B7" s="19"/>
      <c r="E7" s="151" t="str">
        <f>'Rekapitulace zakázky'!K6</f>
        <v>Oprava mostních objektů v traťovém úseku Kamenné Žehrovice - Stochov</v>
      </c>
      <c r="F7" s="150"/>
      <c r="G7" s="150"/>
      <c r="H7" s="150"/>
      <c r="L7" s="19"/>
    </row>
    <row r="8" s="1" customFormat="1" ht="12" customHeight="1">
      <c r="B8" s="19"/>
      <c r="D8" s="150" t="s">
        <v>123</v>
      </c>
      <c r="L8" s="19"/>
    </row>
    <row r="9" s="2" customFormat="1" ht="23.25" customHeight="1">
      <c r="A9" s="38"/>
      <c r="B9" s="44"/>
      <c r="C9" s="38"/>
      <c r="D9" s="38"/>
      <c r="E9" s="151" t="s">
        <v>804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866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12. 1. 2021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45</v>
      </c>
      <c r="E32" s="38"/>
      <c r="F32" s="38"/>
      <c r="G32" s="38"/>
      <c r="H32" s="38"/>
      <c r="I32" s="38"/>
      <c r="J32" s="162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47</v>
      </c>
      <c r="G34" s="38"/>
      <c r="H34" s="38"/>
      <c r="I34" s="163" t="s">
        <v>46</v>
      </c>
      <c r="J34" s="163" t="s">
        <v>48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49</v>
      </c>
      <c r="E35" s="150" t="s">
        <v>50</v>
      </c>
      <c r="F35" s="165">
        <f>ROUND((SUM(BE121:BE125)),  2)</f>
        <v>0</v>
      </c>
      <c r="G35" s="38"/>
      <c r="H35" s="38"/>
      <c r="I35" s="166">
        <v>0.20999999999999999</v>
      </c>
      <c r="J35" s="165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51</v>
      </c>
      <c r="F36" s="165">
        <f>ROUND((SUM(BF121:BF125)),  2)</f>
        <v>0</v>
      </c>
      <c r="G36" s="38"/>
      <c r="H36" s="38"/>
      <c r="I36" s="166">
        <v>0.14999999999999999</v>
      </c>
      <c r="J36" s="165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52</v>
      </c>
      <c r="F37" s="165">
        <f>ROUND((SUM(BG121:BG125)),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53</v>
      </c>
      <c r="F38" s="165">
        <f>ROUND((SUM(BH121:BH125)),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54</v>
      </c>
      <c r="F39" s="165">
        <f>ROUND((SUM(BI121:BI125)),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55</v>
      </c>
      <c r="E41" s="169"/>
      <c r="F41" s="169"/>
      <c r="G41" s="170" t="s">
        <v>56</v>
      </c>
      <c r="H41" s="171" t="s">
        <v>57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58</v>
      </c>
      <c r="E49" s="175"/>
      <c r="F49" s="175"/>
      <c r="G49" s="174" t="s">
        <v>59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60</v>
      </c>
      <c r="E60" s="177"/>
      <c r="F60" s="178" t="s">
        <v>61</v>
      </c>
      <c r="G60" s="176" t="s">
        <v>60</v>
      </c>
      <c r="H60" s="177"/>
      <c r="I60" s="177"/>
      <c r="J60" s="179" t="s">
        <v>61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62</v>
      </c>
      <c r="E64" s="180"/>
      <c r="F64" s="180"/>
      <c r="G64" s="174" t="s">
        <v>63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60</v>
      </c>
      <c r="E75" s="177"/>
      <c r="F75" s="178" t="s">
        <v>61</v>
      </c>
      <c r="G75" s="176" t="s">
        <v>60</v>
      </c>
      <c r="H75" s="177"/>
      <c r="I75" s="177"/>
      <c r="J75" s="179" t="s">
        <v>61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127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85" t="str">
        <f>E7</f>
        <v>Oprava mostních objektů v traťovém úseku Kamenné Žehrovice - Stochov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123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85" t="s">
        <v>804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125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30" customHeight="1">
      <c r="A88" s="38"/>
      <c r="B88" s="39"/>
      <c r="C88" s="40"/>
      <c r="D88" s="40"/>
      <c r="E88" s="76" t="str">
        <f>E11</f>
        <v>20-07-3/02 - SO 01 a 02 - Oprava mostních objektů v traťovém úseku Kamenné Žehrovice - Stochov _ DSPS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Kačice</v>
      </c>
      <c r="G90" s="40"/>
      <c r="H90" s="40"/>
      <c r="I90" s="31" t="s">
        <v>23</v>
      </c>
      <c r="J90" s="79" t="str">
        <f>IF(J14="","",J14)</f>
        <v>12. 1. 2021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128</v>
      </c>
      <c r="D95" s="187"/>
      <c r="E95" s="187"/>
      <c r="F95" s="187"/>
      <c r="G95" s="187"/>
      <c r="H95" s="187"/>
      <c r="I95" s="187"/>
      <c r="J95" s="188" t="s">
        <v>129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130</v>
      </c>
      <c r="D97" s="40"/>
      <c r="E97" s="40"/>
      <c r="F97" s="40"/>
      <c r="G97" s="40"/>
      <c r="H97" s="40"/>
      <c r="I97" s="40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131</v>
      </c>
    </row>
    <row r="98" s="9" customFormat="1" ht="24.96" customHeight="1">
      <c r="A98" s="9"/>
      <c r="B98" s="190"/>
      <c r="C98" s="191"/>
      <c r="D98" s="192" t="s">
        <v>806</v>
      </c>
      <c r="E98" s="193"/>
      <c r="F98" s="193"/>
      <c r="G98" s="193"/>
      <c r="H98" s="193"/>
      <c r="I98" s="193"/>
      <c r="J98" s="194">
        <f>J122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807</v>
      </c>
      <c r="E99" s="198"/>
      <c r="F99" s="198"/>
      <c r="G99" s="198"/>
      <c r="H99" s="198"/>
      <c r="I99" s="198"/>
      <c r="J99" s="199">
        <f>J123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146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85" t="str">
        <f>E7</f>
        <v>Oprava mostních objektů v traťovém úseku Kamenné Žehrovice - Stochov</v>
      </c>
      <c r="F109" s="31"/>
      <c r="G109" s="31"/>
      <c r="H109" s="31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123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85" t="s">
        <v>804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125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E11</f>
        <v>20-07-3/02 - SO 01 a 02 - Oprava mostních objektů v traťovém úseku Kamenné Žehrovice - Stochov _ DSPS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Kačice</v>
      </c>
      <c r="G115" s="40"/>
      <c r="H115" s="40"/>
      <c r="I115" s="31" t="s">
        <v>23</v>
      </c>
      <c r="J115" s="79" t="str">
        <f>IF(J14="","",J14)</f>
        <v>12. 1. 2021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31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31" t="s">
        <v>42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1"/>
      <c r="B120" s="202"/>
      <c r="C120" s="203" t="s">
        <v>147</v>
      </c>
      <c r="D120" s="204" t="s">
        <v>70</v>
      </c>
      <c r="E120" s="204" t="s">
        <v>66</v>
      </c>
      <c r="F120" s="204" t="s">
        <v>67</v>
      </c>
      <c r="G120" s="204" t="s">
        <v>148</v>
      </c>
      <c r="H120" s="204" t="s">
        <v>149</v>
      </c>
      <c r="I120" s="204" t="s">
        <v>150</v>
      </c>
      <c r="J120" s="204" t="s">
        <v>129</v>
      </c>
      <c r="K120" s="205" t="s">
        <v>151</v>
      </c>
      <c r="L120" s="206"/>
      <c r="M120" s="100" t="s">
        <v>1</v>
      </c>
      <c r="N120" s="101" t="s">
        <v>49</v>
      </c>
      <c r="O120" s="101" t="s">
        <v>152</v>
      </c>
      <c r="P120" s="101" t="s">
        <v>153</v>
      </c>
      <c r="Q120" s="101" t="s">
        <v>154</v>
      </c>
      <c r="R120" s="101" t="s">
        <v>155</v>
      </c>
      <c r="S120" s="101" t="s">
        <v>156</v>
      </c>
      <c r="T120" s="102" t="s">
        <v>157</v>
      </c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</row>
    <row r="121" s="2" customFormat="1" ht="22.8" customHeight="1">
      <c r="A121" s="38"/>
      <c r="B121" s="39"/>
      <c r="C121" s="107" t="s">
        <v>158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3"/>
      <c r="N121" s="208"/>
      <c r="O121" s="104"/>
      <c r="P121" s="209">
        <f>P122</f>
        <v>0</v>
      </c>
      <c r="Q121" s="104"/>
      <c r="R121" s="209">
        <f>R122</f>
        <v>0</v>
      </c>
      <c r="S121" s="104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84</v>
      </c>
      <c r="AU121" s="16" t="s">
        <v>131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84</v>
      </c>
      <c r="E122" s="215" t="s">
        <v>813</v>
      </c>
      <c r="F122" s="215" t="s">
        <v>814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</f>
        <v>0</v>
      </c>
      <c r="Q122" s="220"/>
      <c r="R122" s="221">
        <f>R123</f>
        <v>0</v>
      </c>
      <c r="S122" s="220"/>
      <c r="T122" s="22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181</v>
      </c>
      <c r="AT122" s="224" t="s">
        <v>84</v>
      </c>
      <c r="AU122" s="224" t="s">
        <v>85</v>
      </c>
      <c r="AY122" s="223" t="s">
        <v>161</v>
      </c>
      <c r="BK122" s="225">
        <f>BK123</f>
        <v>0</v>
      </c>
    </row>
    <row r="123" s="12" customFormat="1" ht="22.8" customHeight="1">
      <c r="A123" s="12"/>
      <c r="B123" s="212"/>
      <c r="C123" s="213"/>
      <c r="D123" s="214" t="s">
        <v>84</v>
      </c>
      <c r="E123" s="226" t="s">
        <v>815</v>
      </c>
      <c r="F123" s="226" t="s">
        <v>816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SUM(P124:P125)</f>
        <v>0</v>
      </c>
      <c r="Q123" s="220"/>
      <c r="R123" s="221">
        <f>SUM(R124:R125)</f>
        <v>0</v>
      </c>
      <c r="S123" s="220"/>
      <c r="T123" s="22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181</v>
      </c>
      <c r="AT123" s="224" t="s">
        <v>84</v>
      </c>
      <c r="AU123" s="224" t="s">
        <v>92</v>
      </c>
      <c r="AY123" s="223" t="s">
        <v>161</v>
      </c>
      <c r="BK123" s="225">
        <f>SUM(BK124:BK125)</f>
        <v>0</v>
      </c>
    </row>
    <row r="124" s="2" customFormat="1" ht="16.5" customHeight="1">
      <c r="A124" s="38"/>
      <c r="B124" s="39"/>
      <c r="C124" s="228" t="s">
        <v>92</v>
      </c>
      <c r="D124" s="228" t="s">
        <v>163</v>
      </c>
      <c r="E124" s="229" t="s">
        <v>867</v>
      </c>
      <c r="F124" s="230" t="s">
        <v>868</v>
      </c>
      <c r="G124" s="231" t="s">
        <v>819</v>
      </c>
      <c r="H124" s="232">
        <v>2</v>
      </c>
      <c r="I124" s="233"/>
      <c r="J124" s="234">
        <f>ROUND(I124*H124,2)</f>
        <v>0</v>
      </c>
      <c r="K124" s="230" t="s">
        <v>869</v>
      </c>
      <c r="L124" s="44"/>
      <c r="M124" s="235" t="s">
        <v>1</v>
      </c>
      <c r="N124" s="236" t="s">
        <v>50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820</v>
      </c>
      <c r="AT124" s="239" t="s">
        <v>163</v>
      </c>
      <c r="AU124" s="239" t="s">
        <v>94</v>
      </c>
      <c r="AY124" s="16" t="s">
        <v>161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6" t="s">
        <v>92</v>
      </c>
      <c r="BK124" s="240">
        <f>ROUND(I124*H124,2)</f>
        <v>0</v>
      </c>
      <c r="BL124" s="16" t="s">
        <v>820</v>
      </c>
      <c r="BM124" s="239" t="s">
        <v>870</v>
      </c>
    </row>
    <row r="125" s="2" customFormat="1">
      <c r="A125" s="38"/>
      <c r="B125" s="39"/>
      <c r="C125" s="40"/>
      <c r="D125" s="243" t="s">
        <v>249</v>
      </c>
      <c r="E125" s="40"/>
      <c r="F125" s="264" t="s">
        <v>871</v>
      </c>
      <c r="G125" s="40"/>
      <c r="H125" s="40"/>
      <c r="I125" s="265"/>
      <c r="J125" s="40"/>
      <c r="K125" s="40"/>
      <c r="L125" s="44"/>
      <c r="M125" s="284"/>
      <c r="N125" s="285"/>
      <c r="O125" s="281"/>
      <c r="P125" s="281"/>
      <c r="Q125" s="281"/>
      <c r="R125" s="281"/>
      <c r="S125" s="281"/>
      <c r="T125" s="286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249</v>
      </c>
      <c r="AU125" s="16" t="s">
        <v>94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zennH7WQ/3kBUl1h/Kzp08Q8pgciKuZR729JF9ynjYLw8VYRYE/1OggwPPZxGsTxbnLbDvGt4nx1I9LAKPCFxA==" hashValue="vyav6PdmcpGW8q1GZlNnkU8NijCmZNq3SuitTzESY0Djm0zskzlUYT3r7OTGLhkpclBj39J6aYKdjcsxt7mdVQ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2021-01-13T08:55:32Z</dcterms:created>
  <dcterms:modified xsi:type="dcterms:W3CDTF">2021-01-13T08:55:41Z</dcterms:modified>
</cp:coreProperties>
</file>