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SO 11-76-01" sheetId="3" r:id="rId3"/>
    <sheet name="SO 98-98" sheetId="4" r:id="rId4"/>
  </sheets>
  <definedNames/>
  <calcPr/>
  <webPublishing/>
</workbook>
</file>

<file path=xl/sharedStrings.xml><?xml version="1.0" encoding="utf-8"?>
<sst xmlns="http://schemas.openxmlformats.org/spreadsheetml/2006/main" count="2058" uniqueCount="504">
  <si>
    <t>Aspe</t>
  </si>
  <si>
    <t>Rekapitulace ceny</t>
  </si>
  <si>
    <t>5213530029</t>
  </si>
  <si>
    <t>Odstranění TOR na přejezdu P5827 v km 2,028 trati Světlá nad Sázavou – Čerčany</t>
  </si>
  <si>
    <t>ZŘ</t>
  </si>
  <si>
    <t>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</si>
  <si>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</si>
  <si>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</si>
  <si>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</si>
  <si>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</si>
  <si>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</si>
  <si>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</si>
  <si>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</si>
  <si>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</si>
  <si>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</si>
  <si>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</si>
  <si>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11-01-31</t>
  </si>
  <si>
    <t>PZZ přejezdu v km 2,028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</si>
  <si>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</si>
  <si>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</si>
  <si>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</si>
  <si>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</si>
  <si>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</si>
  <si>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</si>
  <si>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</si>
  <si>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</si>
  <si>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</si>
  <si>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</si>
  <si>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</si>
  <si>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</si>
  <si>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</si>
  <si>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</si>
  <si>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</si>
  <si>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</si>
  <si>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</si>
  <si>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</si>
  <si>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</si>
  <si>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</si>
  <si>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</si>
  <si>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</si>
  <si>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</si>
  <si>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</si>
  <si>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</si>
  <si>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</si>
  <si>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</si>
  <si>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</si>
  <si>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</si>
  <si>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</si>
  <si>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</si>
  <si>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</si>
  <si>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</si>
  <si>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</si>
  <si>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</si>
  <si>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</si>
  <si>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</si>
  <si>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</si>
  <si>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</si>
  <si>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0101,0102, 0103, 0105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</si>
  <si>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</si>
  <si>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</si>
  <si>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</si>
  <si>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</si>
  <si>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</si>
  <si>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</si>
  <si>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</si>
  <si>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</si>
  <si>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</si>
  <si>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</si>
  <si>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</si>
  <si>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</si>
  <si>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R13173</t>
  </si>
  <si>
    <t>HLOUBENÍ JAM ZAPAŽ I NEPAŽ TŘ. I</t>
  </si>
  <si>
    <t>M3</t>
  </si>
  <si>
    <t>8*8+1*10+3*0,8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</si>
  <si>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</si>
  <si>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</si>
  <si>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R131738</t>
  </si>
  <si>
    <t>HLOUBENÍ JAM ZAPAŽ I NEPAŽ TŘ. I, ODVOZ DO 20KM</t>
  </si>
  <si>
    <t>5*1,3+6*0,2+1+2</t>
  </si>
  <si>
    <t>6</t>
  </si>
  <si>
    <t>R13273</t>
  </si>
  <si>
    <t>HLOUBENÍ RÝH ŠÍŘ DO 2M PAŽ I NEPAŽ TŘ. I</t>
  </si>
  <si>
    <t>0,35*0,8*20</t>
  </si>
  <si>
    <t>7</t>
  </si>
  <si>
    <t>11</t>
  </si>
  <si>
    <t>HLOUBENÍ RÝH ŠÍŘ DO 2M PAŽ I NEPAŽ TŘ. I - PŘÍPLATEK 20% ZA KOPÁNÍ V OBSAZENÉ TRASE</t>
  </si>
  <si>
    <t>0,35*0,8*245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</si>
  <si>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20% příplatku za kopání v obsazené trase</t>
  </si>
  <si>
    <t>8</t>
  </si>
  <si>
    <t>R141733</t>
  </si>
  <si>
    <t>PROTLAČOVÁNÍ POTRUBÍ Z PLAST HMOT DN DO 150MM</t>
  </si>
  <si>
    <t>M</t>
  </si>
  <si>
    <t>z výkresů č. 0102, 0103, 0105, 0210 a TZ</t>
  </si>
  <si>
    <t>Technická specifikace položky odpovídá příslušné cenové soustavě</t>
  </si>
  <si>
    <t>9</t>
  </si>
  <si>
    <t>702312</t>
  </si>
  <si>
    <t>ZAKRYTÍ KABELŮ VÝSTRAŽNOU FÓLIÍ ŠÍŘKY PŘES 20 DO 40 CM</t>
  </si>
  <si>
    <t>OTSKP19</t>
  </si>
  <si>
    <t>10</t>
  </si>
  <si>
    <t>R17411</t>
  </si>
  <si>
    <t>ZÁSYP JAM A RÝH ZEMINOU SE ZHUTNĚNÍM</t>
  </si>
  <si>
    <t>0,35*0,8*245+0,35*0,8*20+8*8+1*10+3*0,8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</si>
  <si>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</si>
  <si>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18214</t>
  </si>
  <si>
    <t>ÚPRAVA POVRCHŮ SROVNÁNÍM ÚZEMÍ V TL DO 0,25M</t>
  </si>
  <si>
    <t>M2</t>
  </si>
  <si>
    <t>0,35*245+0,35*20+8*2*2+2,5*2</t>
  </si>
  <si>
    <t>12</t>
  </si>
  <si>
    <t>701004</t>
  </si>
  <si>
    <t>VYHLEDÁVACÍ MARKER ZEMNÍ</t>
  </si>
  <si>
    <t>13</t>
  </si>
  <si>
    <t>R15111</t>
  </si>
  <si>
    <t>POPLATKY ZA LIKVIDACŮ ODPADŮ NEKONTAMINOVANÝCH - 17 05 04 VYTĚŽENÉ ZEMINY A HORNINY - I. TŘÍDA TĚŽITELNOSTI</t>
  </si>
  <si>
    <t>T</t>
  </si>
  <si>
    <t>10,7*2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</si>
  <si>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 platném znění.</t>
  </si>
  <si>
    <t>Pokládka, montáž</t>
  </si>
  <si>
    <t>14</t>
  </si>
  <si>
    <t>R75A131</t>
  </si>
  <si>
    <t>KABEL METALICKÝ DVOUPLÁŠŤOVÝ DO 12 PÁRŮ - DODÁVKA</t>
  </si>
  <si>
    <t>KMPÁR</t>
  </si>
  <si>
    <t>3*0,3+7*0,06+12*0,053</t>
  </si>
  <si>
    <t>1. Položka obsahuje: – dodání kabelů podle typu od výrobců včetně mimostaveništní dopravy 2. Položka neobsahuje: X 3. Způsob měření:</t>
  </si>
  <si>
    <t>15</t>
  </si>
  <si>
    <t>R75A141</t>
  </si>
  <si>
    <t>KABEL METALICKÝ DVOUPLÁŠŤOVÝ PŘES 12 PÁRŮ - DODÁVKA</t>
  </si>
  <si>
    <t>16*0,047</t>
  </si>
  <si>
    <t>16</t>
  </si>
  <si>
    <t>75A217</t>
  </si>
  <si>
    <t>ZATAŽENÍ A SPOJKOVÁNÍ KABELŮ DO 12 PÁRŮ - MONTÁŽ</t>
  </si>
  <si>
    <t>17</t>
  </si>
  <si>
    <t>75A227</t>
  </si>
  <si>
    <t>ZATAŽENÍ A SPOJKOVÁNÍ KABELŮ PŘES 12 PÁRŮ - MONTÁŽ</t>
  </si>
  <si>
    <t>18</t>
  </si>
  <si>
    <t>75A311</t>
  </si>
  <si>
    <t>KABELOVÁ FORMA (UKONČENÍ KABELŮ) PRO KABELY ZABEZPEČOVACÍ DO 12 PÁRŮ</t>
  </si>
  <si>
    <t>z výkresu č. 1000 a TZ</t>
  </si>
  <si>
    <t>19</t>
  </si>
  <si>
    <t>75A312</t>
  </si>
  <si>
    <t>KABELOVÁ FORMA (UKONČENÍ KABELŮ) PRO KABELY ZABEZPEČOVACÍ PŘES 12 PÁRŮ</t>
  </si>
  <si>
    <t>20</t>
  </si>
  <si>
    <t>75A321</t>
  </si>
  <si>
    <t>SPOJKA ROVNÁ PRO PLASTOVÉ KABELY S JÁDRY O PRŮMĚRU 1 MM2 DO 12 PÁRŮ</t>
  </si>
  <si>
    <t>21</t>
  </si>
  <si>
    <t>75I221</t>
  </si>
  <si>
    <t>KABEL ZEMNÍ DVOUPLÁŠŤOVÝ BEZ PANCÍŘE PRŮMĚRU ŽÍLY 0,8 MM DO 5XN</t>
  </si>
  <si>
    <t>KMČTYŘKA</t>
  </si>
  <si>
    <t>3*0,01+5*0,015</t>
  </si>
  <si>
    <t>22</t>
  </si>
  <si>
    <t>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</si>
  <si>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</si>
  <si>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</si>
  <si>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23</t>
  </si>
  <si>
    <t>75IH31</t>
  </si>
  <si>
    <t>UKONČENÍ KABELU FORMA KABELOVÁ DÉLKY DO 0,5 M DO 5XN</t>
  </si>
  <si>
    <t>24</t>
  </si>
  <si>
    <t>75II11</t>
  </si>
  <si>
    <t>SPOJKA PRO CELOPLASTOVÉ KABELY BEZ PANCÍŘE DO 100 ŽIL</t>
  </si>
  <si>
    <t>25</t>
  </si>
  <si>
    <t>75II1X</t>
  </si>
  <si>
    <t>SPOJKA PRO CELOPLASTOVÉ KABELY BEZ PANCÍŘE - MONTÁŽ</t>
  </si>
  <si>
    <t>26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</si>
  <si>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</si>
  <si>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</si>
  <si>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</si>
  <si>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</si>
  <si>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27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</si>
  <si>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</si>
  <si>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</si>
  <si>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</si>
  <si>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28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</si>
  <si>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</si>
  <si>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</si>
  <si>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</si>
  <si>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29</t>
  </si>
  <si>
    <t>R742H12</t>
  </si>
  <si>
    <t>KABEL NN ČTYŘ- A PĚTIŽÍLOVÝ CU S PLASTOVOU IZOLACÍ OD 4 DO 16 MM2</t>
  </si>
  <si>
    <t>30</t>
  </si>
  <si>
    <t>R742I11</t>
  </si>
  <si>
    <t>KABEL NN CU OVLÁDACÍ 7-12ŽÍLOVÝ DO 2,5 MM2</t>
  </si>
  <si>
    <t>31</t>
  </si>
  <si>
    <t>742L11</t>
  </si>
  <si>
    <t>UKONČENÍ DVOU AŽ PĚTIŽÍLOVÉHO KABELU V ROZVADĚČI NEBO NA PŘÍSTROJI DO 2,5 MM2</t>
  </si>
  <si>
    <t>32</t>
  </si>
  <si>
    <t>742L12</t>
  </si>
  <si>
    <t>UKONČENÍ DVOU AŽ PĚTIŽÍLOVÉHO KABELU V ROZVADĚČI NEBO NA PŘÍSTROJI OD 4 DO 16 MM2</t>
  </si>
  <si>
    <t>33</t>
  </si>
  <si>
    <t>742M11</t>
  </si>
  <si>
    <t>UKONČENÍ 7-12ŽÍLOVÉHO KABELU V ROZVADĚČI NEBO NA PŘÍSTROJI DO 2,5 MM2</t>
  </si>
  <si>
    <t>34</t>
  </si>
  <si>
    <t>R747511</t>
  </si>
  <si>
    <t>ZKOUŠKY VODIČŮ A KABELŮ NN PRŮŘEZU ŽÍLY DO 5X25 MM2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</si>
  <si>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</si>
  <si>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35</t>
  </si>
  <si>
    <t>747521</t>
  </si>
  <si>
    <t>ZKOUŠKY VODIČŮ A KABELŮ OVLÁDACÍCH OD 5 DO 12 ŽIL</t>
  </si>
  <si>
    <t>36</t>
  </si>
  <si>
    <t>742P15</t>
  </si>
  <si>
    <t>OZNAČOVACÍ ŠTÍTEK NA KABEL</t>
  </si>
  <si>
    <t>37</t>
  </si>
  <si>
    <t>75A420</t>
  </si>
  <si>
    <t>OZNAČENÍ KABELŮ ZNAČKOVACÍ KABELOVOU OBJÍMKOU</t>
  </si>
  <si>
    <t>zTZ</t>
  </si>
  <si>
    <t>38</t>
  </si>
  <si>
    <t>75IE41</t>
  </si>
  <si>
    <t>SLOUPKOVÝ ROZVADĚČ DO 100 PÁRŮ</t>
  </si>
  <si>
    <t>39</t>
  </si>
  <si>
    <t>75IE4X</t>
  </si>
  <si>
    <t>SLOUPKOVÝ ROZVADĚČ DO 100 PÁRŮ - MONTÁŽ</t>
  </si>
  <si>
    <t>40</t>
  </si>
  <si>
    <t>75IF21</t>
  </si>
  <si>
    <t>ROZPOJOVACÍ SVORKOVNICE 2/10, 2/8</t>
  </si>
  <si>
    <t>41</t>
  </si>
  <si>
    <t>75IF2X</t>
  </si>
  <si>
    <t>ROZPOJOVACÍ SVORKOVNICE 2/10, 2/8 - MONTÁŽ</t>
  </si>
  <si>
    <t>42</t>
  </si>
  <si>
    <t>R741911</t>
  </si>
  <si>
    <t>UZEMŇOVACÍ VODIČ V ZEMI FEZN DO 120 MM2</t>
  </si>
  <si>
    <t>z výkresu č. 0215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</si>
  <si>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</si>
  <si>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43</t>
  </si>
  <si>
    <t>741B11</t>
  </si>
  <si>
    <t>ZEMNÍCÍ TYČ FEZN DÉLKY DO 2 M</t>
  </si>
  <si>
    <t>44</t>
  </si>
  <si>
    <t>R914111</t>
  </si>
  <si>
    <t>DOPRAVNÍ ZNAČKY ZÁKLADNÍ VELIKOSTI OCELOVÉ NEREFLEXNÍ - DOD A MONTÁŽ</t>
  </si>
  <si>
    <t>položka zahrnuje: - dodávku a montáž značek v požadovaném provedení</t>
  </si>
  <si>
    <t>Zabezp.zařízení - vnitřní</t>
  </si>
  <si>
    <t>45</t>
  </si>
  <si>
    <t>75B421</t>
  </si>
  <si>
    <t>STOJANOVÁ ŘADA PRO 2 STOJANY - DODÁVKA</t>
  </si>
  <si>
    <t>z výkresu č. 0500 a TZ</t>
  </si>
  <si>
    <t>46</t>
  </si>
  <si>
    <t>75B427</t>
  </si>
  <si>
    <t>STOJANOVÁ ŘADA PRO 2 STOJANY - MONTÁŽ</t>
  </si>
  <si>
    <t>47</t>
  </si>
  <si>
    <t>R75B6M1</t>
  </si>
  <si>
    <t>BEZÚDRŽBOVÁ BATERIE 24 V/250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</si>
  <si>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</si>
  <si>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48</t>
  </si>
  <si>
    <t>75B6T7</t>
  </si>
  <si>
    <t>BATERIE - MONTÁŽ</t>
  </si>
  <si>
    <t>49</t>
  </si>
  <si>
    <t>R75B633</t>
  </si>
  <si>
    <t>MĚNIČ AC/DC 230/24 S FUNKCÍ DOBÍJEČE - DODÁVKA, MONTÁŽ</t>
  </si>
  <si>
    <t>Měnič AC/DC 230/24 s funkcí dobíječe - dodávka, montáž</t>
  </si>
  <si>
    <t>50</t>
  </si>
  <si>
    <t>746771</t>
  </si>
  <si>
    <t>MĚNIČ DC/DC DO 20 A</t>
  </si>
  <si>
    <t>51</t>
  </si>
  <si>
    <t>R632650</t>
  </si>
  <si>
    <t>ZÁZNAMOVÉ ZAŘÍZENÍ - DODÁVKA A MONTÁŽ</t>
  </si>
  <si>
    <t>52</t>
  </si>
  <si>
    <t>R7592500070</t>
  </si>
  <si>
    <t>PŘENOSOVÝ SYSTÉM ZÁZNAMOVÉHO ZAŘÍZENÍ</t>
  </si>
  <si>
    <t>PŘENOSOVÝ SYSTÉM ZÁZNAMOVÉHO ZAŘÍZENÍ - DODÁVKA A MONTÁŽ</t>
  </si>
  <si>
    <t>53</t>
  </si>
  <si>
    <t>R632648</t>
  </si>
  <si>
    <t>ZDROJ KMITAVÉHO SIGNÁLU - DODÁVKA A MONTÁŽ</t>
  </si>
  <si>
    <t>54</t>
  </si>
  <si>
    <t>R632649</t>
  </si>
  <si>
    <t>STABILIZÁTOR NAPĚTÍ - DODÁVKA A MONTÁŽ</t>
  </si>
  <si>
    <t>55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</si>
  <si>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</si>
  <si>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</si>
  <si>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</si>
  <si>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56</t>
  </si>
  <si>
    <t>75D277</t>
  </si>
  <si>
    <t>ZAŘÍZENÍ (PZZ) PRO NEVIDOMÉ - MONTÁŽ</t>
  </si>
  <si>
    <t>57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</si>
  <si>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</si>
  <si>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</si>
  <si>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</si>
  <si>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58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</si>
  <si>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</si>
  <si>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</si>
  <si>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</si>
  <si>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59</t>
  </si>
  <si>
    <t>75B471</t>
  </si>
  <si>
    <t>KABELOVÝ ROŠT VODOROVNÝ - DODÁVKA</t>
  </si>
  <si>
    <t>60</t>
  </si>
  <si>
    <t>75B477</t>
  </si>
  <si>
    <t>KABELOVÝ ROŠT VODOROVNÝ - MONTÁŽ</t>
  </si>
  <si>
    <t>61</t>
  </si>
  <si>
    <t>744121</t>
  </si>
  <si>
    <t>ROZVODNICE NN MODULÁRNÍ, MIN. IP 55, TŘÍDA IZOLACE II, DO 24 MODULŮ</t>
  </si>
  <si>
    <t>62</t>
  </si>
  <si>
    <t>R746698</t>
  </si>
  <si>
    <t>VYBAVENÍ DOMKU - NÁBYTEK - DODÁVKA A MONTÁŽ</t>
  </si>
  <si>
    <t>Zabezp.zařízení - venkovní</t>
  </si>
  <si>
    <t>63</t>
  </si>
  <si>
    <t>75D161</t>
  </si>
  <si>
    <t>RELÉOVÝ DOMEK (DO 9 M2) PREFABRIKOVANÝ, IZOLOVANÝ, S KLIMATIZACÍ A VNITŘNÍ KABELIZACÍ - DODÁVKA</t>
  </si>
  <si>
    <t>z výkresu č. 0103, 0200, 0210, 0215, 0500, 1000 a TZ</t>
  </si>
  <si>
    <t>64</t>
  </si>
  <si>
    <t>75D167</t>
  </si>
  <si>
    <t>RELÉOVÝ DOMEK (DO 9 M2) PREFABRIKOVANÝ - MONTÁŽ</t>
  </si>
  <si>
    <t>65</t>
  </si>
  <si>
    <t>744231</t>
  </si>
  <si>
    <t>KABELOVÁ SKŘÍŇ VENKOVNÍ SPOLEČNÁ PŘÍSTROJOVÁ PRO PŘEJEZDY</t>
  </si>
  <si>
    <t>z výkresu č. 0510, 1000 a TZ</t>
  </si>
  <si>
    <t>66</t>
  </si>
  <si>
    <t>R743B51</t>
  </si>
  <si>
    <t>PANEL MÍSTNÍHO OVLÁDÁNÍ</t>
  </si>
  <si>
    <t>Dodávka a montáž skříně místního ovládání přejezdu</t>
  </si>
  <si>
    <t>67</t>
  </si>
  <si>
    <t>75IEC1</t>
  </si>
  <si>
    <t>VENKOVNÍ TELEFONNÍ OBJEKT NA SLOUPKU</t>
  </si>
  <si>
    <t>68</t>
  </si>
  <si>
    <t>75IECX</t>
  </si>
  <si>
    <t>VENKOVNÍ TELEFONNÍ OBJEKT - MONTÁŽ</t>
  </si>
  <si>
    <t>69</t>
  </si>
  <si>
    <t>R75D211</t>
  </si>
  <si>
    <t>VÝSTRAŽNÍK SE ZÁVOROU, 1 SKŘÍŇ - DODÁVKA</t>
  </si>
  <si>
    <t>z výkresu č. 0103, 0200, 0210, 0215, 1000 a TZ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</si>
  <si>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</si>
  <si>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70</t>
  </si>
  <si>
    <t>75D217</t>
  </si>
  <si>
    <t>VÝSTRAŽNÍK SE ZÁVOROU, 1 SKŘÍŇ - MONTÁŽ</t>
  </si>
  <si>
    <t>71</t>
  </si>
  <si>
    <t>R75D221</t>
  </si>
  <si>
    <t>VÝSTRAŽNÍK BEZ ZÁVORY, 1 SKŘÍŇ - DODÁVKA</t>
  </si>
  <si>
    <t>z výkresu č. 0102, 0103, 0200, 0210, 0215, 1000 a TZ</t>
  </si>
  <si>
    <t>1. Položka obsahuje: – dodávka výstražníku bez závory 1 skříň podle jeho typu a potřebného pomocného materiálu a dopravy do staveništního skladu – dodávku výstražníku bez závory 1 skříň včetně pomocného materiálu, dopravu do místa určení 2. Položka neobsahuje: X 3. Způsob měření:</t>
  </si>
  <si>
    <t>72</t>
  </si>
  <si>
    <t>75D227</t>
  </si>
  <si>
    <t>VÝSTRAŽNÍK BEZ ZÁVORY, 1 SKŘÍŇ - MONTÁŽ</t>
  </si>
  <si>
    <t>73</t>
  </si>
  <si>
    <t>R75D231</t>
  </si>
  <si>
    <t>VÝSTRAŽNÍK SE ZÁVOROU, 2 SKŘÍNĚ - DODÁVKA</t>
  </si>
  <si>
    <t>1. Položka obsahuje: – dodávka výstražníku se závorou 2 skříně podle jeho typu a potřebného pomocného materiálu a dopravy do staveništního skladu – dodávku výstražníku se závorou 2 skříně včetně pomocného materiálu, dopravu do místa určení 2. Položka neobsahuje: X 3. Způsob měření:</t>
  </si>
  <si>
    <t>74</t>
  </si>
  <si>
    <t>75D237</t>
  </si>
  <si>
    <t>VÝSTRAŽNÍK SE ZÁVOROU, 2 SKŘÍNĚ - MONTÁŽ</t>
  </si>
  <si>
    <t>75</t>
  </si>
  <si>
    <t>R75D261</t>
  </si>
  <si>
    <t>PŘEJEZDNÍK - DODÁVKA</t>
  </si>
  <si>
    <t>z výkresu č.0102, 0103, 0200, 0210, 0215, 1000 a TZ</t>
  </si>
  <si>
    <t>1. Položka obsahuje: – dodávka přejezdníku podle jeho typu a potřebného pomocného materiálu a dopravy do staveništního skladu – dodávku přejezdníku včetně pomocného materiálu, dopravu do místa určení 2. Položka neobsahuje: X 3. Způsob měření: Udává se počet kusů kompletní konstrukce nebo práce.</t>
  </si>
  <si>
    <t>76</t>
  </si>
  <si>
    <t>75D267</t>
  </si>
  <si>
    <t>PŘEJEZDNÍK - MONTÁŽ</t>
  </si>
  <si>
    <t>77</t>
  </si>
  <si>
    <t>ATRAPA PŘEJEZDNÍKU - DODÁVKA A MONTÁŽ</t>
  </si>
  <si>
    <t>z výkresu č. 0104 a TZ</t>
  </si>
  <si>
    <t>78</t>
  </si>
  <si>
    <t>75C721</t>
  </si>
  <si>
    <t>VZDÁLENOSTNÍ UPOZORNOVADLO, NEPROMĚNNÉ NÁVĚSTIDLO SE ZÁKLADEM - DODÁVKA</t>
  </si>
  <si>
    <t>z výkresu č. 0200 a TZ</t>
  </si>
  <si>
    <t>79</t>
  </si>
  <si>
    <t>75C727</t>
  </si>
  <si>
    <t>VZDÁLENOSTNÍ UPOZORNOVADLO, NEPROMĚNNÉ NÁVĚSTIDLO SE ZÁKLADEM - MONTÁŽ</t>
  </si>
  <si>
    <t>80</t>
  </si>
  <si>
    <t>R75D167U</t>
  </si>
  <si>
    <t>STAVEBNÍ ÚPRAVY V OKOLÍ RD</t>
  </si>
  <si>
    <t>STAVEBNÍ ÚPRAVY A ZEMNÍ PRÁCE V OKOLÍ RD</t>
  </si>
  <si>
    <t>81</t>
  </si>
  <si>
    <t>75C881</t>
  </si>
  <si>
    <t>MEZIKOLEJOVÁ LANOVÁ PROPOJKA (DO 3 LAN DO DÉLKY 7 M) - DODÁVKA</t>
  </si>
  <si>
    <t>82</t>
  </si>
  <si>
    <t>75C887</t>
  </si>
  <si>
    <t>MEZIKOLEJOVÁ LANOVÁ PROPOJKA (DO 3 LAN DO DÉLKY 7 M) - MONTÁŽ</t>
  </si>
  <si>
    <t>D</t>
  </si>
  <si>
    <t>Demontáže</t>
  </si>
  <si>
    <t>87</t>
  </si>
  <si>
    <t>R75D218</t>
  </si>
  <si>
    <t>DEMONTÁŽ VÝSTRAŽNÉHO KŘÍŽE</t>
  </si>
  <si>
    <t>DEMONTÁŽ - výstražný kříž</t>
  </si>
  <si>
    <t>88</t>
  </si>
  <si>
    <t>75C728</t>
  </si>
  <si>
    <t>VZDÁLENOSTNÍ UPOZORNOVADLO, NEPROMĚNNÉ NÁVĚSTIDLO SE ZÁKLADEM - DEMONTÁŽ</t>
  </si>
  <si>
    <t>89</t>
  </si>
  <si>
    <t>R914913</t>
  </si>
  <si>
    <t>DEMONTÁŽ DOPRAVNÍ ZNAČKY VČ. SLOUPKU SE ZÁKLADEM</t>
  </si>
  <si>
    <t>Položka zahrnuje odstranění, demontáž a odklizení materiálu s odvozem na předepsané místo</t>
  </si>
  <si>
    <t>90</t>
  </si>
  <si>
    <t>R709692</t>
  </si>
  <si>
    <t>DEMONTÁŽ - ODVOZ (NA LIKVIDACI ODPADŮ NEBO JINÉ URČENÉ MÍSTO)</t>
  </si>
  <si>
    <t>tkm</t>
  </si>
  <si>
    <t>91</t>
  </si>
  <si>
    <t>R15140</t>
  </si>
  <si>
    <t>POPLATKY ZA LIKVIDACŮ ODPADŮ NEKONTAMINOVANÝCH - 17 01 01 BETON Z DEMOLIC OBJEKTŮ, ZÁKLADŮ TV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</si>
  <si>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</t>
  </si>
  <si>
    <t>92</t>
  </si>
  <si>
    <t>15310</t>
  </si>
  <si>
    <t>POPLATKY ZA LIKVIDACŮ ODPADŮ NEKONTAMINOVANÝCH - 16 02 14 ELEKTROŠROT (VYŘAZENÁ EL. ZAŘÍZENÍ A PŘÍSTR. - AL, CU A VZ. KOVY)</t>
  </si>
  <si>
    <t>Ostatní</t>
  </si>
  <si>
    <t>93</t>
  </si>
  <si>
    <t>R29611</t>
  </si>
  <si>
    <t>OSTATNÍ POŽADAVKY - ODBORNÝ DOZOR</t>
  </si>
  <si>
    <t>HOD</t>
  </si>
  <si>
    <t>Odborný dozor správce zařízení</t>
  </si>
  <si>
    <t>94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</si>
  <si>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</si>
  <si>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</si>
  <si>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</si>
  <si>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95</t>
  </si>
  <si>
    <t>75E197</t>
  </si>
  <si>
    <t>PŘÍPRAVA A CELKOVÉ ZKOUŠKY PŘEJEZDOVÉHO ZABEZPEČOVACÍHO ZAŘÍZENÍ PRO JEDNU KOLEJ</t>
  </si>
  <si>
    <t>96</t>
  </si>
  <si>
    <t>R75E1C7</t>
  </si>
  <si>
    <t>PROTOKOL UTZ</t>
  </si>
  <si>
    <t>1. Položka obsahuje: – protokol autorizovanou osobou podle požadavku ČSN, včetně hodnocení 2. Položka neobsahuje: X 3. Způsob měření:</t>
  </si>
  <si>
    <t>97</t>
  </si>
  <si>
    <t>75E127</t>
  </si>
  <si>
    <t>CELKOVÁ PROHLÍDKA ZAŘÍZENÍ A VYHOTOVENÍ REVIZNÍ ZPRÁVY</t>
  </si>
  <si>
    <t>98</t>
  </si>
  <si>
    <t>75E1B7</t>
  </si>
  <si>
    <t>REGULACE A ZKOUŠENÍ ZABEZPEČOVACÍHO ZAŘÍZENÍ</t>
  </si>
  <si>
    <t>99</t>
  </si>
  <si>
    <t>747703</t>
  </si>
  <si>
    <t>ZKUŠEBNÍ PROVOZ</t>
  </si>
  <si>
    <t>100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</si>
  <si>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</si>
  <si>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</si>
  <si>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</si>
  <si>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PN</t>
  </si>
  <si>
    <t>Počítače náprav</t>
  </si>
  <si>
    <t>83</t>
  </si>
  <si>
    <t>R75C911</t>
  </si>
  <si>
    <t>SNÍMAČ POČÍTAČE NÁPRAV - DODÁVKA</t>
  </si>
  <si>
    <t>z výkresu č. 0101, 0103, 0200, 210, 215, 1000 a TZ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</si>
  <si>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</si>
  <si>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84</t>
  </si>
  <si>
    <t>75C917</t>
  </si>
  <si>
    <t>SNÍMAČ POČÍTAČE NÁPRAV - MONTÁŽ</t>
  </si>
  <si>
    <t>85</t>
  </si>
  <si>
    <t>R75C931</t>
  </si>
  <si>
    <t>SKŘÍŇ S POČÍTAČI NÁPRAV 4 BODY/2 ÚSEKY - DODÁVKA</t>
  </si>
  <si>
    <t>1. Položka obsahuje: – dodávka skříně s počítači náprav 4 body/2 úseky včetně potřebného pomocného materiálu a dopravy do staveništního skladu – dodávku skříně s počítači náprav 4 body/2 úseky do stavědlové ústředny včetně skříně podle určení a pomocného materiálu, dopravu do staveništního skladu 2. Položka neobsahuje: X 3. Způsob měření:</t>
  </si>
  <si>
    <t>86</t>
  </si>
  <si>
    <t>R75C937</t>
  </si>
  <si>
    <t>SKŘÍŇ S POČÍTAČI NÁPRAV 4 BODY/2 ÚSEKY - MONTÁŽ</t>
  </si>
  <si>
    <t>1. Položka obsahuje: – montáž skříně s počítači náprav 4 body/2 úseky, osazení vnitřních prvků skříně, přezkoušení – montáž skříně s počítači náprav 4 bodů/2 úseky se všemi pomocnými a doplňujícími pracemi a součástmi, případné použití mechanizmů, včetně dopravy ze skladu k místu montáže 2. Položka neobsahuje: X 3. Způsob měření:</t>
  </si>
  <si>
    <t>E.3.6</t>
  </si>
  <si>
    <t>Rozvodny vn, nn, osvětlení a dálkové ovládání odpojovačů</t>
  </si>
  <si>
    <t xml:space="preserve">  SO 11-76-01</t>
  </si>
  <si>
    <t>Přípojka NN přejezdu P5827 v km 2,028</t>
  </si>
  <si>
    <t>SO 11-76-01</t>
  </si>
  <si>
    <t>z výkresů č. 0003 a TZ</t>
  </si>
  <si>
    <t>2*8</t>
  </si>
  <si>
    <t>0,35*0,7*36</t>
  </si>
  <si>
    <t>R132738</t>
  </si>
  <si>
    <t>HLOUBENÍ RÝH ŠÍŘ DO 2M PAŽ I NEPAŽ TŘ. I, ODVOZ DO 20KM</t>
  </si>
  <si>
    <t>0,35*0,1*36</t>
  </si>
  <si>
    <t>141733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</si>
  <si>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</si>
  <si>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</si>
  <si>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</si>
  <si>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Pokládka a montáž</t>
  </si>
  <si>
    <t>z výkresů č. 0003, 0004 a TZ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</si>
  <si>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</si>
  <si>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</si>
  <si>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</si>
  <si>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744H21</t>
  </si>
  <si>
    <t>POJISTKOVÝ SPODEK/LIŠTA PRO NOŽOVÉ POJISTKY TŘÍPÓLOVÝ DO 160 A</t>
  </si>
  <si>
    <t>z výkresů č. 0005 a TZ</t>
  </si>
  <si>
    <t>744I01</t>
  </si>
  <si>
    <t>POJISTKOVÁ VLOŽKA DO 160 A</t>
  </si>
  <si>
    <t>744633</t>
  </si>
  <si>
    <t>JISTIČ TŘÍPÓLOVÝ (10 KA) OD 13 DO 20 A</t>
  </si>
  <si>
    <t>744J11</t>
  </si>
  <si>
    <t>SILOVÝ KOMPLETNÍ VYPÍNAČ 0-1 JEDNO-DVOUPÓLOVÝ DO 32 A</t>
  </si>
  <si>
    <t>744Q21</t>
  </si>
  <si>
    <t>SVODIČ PŘEPĚTÍ TYP 1+2 (TŘÍDA B+C) 1-2 PÓLOVÝ</t>
  </si>
  <si>
    <t>741413</t>
  </si>
  <si>
    <t>ZÁSUVKA/PŘÍVODKA PRŮMYSLOVÁ, KRYTÍ IP 44 400 V, DO 63 A</t>
  </si>
  <si>
    <t>747111</t>
  </si>
  <si>
    <t>KONTROLA SILOVÝCH ROZVADĚČŮ NN, 1 POLE</t>
  </si>
  <si>
    <t>747701</t>
  </si>
  <si>
    <t>DOKONČOVACÍ MONTÁŽNÍ PRÁCE NA ELEKTRICKÉM ZAŘÍZENÍ</t>
  </si>
  <si>
    <t>R759999</t>
  </si>
  <si>
    <t>PODÍL PŘIDRUŽENÝCH MONTÁŽNÍCH PRACÍ A MATERIÁLU</t>
  </si>
  <si>
    <t>podíl přidružených motážních prací a materiálu</t>
  </si>
  <si>
    <t>SO 98-98</t>
  </si>
  <si>
    <t>Všeobecný objekt</t>
  </si>
  <si>
    <t xml:space="preserve">  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</si>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</sst>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434</v>
      </c>
      <c s="12" t="s">
        <v>435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436</v>
      </c>
      <c s="12" t="s">
        <v>437</v>
      </c>
      <c s="14">
        <f>'SO 11-76-01'!K8+'SO 11-76-01'!M8</f>
      </c>
      <c s="14">
        <f>C13*0.21</f>
      </c>
      <c s="14">
        <f>C13+D13</f>
      </c>
      <c s="13">
        <f>'SO 11-76-01'!T7</f>
      </c>
    </row>
    <row r="14" spans="1:6" ht="12.75">
      <c r="A14" s="11" t="s">
        <v>474</v>
      </c>
      <c s="12" t="s">
        <v>475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476</v>
      </c>
      <c s="12" t="s">
        <v>475</v>
      </c>
      <c s="14">
        <f>'SO 98-98'!K8+'SO 98-98'!M8</f>
      </c>
      <c s="14">
        <f>C15*0.21</f>
      </c>
      <c s="14">
        <f>C15+D15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COUNTIFS(L8:L412,"=0",A8:A412,"P")+COUNTIFS(L8:L412,"",A8:A412,"P")+SUM(Q8:Q412)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0+J9+J62+J187+J260+J341+J366+J399</f>
      </c>
      <c s="29">
        <f>0+K9+K62+K187+K260+K341+K366+K399</f>
      </c>
      <c s="29">
        <f>0+L9+L62+L187+L260+L341+L366+L399</f>
      </c>
      <c s="29">
        <f>0+M9+M62+M187+M260+M341+M366+M399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0.245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76.4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73</v>
      </c>
    </row>
    <row r="25" spans="1:5" ht="216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72</v>
      </c>
      <c s="37">
        <v>10.7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78</v>
      </c>
    </row>
    <row r="29" spans="1:5" ht="216.75">
      <c r="A29" t="s">
        <v>58</v>
      </c>
      <c r="E29" s="39" t="s">
        <v>74</v>
      </c>
    </row>
    <row r="30" spans="1:16" ht="12.75">
      <c r="A30" t="s">
        <v>49</v>
      </c>
      <c s="34" t="s">
        <v>79</v>
      </c>
      <c s="34" t="s">
        <v>80</v>
      </c>
      <c s="35" t="s">
        <v>47</v>
      </c>
      <c s="6" t="s">
        <v>81</v>
      </c>
      <c s="36" t="s">
        <v>72</v>
      </c>
      <c s="37">
        <v>5.6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82</v>
      </c>
    </row>
    <row r="33" spans="1:5" ht="216.75">
      <c r="A33" t="s">
        <v>58</v>
      </c>
      <c r="E33" s="39" t="s">
        <v>74</v>
      </c>
    </row>
    <row r="34" spans="1:16" ht="25.5">
      <c r="A34" t="s">
        <v>49</v>
      </c>
      <c s="34" t="s">
        <v>83</v>
      </c>
      <c s="34" t="s">
        <v>80</v>
      </c>
      <c s="35" t="s">
        <v>84</v>
      </c>
      <c s="6" t="s">
        <v>85</v>
      </c>
      <c s="36" t="s">
        <v>72</v>
      </c>
      <c s="37">
        <v>68.6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86</v>
      </c>
    </row>
    <row r="37" spans="1:5" ht="229.5">
      <c r="A37" t="s">
        <v>58</v>
      </c>
      <c r="E37" s="39" t="s">
        <v>87</v>
      </c>
    </row>
    <row r="38" spans="1:16" ht="12.75">
      <c r="A38" t="s">
        <v>49</v>
      </c>
      <c s="34" t="s">
        <v>88</v>
      </c>
      <c s="34" t="s">
        <v>89</v>
      </c>
      <c s="35" t="s">
        <v>47</v>
      </c>
      <c s="6" t="s">
        <v>90</v>
      </c>
      <c s="36" t="s">
        <v>91</v>
      </c>
      <c s="37">
        <v>62.5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92</v>
      </c>
    </row>
    <row r="41" spans="1:5" ht="12.75">
      <c r="A41" t="s">
        <v>58</v>
      </c>
      <c r="E41" s="39" t="s">
        <v>93</v>
      </c>
    </row>
    <row r="42" spans="1:16" ht="12.75">
      <c r="A42" t="s">
        <v>49</v>
      </c>
      <c s="34" t="s">
        <v>94</v>
      </c>
      <c s="34" t="s">
        <v>95</v>
      </c>
      <c s="35" t="s">
        <v>47</v>
      </c>
      <c s="6" t="s">
        <v>96</v>
      </c>
      <c s="36" t="s">
        <v>91</v>
      </c>
      <c s="37">
        <v>245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97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2.75">
      <c r="A45" t="s">
        <v>58</v>
      </c>
      <c r="E45" s="39" t="s">
        <v>93</v>
      </c>
    </row>
    <row r="46" spans="1:16" ht="12.75">
      <c r="A46" t="s">
        <v>49</v>
      </c>
      <c s="34" t="s">
        <v>98</v>
      </c>
      <c s="34" t="s">
        <v>99</v>
      </c>
      <c s="35" t="s">
        <v>47</v>
      </c>
      <c s="6" t="s">
        <v>100</v>
      </c>
      <c s="36" t="s">
        <v>72</v>
      </c>
      <c s="37">
        <v>150.6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101</v>
      </c>
    </row>
    <row r="49" spans="1:5" ht="153">
      <c r="A49" t="s">
        <v>58</v>
      </c>
      <c r="E49" s="39" t="s">
        <v>102</v>
      </c>
    </row>
    <row r="50" spans="1:16" ht="12.75">
      <c r="A50" t="s">
        <v>49</v>
      </c>
      <c s="34" t="s">
        <v>84</v>
      </c>
      <c s="34" t="s">
        <v>103</v>
      </c>
      <c s="35" t="s">
        <v>47</v>
      </c>
      <c s="6" t="s">
        <v>104</v>
      </c>
      <c s="36" t="s">
        <v>105</v>
      </c>
      <c s="37">
        <v>129.75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97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106</v>
      </c>
    </row>
    <row r="53" spans="1:5" ht="12.75">
      <c r="A53" t="s">
        <v>58</v>
      </c>
      <c r="E53" s="39" t="s">
        <v>93</v>
      </c>
    </row>
    <row r="54" spans="1:16" ht="12.75">
      <c r="A54" t="s">
        <v>49</v>
      </c>
      <c s="34" t="s">
        <v>107</v>
      </c>
      <c s="34" t="s">
        <v>108</v>
      </c>
      <c s="35" t="s">
        <v>47</v>
      </c>
      <c s="6" t="s">
        <v>109</v>
      </c>
      <c s="36" t="s">
        <v>62</v>
      </c>
      <c s="37">
        <v>12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97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92</v>
      </c>
    </row>
    <row r="57" spans="1:5" ht="12.75">
      <c r="A57" t="s">
        <v>58</v>
      </c>
      <c r="E57" s="39" t="s">
        <v>93</v>
      </c>
    </row>
    <row r="58" spans="1:16" ht="25.5">
      <c r="A58" t="s">
        <v>49</v>
      </c>
      <c s="34" t="s">
        <v>110</v>
      </c>
      <c s="34" t="s">
        <v>111</v>
      </c>
      <c s="35" t="s">
        <v>47</v>
      </c>
      <c s="6" t="s">
        <v>112</v>
      </c>
      <c s="36" t="s">
        <v>113</v>
      </c>
      <c s="37">
        <v>21.4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114</v>
      </c>
    </row>
    <row r="61" spans="1:5" ht="89.25">
      <c r="A61" t="s">
        <v>58</v>
      </c>
      <c r="E61" s="39" t="s">
        <v>115</v>
      </c>
    </row>
    <row r="62" spans="1:13" ht="12.75">
      <c r="A62" t="s">
        <v>46</v>
      </c>
      <c r="C62" s="31" t="s">
        <v>27</v>
      </c>
      <c r="E62" s="33" t="s">
        <v>116</v>
      </c>
      <c r="J62" s="32">
        <f>0</f>
      </c>
      <c s="32">
        <f>0</f>
      </c>
      <c s="32">
        <f>0+L63+L67+L71+L75+L79+L83+L87+L91+L95+L99+L103+L107+L111+L115+L119+L123+L127+L131+L135+L139+L143+L147+L151+L155+L159+L163+L167+L171+L175+L179+L183</f>
      </c>
      <c s="32">
        <f>0+M63+M67+M71+M75+M79+M83+M87+M91+M95+M99+M103+M107+M111+M115+M119+M123+M127+M131+M135+M139+M143+M147+M151+M155+M159+M163+M167+M171+M175+M179+M183</f>
      </c>
    </row>
    <row r="63" spans="1:16" ht="12.75">
      <c r="A63" t="s">
        <v>49</v>
      </c>
      <c s="34" t="s">
        <v>117</v>
      </c>
      <c s="34" t="s">
        <v>118</v>
      </c>
      <c s="35" t="s">
        <v>47</v>
      </c>
      <c s="6" t="s">
        <v>119</v>
      </c>
      <c s="36" t="s">
        <v>120</v>
      </c>
      <c s="37">
        <v>1.956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121</v>
      </c>
    </row>
    <row r="66" spans="1:5" ht="25.5">
      <c r="A66" t="s">
        <v>58</v>
      </c>
      <c r="E66" s="39" t="s">
        <v>122</v>
      </c>
    </row>
    <row r="67" spans="1:16" ht="12.75">
      <c r="A67" t="s">
        <v>49</v>
      </c>
      <c s="34" t="s">
        <v>123</v>
      </c>
      <c s="34" t="s">
        <v>124</v>
      </c>
      <c s="35" t="s">
        <v>47</v>
      </c>
      <c s="6" t="s">
        <v>125</v>
      </c>
      <c s="36" t="s">
        <v>120</v>
      </c>
      <c s="37">
        <v>0.752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126</v>
      </c>
    </row>
    <row r="70" spans="1:5" ht="25.5">
      <c r="A70" t="s">
        <v>58</v>
      </c>
      <c r="E70" s="39" t="s">
        <v>122</v>
      </c>
    </row>
    <row r="71" spans="1:16" ht="12.75">
      <c r="A71" t="s">
        <v>49</v>
      </c>
      <c s="34" t="s">
        <v>127</v>
      </c>
      <c s="34" t="s">
        <v>128</v>
      </c>
      <c s="35" t="s">
        <v>47</v>
      </c>
      <c s="6" t="s">
        <v>129</v>
      </c>
      <c s="36" t="s">
        <v>120</v>
      </c>
      <c s="37">
        <v>1.956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97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121</v>
      </c>
    </row>
    <row r="74" spans="1:5" ht="12.75">
      <c r="A74" t="s">
        <v>58</v>
      </c>
      <c r="E74" s="39" t="s">
        <v>93</v>
      </c>
    </row>
    <row r="75" spans="1:16" ht="12.75">
      <c r="A75" t="s">
        <v>49</v>
      </c>
      <c s="34" t="s">
        <v>130</v>
      </c>
      <c s="34" t="s">
        <v>131</v>
      </c>
      <c s="35" t="s">
        <v>47</v>
      </c>
      <c s="6" t="s">
        <v>132</v>
      </c>
      <c s="36" t="s">
        <v>120</v>
      </c>
      <c s="37">
        <v>0.752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97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126</v>
      </c>
    </row>
    <row r="78" spans="1:5" ht="12.75">
      <c r="A78" t="s">
        <v>58</v>
      </c>
      <c r="E78" s="39" t="s">
        <v>93</v>
      </c>
    </row>
    <row r="79" spans="1:16" ht="25.5">
      <c r="A79" t="s">
        <v>49</v>
      </c>
      <c s="34" t="s">
        <v>133</v>
      </c>
      <c s="34" t="s">
        <v>134</v>
      </c>
      <c s="35" t="s">
        <v>47</v>
      </c>
      <c s="6" t="s">
        <v>135</v>
      </c>
      <c s="36" t="s">
        <v>62</v>
      </c>
      <c s="37">
        <v>19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97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136</v>
      </c>
    </row>
    <row r="82" spans="1:5" ht="12.75">
      <c r="A82" t="s">
        <v>58</v>
      </c>
      <c r="E82" s="39" t="s">
        <v>93</v>
      </c>
    </row>
    <row r="83" spans="1:16" ht="25.5">
      <c r="A83" t="s">
        <v>49</v>
      </c>
      <c s="34" t="s">
        <v>137</v>
      </c>
      <c s="34" t="s">
        <v>138</v>
      </c>
      <c s="35" t="s">
        <v>47</v>
      </c>
      <c s="6" t="s">
        <v>139</v>
      </c>
      <c s="36" t="s">
        <v>62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97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136</v>
      </c>
    </row>
    <row r="86" spans="1:5" ht="12.75">
      <c r="A86" t="s">
        <v>58</v>
      </c>
      <c r="E86" s="39" t="s">
        <v>93</v>
      </c>
    </row>
    <row r="87" spans="1:16" ht="25.5">
      <c r="A87" t="s">
        <v>49</v>
      </c>
      <c s="34" t="s">
        <v>140</v>
      </c>
      <c s="34" t="s">
        <v>141</v>
      </c>
      <c s="35" t="s">
        <v>47</v>
      </c>
      <c s="6" t="s">
        <v>142</v>
      </c>
      <c s="36" t="s">
        <v>62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97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136</v>
      </c>
    </row>
    <row r="90" spans="1:5" ht="12.75">
      <c r="A90" t="s">
        <v>58</v>
      </c>
      <c r="E90" s="39" t="s">
        <v>93</v>
      </c>
    </row>
    <row r="91" spans="1:16" ht="12.75">
      <c r="A91" t="s">
        <v>49</v>
      </c>
      <c s="34" t="s">
        <v>143</v>
      </c>
      <c s="34" t="s">
        <v>144</v>
      </c>
      <c s="35" t="s">
        <v>47</v>
      </c>
      <c s="6" t="s">
        <v>145</v>
      </c>
      <c s="36" t="s">
        <v>146</v>
      </c>
      <c s="37">
        <v>0.105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97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147</v>
      </c>
    </row>
    <row r="94" spans="1:5" ht="12.75">
      <c r="A94" t="s">
        <v>58</v>
      </c>
      <c r="E94" s="39" t="s">
        <v>93</v>
      </c>
    </row>
    <row r="95" spans="1:16" ht="25.5">
      <c r="A95" t="s">
        <v>49</v>
      </c>
      <c s="34" t="s">
        <v>148</v>
      </c>
      <c s="34" t="s">
        <v>149</v>
      </c>
      <c s="35" t="s">
        <v>47</v>
      </c>
      <c s="6" t="s">
        <v>150</v>
      </c>
      <c s="36" t="s">
        <v>91</v>
      </c>
      <c s="37">
        <v>25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97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136</v>
      </c>
    </row>
    <row r="98" spans="1:5" ht="63.75">
      <c r="A98" t="s">
        <v>58</v>
      </c>
      <c r="E98" s="39" t="s">
        <v>151</v>
      </c>
    </row>
    <row r="99" spans="1:16" ht="12.75">
      <c r="A99" t="s">
        <v>49</v>
      </c>
      <c s="34" t="s">
        <v>152</v>
      </c>
      <c s="34" t="s">
        <v>153</v>
      </c>
      <c s="35" t="s">
        <v>47</v>
      </c>
      <c s="6" t="s">
        <v>154</v>
      </c>
      <c s="36" t="s">
        <v>62</v>
      </c>
      <c s="37">
        <v>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97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136</v>
      </c>
    </row>
    <row r="102" spans="1:5" ht="12.75">
      <c r="A102" t="s">
        <v>58</v>
      </c>
      <c r="E102" s="39" t="s">
        <v>93</v>
      </c>
    </row>
    <row r="103" spans="1:16" ht="12.75">
      <c r="A103" t="s">
        <v>49</v>
      </c>
      <c s="34" t="s">
        <v>155</v>
      </c>
      <c s="34" t="s">
        <v>156</v>
      </c>
      <c s="35" t="s">
        <v>47</v>
      </c>
      <c s="6" t="s">
        <v>157</v>
      </c>
      <c s="36" t="s">
        <v>62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97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136</v>
      </c>
    </row>
    <row r="106" spans="1:5" ht="12.75">
      <c r="A106" t="s">
        <v>58</v>
      </c>
      <c r="E106" s="39" t="s">
        <v>93</v>
      </c>
    </row>
    <row r="107" spans="1:16" ht="12.75">
      <c r="A107" t="s">
        <v>49</v>
      </c>
      <c s="34" t="s">
        <v>158</v>
      </c>
      <c s="34" t="s">
        <v>159</v>
      </c>
      <c s="35" t="s">
        <v>47</v>
      </c>
      <c s="6" t="s">
        <v>160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97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136</v>
      </c>
    </row>
    <row r="110" spans="1:5" ht="12.75">
      <c r="A110" t="s">
        <v>58</v>
      </c>
      <c r="E110" s="39" t="s">
        <v>93</v>
      </c>
    </row>
    <row r="111" spans="1:16" ht="12.75">
      <c r="A111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164</v>
      </c>
      <c s="37">
        <v>93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</v>
      </c>
    </row>
    <row r="114" spans="1:5" ht="38.25">
      <c r="A114" t="s">
        <v>58</v>
      </c>
      <c r="E114" s="39" t="s">
        <v>165</v>
      </c>
    </row>
    <row r="115" spans="1:16" ht="12.75">
      <c r="A115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164</v>
      </c>
      <c s="37">
        <v>12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</v>
      </c>
    </row>
    <row r="118" spans="1:5" ht="38.25">
      <c r="A118" t="s">
        <v>58</v>
      </c>
      <c r="E118" s="39" t="s">
        <v>169</v>
      </c>
    </row>
    <row r="119" spans="1:16" ht="12.75">
      <c r="A119" t="s">
        <v>49</v>
      </c>
      <c s="34" t="s">
        <v>170</v>
      </c>
      <c s="34" t="s">
        <v>171</v>
      </c>
      <c s="35" t="s">
        <v>47</v>
      </c>
      <c s="6" t="s">
        <v>172</v>
      </c>
      <c s="36" t="s">
        <v>91</v>
      </c>
      <c s="37">
        <v>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136</v>
      </c>
    </row>
    <row r="122" spans="1:5" ht="38.25">
      <c r="A122" t="s">
        <v>58</v>
      </c>
      <c r="E122" s="39" t="s">
        <v>173</v>
      </c>
    </row>
    <row r="123" spans="1:16" ht="12.75">
      <c r="A123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91</v>
      </c>
      <c s="37">
        <v>70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136</v>
      </c>
    </row>
    <row r="126" spans="1:5" ht="38.25">
      <c r="A126" t="s">
        <v>58</v>
      </c>
      <c r="E126" s="39" t="s">
        <v>173</v>
      </c>
    </row>
    <row r="127" spans="1:16" ht="12.75">
      <c r="A127" t="s">
        <v>49</v>
      </c>
      <c s="34" t="s">
        <v>177</v>
      </c>
      <c s="34" t="s">
        <v>178</v>
      </c>
      <c s="35" t="s">
        <v>47</v>
      </c>
      <c s="6" t="s">
        <v>179</v>
      </c>
      <c s="36" t="s">
        <v>91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136</v>
      </c>
    </row>
    <row r="130" spans="1:5" ht="38.25">
      <c r="A130" t="s">
        <v>58</v>
      </c>
      <c r="E130" s="39" t="s">
        <v>173</v>
      </c>
    </row>
    <row r="131" spans="1:16" ht="25.5">
      <c r="A131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62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97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136</v>
      </c>
    </row>
    <row r="134" spans="1:5" ht="12.75">
      <c r="A134" t="s">
        <v>58</v>
      </c>
      <c r="E134" s="39" t="s">
        <v>93</v>
      </c>
    </row>
    <row r="135" spans="1:16" ht="25.5">
      <c r="A135" t="s">
        <v>49</v>
      </c>
      <c s="34" t="s">
        <v>183</v>
      </c>
      <c s="34" t="s">
        <v>184</v>
      </c>
      <c s="35" t="s">
        <v>47</v>
      </c>
      <c s="6" t="s">
        <v>185</v>
      </c>
      <c s="36" t="s">
        <v>62</v>
      </c>
      <c s="37">
        <v>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97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136</v>
      </c>
    </row>
    <row r="138" spans="1:5" ht="12.75">
      <c r="A138" t="s">
        <v>58</v>
      </c>
      <c r="E138" s="39" t="s">
        <v>93</v>
      </c>
    </row>
    <row r="139" spans="1:16" ht="25.5">
      <c r="A139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62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97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136</v>
      </c>
    </row>
    <row r="142" spans="1:5" ht="12.75">
      <c r="A142" t="s">
        <v>58</v>
      </c>
      <c r="E142" s="39" t="s">
        <v>93</v>
      </c>
    </row>
    <row r="143" spans="1:16" ht="12.75">
      <c r="A143" t="s">
        <v>49</v>
      </c>
      <c s="34" t="s">
        <v>189</v>
      </c>
      <c s="34" t="s">
        <v>190</v>
      </c>
      <c s="35" t="s">
        <v>47</v>
      </c>
      <c s="6" t="s">
        <v>191</v>
      </c>
      <c s="36" t="s">
        <v>62</v>
      </c>
      <c s="37">
        <v>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136</v>
      </c>
    </row>
    <row r="146" spans="1:5" ht="76.5">
      <c r="A146" t="s">
        <v>58</v>
      </c>
      <c r="E146" s="39" t="s">
        <v>192</v>
      </c>
    </row>
    <row r="147" spans="1:16" ht="12.75">
      <c r="A147" t="s">
        <v>49</v>
      </c>
      <c s="34" t="s">
        <v>193</v>
      </c>
      <c s="34" t="s">
        <v>194</v>
      </c>
      <c s="35" t="s">
        <v>47</v>
      </c>
      <c s="6" t="s">
        <v>195</v>
      </c>
      <c s="36" t="s">
        <v>62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97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136</v>
      </c>
    </row>
    <row r="150" spans="1:5" ht="12.75">
      <c r="A150" t="s">
        <v>58</v>
      </c>
      <c r="E150" s="39" t="s">
        <v>93</v>
      </c>
    </row>
    <row r="151" spans="1:16" ht="12.75">
      <c r="A151" t="s">
        <v>49</v>
      </c>
      <c s="34" t="s">
        <v>196</v>
      </c>
      <c s="34" t="s">
        <v>197</v>
      </c>
      <c s="35" t="s">
        <v>47</v>
      </c>
      <c s="6" t="s">
        <v>198</v>
      </c>
      <c s="36" t="s">
        <v>62</v>
      </c>
      <c s="37">
        <v>38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97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63</v>
      </c>
    </row>
    <row r="154" spans="1:5" ht="12.75">
      <c r="A154" t="s">
        <v>58</v>
      </c>
      <c r="E154" s="39" t="s">
        <v>93</v>
      </c>
    </row>
    <row r="155" spans="1:16" ht="12.75">
      <c r="A155" t="s">
        <v>49</v>
      </c>
      <c s="34" t="s">
        <v>199</v>
      </c>
      <c s="34" t="s">
        <v>200</v>
      </c>
      <c s="35" t="s">
        <v>47</v>
      </c>
      <c s="6" t="s">
        <v>201</v>
      </c>
      <c s="36" t="s">
        <v>62</v>
      </c>
      <c s="37">
        <v>36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97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202</v>
      </c>
    </row>
    <row r="158" spans="1:5" ht="12.75">
      <c r="A158" t="s">
        <v>58</v>
      </c>
      <c r="E158" s="39" t="s">
        <v>93</v>
      </c>
    </row>
    <row r="159" spans="1:16" ht="12.75">
      <c r="A159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62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97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136</v>
      </c>
    </row>
    <row r="162" spans="1:5" ht="12.75">
      <c r="A162" t="s">
        <v>58</v>
      </c>
      <c r="E162" s="39" t="s">
        <v>93</v>
      </c>
    </row>
    <row r="163" spans="1:16" ht="12.75">
      <c r="A163" t="s">
        <v>49</v>
      </c>
      <c s="34" t="s">
        <v>206</v>
      </c>
      <c s="34" t="s">
        <v>207</v>
      </c>
      <c s="35" t="s">
        <v>47</v>
      </c>
      <c s="6" t="s">
        <v>208</v>
      </c>
      <c s="36" t="s">
        <v>62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97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136</v>
      </c>
    </row>
    <row r="166" spans="1:5" ht="12.75">
      <c r="A166" t="s">
        <v>58</v>
      </c>
      <c r="E166" s="39" t="s">
        <v>93</v>
      </c>
    </row>
    <row r="167" spans="1:16" ht="12.75">
      <c r="A167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62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97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63</v>
      </c>
    </row>
    <row r="170" spans="1:5" ht="12.75">
      <c r="A170" t="s">
        <v>58</v>
      </c>
      <c r="E170" s="39" t="s">
        <v>93</v>
      </c>
    </row>
    <row r="171" spans="1:16" ht="12.75">
      <c r="A171" t="s">
        <v>49</v>
      </c>
      <c s="34" t="s">
        <v>212</v>
      </c>
      <c s="34" t="s">
        <v>213</v>
      </c>
      <c s="35" t="s">
        <v>47</v>
      </c>
      <c s="6" t="s">
        <v>214</v>
      </c>
      <c s="36" t="s">
        <v>62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97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63</v>
      </c>
    </row>
    <row r="174" spans="1:5" ht="12.75">
      <c r="A174" t="s">
        <v>58</v>
      </c>
      <c r="E174" s="39" t="s">
        <v>93</v>
      </c>
    </row>
    <row r="175" spans="1:16" ht="12.75">
      <c r="A175" t="s">
        <v>49</v>
      </c>
      <c s="34" t="s">
        <v>215</v>
      </c>
      <c s="34" t="s">
        <v>216</v>
      </c>
      <c s="35" t="s">
        <v>47</v>
      </c>
      <c s="6" t="s">
        <v>217</v>
      </c>
      <c s="36" t="s">
        <v>91</v>
      </c>
      <c s="37">
        <v>44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218</v>
      </c>
    </row>
    <row r="178" spans="1:5" ht="51">
      <c r="A178" t="s">
        <v>58</v>
      </c>
      <c r="E178" s="39" t="s">
        <v>219</v>
      </c>
    </row>
    <row r="179" spans="1:16" ht="12.75">
      <c r="A179" t="s">
        <v>49</v>
      </c>
      <c s="34" t="s">
        <v>220</v>
      </c>
      <c s="34" t="s">
        <v>221</v>
      </c>
      <c s="35" t="s">
        <v>47</v>
      </c>
      <c s="6" t="s">
        <v>222</v>
      </c>
      <c s="36" t="s">
        <v>62</v>
      </c>
      <c s="37">
        <v>19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97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218</v>
      </c>
    </row>
    <row r="182" spans="1:5" ht="12.75">
      <c r="A182" t="s">
        <v>58</v>
      </c>
      <c r="E182" s="39" t="s">
        <v>93</v>
      </c>
    </row>
    <row r="183" spans="1:16" ht="25.5">
      <c r="A183" t="s">
        <v>49</v>
      </c>
      <c s="34" t="s">
        <v>223</v>
      </c>
      <c s="34" t="s">
        <v>224</v>
      </c>
      <c s="35" t="s">
        <v>47</v>
      </c>
      <c s="6" t="s">
        <v>225</v>
      </c>
      <c s="36" t="s">
        <v>62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55</v>
      </c>
    </row>
    <row r="186" spans="1:5" ht="12.75">
      <c r="A186" t="s">
        <v>58</v>
      </c>
      <c r="E186" s="39" t="s">
        <v>226</v>
      </c>
    </row>
    <row r="187" spans="1:13" ht="12.75">
      <c r="A187" t="s">
        <v>46</v>
      </c>
      <c r="C187" s="31" t="s">
        <v>26</v>
      </c>
      <c r="E187" s="33" t="s">
        <v>227</v>
      </c>
      <c r="J187" s="32">
        <f>0</f>
      </c>
      <c s="32">
        <f>0</f>
      </c>
      <c s="32">
        <f>0+L188+L192+L196+L200+L204+L208+L212+L216+L220+L224+L228+L232+L236+L240+L244+L248+L252+L256</f>
      </c>
      <c s="32">
        <f>0+M188+M192+M196+M200+M204+M208+M212+M216+M220+M224+M228+M232+M236+M240+M244+M248+M252+M256</f>
      </c>
    </row>
    <row r="188" spans="1:16" ht="12.75">
      <c r="A188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62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97</v>
      </c>
      <c>
        <f>(M188*21)/100</f>
      </c>
      <c t="s">
        <v>27</v>
      </c>
    </row>
    <row r="189" spans="1:5" ht="12.75">
      <c r="A189" s="35" t="s">
        <v>54</v>
      </c>
      <c r="E189" s="39" t="s">
        <v>55</v>
      </c>
    </row>
    <row r="190" spans="1:5" ht="12.75">
      <c r="A190" s="35" t="s">
        <v>56</v>
      </c>
      <c r="E190" s="40" t="s">
        <v>231</v>
      </c>
    </row>
    <row r="191" spans="1:5" ht="12.75">
      <c r="A191" t="s">
        <v>58</v>
      </c>
      <c r="E191" s="39" t="s">
        <v>93</v>
      </c>
    </row>
    <row r="192" spans="1:16" ht="12.75">
      <c r="A192" t="s">
        <v>49</v>
      </c>
      <c s="34" t="s">
        <v>232</v>
      </c>
      <c s="34" t="s">
        <v>233</v>
      </c>
      <c s="35" t="s">
        <v>47</v>
      </c>
      <c s="6" t="s">
        <v>234</v>
      </c>
      <c s="36" t="s">
        <v>62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97</v>
      </c>
      <c>
        <f>(M192*21)/100</f>
      </c>
      <c t="s">
        <v>27</v>
      </c>
    </row>
    <row r="193" spans="1:5" ht="12.75">
      <c r="A193" s="35" t="s">
        <v>54</v>
      </c>
      <c r="E193" s="39" t="s">
        <v>55</v>
      </c>
    </row>
    <row r="194" spans="1:5" ht="12.75">
      <c r="A194" s="35" t="s">
        <v>56</v>
      </c>
      <c r="E194" s="40" t="s">
        <v>231</v>
      </c>
    </row>
    <row r="195" spans="1:5" ht="12.75">
      <c r="A195" t="s">
        <v>58</v>
      </c>
      <c r="E195" s="39" t="s">
        <v>93</v>
      </c>
    </row>
    <row r="196" spans="1:16" ht="12.75">
      <c r="A196" t="s">
        <v>49</v>
      </c>
      <c s="34" t="s">
        <v>235</v>
      </c>
      <c s="34" t="s">
        <v>236</v>
      </c>
      <c s="35" t="s">
        <v>47</v>
      </c>
      <c s="6" t="s">
        <v>237</v>
      </c>
      <c s="36" t="s">
        <v>62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231</v>
      </c>
    </row>
    <row r="199" spans="1:5" ht="51">
      <c r="A199" t="s">
        <v>58</v>
      </c>
      <c r="E199" s="39" t="s">
        <v>238</v>
      </c>
    </row>
    <row r="200" spans="1:16" ht="12.75">
      <c r="A200" t="s">
        <v>49</v>
      </c>
      <c s="34" t="s">
        <v>239</v>
      </c>
      <c s="34" t="s">
        <v>240</v>
      </c>
      <c s="35" t="s">
        <v>47</v>
      </c>
      <c s="6" t="s">
        <v>241</v>
      </c>
      <c s="36" t="s">
        <v>62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97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231</v>
      </c>
    </row>
    <row r="203" spans="1:5" ht="12.75">
      <c r="A203" t="s">
        <v>58</v>
      </c>
      <c r="E203" s="39" t="s">
        <v>93</v>
      </c>
    </row>
    <row r="204" spans="1:16" ht="12.75">
      <c r="A204" t="s">
        <v>49</v>
      </c>
      <c s="34" t="s">
        <v>242</v>
      </c>
      <c s="34" t="s">
        <v>243</v>
      </c>
      <c s="35" t="s">
        <v>47</v>
      </c>
      <c s="6" t="s">
        <v>244</v>
      </c>
      <c s="36" t="s">
        <v>62</v>
      </c>
      <c s="37">
        <v>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231</v>
      </c>
    </row>
    <row r="207" spans="1:5" ht="12.75">
      <c r="A207" t="s">
        <v>58</v>
      </c>
      <c r="E207" s="39" t="s">
        <v>245</v>
      </c>
    </row>
    <row r="208" spans="1:16" ht="12.75">
      <c r="A208" t="s">
        <v>49</v>
      </c>
      <c s="34" t="s">
        <v>246</v>
      </c>
      <c s="34" t="s">
        <v>247</v>
      </c>
      <c s="35" t="s">
        <v>47</v>
      </c>
      <c s="6" t="s">
        <v>248</v>
      </c>
      <c s="36" t="s">
        <v>62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97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231</v>
      </c>
    </row>
    <row r="211" spans="1:5" ht="12.75">
      <c r="A211" t="s">
        <v>58</v>
      </c>
      <c r="E211" s="39" t="s">
        <v>93</v>
      </c>
    </row>
    <row r="212" spans="1:16" ht="12.75">
      <c r="A212" t="s">
        <v>49</v>
      </c>
      <c s="34" t="s">
        <v>249</v>
      </c>
      <c s="34" t="s">
        <v>250</v>
      </c>
      <c s="35" t="s">
        <v>47</v>
      </c>
      <c s="6" t="s">
        <v>251</v>
      </c>
      <c s="36" t="s">
        <v>62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231</v>
      </c>
    </row>
    <row r="215" spans="1:5" ht="12.75">
      <c r="A215" t="s">
        <v>58</v>
      </c>
      <c r="E215" s="39" t="s">
        <v>251</v>
      </c>
    </row>
    <row r="216" spans="1:16" ht="12.75">
      <c r="A216" t="s">
        <v>49</v>
      </c>
      <c s="34" t="s">
        <v>252</v>
      </c>
      <c s="34" t="s">
        <v>253</v>
      </c>
      <c s="35" t="s">
        <v>47</v>
      </c>
      <c s="6" t="s">
        <v>254</v>
      </c>
      <c s="36" t="s">
        <v>62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55</v>
      </c>
    </row>
    <row r="219" spans="1:5" ht="12.75">
      <c r="A219" t="s">
        <v>58</v>
      </c>
      <c r="E219" s="39" t="s">
        <v>255</v>
      </c>
    </row>
    <row r="220" spans="1:16" ht="12.75">
      <c r="A220" t="s">
        <v>49</v>
      </c>
      <c s="34" t="s">
        <v>256</v>
      </c>
      <c s="34" t="s">
        <v>257</v>
      </c>
      <c s="35" t="s">
        <v>47</v>
      </c>
      <c s="6" t="s">
        <v>258</v>
      </c>
      <c s="36" t="s">
        <v>62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231</v>
      </c>
    </row>
    <row r="223" spans="1:5" ht="12.75">
      <c r="A223" t="s">
        <v>58</v>
      </c>
      <c r="E223" s="39" t="s">
        <v>258</v>
      </c>
    </row>
    <row r="224" spans="1:16" ht="12.75">
      <c r="A224" t="s">
        <v>49</v>
      </c>
      <c s="34" t="s">
        <v>259</v>
      </c>
      <c s="34" t="s">
        <v>260</v>
      </c>
      <c s="35" t="s">
        <v>47</v>
      </c>
      <c s="6" t="s">
        <v>261</v>
      </c>
      <c s="36" t="s">
        <v>62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231</v>
      </c>
    </row>
    <row r="227" spans="1:5" ht="12.75">
      <c r="A227" t="s">
        <v>58</v>
      </c>
      <c r="E227" s="39" t="s">
        <v>261</v>
      </c>
    </row>
    <row r="228" spans="1:16" ht="12.75">
      <c r="A228" t="s">
        <v>49</v>
      </c>
      <c s="34" t="s">
        <v>262</v>
      </c>
      <c s="34" t="s">
        <v>263</v>
      </c>
      <c s="35" t="s">
        <v>47</v>
      </c>
      <c s="6" t="s">
        <v>264</v>
      </c>
      <c s="36" t="s">
        <v>62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231</v>
      </c>
    </row>
    <row r="231" spans="1:5" ht="51">
      <c r="A231" t="s">
        <v>58</v>
      </c>
      <c r="E231" s="39" t="s">
        <v>265</v>
      </c>
    </row>
    <row r="232" spans="1:16" ht="12.75">
      <c r="A232" t="s">
        <v>49</v>
      </c>
      <c s="34" t="s">
        <v>266</v>
      </c>
      <c s="34" t="s">
        <v>267</v>
      </c>
      <c s="35" t="s">
        <v>47</v>
      </c>
      <c s="6" t="s">
        <v>268</v>
      </c>
      <c s="36" t="s">
        <v>62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97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231</v>
      </c>
    </row>
    <row r="235" spans="1:5" ht="12.75">
      <c r="A235" t="s">
        <v>58</v>
      </c>
      <c r="E235" s="39" t="s">
        <v>93</v>
      </c>
    </row>
    <row r="236" spans="1:16" ht="12.75">
      <c r="A236" t="s">
        <v>49</v>
      </c>
      <c s="34" t="s">
        <v>269</v>
      </c>
      <c s="34" t="s">
        <v>270</v>
      </c>
      <c s="35" t="s">
        <v>47</v>
      </c>
      <c s="6" t="s">
        <v>271</v>
      </c>
      <c s="36" t="s">
        <v>62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231</v>
      </c>
    </row>
    <row r="239" spans="1:5" ht="63.75">
      <c r="A239" t="s">
        <v>58</v>
      </c>
      <c r="E239" s="39" t="s">
        <v>272</v>
      </c>
    </row>
    <row r="240" spans="1:16" ht="12.75">
      <c r="A240" t="s">
        <v>49</v>
      </c>
      <c s="34" t="s">
        <v>273</v>
      </c>
      <c s="34" t="s">
        <v>274</v>
      </c>
      <c s="35" t="s">
        <v>47</v>
      </c>
      <c s="6" t="s">
        <v>275</v>
      </c>
      <c s="36" t="s">
        <v>62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53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231</v>
      </c>
    </row>
    <row r="243" spans="1:5" ht="63.75">
      <c r="A243" t="s">
        <v>58</v>
      </c>
      <c r="E243" s="39" t="s">
        <v>276</v>
      </c>
    </row>
    <row r="244" spans="1:16" ht="12.75">
      <c r="A244" t="s">
        <v>49</v>
      </c>
      <c s="34" t="s">
        <v>277</v>
      </c>
      <c s="34" t="s">
        <v>278</v>
      </c>
      <c s="35" t="s">
        <v>47</v>
      </c>
      <c s="6" t="s">
        <v>279</v>
      </c>
      <c s="36" t="s">
        <v>62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97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63</v>
      </c>
    </row>
    <row r="247" spans="1:5" ht="12.75">
      <c r="A247" t="s">
        <v>58</v>
      </c>
      <c r="E247" s="39" t="s">
        <v>93</v>
      </c>
    </row>
    <row r="248" spans="1:16" ht="12.75">
      <c r="A248" t="s">
        <v>49</v>
      </c>
      <c s="34" t="s">
        <v>280</v>
      </c>
      <c s="34" t="s">
        <v>281</v>
      </c>
      <c s="35" t="s">
        <v>47</v>
      </c>
      <c s="6" t="s">
        <v>282</v>
      </c>
      <c s="36" t="s">
        <v>62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97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63</v>
      </c>
    </row>
    <row r="251" spans="1:5" ht="12.75">
      <c r="A251" t="s">
        <v>58</v>
      </c>
      <c r="E251" s="39" t="s">
        <v>93</v>
      </c>
    </row>
    <row r="252" spans="1:16" ht="12.75">
      <c r="A252" t="s">
        <v>49</v>
      </c>
      <c s="34" t="s">
        <v>283</v>
      </c>
      <c s="34" t="s">
        <v>284</v>
      </c>
      <c s="35" t="s">
        <v>47</v>
      </c>
      <c s="6" t="s">
        <v>285</v>
      </c>
      <c s="36" t="s">
        <v>62</v>
      </c>
      <c s="37">
        <v>3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97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231</v>
      </c>
    </row>
    <row r="255" spans="1:5" ht="12.75">
      <c r="A255" t="s">
        <v>58</v>
      </c>
      <c r="E255" s="39" t="s">
        <v>93</v>
      </c>
    </row>
    <row r="256" spans="1:16" ht="12.75">
      <c r="A256" t="s">
        <v>49</v>
      </c>
      <c s="34" t="s">
        <v>286</v>
      </c>
      <c s="34" t="s">
        <v>287</v>
      </c>
      <c s="35" t="s">
        <v>47</v>
      </c>
      <c s="6" t="s">
        <v>288</v>
      </c>
      <c s="36" t="s">
        <v>67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53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63</v>
      </c>
    </row>
    <row r="259" spans="1:5" ht="12.75">
      <c r="A259" t="s">
        <v>58</v>
      </c>
      <c r="E259" s="39" t="s">
        <v>288</v>
      </c>
    </row>
    <row r="260" spans="1:13" ht="12.75">
      <c r="A260" t="s">
        <v>46</v>
      </c>
      <c r="C260" s="31" t="s">
        <v>69</v>
      </c>
      <c r="E260" s="33" t="s">
        <v>289</v>
      </c>
      <c r="J260" s="32">
        <f>0</f>
      </c>
      <c s="32">
        <f>0</f>
      </c>
      <c s="32">
        <f>0+L261+L265+L269+L273+L277+L281+L285+L289+L293+L297+L301+L305+L309+L313+L317+L321+L325+L329+L333+L337</f>
      </c>
      <c s="32">
        <f>0+M261+M265+M269+M273+M277+M281+M285+M289+M293+M297+M301+M305+M309+M313+M317+M321+M325+M329+M333+M337</f>
      </c>
    </row>
    <row r="261" spans="1:16" ht="25.5">
      <c r="A261" t="s">
        <v>49</v>
      </c>
      <c s="34" t="s">
        <v>290</v>
      </c>
      <c s="34" t="s">
        <v>291</v>
      </c>
      <c s="35" t="s">
        <v>47</v>
      </c>
      <c s="6" t="s">
        <v>292</v>
      </c>
      <c s="36" t="s">
        <v>62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97</v>
      </c>
      <c>
        <f>(M261*21)/100</f>
      </c>
      <c t="s">
        <v>27</v>
      </c>
    </row>
    <row r="262" spans="1:5" ht="12.75">
      <c r="A262" s="35" t="s">
        <v>54</v>
      </c>
      <c r="E262" s="39" t="s">
        <v>55</v>
      </c>
    </row>
    <row r="263" spans="1:5" ht="12.75">
      <c r="A263" s="35" t="s">
        <v>56</v>
      </c>
      <c r="E263" s="40" t="s">
        <v>293</v>
      </c>
    </row>
    <row r="264" spans="1:5" ht="12.75">
      <c r="A264" t="s">
        <v>58</v>
      </c>
      <c r="E264" s="39" t="s">
        <v>93</v>
      </c>
    </row>
    <row r="265" spans="1:16" ht="12.75">
      <c r="A265" t="s">
        <v>49</v>
      </c>
      <c s="34" t="s">
        <v>294</v>
      </c>
      <c s="34" t="s">
        <v>295</v>
      </c>
      <c s="35" t="s">
        <v>47</v>
      </c>
      <c s="6" t="s">
        <v>296</v>
      </c>
      <c s="36" t="s">
        <v>62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97</v>
      </c>
      <c>
        <f>(M265*21)/100</f>
      </c>
      <c t="s">
        <v>27</v>
      </c>
    </row>
    <row r="266" spans="1:5" ht="12.75">
      <c r="A266" s="35" t="s">
        <v>54</v>
      </c>
      <c r="E266" s="39" t="s">
        <v>55</v>
      </c>
    </row>
    <row r="267" spans="1:5" ht="12.75">
      <c r="A267" s="35" t="s">
        <v>56</v>
      </c>
      <c r="E267" s="40" t="s">
        <v>293</v>
      </c>
    </row>
    <row r="268" spans="1:5" ht="12.75">
      <c r="A268" t="s">
        <v>58</v>
      </c>
      <c r="E268" s="39" t="s">
        <v>93</v>
      </c>
    </row>
    <row r="269" spans="1:16" ht="12.75">
      <c r="A269" t="s">
        <v>49</v>
      </c>
      <c s="34" t="s">
        <v>297</v>
      </c>
      <c s="34" t="s">
        <v>298</v>
      </c>
      <c s="35" t="s">
        <v>47</v>
      </c>
      <c s="6" t="s">
        <v>299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97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300</v>
      </c>
    </row>
    <row r="272" spans="1:5" ht="12.75">
      <c r="A272" t="s">
        <v>58</v>
      </c>
      <c r="E272" s="39" t="s">
        <v>93</v>
      </c>
    </row>
    <row r="273" spans="1:16" ht="12.75">
      <c r="A273" t="s">
        <v>49</v>
      </c>
      <c s="34" t="s">
        <v>301</v>
      </c>
      <c s="34" t="s">
        <v>302</v>
      </c>
      <c s="35" t="s">
        <v>47</v>
      </c>
      <c s="6" t="s">
        <v>303</v>
      </c>
      <c s="36" t="s">
        <v>62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300</v>
      </c>
    </row>
    <row r="276" spans="1:5" ht="12.75">
      <c r="A276" t="s">
        <v>58</v>
      </c>
      <c r="E276" s="39" t="s">
        <v>304</v>
      </c>
    </row>
    <row r="277" spans="1:16" ht="12.75">
      <c r="A277" t="s">
        <v>49</v>
      </c>
      <c s="34" t="s">
        <v>305</v>
      </c>
      <c s="34" t="s">
        <v>306</v>
      </c>
      <c s="35" t="s">
        <v>47</v>
      </c>
      <c s="6" t="s">
        <v>307</v>
      </c>
      <c s="36" t="s">
        <v>62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97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300</v>
      </c>
    </row>
    <row r="280" spans="1:5" ht="12.75">
      <c r="A280" t="s">
        <v>58</v>
      </c>
      <c r="E280" s="39" t="s">
        <v>93</v>
      </c>
    </row>
    <row r="281" spans="1:16" ht="12.75">
      <c r="A281" t="s">
        <v>49</v>
      </c>
      <c s="34" t="s">
        <v>308</v>
      </c>
      <c s="34" t="s">
        <v>309</v>
      </c>
      <c s="35" t="s">
        <v>47</v>
      </c>
      <c s="6" t="s">
        <v>310</v>
      </c>
      <c s="36" t="s">
        <v>62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97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300</v>
      </c>
    </row>
    <row r="284" spans="1:5" ht="12.75">
      <c r="A284" t="s">
        <v>58</v>
      </c>
      <c r="E284" s="39" t="s">
        <v>93</v>
      </c>
    </row>
    <row r="285" spans="1:16" ht="12.75">
      <c r="A285" t="s">
        <v>49</v>
      </c>
      <c s="34" t="s">
        <v>311</v>
      </c>
      <c s="34" t="s">
        <v>312</v>
      </c>
      <c s="35" t="s">
        <v>47</v>
      </c>
      <c s="6" t="s">
        <v>313</v>
      </c>
      <c s="36" t="s">
        <v>62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314</v>
      </c>
    </row>
    <row r="288" spans="1:5" ht="51">
      <c r="A288" t="s">
        <v>58</v>
      </c>
      <c r="E288" s="39" t="s">
        <v>315</v>
      </c>
    </row>
    <row r="289" spans="1:16" ht="12.75">
      <c r="A289" t="s">
        <v>49</v>
      </c>
      <c s="34" t="s">
        <v>316</v>
      </c>
      <c s="34" t="s">
        <v>317</v>
      </c>
      <c s="35" t="s">
        <v>47</v>
      </c>
      <c s="6" t="s">
        <v>318</v>
      </c>
      <c s="36" t="s">
        <v>62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97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314</v>
      </c>
    </row>
    <row r="292" spans="1:5" ht="12.75">
      <c r="A292" t="s">
        <v>58</v>
      </c>
      <c r="E292" s="39" t="s">
        <v>93</v>
      </c>
    </row>
    <row r="293" spans="1:16" ht="12.75">
      <c r="A293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322</v>
      </c>
    </row>
    <row r="296" spans="1:5" ht="51">
      <c r="A296" t="s">
        <v>58</v>
      </c>
      <c r="E296" s="39" t="s">
        <v>323</v>
      </c>
    </row>
    <row r="297" spans="1:16" ht="12.75">
      <c r="A297" t="s">
        <v>49</v>
      </c>
      <c s="34" t="s">
        <v>324</v>
      </c>
      <c s="34" t="s">
        <v>325</v>
      </c>
      <c s="35" t="s">
        <v>47</v>
      </c>
      <c s="6" t="s">
        <v>326</v>
      </c>
      <c s="36" t="s">
        <v>62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97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322</v>
      </c>
    </row>
    <row r="300" spans="1:5" ht="12.75">
      <c r="A300" t="s">
        <v>58</v>
      </c>
      <c r="E300" s="39" t="s">
        <v>93</v>
      </c>
    </row>
    <row r="301" spans="1:16" ht="12.75">
      <c r="A301" t="s">
        <v>49</v>
      </c>
      <c s="34" t="s">
        <v>327</v>
      </c>
      <c s="34" t="s">
        <v>328</v>
      </c>
      <c s="35" t="s">
        <v>47</v>
      </c>
      <c s="6" t="s">
        <v>329</v>
      </c>
      <c s="36" t="s">
        <v>62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53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322</v>
      </c>
    </row>
    <row r="304" spans="1:5" ht="51">
      <c r="A304" t="s">
        <v>58</v>
      </c>
      <c r="E304" s="39" t="s">
        <v>330</v>
      </c>
    </row>
    <row r="305" spans="1:16" ht="12.75">
      <c r="A305" t="s">
        <v>49</v>
      </c>
      <c s="34" t="s">
        <v>331</v>
      </c>
      <c s="34" t="s">
        <v>332</v>
      </c>
      <c s="35" t="s">
        <v>47</v>
      </c>
      <c s="6" t="s">
        <v>333</v>
      </c>
      <c s="36" t="s">
        <v>62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97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322</v>
      </c>
    </row>
    <row r="308" spans="1:5" ht="12.75">
      <c r="A308" t="s">
        <v>58</v>
      </c>
      <c r="E308" s="39" t="s">
        <v>93</v>
      </c>
    </row>
    <row r="309" spans="1:16" ht="12.75">
      <c r="A309" t="s">
        <v>49</v>
      </c>
      <c s="34" t="s">
        <v>334</v>
      </c>
      <c s="34" t="s">
        <v>335</v>
      </c>
      <c s="35" t="s">
        <v>84</v>
      </c>
      <c s="6" t="s">
        <v>336</v>
      </c>
      <c s="36" t="s">
        <v>62</v>
      </c>
      <c s="37">
        <v>2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337</v>
      </c>
    </row>
    <row r="312" spans="1:5" ht="51">
      <c r="A312" t="s">
        <v>58</v>
      </c>
      <c r="E312" s="39" t="s">
        <v>338</v>
      </c>
    </row>
    <row r="313" spans="1:16" ht="12.75">
      <c r="A313" t="s">
        <v>49</v>
      </c>
      <c s="34" t="s">
        <v>339</v>
      </c>
      <c s="34" t="s">
        <v>340</v>
      </c>
      <c s="35" t="s">
        <v>47</v>
      </c>
      <c s="6" t="s">
        <v>341</v>
      </c>
      <c s="36" t="s">
        <v>62</v>
      </c>
      <c s="37">
        <v>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97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337</v>
      </c>
    </row>
    <row r="316" spans="1:5" ht="12.75">
      <c r="A316" t="s">
        <v>58</v>
      </c>
      <c r="E316" s="39" t="s">
        <v>93</v>
      </c>
    </row>
    <row r="317" spans="1:16" ht="12.75">
      <c r="A317" t="s">
        <v>49</v>
      </c>
      <c s="34" t="s">
        <v>342</v>
      </c>
      <c s="34" t="s">
        <v>335</v>
      </c>
      <c s="35" t="s">
        <v>47</v>
      </c>
      <c s="6" t="s">
        <v>343</v>
      </c>
      <c s="36" t="s">
        <v>62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53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344</v>
      </c>
    </row>
    <row r="320" spans="1:5" ht="12.75">
      <c r="A320" t="s">
        <v>58</v>
      </c>
      <c r="E320" s="39" t="s">
        <v>343</v>
      </c>
    </row>
    <row r="321" spans="1:16" ht="25.5">
      <c r="A321" t="s">
        <v>49</v>
      </c>
      <c s="34" t="s">
        <v>345</v>
      </c>
      <c s="34" t="s">
        <v>346</v>
      </c>
      <c s="35" t="s">
        <v>47</v>
      </c>
      <c s="6" t="s">
        <v>347</v>
      </c>
      <c s="36" t="s">
        <v>62</v>
      </c>
      <c s="37">
        <v>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97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348</v>
      </c>
    </row>
    <row r="324" spans="1:5" ht="12.75">
      <c r="A324" t="s">
        <v>58</v>
      </c>
      <c r="E324" s="39" t="s">
        <v>93</v>
      </c>
    </row>
    <row r="325" spans="1:16" ht="25.5">
      <c r="A325" t="s">
        <v>49</v>
      </c>
      <c s="34" t="s">
        <v>349</v>
      </c>
      <c s="34" t="s">
        <v>350</v>
      </c>
      <c s="35" t="s">
        <v>47</v>
      </c>
      <c s="6" t="s">
        <v>351</v>
      </c>
      <c s="36" t="s">
        <v>62</v>
      </c>
      <c s="37">
        <v>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97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348</v>
      </c>
    </row>
    <row r="328" spans="1:5" ht="12.75">
      <c r="A328" t="s">
        <v>58</v>
      </c>
      <c r="E328" s="39" t="s">
        <v>93</v>
      </c>
    </row>
    <row r="329" spans="1:16" ht="12.75">
      <c r="A329" t="s">
        <v>49</v>
      </c>
      <c s="34" t="s">
        <v>352</v>
      </c>
      <c s="34" t="s">
        <v>353</v>
      </c>
      <c s="35" t="s">
        <v>47</v>
      </c>
      <c s="6" t="s">
        <v>354</v>
      </c>
      <c s="36" t="s">
        <v>67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53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63</v>
      </c>
    </row>
    <row r="332" spans="1:5" ht="12.75">
      <c r="A332" t="s">
        <v>58</v>
      </c>
      <c r="E332" s="39" t="s">
        <v>355</v>
      </c>
    </row>
    <row r="333" spans="1:16" ht="12.75">
      <c r="A333" t="s">
        <v>49</v>
      </c>
      <c s="34" t="s">
        <v>356</v>
      </c>
      <c s="34" t="s">
        <v>357</v>
      </c>
      <c s="35" t="s">
        <v>47</v>
      </c>
      <c s="6" t="s">
        <v>358</v>
      </c>
      <c s="36" t="s">
        <v>62</v>
      </c>
      <c s="37">
        <v>18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97</v>
      </c>
      <c>
        <f>(M333*21)/100</f>
      </c>
      <c t="s">
        <v>27</v>
      </c>
    </row>
    <row r="334" spans="1:5" ht="12.75">
      <c r="A334" s="35" t="s">
        <v>54</v>
      </c>
      <c r="E334" s="39" t="s">
        <v>55</v>
      </c>
    </row>
    <row r="335" spans="1:5" ht="12.75">
      <c r="A335" s="35" t="s">
        <v>56</v>
      </c>
      <c r="E335" s="40" t="s">
        <v>218</v>
      </c>
    </row>
    <row r="336" spans="1:5" ht="12.75">
      <c r="A336" t="s">
        <v>58</v>
      </c>
      <c r="E336" s="39" t="s">
        <v>93</v>
      </c>
    </row>
    <row r="337" spans="1:16" ht="12.75">
      <c r="A337" t="s">
        <v>49</v>
      </c>
      <c s="34" t="s">
        <v>359</v>
      </c>
      <c s="34" t="s">
        <v>360</v>
      </c>
      <c s="35" t="s">
        <v>47</v>
      </c>
      <c s="6" t="s">
        <v>361</v>
      </c>
      <c s="36" t="s">
        <v>62</v>
      </c>
      <c s="37">
        <v>18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97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218</v>
      </c>
    </row>
    <row r="340" spans="1:5" ht="12.75">
      <c r="A340" t="s">
        <v>58</v>
      </c>
      <c r="E340" s="39" t="s">
        <v>93</v>
      </c>
    </row>
    <row r="341" spans="1:13" ht="12.75">
      <c r="A341" t="s">
        <v>46</v>
      </c>
      <c r="C341" s="31" t="s">
        <v>362</v>
      </c>
      <c r="E341" s="33" t="s">
        <v>363</v>
      </c>
      <c r="J341" s="32">
        <f>0</f>
      </c>
      <c s="32">
        <f>0</f>
      </c>
      <c s="32">
        <f>0+L342+L346+L350+L354+L358+L362</f>
      </c>
      <c s="32">
        <f>0+M342+M346+M350+M354+M358+M362</f>
      </c>
    </row>
    <row r="342" spans="1:16" ht="12.75">
      <c r="A342" t="s">
        <v>49</v>
      </c>
      <c s="34" t="s">
        <v>364</v>
      </c>
      <c s="34" t="s">
        <v>365</v>
      </c>
      <c s="35" t="s">
        <v>47</v>
      </c>
      <c s="6" t="s">
        <v>366</v>
      </c>
      <c s="36" t="s">
        <v>62</v>
      </c>
      <c s="37">
        <v>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55</v>
      </c>
    </row>
    <row r="344" spans="1:5" ht="12.75">
      <c r="A344" s="35" t="s">
        <v>56</v>
      </c>
      <c r="E344" s="40" t="s">
        <v>63</v>
      </c>
    </row>
    <row r="345" spans="1:5" ht="12.75">
      <c r="A345" t="s">
        <v>58</v>
      </c>
      <c r="E345" s="39" t="s">
        <v>367</v>
      </c>
    </row>
    <row r="346" spans="1:16" ht="25.5">
      <c r="A346" t="s">
        <v>49</v>
      </c>
      <c s="34" t="s">
        <v>368</v>
      </c>
      <c s="34" t="s">
        <v>369</v>
      </c>
      <c s="35" t="s">
        <v>47</v>
      </c>
      <c s="6" t="s">
        <v>370</v>
      </c>
      <c s="36" t="s">
        <v>62</v>
      </c>
      <c s="37">
        <v>4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55</v>
      </c>
    </row>
    <row r="348" spans="1:5" ht="12.75">
      <c r="A348" s="35" t="s">
        <v>56</v>
      </c>
      <c r="E348" s="40" t="s">
        <v>63</v>
      </c>
    </row>
    <row r="349" spans="1:5" ht="12.75">
      <c r="A349" t="s">
        <v>58</v>
      </c>
      <c r="E349" s="39" t="s">
        <v>93</v>
      </c>
    </row>
    <row r="350" spans="1:16" ht="12.75">
      <c r="A350" t="s">
        <v>49</v>
      </c>
      <c s="34" t="s">
        <v>371</v>
      </c>
      <c s="34" t="s">
        <v>372</v>
      </c>
      <c s="35" t="s">
        <v>47</v>
      </c>
      <c s="6" t="s">
        <v>373</v>
      </c>
      <c s="36" t="s">
        <v>62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55</v>
      </c>
    </row>
    <row r="352" spans="1:5" ht="12.75">
      <c r="A352" s="35" t="s">
        <v>56</v>
      </c>
      <c r="E352" s="40" t="s">
        <v>63</v>
      </c>
    </row>
    <row r="353" spans="1:5" ht="25.5">
      <c r="A353" t="s">
        <v>58</v>
      </c>
      <c r="E353" s="39" t="s">
        <v>374</v>
      </c>
    </row>
    <row r="354" spans="1:16" ht="12.75">
      <c r="A354" t="s">
        <v>49</v>
      </c>
      <c s="34" t="s">
        <v>375</v>
      </c>
      <c s="34" t="s">
        <v>376</v>
      </c>
      <c s="35" t="s">
        <v>47</v>
      </c>
      <c s="6" t="s">
        <v>377</v>
      </c>
      <c s="36" t="s">
        <v>378</v>
      </c>
      <c s="37">
        <v>5.2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55</v>
      </c>
    </row>
    <row r="356" spans="1:5" ht="12.75">
      <c r="A356" s="35" t="s">
        <v>56</v>
      </c>
      <c r="E356" s="40" t="s">
        <v>63</v>
      </c>
    </row>
    <row r="357" spans="1:5" ht="12.75">
      <c r="A357" t="s">
        <v>58</v>
      </c>
      <c r="E357" s="39" t="s">
        <v>377</v>
      </c>
    </row>
    <row r="358" spans="1:16" ht="25.5">
      <c r="A358" t="s">
        <v>49</v>
      </c>
      <c s="34" t="s">
        <v>379</v>
      </c>
      <c s="34" t="s">
        <v>380</v>
      </c>
      <c s="35" t="s">
        <v>47</v>
      </c>
      <c s="6" t="s">
        <v>381</v>
      </c>
      <c s="36" t="s">
        <v>113</v>
      </c>
      <c s="37">
        <v>0.24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55</v>
      </c>
    </row>
    <row r="360" spans="1:5" ht="12.75">
      <c r="A360" s="35" t="s">
        <v>56</v>
      </c>
      <c r="E360" s="40" t="s">
        <v>55</v>
      </c>
    </row>
    <row r="361" spans="1:5" ht="89.25">
      <c r="A361" t="s">
        <v>58</v>
      </c>
      <c r="E361" s="39" t="s">
        <v>382</v>
      </c>
    </row>
    <row r="362" spans="1:16" ht="25.5">
      <c r="A362" t="s">
        <v>49</v>
      </c>
      <c s="34" t="s">
        <v>383</v>
      </c>
      <c s="34" t="s">
        <v>384</v>
      </c>
      <c s="35" t="s">
        <v>47</v>
      </c>
      <c s="6" t="s">
        <v>385</v>
      </c>
      <c s="36" t="s">
        <v>113</v>
      </c>
      <c s="37">
        <v>0.17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97</v>
      </c>
      <c>
        <f>(M362*21)/100</f>
      </c>
      <c t="s">
        <v>27</v>
      </c>
    </row>
    <row r="363" spans="1:5" ht="12.75">
      <c r="A363" s="35" t="s">
        <v>54</v>
      </c>
      <c r="E363" s="39" t="s">
        <v>55</v>
      </c>
    </row>
    <row r="364" spans="1:5" ht="12.75">
      <c r="A364" s="35" t="s">
        <v>56</v>
      </c>
      <c r="E364" s="40" t="s">
        <v>55</v>
      </c>
    </row>
    <row r="365" spans="1:5" ht="12.75">
      <c r="A365" t="s">
        <v>58</v>
      </c>
      <c r="E365" s="39" t="s">
        <v>93</v>
      </c>
    </row>
    <row r="366" spans="1:13" ht="12.75">
      <c r="A366" t="s">
        <v>46</v>
      </c>
      <c r="C366" s="31" t="s">
        <v>20</v>
      </c>
      <c r="E366" s="33" t="s">
        <v>386</v>
      </c>
      <c r="J366" s="32">
        <f>0</f>
      </c>
      <c s="32">
        <f>0</f>
      </c>
      <c s="32">
        <f>0+L367+L371+L375+L379+L383+L387+L391+L395</f>
      </c>
      <c s="32">
        <f>0+M367+M371+M375+M379+M383+M387+M391+M395</f>
      </c>
    </row>
    <row r="367" spans="1:16" ht="12.75">
      <c r="A367" t="s">
        <v>49</v>
      </c>
      <c s="34" t="s">
        <v>387</v>
      </c>
      <c s="34" t="s">
        <v>388</v>
      </c>
      <c s="35" t="s">
        <v>47</v>
      </c>
      <c s="6" t="s">
        <v>389</v>
      </c>
      <c s="36" t="s">
        <v>390</v>
      </c>
      <c s="37">
        <v>64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12.75">
      <c r="A368" s="35" t="s">
        <v>54</v>
      </c>
      <c r="E368" s="39" t="s">
        <v>55</v>
      </c>
    </row>
    <row r="369" spans="1:5" ht="12.75">
      <c r="A369" s="35" t="s">
        <v>56</v>
      </c>
      <c r="E369" s="40" t="s">
        <v>63</v>
      </c>
    </row>
    <row r="370" spans="1:5" ht="12.75">
      <c r="A370" t="s">
        <v>58</v>
      </c>
      <c r="E370" s="39" t="s">
        <v>391</v>
      </c>
    </row>
    <row r="371" spans="1:16" ht="12.75">
      <c r="A371" t="s">
        <v>49</v>
      </c>
      <c s="34" t="s">
        <v>392</v>
      </c>
      <c s="34" t="s">
        <v>393</v>
      </c>
      <c s="35" t="s">
        <v>47</v>
      </c>
      <c s="6" t="s">
        <v>394</v>
      </c>
      <c s="36" t="s">
        <v>62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55</v>
      </c>
    </row>
    <row r="373" spans="1:5" ht="12.75">
      <c r="A373" s="35" t="s">
        <v>56</v>
      </c>
      <c r="E373" s="40" t="s">
        <v>63</v>
      </c>
    </row>
    <row r="374" spans="1:5" ht="63.75">
      <c r="A374" t="s">
        <v>58</v>
      </c>
      <c r="E374" s="39" t="s">
        <v>395</v>
      </c>
    </row>
    <row r="375" spans="1:16" ht="25.5">
      <c r="A375" t="s">
        <v>49</v>
      </c>
      <c s="34" t="s">
        <v>396</v>
      </c>
      <c s="34" t="s">
        <v>397</v>
      </c>
      <c s="35" t="s">
        <v>47</v>
      </c>
      <c s="6" t="s">
        <v>398</v>
      </c>
      <c s="36" t="s">
        <v>62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97</v>
      </c>
      <c>
        <f>(M375*21)/100</f>
      </c>
      <c t="s">
        <v>27</v>
      </c>
    </row>
    <row r="376" spans="1:5" ht="12.75">
      <c r="A376" s="35" t="s">
        <v>54</v>
      </c>
      <c r="E376" s="39" t="s">
        <v>55</v>
      </c>
    </row>
    <row r="377" spans="1:5" ht="12.75">
      <c r="A377" s="35" t="s">
        <v>56</v>
      </c>
      <c r="E377" s="40" t="s">
        <v>63</v>
      </c>
    </row>
    <row r="378" spans="1:5" ht="12.75">
      <c r="A378" t="s">
        <v>58</v>
      </c>
      <c r="E378" s="39" t="s">
        <v>93</v>
      </c>
    </row>
    <row r="379" spans="1:16" ht="12.75">
      <c r="A379" t="s">
        <v>49</v>
      </c>
      <c s="34" t="s">
        <v>399</v>
      </c>
      <c s="34" t="s">
        <v>400</v>
      </c>
      <c s="35" t="s">
        <v>47</v>
      </c>
      <c s="6" t="s">
        <v>401</v>
      </c>
      <c s="36" t="s">
        <v>62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12.75">
      <c r="A380" s="35" t="s">
        <v>54</v>
      </c>
      <c r="E380" s="39" t="s">
        <v>55</v>
      </c>
    </row>
    <row r="381" spans="1:5" ht="12.75">
      <c r="A381" s="35" t="s">
        <v>56</v>
      </c>
      <c r="E381" s="40" t="s">
        <v>63</v>
      </c>
    </row>
    <row r="382" spans="1:5" ht="25.5">
      <c r="A382" t="s">
        <v>58</v>
      </c>
      <c r="E382" s="39" t="s">
        <v>402</v>
      </c>
    </row>
    <row r="383" spans="1:16" ht="12.75">
      <c r="A383" t="s">
        <v>49</v>
      </c>
      <c s="34" t="s">
        <v>403</v>
      </c>
      <c s="34" t="s">
        <v>404</v>
      </c>
      <c s="35" t="s">
        <v>47</v>
      </c>
      <c s="6" t="s">
        <v>405</v>
      </c>
      <c s="36" t="s">
        <v>390</v>
      </c>
      <c s="37">
        <v>36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97</v>
      </c>
      <c>
        <f>(M383*21)/100</f>
      </c>
      <c t="s">
        <v>27</v>
      </c>
    </row>
    <row r="384" spans="1:5" ht="12.75">
      <c r="A384" s="35" t="s">
        <v>54</v>
      </c>
      <c r="E384" s="39" t="s">
        <v>55</v>
      </c>
    </row>
    <row r="385" spans="1:5" ht="12.75">
      <c r="A385" s="35" t="s">
        <v>56</v>
      </c>
      <c r="E385" s="40" t="s">
        <v>63</v>
      </c>
    </row>
    <row r="386" spans="1:5" ht="12.75">
      <c r="A386" t="s">
        <v>58</v>
      </c>
      <c r="E386" s="39" t="s">
        <v>93</v>
      </c>
    </row>
    <row r="387" spans="1:16" ht="12.75">
      <c r="A387" t="s">
        <v>49</v>
      </c>
      <c s="34" t="s">
        <v>406</v>
      </c>
      <c s="34" t="s">
        <v>407</v>
      </c>
      <c s="35" t="s">
        <v>47</v>
      </c>
      <c s="6" t="s">
        <v>408</v>
      </c>
      <c s="36" t="s">
        <v>390</v>
      </c>
      <c s="37">
        <v>64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97</v>
      </c>
      <c>
        <f>(M387*21)/100</f>
      </c>
      <c t="s">
        <v>27</v>
      </c>
    </row>
    <row r="388" spans="1:5" ht="12.75">
      <c r="A388" s="35" t="s">
        <v>54</v>
      </c>
      <c r="E388" s="39" t="s">
        <v>55</v>
      </c>
    </row>
    <row r="389" spans="1:5" ht="12.75">
      <c r="A389" s="35" t="s">
        <v>56</v>
      </c>
      <c r="E389" s="40" t="s">
        <v>63</v>
      </c>
    </row>
    <row r="390" spans="1:5" ht="12.75">
      <c r="A390" t="s">
        <v>58</v>
      </c>
      <c r="E390" s="39" t="s">
        <v>93</v>
      </c>
    </row>
    <row r="391" spans="1:16" ht="12.75">
      <c r="A391" t="s">
        <v>49</v>
      </c>
      <c s="34" t="s">
        <v>409</v>
      </c>
      <c s="34" t="s">
        <v>410</v>
      </c>
      <c s="35" t="s">
        <v>47</v>
      </c>
      <c s="6" t="s">
        <v>411</v>
      </c>
      <c s="36" t="s">
        <v>390</v>
      </c>
      <c s="37">
        <v>48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97</v>
      </c>
      <c>
        <f>(M391*21)/100</f>
      </c>
      <c t="s">
        <v>27</v>
      </c>
    </row>
    <row r="392" spans="1:5" ht="12.75">
      <c r="A392" s="35" t="s">
        <v>54</v>
      </c>
      <c r="E392" s="39" t="s">
        <v>55</v>
      </c>
    </row>
    <row r="393" spans="1:5" ht="12.75">
      <c r="A393" s="35" t="s">
        <v>56</v>
      </c>
      <c r="E393" s="40" t="s">
        <v>63</v>
      </c>
    </row>
    <row r="394" spans="1:5" ht="12.75">
      <c r="A394" t="s">
        <v>58</v>
      </c>
      <c r="E394" s="39" t="s">
        <v>93</v>
      </c>
    </row>
    <row r="395" spans="1:16" ht="12.75">
      <c r="A395" t="s">
        <v>49</v>
      </c>
      <c s="34" t="s">
        <v>412</v>
      </c>
      <c s="34" t="s">
        <v>413</v>
      </c>
      <c s="35" t="s">
        <v>47</v>
      </c>
      <c s="6" t="s">
        <v>414</v>
      </c>
      <c s="36" t="s">
        <v>390</v>
      </c>
      <c s="37">
        <v>124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53</v>
      </c>
      <c>
        <f>(M395*21)/100</f>
      </c>
      <c t="s">
        <v>27</v>
      </c>
    </row>
    <row r="396" spans="1:5" ht="12.75">
      <c r="A396" s="35" t="s">
        <v>54</v>
      </c>
      <c r="E396" s="39" t="s">
        <v>55</v>
      </c>
    </row>
    <row r="397" spans="1:5" ht="12.75">
      <c r="A397" s="35" t="s">
        <v>56</v>
      </c>
      <c r="E397" s="40" t="s">
        <v>63</v>
      </c>
    </row>
    <row r="398" spans="1:5" ht="63.75">
      <c r="A398" t="s">
        <v>58</v>
      </c>
      <c r="E398" s="39" t="s">
        <v>415</v>
      </c>
    </row>
    <row r="399" spans="1:13" ht="12.75">
      <c r="A399" t="s">
        <v>46</v>
      </c>
      <c r="C399" s="31" t="s">
        <v>416</v>
      </c>
      <c r="E399" s="33" t="s">
        <v>417</v>
      </c>
      <c r="J399" s="32">
        <f>0</f>
      </c>
      <c s="32">
        <f>0</f>
      </c>
      <c s="32">
        <f>0+L400+L404+L408+L412</f>
      </c>
      <c s="32">
        <f>0+M400+M404+M408+M412</f>
      </c>
    </row>
    <row r="400" spans="1:16" ht="12.75">
      <c r="A400" t="s">
        <v>49</v>
      </c>
      <c s="34" t="s">
        <v>418</v>
      </c>
      <c s="34" t="s">
        <v>419</v>
      </c>
      <c s="35" t="s">
        <v>47</v>
      </c>
      <c s="6" t="s">
        <v>420</v>
      </c>
      <c s="36" t="s">
        <v>62</v>
      </c>
      <c s="37">
        <v>4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53</v>
      </c>
      <c>
        <f>(M400*21)/100</f>
      </c>
      <c t="s">
        <v>27</v>
      </c>
    </row>
    <row r="401" spans="1:5" ht="12.75">
      <c r="A401" s="35" t="s">
        <v>54</v>
      </c>
      <c r="E401" s="39" t="s">
        <v>55</v>
      </c>
    </row>
    <row r="402" spans="1:5" ht="12.75">
      <c r="A402" s="35" t="s">
        <v>56</v>
      </c>
      <c r="E402" s="40" t="s">
        <v>421</v>
      </c>
    </row>
    <row r="403" spans="1:5" ht="63.75">
      <c r="A403" t="s">
        <v>58</v>
      </c>
      <c r="E403" s="39" t="s">
        <v>422</v>
      </c>
    </row>
    <row r="404" spans="1:16" ht="12.75">
      <c r="A404" t="s">
        <v>49</v>
      </c>
      <c s="34" t="s">
        <v>423</v>
      </c>
      <c s="34" t="s">
        <v>424</v>
      </c>
      <c s="35" t="s">
        <v>47</v>
      </c>
      <c s="6" t="s">
        <v>425</v>
      </c>
      <c s="36" t="s">
        <v>62</v>
      </c>
      <c s="37">
        <v>4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97</v>
      </c>
      <c>
        <f>(M404*21)/100</f>
      </c>
      <c t="s">
        <v>27</v>
      </c>
    </row>
    <row r="405" spans="1:5" ht="12.75">
      <c r="A405" s="35" t="s">
        <v>54</v>
      </c>
      <c r="E405" s="39" t="s">
        <v>55</v>
      </c>
    </row>
    <row r="406" spans="1:5" ht="12.75">
      <c r="A406" s="35" t="s">
        <v>56</v>
      </c>
      <c r="E406" s="40" t="s">
        <v>421</v>
      </c>
    </row>
    <row r="407" spans="1:5" ht="12.75">
      <c r="A407" t="s">
        <v>58</v>
      </c>
      <c r="E407" s="39" t="s">
        <v>93</v>
      </c>
    </row>
    <row r="408" spans="1:16" ht="12.75">
      <c r="A408" t="s">
        <v>49</v>
      </c>
      <c s="34" t="s">
        <v>426</v>
      </c>
      <c s="34" t="s">
        <v>427</v>
      </c>
      <c s="35" t="s">
        <v>47</v>
      </c>
      <c s="6" t="s">
        <v>428</v>
      </c>
      <c s="36" t="s">
        <v>62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53</v>
      </c>
      <c>
        <f>(M408*21)/100</f>
      </c>
      <c t="s">
        <v>27</v>
      </c>
    </row>
    <row r="409" spans="1:5" ht="12.75">
      <c r="A409" s="35" t="s">
        <v>54</v>
      </c>
      <c r="E409" s="39" t="s">
        <v>55</v>
      </c>
    </row>
    <row r="410" spans="1:5" ht="12.75">
      <c r="A410" s="35" t="s">
        <v>56</v>
      </c>
      <c r="E410" s="40" t="s">
        <v>231</v>
      </c>
    </row>
    <row r="411" spans="1:5" ht="63.75">
      <c r="A411" t="s">
        <v>58</v>
      </c>
      <c r="E411" s="39" t="s">
        <v>429</v>
      </c>
    </row>
    <row r="412" spans="1:16" ht="12.75">
      <c r="A412" t="s">
        <v>49</v>
      </c>
      <c s="34" t="s">
        <v>430</v>
      </c>
      <c s="34" t="s">
        <v>431</v>
      </c>
      <c s="35" t="s">
        <v>47</v>
      </c>
      <c s="6" t="s">
        <v>432</v>
      </c>
      <c s="36" t="s">
        <v>62</v>
      </c>
      <c s="37">
        <v>1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53</v>
      </c>
      <c>
        <f>(M412*21)/100</f>
      </c>
      <c t="s">
        <v>27</v>
      </c>
    </row>
    <row r="413" spans="1:5" ht="12.75">
      <c r="A413" s="35" t="s">
        <v>54</v>
      </c>
      <c r="E413" s="39" t="s">
        <v>55</v>
      </c>
    </row>
    <row r="414" spans="1:5" ht="12.75">
      <c r="A414" s="35" t="s">
        <v>56</v>
      </c>
      <c r="E414" s="40" t="s">
        <v>231</v>
      </c>
    </row>
    <row r="415" spans="1:5" ht="63.75">
      <c r="A415" t="s">
        <v>58</v>
      </c>
      <c r="E415" s="39" t="s">
        <v>433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434</v>
      </c>
      <c r="E4" s="26" t="s">
        <v>435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COUNTIFS(L8:L120,"=0",A8:A120,"P")+COUNTIFS(L8:L120,"",A8:A120,"P")+SUM(Q8:Q120)</f>
      </c>
    </row>
    <row r="8" spans="1:13" ht="12.75">
      <c r="A8" t="s">
        <v>44</v>
      </c>
      <c r="C8" s="28" t="s">
        <v>438</v>
      </c>
      <c r="E8" s="30" t="s">
        <v>437</v>
      </c>
      <c r="J8" s="29">
        <f>0+J9+J58+J107</f>
      </c>
      <c s="29">
        <f>0+K9+K58+K107</f>
      </c>
      <c s="29">
        <f>0+L9+L58+L107</f>
      </c>
      <c s="29">
        <f>0+M9+M58+M107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439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70</v>
      </c>
      <c s="35" t="s">
        <v>47</v>
      </c>
      <c s="6" t="s">
        <v>71</v>
      </c>
      <c s="36" t="s">
        <v>72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440</v>
      </c>
    </row>
    <row r="21" spans="1:5" ht="216.75">
      <c r="A21" t="s">
        <v>58</v>
      </c>
      <c r="E21" s="39" t="s">
        <v>74</v>
      </c>
    </row>
    <row r="22" spans="1:16" ht="12.75">
      <c r="A22" t="s">
        <v>49</v>
      </c>
      <c s="34" t="s">
        <v>69</v>
      </c>
      <c s="34" t="s">
        <v>80</v>
      </c>
      <c s="35" t="s">
        <v>47</v>
      </c>
      <c s="6" t="s">
        <v>81</v>
      </c>
      <c s="36" t="s">
        <v>72</v>
      </c>
      <c s="37">
        <v>8.82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441</v>
      </c>
    </row>
    <row r="25" spans="1:5" ht="216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442</v>
      </c>
      <c s="35" t="s">
        <v>47</v>
      </c>
      <c s="6" t="s">
        <v>443</v>
      </c>
      <c s="36" t="s">
        <v>72</v>
      </c>
      <c s="37">
        <v>1.26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444</v>
      </c>
    </row>
    <row r="29" spans="1:5" ht="216.75">
      <c r="A29" t="s">
        <v>58</v>
      </c>
      <c r="E29" s="39" t="s">
        <v>74</v>
      </c>
    </row>
    <row r="30" spans="1:16" ht="12.75">
      <c r="A30" t="s">
        <v>49</v>
      </c>
      <c s="34" t="s">
        <v>79</v>
      </c>
      <c s="34" t="s">
        <v>445</v>
      </c>
      <c s="35" t="s">
        <v>47</v>
      </c>
      <c s="6" t="s">
        <v>90</v>
      </c>
      <c s="36" t="s">
        <v>91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97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439</v>
      </c>
    </row>
    <row r="33" spans="1:5" ht="12.75">
      <c r="A33" t="s">
        <v>58</v>
      </c>
      <c r="E33" s="39" t="s">
        <v>93</v>
      </c>
    </row>
    <row r="34" spans="1:16" ht="25.5">
      <c r="A34" t="s">
        <v>49</v>
      </c>
      <c s="34" t="s">
        <v>83</v>
      </c>
      <c s="34" t="s">
        <v>446</v>
      </c>
      <c s="35" t="s">
        <v>47</v>
      </c>
      <c s="6" t="s">
        <v>447</v>
      </c>
      <c s="36" t="s">
        <v>91</v>
      </c>
      <c s="37">
        <v>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25.5">
      <c r="A37" t="s">
        <v>58</v>
      </c>
      <c r="E37" s="39" t="s">
        <v>448</v>
      </c>
    </row>
    <row r="38" spans="1:16" ht="12.75">
      <c r="A38" t="s">
        <v>49</v>
      </c>
      <c s="34" t="s">
        <v>88</v>
      </c>
      <c s="34" t="s">
        <v>95</v>
      </c>
      <c s="35" t="s">
        <v>47</v>
      </c>
      <c s="6" t="s">
        <v>96</v>
      </c>
      <c s="36" t="s">
        <v>91</v>
      </c>
      <c s="37">
        <v>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97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12.75">
      <c r="A41" t="s">
        <v>58</v>
      </c>
      <c r="E41" s="39" t="s">
        <v>93</v>
      </c>
    </row>
    <row r="42" spans="1:16" ht="12.75">
      <c r="A42" t="s">
        <v>49</v>
      </c>
      <c s="34" t="s">
        <v>94</v>
      </c>
      <c s="34" t="s">
        <v>99</v>
      </c>
      <c s="35" t="s">
        <v>47</v>
      </c>
      <c s="6" t="s">
        <v>100</v>
      </c>
      <c s="36" t="s">
        <v>72</v>
      </c>
      <c s="37">
        <v>24.82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439</v>
      </c>
    </row>
    <row r="45" spans="1:5" ht="153">
      <c r="A45" t="s">
        <v>58</v>
      </c>
      <c r="E45" s="39" t="s">
        <v>102</v>
      </c>
    </row>
    <row r="46" spans="1:16" ht="12.75">
      <c r="A46" t="s">
        <v>49</v>
      </c>
      <c s="34" t="s">
        <v>98</v>
      </c>
      <c s="34" t="s">
        <v>103</v>
      </c>
      <c s="35" t="s">
        <v>47</v>
      </c>
      <c s="6" t="s">
        <v>104</v>
      </c>
      <c s="36" t="s">
        <v>105</v>
      </c>
      <c s="37">
        <v>20.6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97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439</v>
      </c>
    </row>
    <row r="49" spans="1:5" ht="12.75">
      <c r="A49" t="s">
        <v>58</v>
      </c>
      <c r="E49" s="39" t="s">
        <v>93</v>
      </c>
    </row>
    <row r="50" spans="1:16" ht="12.75">
      <c r="A50" t="s">
        <v>49</v>
      </c>
      <c s="34" t="s">
        <v>84</v>
      </c>
      <c s="34" t="s">
        <v>108</v>
      </c>
      <c s="35" t="s">
        <v>47</v>
      </c>
      <c s="6" t="s">
        <v>109</v>
      </c>
      <c s="36" t="s">
        <v>62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97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439</v>
      </c>
    </row>
    <row r="53" spans="1:5" ht="12.75">
      <c r="A53" t="s">
        <v>58</v>
      </c>
      <c r="E53" s="39" t="s">
        <v>93</v>
      </c>
    </row>
    <row r="54" spans="1:16" ht="25.5">
      <c r="A54" t="s">
        <v>49</v>
      </c>
      <c s="34" t="s">
        <v>107</v>
      </c>
      <c s="34" t="s">
        <v>111</v>
      </c>
      <c s="35" t="s">
        <v>47</v>
      </c>
      <c s="6" t="s">
        <v>112</v>
      </c>
      <c s="36" t="s">
        <v>113</v>
      </c>
      <c s="37">
        <v>2.52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89.25">
      <c r="A57" t="s">
        <v>58</v>
      </c>
      <c r="E57" s="39" t="s">
        <v>115</v>
      </c>
    </row>
    <row r="58" spans="1:13" ht="12.75">
      <c r="A58" t="s">
        <v>46</v>
      </c>
      <c r="C58" s="31" t="s">
        <v>27</v>
      </c>
      <c r="E58" s="33" t="s">
        <v>449</v>
      </c>
      <c r="J58" s="32">
        <f>0</f>
      </c>
      <c s="32">
        <f>0</f>
      </c>
      <c s="32">
        <f>0+L59+L63+L67+L71+L75+L79+L83+L87+L91+L95+L99+L103</f>
      </c>
      <c s="32">
        <f>0+M59+M63+M67+M71+M75+M79+M83+M87+M91+M95+M99+M103</f>
      </c>
    </row>
    <row r="59" spans="1:16" ht="12.75">
      <c r="A59" t="s">
        <v>49</v>
      </c>
      <c s="34" t="s">
        <v>110</v>
      </c>
      <c s="34" t="s">
        <v>175</v>
      </c>
      <c s="35" t="s">
        <v>47</v>
      </c>
      <c s="6" t="s">
        <v>176</v>
      </c>
      <c s="36" t="s">
        <v>91</v>
      </c>
      <c s="37">
        <v>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450</v>
      </c>
    </row>
    <row r="62" spans="1:5" ht="38.25">
      <c r="A62" t="s">
        <v>58</v>
      </c>
      <c r="E62" s="39" t="s">
        <v>173</v>
      </c>
    </row>
    <row r="63" spans="1:16" ht="12.75">
      <c r="A63" t="s">
        <v>49</v>
      </c>
      <c s="34" t="s">
        <v>117</v>
      </c>
      <c s="34" t="s">
        <v>197</v>
      </c>
      <c s="35" t="s">
        <v>47</v>
      </c>
      <c s="6" t="s">
        <v>198</v>
      </c>
      <c s="36" t="s">
        <v>62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97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12.75">
      <c r="A66" t="s">
        <v>58</v>
      </c>
      <c r="E66" s="39" t="s">
        <v>93</v>
      </c>
    </row>
    <row r="67" spans="1:16" ht="12.75">
      <c r="A67" t="s">
        <v>49</v>
      </c>
      <c s="34" t="s">
        <v>123</v>
      </c>
      <c s="34" t="s">
        <v>451</v>
      </c>
      <c s="35" t="s">
        <v>47</v>
      </c>
      <c s="6" t="s">
        <v>452</v>
      </c>
      <c s="36" t="s">
        <v>67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</v>
      </c>
    </row>
    <row r="70" spans="1:5" ht="76.5">
      <c r="A70" t="s">
        <v>58</v>
      </c>
      <c r="E70" s="39" t="s">
        <v>453</v>
      </c>
    </row>
    <row r="71" spans="1:16" ht="12.75">
      <c r="A71" t="s">
        <v>49</v>
      </c>
      <c s="34" t="s">
        <v>127</v>
      </c>
      <c s="34" t="s">
        <v>454</v>
      </c>
      <c s="35" t="s">
        <v>47</v>
      </c>
      <c s="6" t="s">
        <v>455</v>
      </c>
      <c s="36" t="s">
        <v>62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97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456</v>
      </c>
    </row>
    <row r="74" spans="1:5" ht="12.75">
      <c r="A74" t="s">
        <v>58</v>
      </c>
      <c r="E74" s="39" t="s">
        <v>93</v>
      </c>
    </row>
    <row r="75" spans="1:16" ht="12.75">
      <c r="A75" t="s">
        <v>49</v>
      </c>
      <c s="34" t="s">
        <v>130</v>
      </c>
      <c s="34" t="s">
        <v>457</v>
      </c>
      <c s="35" t="s">
        <v>47</v>
      </c>
      <c s="6" t="s">
        <v>458</v>
      </c>
      <c s="36" t="s">
        <v>62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97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456</v>
      </c>
    </row>
    <row r="78" spans="1:5" ht="12.75">
      <c r="A78" t="s">
        <v>58</v>
      </c>
      <c r="E78" s="39" t="s">
        <v>93</v>
      </c>
    </row>
    <row r="79" spans="1:16" ht="12.75">
      <c r="A79" t="s">
        <v>49</v>
      </c>
      <c s="34" t="s">
        <v>133</v>
      </c>
      <c s="34" t="s">
        <v>459</v>
      </c>
      <c s="35" t="s">
        <v>47</v>
      </c>
      <c s="6" t="s">
        <v>460</v>
      </c>
      <c s="36" t="s">
        <v>62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97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456</v>
      </c>
    </row>
    <row r="82" spans="1:5" ht="12.75">
      <c r="A82" t="s">
        <v>58</v>
      </c>
      <c r="E82" s="39" t="s">
        <v>93</v>
      </c>
    </row>
    <row r="83" spans="1:16" ht="12.75">
      <c r="A83" t="s">
        <v>49</v>
      </c>
      <c s="34" t="s">
        <v>137</v>
      </c>
      <c s="34" t="s">
        <v>461</v>
      </c>
      <c s="35" t="s">
        <v>47</v>
      </c>
      <c s="6" t="s">
        <v>462</v>
      </c>
      <c s="36" t="s">
        <v>62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97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456</v>
      </c>
    </row>
    <row r="86" spans="1:5" ht="12.75">
      <c r="A86" t="s">
        <v>58</v>
      </c>
      <c r="E86" s="39" t="s">
        <v>93</v>
      </c>
    </row>
    <row r="87" spans="1:16" ht="12.75">
      <c r="A87" t="s">
        <v>49</v>
      </c>
      <c s="34" t="s">
        <v>140</v>
      </c>
      <c s="34" t="s">
        <v>463</v>
      </c>
      <c s="35" t="s">
        <v>47</v>
      </c>
      <c s="6" t="s">
        <v>464</v>
      </c>
      <c s="36" t="s">
        <v>62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97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456</v>
      </c>
    </row>
    <row r="90" spans="1:5" ht="12.75">
      <c r="A90" t="s">
        <v>58</v>
      </c>
      <c r="E90" s="39" t="s">
        <v>93</v>
      </c>
    </row>
    <row r="91" spans="1:16" ht="12.75">
      <c r="A91" t="s">
        <v>49</v>
      </c>
      <c s="34" t="s">
        <v>143</v>
      </c>
      <c s="34" t="s">
        <v>465</v>
      </c>
      <c s="35" t="s">
        <v>47</v>
      </c>
      <c s="6" t="s">
        <v>466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97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456</v>
      </c>
    </row>
    <row r="94" spans="1:5" ht="12.75">
      <c r="A94" t="s">
        <v>58</v>
      </c>
      <c r="E94" s="39" t="s">
        <v>93</v>
      </c>
    </row>
    <row r="95" spans="1:16" ht="12.75">
      <c r="A95" t="s">
        <v>49</v>
      </c>
      <c s="34" t="s">
        <v>148</v>
      </c>
      <c s="34" t="s">
        <v>467</v>
      </c>
      <c s="35" t="s">
        <v>47</v>
      </c>
      <c s="6" t="s">
        <v>468</v>
      </c>
      <c s="36" t="s">
        <v>62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97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12.75">
      <c r="A98" t="s">
        <v>58</v>
      </c>
      <c r="E98" s="39" t="s">
        <v>93</v>
      </c>
    </row>
    <row r="99" spans="1:16" ht="12.75">
      <c r="A99" t="s">
        <v>49</v>
      </c>
      <c s="34" t="s">
        <v>152</v>
      </c>
      <c s="34" t="s">
        <v>469</v>
      </c>
      <c s="35" t="s">
        <v>47</v>
      </c>
      <c s="6" t="s">
        <v>470</v>
      </c>
      <c s="36" t="s">
        <v>390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97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2.75">
      <c r="A102" t="s">
        <v>58</v>
      </c>
      <c r="E102" s="39" t="s">
        <v>93</v>
      </c>
    </row>
    <row r="103" spans="1:16" ht="12.75">
      <c r="A103" t="s">
        <v>49</v>
      </c>
      <c s="34" t="s">
        <v>155</v>
      </c>
      <c s="34" t="s">
        <v>471</v>
      </c>
      <c s="35" t="s">
        <v>47</v>
      </c>
      <c s="6" t="s">
        <v>472</v>
      </c>
      <c s="36" t="s">
        <v>62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12.75">
      <c r="A106" t="s">
        <v>58</v>
      </c>
      <c r="E106" s="39" t="s">
        <v>473</v>
      </c>
    </row>
    <row r="107" spans="1:13" ht="12.75">
      <c r="A107" t="s">
        <v>46</v>
      </c>
      <c r="C107" s="31" t="s">
        <v>20</v>
      </c>
      <c r="E107" s="33" t="s">
        <v>386</v>
      </c>
      <c r="J107" s="32">
        <f>0</f>
      </c>
      <c s="32">
        <f>0</f>
      </c>
      <c s="32">
        <f>0+L108+L112+L116+L120</f>
      </c>
      <c s="32">
        <f>0+M108+M112+M116+M120</f>
      </c>
    </row>
    <row r="108" spans="1:16" ht="12.75">
      <c r="A108" t="s">
        <v>49</v>
      </c>
      <c s="34" t="s">
        <v>158</v>
      </c>
      <c s="34" t="s">
        <v>388</v>
      </c>
      <c s="35" t="s">
        <v>47</v>
      </c>
      <c s="6" t="s">
        <v>389</v>
      </c>
      <c s="36" t="s">
        <v>390</v>
      </c>
      <c s="37">
        <v>16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63</v>
      </c>
    </row>
    <row r="111" spans="1:5" ht="12.75">
      <c r="A111" t="s">
        <v>58</v>
      </c>
      <c r="E111" s="39" t="s">
        <v>391</v>
      </c>
    </row>
    <row r="112" spans="1:16" ht="12.75">
      <c r="A112" t="s">
        <v>49</v>
      </c>
      <c s="34" t="s">
        <v>161</v>
      </c>
      <c s="34" t="s">
        <v>404</v>
      </c>
      <c s="35" t="s">
        <v>47</v>
      </c>
      <c s="6" t="s">
        <v>405</v>
      </c>
      <c s="36" t="s">
        <v>390</v>
      </c>
      <c s="37">
        <v>18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97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63</v>
      </c>
    </row>
    <row r="115" spans="1:5" ht="12.75">
      <c r="A115" t="s">
        <v>58</v>
      </c>
      <c r="E115" s="39" t="s">
        <v>93</v>
      </c>
    </row>
    <row r="116" spans="1:16" ht="12.75">
      <c r="A116" t="s">
        <v>49</v>
      </c>
      <c s="34" t="s">
        <v>166</v>
      </c>
      <c s="34" t="s">
        <v>400</v>
      </c>
      <c s="35" t="s">
        <v>47</v>
      </c>
      <c s="6" t="s">
        <v>401</v>
      </c>
      <c s="36" t="s">
        <v>62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63</v>
      </c>
    </row>
    <row r="119" spans="1:5" ht="25.5">
      <c r="A119" t="s">
        <v>58</v>
      </c>
      <c r="E119" s="39" t="s">
        <v>402</v>
      </c>
    </row>
    <row r="120" spans="1:16" ht="12.75">
      <c r="A120" t="s">
        <v>49</v>
      </c>
      <c s="34" t="s">
        <v>170</v>
      </c>
      <c s="34" t="s">
        <v>413</v>
      </c>
      <c s="35" t="s">
        <v>47</v>
      </c>
      <c s="6" t="s">
        <v>414</v>
      </c>
      <c s="36" t="s">
        <v>390</v>
      </c>
      <c s="37">
        <v>32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63</v>
      </c>
    </row>
    <row r="123" spans="1:5" ht="63.75">
      <c r="A123" t="s">
        <v>58</v>
      </c>
      <c r="E123" s="39" t="s">
        <v>415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474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474</v>
      </c>
      <c r="E4" s="26" t="s">
        <v>475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474</v>
      </c>
      <c r="E8" s="30" t="s">
        <v>475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477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478</v>
      </c>
      <c s="35" t="s">
        <v>47</v>
      </c>
      <c s="6" t="s">
        <v>479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480</v>
      </c>
      <c>
        <f>(M10*21)/100</f>
      </c>
      <c t="s">
        <v>27</v>
      </c>
    </row>
    <row r="11" spans="1:5" ht="12.75">
      <c r="A11" s="35" t="s">
        <v>54</v>
      </c>
      <c r="E11" s="39" t="s">
        <v>481</v>
      </c>
    </row>
    <row r="12" spans="1:5" ht="12.75">
      <c r="A12" s="35" t="s">
        <v>56</v>
      </c>
      <c r="E12" s="40" t="s">
        <v>482</v>
      </c>
    </row>
    <row r="13" spans="1:5" ht="89.25">
      <c r="A13" t="s">
        <v>58</v>
      </c>
      <c r="E13" s="39" t="s">
        <v>483</v>
      </c>
    </row>
    <row r="14" spans="1:16" ht="12.75">
      <c r="A14" t="s">
        <v>49</v>
      </c>
      <c s="34" t="s">
        <v>27</v>
      </c>
      <c s="34" t="s">
        <v>484</v>
      </c>
      <c s="35" t="s">
        <v>47</v>
      </c>
      <c s="6" t="s">
        <v>485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480</v>
      </c>
      <c>
        <f>(M14*21)/100</f>
      </c>
      <c t="s">
        <v>27</v>
      </c>
    </row>
    <row r="15" spans="1:5" ht="12.75">
      <c r="A15" s="35" t="s">
        <v>54</v>
      </c>
      <c r="E15" s="39" t="s">
        <v>486</v>
      </c>
    </row>
    <row r="16" spans="1:5" ht="12.75">
      <c r="A16" s="35" t="s">
        <v>56</v>
      </c>
      <c r="E16" s="40" t="s">
        <v>482</v>
      </c>
    </row>
    <row r="17" spans="1:5" ht="102">
      <c r="A17" t="s">
        <v>58</v>
      </c>
      <c r="E17" s="39" t="s">
        <v>487</v>
      </c>
    </row>
    <row r="18" spans="1:16" ht="12.75">
      <c r="A18" t="s">
        <v>49</v>
      </c>
      <c s="34" t="s">
        <v>26</v>
      </c>
      <c s="34" t="s">
        <v>488</v>
      </c>
      <c s="35" t="s">
        <v>47</v>
      </c>
      <c s="6" t="s">
        <v>489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480</v>
      </c>
      <c>
        <f>(M18*21)/100</f>
      </c>
      <c t="s">
        <v>27</v>
      </c>
    </row>
    <row r="19" spans="1:5" ht="12.75">
      <c r="A19" s="35" t="s">
        <v>54</v>
      </c>
      <c r="E19" s="39" t="s">
        <v>490</v>
      </c>
    </row>
    <row r="20" spans="1:5" ht="12.75">
      <c r="A20" s="35" t="s">
        <v>56</v>
      </c>
      <c r="E20" s="40" t="s">
        <v>482</v>
      </c>
    </row>
    <row r="21" spans="1:5" ht="38.25">
      <c r="A21" t="s">
        <v>58</v>
      </c>
      <c r="E21" s="39" t="s">
        <v>491</v>
      </c>
    </row>
    <row r="22" spans="1:16" ht="12.75">
      <c r="A22" t="s">
        <v>49</v>
      </c>
      <c s="34" t="s">
        <v>69</v>
      </c>
      <c s="34" t="s">
        <v>492</v>
      </c>
      <c s="35" t="s">
        <v>47</v>
      </c>
      <c s="6" t="s">
        <v>493</v>
      </c>
      <c s="36" t="s">
        <v>67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480</v>
      </c>
      <c>
        <f>(M22*21)/100</f>
      </c>
      <c t="s">
        <v>27</v>
      </c>
    </row>
    <row r="23" spans="1:5" ht="12.75">
      <c r="A23" s="35" t="s">
        <v>54</v>
      </c>
      <c r="E23" s="39" t="s">
        <v>494</v>
      </c>
    </row>
    <row r="24" spans="1:5" ht="12.75">
      <c r="A24" s="35" t="s">
        <v>56</v>
      </c>
      <c r="E24" s="40" t="s">
        <v>482</v>
      </c>
    </row>
    <row r="25" spans="1:5" ht="63.75">
      <c r="A25" t="s">
        <v>58</v>
      </c>
      <c r="E25" s="39" t="s">
        <v>495</v>
      </c>
    </row>
    <row r="26" spans="1:13" ht="12.75">
      <c r="A26" t="s">
        <v>46</v>
      </c>
      <c r="C26" s="31" t="s">
        <v>27</v>
      </c>
      <c r="E26" s="33" t="s">
        <v>386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75</v>
      </c>
      <c s="34" t="s">
        <v>496</v>
      </c>
      <c s="35" t="s">
        <v>47</v>
      </c>
      <c s="6" t="s">
        <v>497</v>
      </c>
      <c s="36" t="s">
        <v>67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480</v>
      </c>
      <c>
        <f>(M27*21)/100</f>
      </c>
      <c t="s">
        <v>27</v>
      </c>
    </row>
    <row r="28" spans="1:5" ht="12.75">
      <c r="A28" s="35" t="s">
        <v>54</v>
      </c>
      <c r="E28" s="39" t="s">
        <v>498</v>
      </c>
    </row>
    <row r="29" spans="1:5" ht="12.75">
      <c r="A29" s="35" t="s">
        <v>56</v>
      </c>
      <c r="E29" s="40" t="s">
        <v>482</v>
      </c>
    </row>
    <row r="30" spans="1:5" ht="89.25">
      <c r="A30" t="s">
        <v>58</v>
      </c>
      <c r="E30" s="39" t="s">
        <v>499</v>
      </c>
    </row>
    <row r="31" spans="1:16" ht="12.75">
      <c r="A31" t="s">
        <v>49</v>
      </c>
      <c s="34" t="s">
        <v>79</v>
      </c>
      <c s="34" t="s">
        <v>500</v>
      </c>
      <c s="35" t="s">
        <v>47</v>
      </c>
      <c s="6" t="s">
        <v>501</v>
      </c>
      <c s="36" t="s">
        <v>67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480</v>
      </c>
      <c>
        <f>(M31*21)/100</f>
      </c>
      <c t="s">
        <v>27</v>
      </c>
    </row>
    <row r="32" spans="1:5" ht="12.75">
      <c r="A32" s="35" t="s">
        <v>54</v>
      </c>
      <c r="E32" s="39" t="s">
        <v>502</v>
      </c>
    </row>
    <row r="33" spans="1:5" ht="12.75">
      <c r="A33" s="35" t="s">
        <v>56</v>
      </c>
      <c r="E33" s="40" t="s">
        <v>482</v>
      </c>
    </row>
    <row r="34" spans="1:5" ht="76.5">
      <c r="A34" t="s">
        <v>58</v>
      </c>
      <c r="E34" s="39" t="s">
        <v>503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