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202" sheetId="3" r:id="rId3"/>
    <sheet name="SO 202.1" sheetId="4" r:id="rId4"/>
    <sheet name="SO 201" sheetId="5" r:id="rId5"/>
    <sheet name="SO 101" sheetId="6" r:id="rId6"/>
    <sheet name="SO 401" sheetId="7" r:id="rId7"/>
    <sheet name="SO 402" sheetId="8" r:id="rId8"/>
  </sheets>
  <definedNames/>
  <calcPr/>
  <webPublishing/>
</workbook>
</file>

<file path=xl/sharedStrings.xml><?xml version="1.0" encoding="utf-8"?>
<sst xmlns="http://schemas.openxmlformats.org/spreadsheetml/2006/main" count="3224" uniqueCount="872">
  <si>
    <t>Aspe</t>
  </si>
  <si>
    <t>Rekapitulace ceny</t>
  </si>
  <si>
    <t>5423520052-zm03</t>
  </si>
  <si>
    <t>Rekonstrukce mostu km 200,916 trati Plzeň - Žatec</t>
  </si>
  <si>
    <t>ZŘ</t>
  </si>
  <si>
    <t>20210128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</si>
  <si>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</si>
  <si>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</si>
  <si>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</si>
  <si>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</si>
  <si>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</si>
  <si>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</si>
  <si>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</si>
  <si>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</si>
  <si>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</si>
  <si>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</si>
  <si>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</si>
  <si>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</si>
  <si>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</si>
  <si>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</si>
  <si>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</si>
  <si>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</si>
  <si>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</si>
  <si>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</si>
  <si>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</si>
  <si>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</si>
  <si>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</si>
  <si>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</si>
  <si>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</si>
  <si>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</si>
  <si>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</si>
  <si>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</si>
  <si>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</si>
  <si>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</si>
  <si>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</si>
  <si>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</si>
  <si>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</si>
  <si>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</si>
  <si>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</si>
  <si>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</si>
  <si>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</si>
  <si>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</si>
  <si>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</si>
  <si>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</si>
  <si>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</si>
  <si>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</si>
  <si>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</si>
  <si>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</si>
  <si>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</si>
  <si>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</si>
  <si>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</si>
  <si>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/>
  </si>
  <si>
    <t>Geodetická dokumentace skutečného provedení stavby</t>
  </si>
  <si>
    <t>KPL</t>
  </si>
  <si>
    <t>[bez vazby na CS]</t>
  </si>
  <si>
    <t>PP</t>
  </si>
  <si>
    <t>Předání 3x tištěná + 3x digitální forma CD</t>
  </si>
  <si>
    <t>VV</t>
  </si>
  <si>
    <t>TS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</si>
  <si>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</si>
  <si>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</si>
  <si>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</si>
  <si>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</si>
  <si>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</si>
  <si>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</si>
  <si>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</si>
  <si>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</si>
  <si>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</si>
  <si>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</si>
  <si>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4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</si>
  <si>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</si>
  <si>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</si>
  <si>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</si>
  <si>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5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</si>
  <si>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</si>
  <si>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</si>
  <si>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</si>
  <si>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6</t>
  </si>
  <si>
    <t>VŠEOB017</t>
  </si>
  <si>
    <t>NÁJMY HRAZENÉ ZHOTOVITELEM</t>
  </si>
  <si>
    <t>2019_OTSKP</t>
  </si>
  <si>
    <t>Pronájmy pozemků pro účely stavby v období dle harmonogramu stavby, montážní plocha pro montáž a osazení OK, zařízení staveniště.</t>
  </si>
  <si>
    <t>7</t>
  </si>
  <si>
    <t>VŠEOB018</t>
  </si>
  <si>
    <t>PUBLICITA</t>
  </si>
  <si>
    <t>Zhotovitel zajistí výrobu a instalaci informačních materiálů dle podkladů Objednavatele uvedené v ZTP. Informační materiály budou instalovány po dobu trvání realizace stavby.</t>
  </si>
  <si>
    <t>E.1.1.1</t>
  </si>
  <si>
    <t>Železniční svršek</t>
  </si>
  <si>
    <t xml:space="preserve">  SO 202</t>
  </si>
  <si>
    <t>SO 202</t>
  </si>
  <si>
    <t>0</t>
  </si>
  <si>
    <t>Všeobecné konstrukce a práce</t>
  </si>
  <si>
    <t>015112R</t>
  </si>
  <si>
    <t>POPLATKY ZA LIKVIDACŮ ODPADŮ NEKONTAMINOVANÝCH - 17 05 04 VYTĚŽENÉ ZEMINY A HORNINY - II. TŘÍDA TĚŽITELNOSTI</t>
  </si>
  <si>
    <t>T</t>
  </si>
  <si>
    <t>396*2*0,75*1,8=1 069.200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</si>
  <si>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</si>
  <si>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015150R</t>
  </si>
  <si>
    <t>POPLATKY ZA LIKVIDACŮ ODPADŮ NEKONTAMINOVANÝCH - 17 05 08 ŠTĚRK Z KOLEJIŠTĚ (ODPAD PO RECYKLACI)</t>
  </si>
  <si>
    <t>112*1,808=202.496 [A]</t>
  </si>
  <si>
    <t>015250</t>
  </si>
  <si>
    <t>POPLATKY ZA LIKVIDACŮ ODPADŮ NEKONTAMINOVANÝCH - 17 02 03 POLYETYLÉNOVÉ PODLOŽKY (ŽEL. SVRŠEK)</t>
  </si>
  <si>
    <t>(207+33)*2*0,00008=0.038 [A]</t>
  </si>
  <si>
    <t>015260</t>
  </si>
  <si>
    <t>POPLATKY ZA LIKVIDACŮ ODPADŮ NEKONTAMINOVANÝCH - 07 02 99 PRYŽOVÉ PODLOŽKY (ŽEL. SVRŠEK)</t>
  </si>
  <si>
    <t>(207+33)*2*0,000163=0.078 [A]</t>
  </si>
  <si>
    <t>015520R</t>
  </si>
  <si>
    <t>POPLATKY ZA LIKVIDACŮ ODPADŮ NEBEZPEČNÝCH - 17 02 04* ŽELEZNIČNÍ PRAŽCE DŘEVĚNÉ</t>
  </si>
  <si>
    <t>207*0,12+33*0,08=27.480 [A]</t>
  </si>
  <si>
    <t>Zemní práce</t>
  </si>
  <si>
    <t>12933</t>
  </si>
  <si>
    <t>ČIŠTĚNÍ PŘÍKOPŮ OD NÁNOSU PŘES 0,50M3/M</t>
  </si>
  <si>
    <t>M</t>
  </si>
  <si>
    <t>reprofilace/pročištění stávajících stezek</t>
  </si>
  <si>
    <t>2*381=762.000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</si>
  <si>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</si>
  <si>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</si>
  <si>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512550</t>
  </si>
  <si>
    <t>KOLEJOVÉ LOŽE - ZŘÍZENÍ Z KAMENIVA HRUBÉHO DRCENÉHO (ŠTĚRK)</t>
  </si>
  <si>
    <t>M3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</si>
  <si>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</si>
  <si>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8</t>
  </si>
  <si>
    <t>513550</t>
  </si>
  <si>
    <t>KOLEJOVÉ LOŽE - DOPLNĚNÍ Z KAMENIVA HRUBÉHO DRCENÉHO (ŠTĚRK)</t>
  </si>
  <si>
    <t>9</t>
  </si>
  <si>
    <t>529352</t>
  </si>
  <si>
    <t>KOLEJ 49 E1 DLOUHÉ PASY, ROZD. "U", BEZSTYKOVÁ, PR. BET. BEZPODKLADNICOVÝ, UP. PRUŽNÉ</t>
  </si>
  <si>
    <t>179-39=140.000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</si>
  <si>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</si>
  <si>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10</t>
  </si>
  <si>
    <t>529362</t>
  </si>
  <si>
    <t>KOLEJ 49 E1 DLOUHÉ PASY, ROZD. "U", BEZSTYKOVÁ, PR. BET. BEZPODKLADNICOVÝ UŽITÝ, UP. PRUŽNÉ</t>
  </si>
  <si>
    <t>11</t>
  </si>
  <si>
    <t>542121R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</si>
  <si>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</si>
  <si>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</si>
  <si>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12</t>
  </si>
  <si>
    <t>545121</t>
  </si>
  <si>
    <t>SVAR KOLEJNIC (STEJNÉHO TVARU) 49 E1, T JEDNOTLIVĚ</t>
  </si>
  <si>
    <t>KUS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</si>
  <si>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</si>
  <si>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13</t>
  </si>
  <si>
    <t>549210</t>
  </si>
  <si>
    <t>PRAŽCOVÁ KOTVA V NOVĚ ZŘIZOVANÉ KOLEJI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</si>
  <si>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</si>
  <si>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14</t>
  </si>
  <si>
    <t>549220</t>
  </si>
  <si>
    <t>PRAŽCOVÁ KOTVA VE STÁVAJÍCÍ KOLEJI</t>
  </si>
  <si>
    <t>1. Položka obsahuje:  
 – dodávku a montáž pražcové kotvy  
 –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</si>
  <si>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15</t>
  </si>
  <si>
    <t>549311</t>
  </si>
  <si>
    <t>ZRUŠENÍ A ZNOVUZŘÍZENÍ BEZSTYKOVÉ KOLEJE NA NEDEMONTOVANÝCH ÚSECÍCH V KOLEJI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</si>
  <si>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</si>
  <si>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16</t>
  </si>
  <si>
    <t>549331</t>
  </si>
  <si>
    <t>ZŘÍZENÍ BEZSTYKOVÉ KOLEJE NA STÁVAJÍCÍCH ÚSECÍCH V KOLEJI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</si>
  <si>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</si>
  <si>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17</t>
  </si>
  <si>
    <t>549510</t>
  </si>
  <si>
    <t>ŘEZÁNÍ KOLEJNIC BEZ OHLEDU NA TVAR</t>
  </si>
  <si>
    <t>2018_OTSKP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</si>
  <si>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</si>
  <si>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Ostatní konstrukce a práce</t>
  </si>
  <si>
    <t>18</t>
  </si>
  <si>
    <t>92322R</t>
  </si>
  <si>
    <t>SNESENÍ A OBNOVENÍ BODU ŽBP</t>
  </si>
  <si>
    <t>19</t>
  </si>
  <si>
    <t>923471</t>
  </si>
  <si>
    <t>SKLONOVNÍK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</si>
  <si>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</si>
  <si>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20</t>
  </si>
  <si>
    <t>923481</t>
  </si>
  <si>
    <t>STANIČNÍK - TABULE "ÚZKÁ"</t>
  </si>
  <si>
    <t>21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</si>
  <si>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</si>
  <si>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</si>
  <si>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</si>
  <si>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22</t>
  </si>
  <si>
    <t>923941</t>
  </si>
  <si>
    <t>ZAJIŠŤOVACÍ ZNAČKA KONZOLOVÁ (K) VČETNĚ OCELOVÉHO SLOUPKU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</si>
  <si>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</si>
  <si>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23</t>
  </si>
  <si>
    <t>923991</t>
  </si>
  <si>
    <t>ZAJIŠŤOVACÍ ZNAČKA KONZOLOVÁ (K) NA MOSTĚ</t>
  </si>
  <si>
    <t>1. Položka obsahuje:  
 – geodetické zaměření a kontrolu připravenosti pro osazení značky  
 – vyvrtání otvoru požadovaného průměru, vlepení zajišťovací značky a další související práce  
 – dodávku a montáž konzolové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</si>
  <si>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24</t>
  </si>
  <si>
    <t>95337</t>
  </si>
  <si>
    <t>BEZPEČNOST ZNAČKY NERETROREFLEX NÁTĚR</t>
  </si>
  <si>
    <t>M2</t>
  </si>
  <si>
    <t>Staničník -  nátěr na most</t>
  </si>
  <si>
    <t>Součástí značky jsou i nosné prvky, připevňovací prvky a potřebný spojovací materiál.</t>
  </si>
  <si>
    <t>25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</si>
  <si>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</si>
  <si>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</si>
  <si>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</si>
  <si>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26</t>
  </si>
  <si>
    <t>965021</t>
  </si>
  <si>
    <t>ODSTRANĚNÍ KOLEJOVÉHO LOŽE A DRÁŽNÍCH STEZEK - ODVOZ NA SKLÁDKU</t>
  </si>
  <si>
    <t>M3KM</t>
  </si>
  <si>
    <t>do 30 km</t>
  </si>
  <si>
    <t>112*30=3 360.000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</si>
  <si>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</si>
  <si>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27</t>
  </si>
  <si>
    <t>965114</t>
  </si>
  <si>
    <t>DEMONTÁŽ KOLEJE NA BETONOVÝCH PRAŽCÍCH ROZEBRÁNÍM DO SOUČÁSTÍ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</si>
  <si>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</si>
  <si>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28</t>
  </si>
  <si>
    <t>965115</t>
  </si>
  <si>
    <t>DEMONTÁŽ KOLEJE NA BETONOVÝCH PRAŽCÍCH - ODVOZ ROZEBRANÝCH SOUČÁSTÍ NA MONTÁŽNÍ ZÁKLADNU</t>
  </si>
  <si>
    <t>tkm</t>
  </si>
  <si>
    <t>odvoz vyzískanách kolejnic a pražců, předpokl. Žst - Žatec - západ</t>
  </si>
  <si>
    <t>2*38*0,04943*10+64*0,304*10=232.127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</si>
  <si>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</si>
  <si>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29</t>
  </si>
  <si>
    <t>965124</t>
  </si>
  <si>
    <t>DEMONTÁŽ KOLEJE NA DŘEVĚNÝCH PRAŽCÍCH ROZEBRÁNÍM DO SOUČÁSTÍ</t>
  </si>
  <si>
    <t>30</t>
  </si>
  <si>
    <t>965125</t>
  </si>
  <si>
    <t>DEMONTÁŽ KOLEJE NA DŘEVĚNÝCH PRAŽCÍCH - ODVOZ ROZEBRANÝCH SOUČÁSTÍ NA MONTÁŽNÍ ZÁKLADNU</t>
  </si>
  <si>
    <t>2*20,2*0,04943*10=19.970 [A]</t>
  </si>
  <si>
    <t>31</t>
  </si>
  <si>
    <t>965126</t>
  </si>
  <si>
    <t>DEMONTÁŽ KOLEJE NA DŘEVĚNÝCH PRAŽCÍCH - ODVOZ ROZEBRANÝCH SOUČÁSTÍ (Z MÍSTA DEMONTÁŽE NEBO Z MONTÁŽNÍ ZÁKLADNY) K LIKVIDACI</t>
  </si>
  <si>
    <t>dř. pražce na skládku, předpokl. Litvínov</t>
  </si>
  <si>
    <t>33*0,08*50=132.000 [A]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</si>
  <si>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</si>
  <si>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32</t>
  </si>
  <si>
    <t>965154</t>
  </si>
  <si>
    <t>DEMONTÁŽ KOLEJE NA MOSTNÍCH KONSTRUKCÍCH ROZEBRÁNÍM DO SOUČÁSTÍ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</si>
  <si>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</si>
  <si>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33</t>
  </si>
  <si>
    <t>965155</t>
  </si>
  <si>
    <t>DEMONTÁŽ KOLEJE NA MOSTNÍCH KONSTRUKCÍCH - ODVOZ ROZEBRANÝCH SOUČÁSTÍ NA MONTÁŽNÍ ZÁKLADNU</t>
  </si>
  <si>
    <t>2*120*0,04943*10=118.632 [A]</t>
  </si>
  <si>
    <t>34</t>
  </si>
  <si>
    <t>965156</t>
  </si>
  <si>
    <t>DEMONTÁŽ KOLEJE NA MOSTNÍCH KONSTRUKCÍCH - ODVOZ ROZEBRANÝCH SOUČÁSTÍ (Z MÍSTA DEMONTÁŽE NEBO Z MONTÁŽNÍ ZÁKLADNY) K LIKVIDACI</t>
  </si>
  <si>
    <t>dř. mostnice na skládku, předpokl. Litvínov</t>
  </si>
  <si>
    <t>207*0,12*50=1 242.000 [A]</t>
  </si>
  <si>
    <t>35</t>
  </si>
  <si>
    <t>965841</t>
  </si>
  <si>
    <t>DEMONTÁŽ JAKÉKOLIV NÁVĚSTI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</si>
  <si>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</si>
  <si>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36</t>
  </si>
  <si>
    <t>Demontáž a opětovná montáž jakékoliv návěsti.</t>
  </si>
  <si>
    <t>37</t>
  </si>
  <si>
    <t>965842</t>
  </si>
  <si>
    <t>DEMONTÁŽ JAKÉKOLIV NÁVĚSTI - ODVOZ (NA LIKVIDACI ODPADŮ NEBO JINÉ URČENÉ MÍSTO)</t>
  </si>
  <si>
    <t>7*0,15*10=10.500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</si>
  <si>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</si>
  <si>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202.1</t>
  </si>
  <si>
    <t>Železniční svršek a spodek</t>
  </si>
  <si>
    <t>SO 202.1</t>
  </si>
  <si>
    <t>381*3,4*0,03=38.862 [A]</t>
  </si>
  <si>
    <t>542312R</t>
  </si>
  <si>
    <t>NÁSLEDNÁ ÚPRAVA SMĚROVÉHO A VÝŠKOVÉHO USPOŘÁDÁNÍ KOLEJE - PRAŽCE BETONOVÉ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</si>
  <si>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</si>
  <si>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E.1.1.2</t>
  </si>
  <si>
    <t>Železniční spodek</t>
  </si>
  <si>
    <t xml:space="preserve">  SO 201</t>
  </si>
  <si>
    <t>SO 201</t>
  </si>
  <si>
    <t>440*1,8=792.000 [A]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</si>
  <si>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</si>
  <si>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</si>
  <si>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</si>
  <si>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12383B</t>
  </si>
  <si>
    <t>ODKOP PRO SPOD STAVBU SILNIC A ŽELEZNIC TŘ. II - DOPRAVA</t>
  </si>
  <si>
    <t>440*30=13 200.000 [A]</t>
  </si>
  <si>
    <t>Položka zahrnuje samostatnou dopravu zeminy. Množství se určí jako součin kubatutry [m3] a požadované vzdálenosti [km].</t>
  </si>
  <si>
    <t>18120</t>
  </si>
  <si>
    <t>ÚPRAVA PLÁNĚ SE ZHUTNĚNÍM V HORNINĚ TŘ. II</t>
  </si>
  <si>
    <t>položka zahrnuje úpravu pláně včetně vyrovnání výškových rozdílů. Míru zhutnění určuje projekt.</t>
  </si>
  <si>
    <t>Základy</t>
  </si>
  <si>
    <t>21461</t>
  </si>
  <si>
    <t>SEPARAČNÍ GEOTEXTILIE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</si>
  <si>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</si>
  <si>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501201R</t>
  </si>
  <si>
    <t>ZŘÍZENÍ KONSTRUKČNÍ VRSTVY TĚLESA ŽELEZNIČNÍHO SPODKU Z DRCENÉHO KAMENIVA NOVÉ</t>
  </si>
  <si>
    <t>ŠD fr. 0/32 - tl. 500mm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</si>
  <si>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</si>
  <si>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921332R</t>
  </si>
  <si>
    <t>ŽELEZNIČNÍ PŘEJEZD A PŘECHOD ZE ZÁDLAŽBOVÝCH PANELŮ PRO KOLEJ NA BETONOVÝCHH PRAŽCÍCH</t>
  </si>
  <si>
    <t>Zřízení a zrušení přejezdu pro vnitrostaveništní dopravu</t>
  </si>
  <si>
    <t>3,6*3,4=12.240 [A]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</si>
  <si>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</si>
  <si>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E.1.4</t>
  </si>
  <si>
    <t>Mosty, propustky, zdi</t>
  </si>
  <si>
    <t xml:space="preserve">  SO 101</t>
  </si>
  <si>
    <t>Rekonstrukce mostu</t>
  </si>
  <si>
    <t>SO 101</t>
  </si>
  <si>
    <t>014112</t>
  </si>
  <si>
    <t>POPLATKY ZA SKLÁDKU TYP S-IO (INERTNÍ ODPAD)</t>
  </si>
  <si>
    <t>Vykopaná zemina, předpokládaná skládka - 5 km od stavby</t>
  </si>
  <si>
    <t>výkopy pro most: 766*2,1=1 608.600 [A] 
piloty:(0,6^2*3,14*20)*20*2,1=949.536 [D] 
naplaveniny v korytě: 170*2=340.000 [B] 
a+b+d=2 898.136 [C] 
Materiál v řece:2014*2=4 028.000 [E] 
C+E=6 926.136 [F]</t>
  </si>
  <si>
    <t>zahrnuje veškeré poplatky provozovateli skládky související s uložením odpadu na skládce.</t>
  </si>
  <si>
    <t>Kámen pilíře a opěr, Předpokládaná skládka - 5 km od stavby</t>
  </si>
  <si>
    <t>pilíř: 323,7=323.700 [A] 
opěry: 213,3=213.300 [B] 
(a+b)*2,2=1 181.400 [C]</t>
  </si>
  <si>
    <t>027121</t>
  </si>
  <si>
    <t>PROVIZORNÍ PŘÍSTUPOVÉ CESTY - ZŘÍZENÍ</t>
  </si>
  <si>
    <t>Přístupová cesta min. š=3,0m  po pravé straně řeky podél zahrádek k opěře O1 - zpevnění povrchu, po stavbě zůstane  
Cesty na inundaci pro jeřáby a manipulační plochy na straně druhé.</t>
  </si>
  <si>
    <t>Přístupová cesta k O1: 200*3=600.000 [A] 
Přístupová cesta k O2 k manipulační ploše u řeky: 150*3=450.000 [B] 
Plocha pro přístup k plošině a rozpatkování jeřábů: 50*3 +2* 8*9=294.000 [C] 
Celkem: A+B+C=1 344.000 [D]</t>
  </si>
  <si>
    <t>zahrnuje veškeré náklady spojené s objednatelem požadovanými zařízeními</t>
  </si>
  <si>
    <t>027123</t>
  </si>
  <si>
    <t>PROVIZORNÍ PŘÍSTUPOVÉ CESTY - ZRUŠENÍ</t>
  </si>
  <si>
    <t>Odstranění staveništní cesty a zpevněných plošin pro jeřáby.</t>
  </si>
  <si>
    <t>Přístupová cesta k manipulační ploše u řeky: 150*3=450.000 [B] 
Plocha pro přístup k plošině a rozpatkování jeřábů: 50*3 +2* 8*9=294.000 [C] 
Celkem:B+C=744.000 [D]</t>
  </si>
  <si>
    <t>02861</t>
  </si>
  <si>
    <t>PRŮZKUMNÉ PRÁCE PROTIKOROZNÍ A BLUDNÝCH PROUDŮ NA POVRCHU</t>
  </si>
  <si>
    <t>měření v průběhu stavby a po stavbě</t>
  </si>
  <si>
    <t>zahrnuje veškeré náklady spojené s objednatelem požadovanými pracemi</t>
  </si>
  <si>
    <t>02910</t>
  </si>
  <si>
    <t>OSTATNÍ POŽADAVKY - ZEMĚMĚŘIČSKÁ MĚŘENÍ</t>
  </si>
  <si>
    <t>Zaměření dna koryta řeky Ohře před a po stavbě v profilu železničního mostu včetně protokolu o měření, který bude předán Povodí Ohře.</t>
  </si>
  <si>
    <t>zahrnuje veškeré náklady spojené s objednatelem požadovanými pracemi,   
- pro stanovení orientační investorské ceny určete jednotkovou cenu jako 1% odhadované ceny stavby</t>
  </si>
  <si>
    <t>02920</t>
  </si>
  <si>
    <t>OSTATNÍ POŽADAVKY - OCHRANA ŽIVOTNÍHO PROSTŘEDÍ</t>
  </si>
  <si>
    <t>Norná stěna zbudovaná v řece pro zachycení jemných složek násypového materiálu včetně omezení zakalení vody.  
Předpoklad - zřízení a odstranění 3x během stavby</t>
  </si>
  <si>
    <t>02940</t>
  </si>
  <si>
    <t>OSTATNÍ POŽADAVKY - VYPRACOVÁNÍ DOKUMENTACE</t>
  </si>
  <si>
    <t>Vypracování podkladů pro statickou zatěžovací zkoušku dle ČSN 73 6209</t>
  </si>
  <si>
    <t>Výrobní a montážní dokumentace OK, pro pomocné konstrukce pro demontáž SOK, osazení NOK, postup výměny konstrukcí....   
Předání 4x tištěná + 4x digitální forma CD.</t>
  </si>
  <si>
    <t>02946</t>
  </si>
  <si>
    <t>OSTAT POŽADAVKY - FOTODOKUMENTACE</t>
  </si>
  <si>
    <t>Pasportizace (fotodokumentace příp. video) přístupové cesty ze Žatce k mostu k opěře O1 a na inundaci na duhé straně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</si>
  <si>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</si>
  <si>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03100</t>
  </si>
  <si>
    <t>ZAŘÍZENÍ STAVENIŠTĚ - ZŘÍZENÍ, PROVOZ, DEMONTÁŽ</t>
  </si>
  <si>
    <t>oplocení prostoru ZS pro zajištění průjezdu a přístupu k okolním nemovitostem včetně dopravního opatření pro cyklostezku a vodáky (ochrana průchodu stavbou)</t>
  </si>
  <si>
    <t>zahrnuje objednatelem povolené náklady na pořízení (event. pronájem), provozování, udržování a likvidaci zhotovitelova zařízení</t>
  </si>
  <si>
    <t>03730</t>
  </si>
  <si>
    <t>POMOC PRÁCE ZAJIŠŤ NEBO ZŘÍZ OCHRANU INŽENÝRSKÝCH SÍTÍ</t>
  </si>
  <si>
    <t>Ochrana vzdušného vedení VN ČEZ Distribuce</t>
  </si>
  <si>
    <t>zahrnuje objednatelem povolené náklady na požadovaná zařízení zhotovitele</t>
  </si>
  <si>
    <t>11120</t>
  </si>
  <si>
    <t>ODSTRANĚNÍ KŘOVIN</t>
  </si>
  <si>
    <t>Očištění svahu od křovin</t>
  </si>
  <si>
    <t>400=400.000 [A]</t>
  </si>
  <si>
    <t>odstranění křovin a stromů do průměru 100 mm  
doprava dřevin bez ohledu na vzdálenost  
spálení na hromadách nebo štěpkování</t>
  </si>
  <si>
    <t>112011</t>
  </si>
  <si>
    <t>KÁCENÍ STROMŮ D KMENE DO 0,5M S ODSTRANĚNÍM PAŘEZŮ, ODVOZ DO 1KM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</si>
  <si>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</si>
  <si>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112021</t>
  </si>
  <si>
    <t>KÁCENÍ STROMŮ D KMENE DO 0,9M S ODSTRANĚNÍM PAŘEZŮ, ODVOZ DO 1KM</t>
  </si>
  <si>
    <t>11512</t>
  </si>
  <si>
    <t>ČERPÁNÍ VODY DO 1000 L/MIN</t>
  </si>
  <si>
    <t>HOD</t>
  </si>
  <si>
    <t>Čerpání vody ze stavební jámy nového pilíře po dobu provádění prací pod úrovní okolního terénu. Trvalé čerpání vody po dobu 20 dní nepřetržitě</t>
  </si>
  <si>
    <t>24*20=480.000 [A]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</si>
  <si>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</si>
  <si>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</si>
  <si>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</si>
  <si>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2500*0,3=750.000 [A]</t>
  </si>
  <si>
    <t>položka zahrnuje sejmutí ornice bez ohledu na tloušťku vrstvy a její vodorovnou dopravu  
nezahrnuje uložení na trvalou skládku</t>
  </si>
  <si>
    <t>12573</t>
  </si>
  <si>
    <t>VYKOPÁVKY ZE ZEMNÍKŮ A SKLÁDEK TŘ. I</t>
  </si>
  <si>
    <t>Zásypy ze zeminy z výkopových prací.</t>
  </si>
  <si>
    <t>pro pol. 17110, 18232 
Vně křídel u O2: 43*2*2,5=215.000 [A] 
Rozprostření ornice: 1100*0,15=165.000 [B] 
Zpětný obsyp pilíře:(10.7+19.5)*2*1*2.4+(11.7*20.5)*0.3=216.915 [D] 
Celkem: A+B+D=596.915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</si>
  <si>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</si>
  <si>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12960</t>
  </si>
  <si>
    <t>ČIŠTĚNÍ VODOTEČÍ A MELIORAČ KANÁLŮ OD NÁNOSŮ</t>
  </si>
  <si>
    <t>Odstranění naplavenin v korytě řeky</t>
  </si>
  <si>
    <t>u pilíře: 10*3*1,0=30.000 [A] 
pro dočasnou podpěru v řece:10*8*1=80.000 [B] 
u opěry O1:20*3*1=60.000 [C] 
a+b+c=170.000 [D]</t>
  </si>
  <si>
    <t>131831</t>
  </si>
  <si>
    <t>HLOUBENÍ JAM ZAPAŽ I NEPAŽ TŘ. II, ODVOZ DO 1KM</t>
  </si>
  <si>
    <t>Vytěžená zemina určená pro zpětný zásyp - předpoklad 30% vytěžené zeminy uloženo na mezideponii v místě zařízení staveniště.</t>
  </si>
  <si>
    <t>výkop u pilíře: 27*6,3+39*18,5=891.600 [A] 
opěra O1: 14*7=98.000 [B]  
opěra O2:15*7=105.000 [C] 
(a+b+c)*0,3=328.380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</si>
  <si>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</si>
  <si>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131834</t>
  </si>
  <si>
    <t>HLOUBENÍ JAM ZAPAŽ I NEPAŽ TŘ. II, ODVOZ DO 5KM</t>
  </si>
  <si>
    <t>Předpoklad 70% vytěžené zeminy odvezen na skládku.</t>
  </si>
  <si>
    <t>výkop u pilíře: 27*6,3+39*18,5=891.600 [A] 
opěra O1: 14*7=98.000 [B]  
opěra O2:15*7=105.000 [C] 
(a+b+c)*0,7=766.220 [D] 
Pomocný materiál v řece:2014=2 014.000 [E] 
d+e=2 780.220 [F]</t>
  </si>
  <si>
    <t>17110</t>
  </si>
  <si>
    <t>ULOŽENÍ SYPANINY DO NÁSYPŮ SE ZHUTNĚNÍM</t>
  </si>
  <si>
    <t>Obsyp křídel a provedení svahových kuželů z vytěžené zeminy uložené na mezideponii v místě zařízení staveniště.</t>
  </si>
  <si>
    <t>Vně křídel:2,5*3*1,5/2*4=22.500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</si>
  <si>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</si>
  <si>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</si>
  <si>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</si>
  <si>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</si>
  <si>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</si>
  <si>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</si>
  <si>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Uvedení dotčených pozemků do původního stavu.</t>
  </si>
  <si>
    <t>2500=2 500.000 [A]</t>
  </si>
  <si>
    <t>Všeobecné úpravy musí zahrnovat úpravu území po uskutečnění stavby, tak jak je požadováno v zadávací dokumentaci s výjimkou těch prací, pro které jsou uvedeny samostatné položky.</t>
  </si>
  <si>
    <t>18232</t>
  </si>
  <si>
    <t>ROZPROSTŘENÍ ORNICE V ROVINĚ V TL DO 0,15M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</si>
  <si>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</si>
  <si>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</si>
  <si>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</si>
  <si>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</si>
  <si>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184B13</t>
  </si>
  <si>
    <t>VYSAZOVÁNÍ STROMŮ LISTNATÝCH S BALEM OBVOD KMENE DO 12CM, PODCHOZÍ VÝŠ MIN 2,2M</t>
  </si>
  <si>
    <t>Náhradní výsadba  nových stromů 25ks na levém břehu řeky, 7 ks na pravém břehu řeky na pozemku Povodí Ohře nebo města Žatec. Stavebník zajistí následnou odborné péče vysázených stromů po dobu 5 let dle požadavku MÚ Žatec, odbor životního prostředí. Tato péče může být zajištěna např. smluvně mezi vlastníkem pozemku a stavebníkem, že po výsadbě bez úhrady se o ně bude následně starat.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</si>
  <si>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</si>
  <si>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21264</t>
  </si>
  <si>
    <t>TRATIVODY KOMPLET Z TRUB Z PLAST HMOT DN DO 200MM</t>
  </si>
  <si>
    <t>Příčné drenáže za opěrami.</t>
  </si>
  <si>
    <t>16*2=32.000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</si>
  <si>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</si>
  <si>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224325</t>
  </si>
  <si>
    <t>PILOTY ZE ŽELEZOBETONU C30/37</t>
  </si>
  <si>
    <t>piloty základu pilíře, DN 1,2 m, dl. 15 m, 20 ks</t>
  </si>
  <si>
    <t>0,6*0,6*3,14*15,5*20=350.424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</si>
  <si>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</si>
  <si>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</t>
  </si>
  <si>
    <t>VÝZTUŽ PILOT Z OCELI</t>
  </si>
  <si>
    <t>18,55=18.550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</si>
  <si>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</si>
  <si>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224367</t>
  </si>
  <si>
    <t>VÝZTUŽ PILOT TUHÁ</t>
  </si>
  <si>
    <t>trubky pro CHA a patní plechy</t>
  </si>
  <si>
    <t>1,139=1.139 [A]</t>
  </si>
  <si>
    <t>227821</t>
  </si>
  <si>
    <t>MIKROPILOTY KOMPLET D DO 100MM NA POVRCHU</t>
  </si>
  <si>
    <t>mikropiloty DN108/16 včetně tlakových hlav</t>
  </si>
  <si>
    <t>opěra O1:24*(9+7)=384.000 [A] 
opěra O2:19,5*(9+7)=312.000 [B] 
a+b=696.000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</si>
  <si>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</si>
  <si>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23217</t>
  </si>
  <si>
    <t>ŠTĚTOVÉ STĚNY BERANĚNÉ Z KOVOVÝCH DÍLCŮ DOČASNÉ (HMOTNOST)</t>
  </si>
  <si>
    <t>Štětovnicová stěna IIIn</t>
  </si>
  <si>
    <t>(12+18,8)*2*11*155,5=105 366.800 [A] 
a/1000=105.367 [B]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</si>
  <si>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</si>
  <si>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</si>
  <si>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</si>
  <si>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položka zahrnuje odstranění stěn včetně odvozu a uložení na skládku</t>
  </si>
  <si>
    <t>261315</t>
  </si>
  <si>
    <t>VRTY PRO KOTVENÍ A INJEKTÁŽ NA POVRCHU TŘ. III D DO 50MM</t>
  </si>
  <si>
    <t>Vrty pro cem. injektáž ponechaných kamenných částí zdiva opěr a křídel</t>
  </si>
  <si>
    <t>opěra O1 + křídla:698=698.000 [A] 
opěra O2 + křídla:262=262.000 [B] 
a+b=960.000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</si>
  <si>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</si>
  <si>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26142R</t>
  </si>
  <si>
    <t>VRTY PRO KOTVENÍ, INJEKTÁŽ A MIKROPILOTY NA POVRCHU TŘ. IV D DO 100MM</t>
  </si>
  <si>
    <t>KS</t>
  </si>
  <si>
    <t>Jádrové odvrty TI o průměru min. 90mm do středu sloupu TI (celková délka vrtání 3*5=15 m) pro odběr vzorků zatuhlé injektážní směsi pro stanovení pevnosti v prostém tlaku po 28 dnech  
Součástí položky je následna sanace odvrtu cementovou zálivkou  
podrobně viz TZ</t>
  </si>
  <si>
    <t>26174</t>
  </si>
  <si>
    <t>VRTY PRO KOTV, INJEKT, MIKROPIL NA POVR TŘ I A II D DO 200MM</t>
  </si>
  <si>
    <t>vrty pro mikropiloty pod základy opěr  
vrty pro tryskovou injektáž</t>
  </si>
  <si>
    <t>pro MP - opěra O1:13*(9+7)=208.000 [A] 
pro MP - opěra O2:13*(9+7)=208.000 [B] 
trysková injektáž u O1:21*7,75=162.750 [C] 
a+b+c=578.750 [D]</t>
  </si>
  <si>
    <t>38</t>
  </si>
  <si>
    <t>26184</t>
  </si>
  <si>
    <t>VRT PRO KOTV, INJEK, MIKROPIL NA POVR TŘ III A IV D DO 200MM</t>
  </si>
  <si>
    <t>vrty pro MP do kamenných částí opěr</t>
  </si>
  <si>
    <t>opěra O1:11*(9+7)=176.000 [A] 
opěra O2:6,5*(9+7)=104.000 [B] 
a+b=280.000 [C]</t>
  </si>
  <si>
    <t>39</t>
  </si>
  <si>
    <t>264742</t>
  </si>
  <si>
    <t>VRTY PRO PILOTY TŘ I A II D DO 1200MM</t>
  </si>
  <si>
    <t>18*20=360.000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</si>
  <si>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</si>
  <si>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40</t>
  </si>
  <si>
    <t>272324</t>
  </si>
  <si>
    <t>ZÁKLADY ZE ŽELEZOBETONU DO C25/30</t>
  </si>
  <si>
    <t>Základ nového pilíře</t>
  </si>
  <si>
    <t>9,7*16,5*2,3=368.115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</si>
  <si>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</si>
  <si>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41</t>
  </si>
  <si>
    <t>272365</t>
  </si>
  <si>
    <t>VÝZTUŽ ZÁKLADŮ Z OCELI 10505, B500B</t>
  </si>
  <si>
    <t>37,189+1,185=38.374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</si>
  <si>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</si>
  <si>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</t>
  </si>
  <si>
    <t>281611</t>
  </si>
  <si>
    <t>INJEKTOVÁNÍ NÍZKOTLAKÉ Z CEMENTOVÝCH POJIV NA POVRCHU</t>
  </si>
  <si>
    <t>injektáž kamenného zdiva mostu - mezerovitosti 7%,</t>
  </si>
  <si>
    <t>Opěra O1 a křídla:  211*3,14*0,4*0,4=106.006 [A] 
Opěra O2 a křídla:  1,5*6,2*5,5=51.150 [B] 
(A+B)*0,07=11.001 [C]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</si>
  <si>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</si>
  <si>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43</t>
  </si>
  <si>
    <t>285394</t>
  </si>
  <si>
    <t>DODATEČNÉ KOTVENÍ VLEPENÍM BETONÁŘSKÉ VÝZTUŽE D DO 25MM DO VRTŮ</t>
  </si>
  <si>
    <t>Osazení výztuže pro kotvení kamenných částí opěr s novými úložnými prahy a římsami.  
Délka vrtu 650 mm. Délka výztuže do 1300 mm.</t>
  </si>
  <si>
    <t>Opěra O1: 30+22+14+7+8+10=91.000 [A] 
Opěra O2: 30+8+6+6+8=58.000 [B] 
a+b=149.000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</si>
  <si>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</si>
  <si>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44</t>
  </si>
  <si>
    <t>288321</t>
  </si>
  <si>
    <t>TRYSKOVÁ INJEKTÁŽ D SLOUPU DO 800MM DL VRTU DO 6M NA POVRCHU</t>
  </si>
  <si>
    <t>ochrana opěry O2, sloupy DN 800 mm dl. 5 m  
Součástí položky jsou kontrolní zkoušky z odebraného zatvrdlé injektážní směsi TI dle specifikace uvedené v technické zprávě.</t>
  </si>
  <si>
    <t>0,4*0,4*3,14*5*21=52.752 [A]</t>
  </si>
  <si>
    <t>Položka zahrnuje veškerý materiál, výrobky a polotovary, včetně mimostaveništní a vnitrostaveništní dopravy (rovněž přesuny), včetně naložení a složení, případně s uložením.</t>
  </si>
  <si>
    <t>Svislé konstrukce</t>
  </si>
  <si>
    <t>45</t>
  </si>
  <si>
    <t>317325</t>
  </si>
  <si>
    <t>ŘÍMSY ZE ŽELEZOBETONU DO C30/37</t>
  </si>
  <si>
    <t>Římsy na křídlech</t>
  </si>
  <si>
    <t>Římsy na opěrách:2*3,4=6.800 [D] 
Římsy na křídlech:12=12.000 [E] 
d+e=18.800 [F]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</si>
  <si>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</si>
  <si>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</t>
  </si>
  <si>
    <t>31736</t>
  </si>
  <si>
    <t>VÝZTUŽ ŘÍMS Z OCELI</t>
  </si>
  <si>
    <t>Římsy + křídla</t>
  </si>
  <si>
    <t>Opěry:1.37*2=2.740 [A] 
Římsy na km. křídlech:1,19=1.190 [B] 
A+B=3.930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</si>
  <si>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</si>
  <si>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47</t>
  </si>
  <si>
    <t>333213</t>
  </si>
  <si>
    <t>OBKLAD MOST OPĚR A KŘÍDEL Z LOM KAMENE</t>
  </si>
  <si>
    <t>kamenný obklad tl. 200 mm na pilíři</t>
  </si>
  <si>
    <t>Dolní dřík:2,4*28,2=67.680 [A] 
Horní dřík:3,5*24,5=85.750 [B] 
(a+b)*0.2=30.686 [C]</t>
  </si>
  <si>
    <t>položka zahrnuje dodávku a osazení lomového kamene, jeho výběr a případnou úpravu, jeho případné kotvení se všemi souvisejícími materiály a pracemi, dodávku předepsané malty, spárování.</t>
  </si>
  <si>
    <t>48</t>
  </si>
  <si>
    <t>333221</t>
  </si>
  <si>
    <t>OBKLAD MOSTNÍCH OPĚR A KŘÍDEL KVÁDROVÝ A ŘÁDKOVÝ</t>
  </si>
  <si>
    <t>odláždění opěr</t>
  </si>
  <si>
    <t>opěra O1: 0.4*0.2*(8.2+2*3.7)=1.248 [A] 
opěra O2: opěra O1: 0.4*0.2*(8.2+2*3.7)=1.248 [B] 
a+b=2.496 [C]</t>
  </si>
  <si>
    <t>položka zahrnuje dodávku a osazení dvoustranně lícovaného kamene, jeho případné kotvení se všemi souvisejícími materiály a pracemi, dodávku předepsané malty, spárování.</t>
  </si>
  <si>
    <t>49</t>
  </si>
  <si>
    <t>333325</t>
  </si>
  <si>
    <t>MOSTNÍ OPĚRY A KŘÍDLA ZE ŽELEZOVÉHO BETONU DO C30/37</t>
  </si>
  <si>
    <t>úložné prahy, závěrné zdi a zavěšená křídla opěr</t>
  </si>
  <si>
    <t>Viz tvar opěr v dokumentaci: 
O1:46,2+6,2+11,2=63.600 [A] 
O2:46,2+3,2+11,2=60.600 [B] 
a+b=124.200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</si>
  <si>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</si>
  <si>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</t>
  </si>
  <si>
    <t>333326</t>
  </si>
  <si>
    <t>MOSTNÍ OPĚRY A KŘÍDLA ZE ŽELEZOVÉHO BETONU DO C40/50</t>
  </si>
  <si>
    <t>Úložné bloky</t>
  </si>
  <si>
    <t>2*0,7+1,5=2.900 [A]</t>
  </si>
  <si>
    <t>51</t>
  </si>
  <si>
    <t>33336</t>
  </si>
  <si>
    <t>VÝZTUŽ MOST OPĚR A KŘÍDEL Z OCELI</t>
  </si>
  <si>
    <t>opěra O1: 8,872=8.872 [A]  
opěra O2:8.875=8.875 [B] 
a+b=17.747 [C]</t>
  </si>
  <si>
    <t>52</t>
  </si>
  <si>
    <t>334324</t>
  </si>
  <si>
    <t>MOSTNÍ PILÍŘE A STATIVA ZE ŽELEZOVÉHO BETONU DO C25/30</t>
  </si>
  <si>
    <t>Dřík pilíře</t>
  </si>
  <si>
    <t>dolní část dříku: 131,6=131.600 [A] 
horní část dříku: 96,2=96.200 [B] 
a+b=227.800 [C]</t>
  </si>
  <si>
    <t>53</t>
  </si>
  <si>
    <t>334325</t>
  </si>
  <si>
    <t>MOSTNÍ PILÍŘE A STATIVA ZE ŽELEZOVÉHO BETONU DO C30/37</t>
  </si>
  <si>
    <t>úložný práh pilíře</t>
  </si>
  <si>
    <t>úložný práh: 42.1=42.100 [A]</t>
  </si>
  <si>
    <t>54</t>
  </si>
  <si>
    <t>33436</t>
  </si>
  <si>
    <t>VÝZTUŽ MOST PILÍŘŮ A STATIV Z OCELI</t>
  </si>
  <si>
    <t>stativo pilíře</t>
  </si>
  <si>
    <t>6,06+8,17=14.230 [A]</t>
  </si>
  <si>
    <t>55</t>
  </si>
  <si>
    <t>334368</t>
  </si>
  <si>
    <t>VÝZTUŽ MOST PILÍŘŮ A STATIV ZE SVAŘ SÍTÍ</t>
  </si>
  <si>
    <t>0,43+1,58=2.010 [A]</t>
  </si>
  <si>
    <t>56</t>
  </si>
  <si>
    <t>348175</t>
  </si>
  <si>
    <t>ZÁBRADLÍ Z DÍLCŮ KOVOVÝCH ŽÁROVĚ STŘÍKANÉ KOVEM S NÁTĚREM</t>
  </si>
  <si>
    <t>KG</t>
  </si>
  <si>
    <t>Zábradlí na mostě a opěrách</t>
  </si>
  <si>
    <t>5912=5 912.000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</si>
  <si>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</si>
  <si>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Vodorovné konstrukce</t>
  </si>
  <si>
    <t>57</t>
  </si>
  <si>
    <t>42194AR</t>
  </si>
  <si>
    <t>MOSTNÍ NOSNÉ DESKOVÉ KONSTR Z OCELI S 235</t>
  </si>
  <si>
    <t>Zesílení stávající konstrukce pro přesun včetně výdřevy</t>
  </si>
  <si>
    <t>58</t>
  </si>
  <si>
    <t>42194BR</t>
  </si>
  <si>
    <t>MOSTNÍ NOSNÉ DESKOVÉ KONSTR Z OCELI S 355</t>
  </si>
  <si>
    <t>ocelová svařovaná konstrukce mostu - výroba z oceli S355 a S275</t>
  </si>
  <si>
    <t>59</t>
  </si>
  <si>
    <t>MOSTNÍ NOSNÉ DESKOVÉ KONSTR Z OCELI</t>
  </si>
  <si>
    <t>Montáž OK do dvou celků na montážní plošině a po sestavení v ose koleje svaření do spojité konstrukce.</t>
  </si>
  <si>
    <t>60</t>
  </si>
  <si>
    <t>MOSTNÍ NOSNÉ DESKOVÉ KONSTR Z OCELI - MONTÁŽNÍ PLOŠINA</t>
  </si>
  <si>
    <t>SOUB</t>
  </si>
  <si>
    <t>Montážní plošina podél žel.trati za opěrou O2 z pomocných a podpůrných konstrukcí (PIŽMO,ROŠTOVÉ NOSNÍKY, IP) včetně nezbytných úprav terénu po založení plošiny (armované zeminy, panelové rovnaniny...). Plošina bude přizpůsobena pro příčný přesun OK do osy koleje.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</si>
  <si>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předepsat,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</si>
  <si>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61</t>
  </si>
  <si>
    <t>42194CR</t>
  </si>
  <si>
    <t>MOSTNÍ NOSNÉ DESKOVÉ KONSTR Z OCELI S 460</t>
  </si>
  <si>
    <t>ocelová svařovaná konstrukce mostu - výroba z oceli S460</t>
  </si>
  <si>
    <t>62</t>
  </si>
  <si>
    <t>425134R</t>
  </si>
  <si>
    <t>SYNCHR ZVED MOST POLE Š DO 10M HM PŘES 400T NA VÝŠ PŘES 1,5M</t>
  </si>
  <si>
    <t>svislé manipulace se spojitou konstrukcí - osazení na ložiska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</si>
  <si>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</si>
  <si>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63</t>
  </si>
  <si>
    <t>425138R</t>
  </si>
  <si>
    <t>POSUN MOST POLÍ ŠÍŘ DO 10M HMOT PŘES 400T NA VZD PŘES 10M</t>
  </si>
  <si>
    <t>Podélný zásun SOK 1 pole.  
Pomocné podpěry v řece a na inundaci pro podélná zásun SOK a výsun NOK   
Součástí položky jsou i další nezbytné prostředky (např. trubky v násypech, ochrany proti pláví...) pro průtok vody dle přílohy D.2.1-01 TZ, kapitola 6.</t>
  </si>
  <si>
    <t>64</t>
  </si>
  <si>
    <t>Podélný zásun NOK do otvoru  
Součástí položky jsou i další nezbytné prostředky (např. trubky v násypech, ochrany proti pláví...) pro průtok vody dle přílohy D.2.1-01 TZ, kapitola 6.</t>
  </si>
  <si>
    <t>65</t>
  </si>
  <si>
    <t>428741</t>
  </si>
  <si>
    <t>KALOTOVÉ LOŽISKO PRO ZATÍŽ. DO 10MN, VŠESMĚRNÉ</t>
  </si>
  <si>
    <t>Návrhová hodnota s dynam.součinitelem Rz=5,65 MN</t>
  </si>
  <si>
    <t>- výrobní dokumentaci  
- dodání kompletních ložisek požadované kvality  
- přípravu, očištění a úpravy úložných ploch  
- osazení ložisek podle předepsaného technologického předpisu bez ohledu na způsob uložení a kotvení  
- nastavení ložisek, protokolárního měření a vyhodnocení kyvné a kluzné spáry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</si>
  <si>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66</t>
  </si>
  <si>
    <t>428742</t>
  </si>
  <si>
    <t>KALOTOVÉ LOŽISKO PRO ZATÍŽ. DO 10MN, JEDNOSMĚRNÉ</t>
  </si>
  <si>
    <t>67</t>
  </si>
  <si>
    <t>428752</t>
  </si>
  <si>
    <t>KALOTOVÉ LOŽISKO PRO ZATÍŽ. DO 15MN, JEDNOSMĚRNÉ</t>
  </si>
  <si>
    <t>Návrhová hodnota s dynam.součinitelem Rz=15,13 MN</t>
  </si>
  <si>
    <t>68</t>
  </si>
  <si>
    <t>428753</t>
  </si>
  <si>
    <t>KALOTOVÉ LOŽISKO PRO ZATÍŽ. DO 15MN, PEVNÉ</t>
  </si>
  <si>
    <t>69</t>
  </si>
  <si>
    <t>451312</t>
  </si>
  <si>
    <t>PODKLADNÍ A VÝPLŇOVÉ VRSTVY Z PROSTÉHO BETONU C12/15</t>
  </si>
  <si>
    <t>Pilíř:10,4*17,2*0.15=26.832 [A] 
Šablona pro vrtání pilot:10,4*17,2*0.15=26.832 [B] 
Na kamenných křídlech: (18+9+6+6)*0.5*0.15=2.925 [D] 
Pod drenážemi:(4,2*6,5*0.25)*2=13.650 [C] 
a+b+c+d=70.239 [E]</t>
  </si>
  <si>
    <t>70</t>
  </si>
  <si>
    <t>451314</t>
  </si>
  <si>
    <t>PODKLADNÍ A VÝPLŇOVÉ VRSTVY Z PROSTÉHO BETONU C25/30</t>
  </si>
  <si>
    <t>Lože tl. 100 mm pro odláždění lomovým kamenem.</t>
  </si>
  <si>
    <t>118*0.1=11.800 [A]</t>
  </si>
  <si>
    <t>71</t>
  </si>
  <si>
    <t>451315</t>
  </si>
  <si>
    <t>PODKLADNÍ A VÝPLŇOVÉ VRSTVY Z PROSTÉHO BETONU C30/37</t>
  </si>
  <si>
    <t>Vyrovnání úložných úrahů opěr</t>
  </si>
  <si>
    <t>7,5*3,5*0.15*2=7.875 [A]</t>
  </si>
  <si>
    <t>72</t>
  </si>
  <si>
    <t>451324</t>
  </si>
  <si>
    <t>PODKL A VÝPLŇ VRSTVY ZE ŽELEZOBET DO C25/30</t>
  </si>
  <si>
    <t>pod gabiony a pro prahy odláždění</t>
  </si>
  <si>
    <t>prahy pro odláždění: 0,8*0,3*(3,9+11+4,5)+(6,5*0,3*0,45)*4=8.166 [B]</t>
  </si>
  <si>
    <t>73</t>
  </si>
  <si>
    <t>45147</t>
  </si>
  <si>
    <t>PODKL A VÝPLŇ VRSTVY Z MALTY PLASTICKÉ</t>
  </si>
  <si>
    <t>podlití ložisek</t>
  </si>
  <si>
    <t>4*(1*1*0,025+15*0,15*0,035*0,035*3,14)*1,25=0.168 [A] 
2*(1,3*1,3*0,025+30*0,15*0,035*0,035*3,14)*1,25=0.149 [B] 
a+b=0.317 [C]</t>
  </si>
  <si>
    <t>74</t>
  </si>
  <si>
    <t>458523</t>
  </si>
  <si>
    <t>VÝPLŇ ZA OPĚRAMI A ZDMI Z KAMENIVA DRCENÉHO, INDEX ZHUTNĚNÍ ID DO 0,9</t>
  </si>
  <si>
    <t>zásyp za opěrou štěrkodrť frakce 0-32a hutněná po vrstvách tl. max 0,30 m na id=0,95</t>
  </si>
  <si>
    <t>4,9*2,7*6,5=85.995 [A] 
2*A=171.990 [B]</t>
  </si>
  <si>
    <t>položka zahrnuje dodávku předepsaného kameniva, mimostaveništní a vnitrostaveništní dopravu a jeho uložení  
není-li v zadávací dokumentaci uvedeno jinak, jedná se o nakupovaný materiál</t>
  </si>
  <si>
    <t>75</t>
  </si>
  <si>
    <t>46251</t>
  </si>
  <si>
    <t>ZÁHOZ Z LOMOVÉHO KAMENE</t>
  </si>
  <si>
    <t>Zához okolo pilíře</t>
  </si>
  <si>
    <t>12*20,8*0,6=149.760 [A]</t>
  </si>
  <si>
    <t>položka zahrnuje:  
- dodávku a zához lomového kamene předepsané frakce včetně mimostaveništní a vnitrostaveništní dopravy  
není-li v zadávací dokumentaci uvedeno jinak, jedná se o nakupovaný materiál</t>
  </si>
  <si>
    <t>76</t>
  </si>
  <si>
    <t>46321</t>
  </si>
  <si>
    <t>ROVNANINA Z LOMOVÉHO KAMENE</t>
  </si>
  <si>
    <t>Těžký kamenný zához kolem pilíře. Hmotnost jednoho kamene min 200 kg - definitivní stav</t>
  </si>
  <si>
    <t>(0,7*3,2*6,2)*2=27.776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</si>
  <si>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</si>
  <si>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77</t>
  </si>
  <si>
    <t>46452</t>
  </si>
  <si>
    <t>POHOZ DNA A SVAHŮ Z KAMENIVA DRCENÉHO</t>
  </si>
  <si>
    <t>zásyp části koryta řeky pro práce u pilíře pro jeho založení a pomocné podpěry pro zásun SOK a výsun NOK.</t>
  </si>
  <si>
    <t>Horní vrstvy zásypu, zásyp ze ŠD: 
2014/5*1=402.800 [A]</t>
  </si>
  <si>
    <t>78</t>
  </si>
  <si>
    <t>46457R</t>
  </si>
  <si>
    <t>POHOZ DNA A SVAHŮ Z KAMENIVA TĚŽENÉHO</t>
  </si>
  <si>
    <t>Obsyp u opěry O1, poloostrovy pro montážní podpěry, násyp okolo pilíře pro vrtání pilot.  
Manipulační plocha v korytě toku bude nad úroveň hladiny v toku opevněna těžkým kamenivem, aby nedocházelo k odplavování nasypaného materiálu do toku.  
Součástí násypového tělesa v řece jsou ocelové trubky DN 1000 resp. DN 1400  pro zajištění průtoku vody pod touto přístupovou pracovní plochou po doby trvání této překážky v řece</t>
  </si>
  <si>
    <t>O1: 156*3=468.000 [A] 
Pilíř:90*1.2=108.000 [B] 
Dvě podpěry demontáž:2*130*2,7+155*1.3=903.500 [C] 
Podpěra montáž: 198*2.7=534.600 [D] 
a+b+c+d=2 014.100 [E] 
zásyp z lomového kamene:e/5*4=1 611.280 [F]</t>
  </si>
  <si>
    <t>79</t>
  </si>
  <si>
    <t>465512</t>
  </si>
  <si>
    <t>DLAŽBY Z LOMOVÉHO KAMENE NA MC</t>
  </si>
  <si>
    <t>Dlažba z lomového kamene tl. 200 mm, bet. lože tl. 100 mm s ukončením betonovými prahy (beton vykázán zvlášť)</t>
  </si>
  <si>
    <t>opěra O1: 2*20=40.000 [D] 
opěra O2: 2*20+(3.5*11)=78.500 [B] 
(d+b)*0.2=23.700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</si>
  <si>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</si>
  <si>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80</t>
  </si>
  <si>
    <t>567304</t>
  </si>
  <si>
    <t>VRSTVY PRO OBNOVU A OPRAVY ZE ŠTĚRKOPÍSKU</t>
  </si>
  <si>
    <t>Podkladní vrstva pro zához z lomového kamene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</si>
  <si>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</si>
  <si>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Úpravy povrchů, podlahy, výplně otvorů</t>
  </si>
  <si>
    <t>81</t>
  </si>
  <si>
    <t>62491</t>
  </si>
  <si>
    <t>ÚPRAVA POVRCHŮ VNĚJŠ KONSTR ZDĚNÝCH KAMENICKÝM OPRACOVÁNÍM</t>
  </si>
  <si>
    <t>úprava obkladového kamene O2 - pemrlování</t>
  </si>
  <si>
    <t>(14,6*1,4+33+35,6)=89.040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</si>
  <si>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</si>
  <si>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82</t>
  </si>
  <si>
    <t>62745</t>
  </si>
  <si>
    <t>SPÁROVÁNÍ STARÉHO ZDIVA CEMENTOVOU MALTOU</t>
  </si>
  <si>
    <t>spárování 100% plochy zachovávaného zdiva spodní stavby (opěra O1, O2 a křídla)</t>
  </si>
  <si>
    <t>opěra O1:  70=70.000 [A] 
křídla opěry O1:75,2+40,5=115.700 [B] 
opěra O2:37,5=37.500 [C] 
křídla opěry O2:14,2+14,7=28.900 [D] 
a+b+c+d=252.100 [E]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</si>
  <si>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</si>
  <si>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</si>
  <si>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83</t>
  </si>
  <si>
    <t>702112</t>
  </si>
  <si>
    <t>KABELOVÝ ŽLAB ZEMNÍ VČETNĚ KRYTU SVĚTLÉ ŠÍŘKY PŘES 120 DO 250 MM</t>
  </si>
  <si>
    <t>Plastový žlab s víkem, jen po dl. mostu, barva šedá</t>
  </si>
  <si>
    <t>130=130.000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</si>
  <si>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</si>
  <si>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84</t>
  </si>
  <si>
    <t>711111</t>
  </si>
  <si>
    <t>IZOLACE BĚŽNÝCH KONSTRUKCÍ PROTI ZEMNÍ VLHKOSTI ASFALTOVÝMI NÁTĚRY</t>
  </si>
  <si>
    <t>Nátěr základu pilíře</t>
  </si>
  <si>
    <t>P: (160-44)+(9.7*2+16,5*2)*2,2+(29,4*0,5)=245.980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</si>
  <si>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</si>
  <si>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85</t>
  </si>
  <si>
    <t>711112</t>
  </si>
  <si>
    <t>IZOLACE BĚŽNÝCH KONSTRUKCÍ PROTI ZEMNÍ VLHKOSTI ASFALTOVÝMI PÁSY</t>
  </si>
  <si>
    <t>O1:   8*6+9,5*2=67.000 [A] 
O2:   8.2*6+9,5*2=68.200 [B] 
a+b=135.200 [D]</t>
  </si>
  <si>
    <t>86</t>
  </si>
  <si>
    <t>711415R</t>
  </si>
  <si>
    <t>IZOLACE MOSTOVEK CELOPLOŠ POLYMERNÍ</t>
  </si>
  <si>
    <t>Celoplošná bezešvá izolace mostovky</t>
  </si>
  <si>
    <t>6,63*120,8=800.904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</si>
  <si>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</t>
  </si>
  <si>
    <t>87</t>
  </si>
  <si>
    <t>75732R</t>
  </si>
  <si>
    <t>OCHRANNÁ OPATŘENÍ PROTI PŘEPĚTÍ - JISKŘIŠTĚ</t>
  </si>
  <si>
    <t>88</t>
  </si>
  <si>
    <t>783161</t>
  </si>
  <si>
    <t>PROTIKOROZ OCHRANA OK KOMBIN POVLAKEM S NÁSTŘIKEM METALIZACÍ</t>
  </si>
  <si>
    <t>NK, ŽSP + ONS 02</t>
  </si>
  <si>
    <t>5210=5 210.000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</si>
  <si>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</si>
  <si>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</si>
  <si>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89</t>
  </si>
  <si>
    <t>87334</t>
  </si>
  <si>
    <t>POTRUBÍ Z TRUB PLASTOVÝCH TLAKOVÝCH SVAŘOVANÝCH DN DO 200MM</t>
  </si>
  <si>
    <t>Svody odvodnění z nosné konstrukce včetně ležatého svodu, kolen, odboček, závěsů a spojek</t>
  </si>
  <si>
    <t>leržatý svod: 7,2=7.200 [A] 
svislý svod: 47,2=47.200 [B] 
a+b=54.400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</si>
  <si>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</si>
  <si>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90</t>
  </si>
  <si>
    <t>931183</t>
  </si>
  <si>
    <t>VÝPLŇ DILATAČNÍCH SPAR Z POLYSTYRENU TL 30MM</t>
  </si>
  <si>
    <t>spáry říms</t>
  </si>
  <si>
    <t>0,4*20=8.000 [A]</t>
  </si>
  <si>
    <t>položka zahrnuje dodávku a osazení předepsaného materiálu, očištění ploch spáry před úpravou, očištění okolí spáry po úpravě</t>
  </si>
  <si>
    <t>91</t>
  </si>
  <si>
    <t>931384</t>
  </si>
  <si>
    <t>TĚSNĚNÍ DILATAČNÍCH SPAR SILIKONOVÝM TMELEM PRŮŘEZU DO 400MM2</t>
  </si>
  <si>
    <t>2,95*20=59.000 [A]</t>
  </si>
  <si>
    <t>položka zahrnuje dodávku a osazení předepsaného materiálu, očištění ploch spáry před úpravou, očištění okolí spáry po úpravě  
nezahrnuje těsnící profil</t>
  </si>
  <si>
    <t>92</t>
  </si>
  <si>
    <t>93152R</t>
  </si>
  <si>
    <t>MOSTNÍ ZÁVĚRY POVRCHOVÉ POSUN DO 100MM</t>
  </si>
  <si>
    <t>povrchový MZ závěr s gumovým těsněním s úpravou pro železniční mosty s krycí pryžovou deskou,  
těsnící pás na O1 a O2  pro rozevření spáry 5 - 140 mm</t>
  </si>
  <si>
    <t>7,7*2=15.400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</si>
  <si>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</si>
  <si>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</t>
  </si>
  <si>
    <t>93312R</t>
  </si>
  <si>
    <t>ZATĚŽOVACÍ ZKOUŠKA MOSTU STATICKÁ 1. POLE DO 500M2</t>
  </si>
  <si>
    <t>potřebná zátěž bude vyvozena 2 x jeřáb EDK750, 2 zat. stavy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</si>
  <si>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</si>
  <si>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94</t>
  </si>
  <si>
    <t>933331</t>
  </si>
  <si>
    <t>ZKOUŠKA INTEGRITY ULTRAZVUKEM V TRUBKÁCH PILOT SYSTÉMOVÝCH</t>
  </si>
  <si>
    <t>Položka zahrnuje kompletní dodávku se všemi pomocnými a doplňujícími pracemi a součástmi;   
- veškeré potřebné mechanismy;   
- podklady a dokumentaci zkoušky;   
- případné stavební práce spojené s přípravou a provedením zkoušky;   
- veškerá zkušební a měřící zařízení vč. opotřebení a nájmu;   
- výpomoce při vlastní zkoušce;   
- provedení vlastní zkoušky a její vyhodnocení, včetně všech měření a dalších potřebných činností;   
-  dodávka a montáž měřících trubek.</t>
  </si>
  <si>
    <t>95</t>
  </si>
  <si>
    <t>933333</t>
  </si>
  <si>
    <t>ZKOUŠKA INTEGRITY ULTRAZVUKEM ODRAZ METOD PIT PILOT SYSTÉMOVÝCH</t>
  </si>
  <si>
    <t>Položka obsahuje podklady a dokumentaci zkoušky;   
- případné stavební práce spojené s přípravou a provedením zkoušky;   
- veškerá zkušební a měřící zařízení vč. opotřebení a nájmu;   
- výpomoce při vlastní zkoušce;   
- provedení vlastní zkoušky a její vyhodnocení.</t>
  </si>
  <si>
    <t>96</t>
  </si>
  <si>
    <t>93631</t>
  </si>
  <si>
    <t>DROBNÉ DOPLŇK KONSTR BETON MONOLIT</t>
  </si>
  <si>
    <t>vytvoření prolisu letopočtu do římsy</t>
  </si>
  <si>
    <t>97</t>
  </si>
  <si>
    <t>93650R</t>
  </si>
  <si>
    <t>DROBNÉ DOPLŇK KONSTR KOVOVÉ</t>
  </si>
  <si>
    <t>Desky pro zvedání konstrukce a vývody pro bludné proudy</t>
  </si>
  <si>
    <t>Zdvih:2*2+4=8.000 [A] 
Proudy: 2*3=6.000 [B] 
a+b=14.000 [C]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</si>
  <si>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</si>
  <si>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98</t>
  </si>
  <si>
    <t>938442</t>
  </si>
  <si>
    <t>OČIŠTĚNÍ ZDIVA OTRYSKÁNÍM TLAKOVOU VODOU DO 500 BARŮ</t>
  </si>
  <si>
    <t>očištění zdiva před spárováním, očištění zdiva po otryskání křemičitým pískem</t>
  </si>
  <si>
    <t>položka zahrnuje očištění předepsaným způsobem včetně odklizení vzniklého odpadu</t>
  </si>
  <si>
    <t>99</t>
  </si>
  <si>
    <t>938452</t>
  </si>
  <si>
    <t>OČIŠTĚNÍ ZDIVA OTRYSKÁNÍM NA SUCHO KŘEMIČ PÍSKEM</t>
  </si>
  <si>
    <t>otryskání zdiva opěr křemičitým pískem po spárování 100% plochy</t>
  </si>
  <si>
    <t>100</t>
  </si>
  <si>
    <t>966134</t>
  </si>
  <si>
    <t>BOURÁNÍ KONSTRUKCÍ Z KAMENE NA MC S ODVOZEM DO 5KM</t>
  </si>
  <si>
    <t>odbourání kamenného pliíře</t>
  </si>
  <si>
    <t>Pilíř: 29*6,3+23,5*6=323.700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</si>
  <si>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</si>
  <si>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101</t>
  </si>
  <si>
    <t>96618A</t>
  </si>
  <si>
    <t>BOURÁNÍ KONSTRUKCÍ KOVOVÝCH - BEZ DOPRAVY</t>
  </si>
  <si>
    <t>Demontáž staré OK na inundaci  
Hmotnost je převzata z Mostní evidence staveb (MES).</t>
  </si>
  <si>
    <t>2*259=518.000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</si>
  <si>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</si>
  <si>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102</t>
  </si>
  <si>
    <t>967134</t>
  </si>
  <si>
    <t>VYBOURÁNÍ ČÁSTÍ KONSTRUKCÍ KAMENNÝCH NA MC S ODVOZEM DO 5KM</t>
  </si>
  <si>
    <t>O1: 10*7,6+3,6*2*2,8+5*2*0,75+(13,5+6,5)*0,15=106.660 [A] 
O2: 10,2*7,6+3,6*2*2,8+5*2*0,75+(5+5)*0,15=106.680 [B] 
a+b=213.340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</si>
  <si>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</si>
  <si>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103</t>
  </si>
  <si>
    <t>967154</t>
  </si>
  <si>
    <t>VYBOURÁNÍ ČÁSTÍ KONSTRUKCÍ BETON S ODVOZEM DO 5KM</t>
  </si>
  <si>
    <t>vybourání stoličky pod úložný práh u O1 vpravo + drenáž   5,5*4,2*0,5+1,1*7,5=19.800 [A]</t>
  </si>
  <si>
    <t>104</t>
  </si>
  <si>
    <t>967864</t>
  </si>
  <si>
    <t>VYBOURÁNÍ MOST LOŽISEK Z OCELI (OCELOLITINY)</t>
  </si>
  <si>
    <t>4*2=8.000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</si>
  <si>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</si>
  <si>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E.3.6</t>
  </si>
  <si>
    <t>Rozvody vn, nn, osvětlení a dálkové ovládání odpojovačů</t>
  </si>
  <si>
    <t xml:space="preserve">  SO 401</t>
  </si>
  <si>
    <t>Přeložka kabelů TÚDC</t>
  </si>
  <si>
    <t>SO 401</t>
  </si>
  <si>
    <t>popis položky</t>
  </si>
  <si>
    <t>výkaz výměr pro 6 stožárů po 3m3</t>
  </si>
  <si>
    <t>Technická specifikace položky odpovídá příslušné cenové soustavě</t>
  </si>
  <si>
    <t>1328731</t>
  </si>
  <si>
    <t>HLOUBENÍ RÝH ŠÍŘ DO 2M PAŽ I NEPAŽ TŘ. II, ODVOZ DO 1KM</t>
  </si>
  <si>
    <t>výkaz výměr 75m x 0,35 x 0,8</t>
  </si>
  <si>
    <t>17411</t>
  </si>
  <si>
    <t>ZÁSYP JAM A RÝH ZEMINOU SE ZHUTNĚNÍM</t>
  </si>
  <si>
    <t>PŘEDB.</t>
  </si>
  <si>
    <t>výkaz výměr</t>
  </si>
  <si>
    <t>OSTAT POŽADAVKY - DOKUMENTACE SKUTEČ PROVEDENÍ V DIGIT FORMĚ</t>
  </si>
  <si>
    <t>PSV - montážní práce</t>
  </si>
  <si>
    <t>701003</t>
  </si>
  <si>
    <t>BETONOVÝ OZNAČNÍK</t>
  </si>
  <si>
    <t>702312</t>
  </si>
  <si>
    <t>ZAKRYTÍ KABELŮ VÝSTRAŽNOU FÓLIÍ ŠÍŘKY PŘES 20 DO 40 CM</t>
  </si>
  <si>
    <t>702902</t>
  </si>
  <si>
    <t>ZASYPÁNÍ KABELOVÉHO ŽLABU VRSTVOU Z PŘESÁTÉHO PÍSKU SVĚTLÉ ŠÍŘKY PŘES 120 DO 250 MM</t>
  </si>
  <si>
    <t>742P17</t>
  </si>
  <si>
    <t>VYHLEDÁNÍ STÁVAJÍCÍHO KABELU (MĚŘENÍ, SONDA)</t>
  </si>
  <si>
    <t>75H111R</t>
  </si>
  <si>
    <t>STOŽÁR (SLOUP) DŘEVĚNÝ JEDNODUCHÝ PATKOVANÝ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</si>
  <si>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</si>
  <si>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75H11Y</t>
  </si>
  <si>
    <t>STOŽÁR (SLOUP) DŘEVĚNÝ JEDNODUCHÝ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</si>
  <si>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</si>
  <si>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75H221</t>
  </si>
  <si>
    <t>UPEVNĚNÍ NA OBJEKTU, UPEVŇOVACÍ HÁK</t>
  </si>
  <si>
    <t>75H322</t>
  </si>
  <si>
    <t>KABEL ZÁVĚSNÝ METALICKÝ PRŮMĚR ŽÍLY 0,8 MM DO 10XN</t>
  </si>
  <si>
    <t>KMČTYŘKA</t>
  </si>
  <si>
    <t>75H32Y</t>
  </si>
  <si>
    <t>KABEL ZÁVĚSNÝ METALICKÝ PRŮMĚR ŽÍLY 0,8 MM - DEMONTÁŽ</t>
  </si>
  <si>
    <t>popis položky: zrušení provizoria</t>
  </si>
  <si>
    <t>75H412</t>
  </si>
  <si>
    <t>KABEL ZÁVĚSNÝ OPTICKÝ DO 4 KN DO 36 VLÁKEN</t>
  </si>
  <si>
    <t>KMVLÁKNO</t>
  </si>
  <si>
    <t>75H41Y</t>
  </si>
  <si>
    <t>KABEL ZÁVĚSNÝ OPTICKÝ DO 4 KN - DEMONTÁŽ</t>
  </si>
  <si>
    <t>75H621</t>
  </si>
  <si>
    <t>ZÁVĚSNÉ OCELOVÉ LANO</t>
  </si>
  <si>
    <t>75I52X</t>
  </si>
  <si>
    <t>KABEL ZEMNÍ KOMBINOVANÝ DVOUPLÁŠŤOVÝ S PANCÍŘEM - MONTÁŽ</t>
  </si>
  <si>
    <t>75I52Y</t>
  </si>
  <si>
    <t>KABEL ZEMNÍ KOMBINOVANÝ DVOUPLÁŠŤOVÝ S PANCÍŘEM - DEMONTÁŽ</t>
  </si>
  <si>
    <t>75ID21</t>
  </si>
  <si>
    <t>PLASTOVÁ ZEMNÍ KOMORA PRO ULOŽENÍ SPOJKY</t>
  </si>
  <si>
    <t>75II21</t>
  </si>
  <si>
    <t>SPOJKA PRO CELOPLASTOVÉ KABELY S PANCÍŘEM DO 100 ŽIL</t>
  </si>
  <si>
    <t>75II71</t>
  </si>
  <si>
    <t>SPOJKA OPTICKÁ DO 72 VLÁKEN</t>
  </si>
  <si>
    <t>75IJ12</t>
  </si>
  <si>
    <t>MĚŘENÍ JEDNOSMĚRNÉ NA SDĚLOVACÍM KABELU</t>
  </si>
  <si>
    <t>75IJ15</t>
  </si>
  <si>
    <t>MĚŘENÍ A VYROVNÁNÍ KAPACITNÍCH NEROVNOVÁH NA MÍSTNÍM SDĚLOVACÍM KABELU, KABEL DO 8 KM DÉLKY, 1 ČTYŘKA</t>
  </si>
  <si>
    <t>ÚSEK</t>
  </si>
  <si>
    <t>75IK11</t>
  </si>
  <si>
    <t>MĚŘENÍ STÁVAJÍCÍHO OPTICKÉHO KABELU</t>
  </si>
  <si>
    <t>VLÁKNO</t>
  </si>
  <si>
    <t>75IK21</t>
  </si>
  <si>
    <t>MĚŘENÍ KOMPLEXNÍ OPTICKÉHO KABELU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</si>
  <si>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</si>
  <si>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 xml:space="preserve">  SO 402</t>
  </si>
  <si>
    <t>Přeložka kabelů SSZT</t>
  </si>
  <si>
    <t>SO 402</t>
  </si>
  <si>
    <t>132831</t>
  </si>
  <si>
    <t>výkaz výměr 25m x 0,35 x 0,8 - trasy mimo společné části s SO 401</t>
  </si>
  <si>
    <t>výkaz výměr 60m x 0,35 x 0,8</t>
  </si>
  <si>
    <t>75A151</t>
  </si>
  <si>
    <t>KABEL METALICKÝ SE STÍNĚNÍM DO 12 PÁRŮ - DODÁVKA</t>
  </si>
  <si>
    <t>KMPÁR</t>
  </si>
  <si>
    <t>75A161</t>
  </si>
  <si>
    <t>KABEL METALICKÝ SE STÍNĚNÍM PŘES 12 PÁRŮ - DODÁVKA</t>
  </si>
  <si>
    <t>75A237</t>
  </si>
  <si>
    <t>ZATAŽENÍ A SPOJKOVÁNÍ KABELŮ SE STÍNĚNÍM DO 12 PÁRŮ - MONTÁŽ</t>
  </si>
  <si>
    <t>75A247</t>
  </si>
  <si>
    <t>ZATAŽENÍ A SPOJKOVÁNÍ KABELŮ SE STÍNĚNÍM PŘES 12 PÁRŮ - MONTÁŽ</t>
  </si>
  <si>
    <t>75H321</t>
  </si>
  <si>
    <t>KABEL ZÁVĚSNÝ METALICKÝ PRŮMĚR ŽÍLY 0,8 MM DO 3XN</t>
  </si>
  <si>
    <t>75H323</t>
  </si>
  <si>
    <t>KABEL ZÁVĚSNÝ METALICKÝ PRŮMĚR ŽÍLY 0,8 MM PŘES 10XN</t>
  </si>
  <si>
    <t>výkaz výměr 320 m x 24P</t>
  </si>
  <si>
    <t>75E137</t>
  </si>
  <si>
    <t>PŘEZKOUŠENÍ VLAKOVÝCH CEST</t>
  </si>
  <si>
    <t>demontáž ukončení volných trubek po dobu dočasného uložení</t>
  </si>
  <si>
    <t>75E147</t>
  </si>
  <si>
    <t>PŘEZKOUŠENÍ A REGULACE AUTOMATICKÉHO BLOKU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</si>
</sst>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</f>
      </c>
    </row>
    <row r="7" spans="2:3" ht="12.75" customHeight="1">
      <c r="B7" s="8" t="s">
        <v>7</v>
      </c>
      <c s="10">
        <f>0+E10+E12+E15+E17+E19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86</v>
      </c>
      <c s="12" t="s">
        <v>87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88</v>
      </c>
      <c s="12" t="s">
        <v>87</v>
      </c>
      <c s="14">
        <f>'SO 202'!K8+'SO 202'!M8</f>
      </c>
      <c s="14">
        <f>C13*0.21</f>
      </c>
      <c s="14">
        <f>C13+D13</f>
      </c>
      <c s="13">
        <f>'SO 202'!T7</f>
      </c>
    </row>
    <row r="14" spans="1:6" ht="12.75">
      <c r="A14" s="11" t="s">
        <v>250</v>
      </c>
      <c s="12" t="s">
        <v>251</v>
      </c>
      <c s="14">
        <f>'SO 202.1'!K8+'SO 202.1'!M8</f>
      </c>
      <c s="14">
        <f>C14*0.21</f>
      </c>
      <c s="14">
        <f>C14+D14</f>
      </c>
      <c s="13">
        <f>'SO 202.1'!T7</f>
      </c>
    </row>
    <row r="15" spans="1:6" ht="12.75">
      <c r="A15" s="11" t="s">
        <v>257</v>
      </c>
      <c s="12" t="s">
        <v>258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259</v>
      </c>
      <c s="12" t="s">
        <v>258</v>
      </c>
      <c s="14">
        <f>'SO 201'!K8+'SO 201'!M8</f>
      </c>
      <c s="14">
        <f>C16*0.21</f>
      </c>
      <c s="14">
        <f>C16+D16</f>
      </c>
      <c s="13">
        <f>'SO 201'!T7</f>
      </c>
    </row>
    <row r="17" spans="1:6" ht="12.75">
      <c r="A17" s="11" t="s">
        <v>285</v>
      </c>
      <c s="12" t="s">
        <v>286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287</v>
      </c>
      <c s="12" t="s">
        <v>288</v>
      </c>
      <c s="14">
        <f>'SO 101'!K8+'SO 101'!M8</f>
      </c>
      <c s="14">
        <f>C18*0.21</f>
      </c>
      <c s="14">
        <f>C18+D18</f>
      </c>
      <c s="13">
        <f>'SO 101'!T7</f>
      </c>
    </row>
    <row r="19" spans="1:6" ht="12.75">
      <c r="A19" s="11" t="s">
        <v>780</v>
      </c>
      <c s="12" t="s">
        <v>781</v>
      </c>
      <c s="14">
        <f>0+C20+C21</f>
      </c>
      <c s="14">
        <f>C19*0.21</f>
      </c>
      <c s="14">
        <f>0+E20+E21</f>
      </c>
      <c s="13">
        <f>0+F20+F21</f>
      </c>
    </row>
    <row r="20" spans="1:6" ht="12.75">
      <c r="A20" s="11" t="s">
        <v>782</v>
      </c>
      <c s="12" t="s">
        <v>783</v>
      </c>
      <c s="14">
        <f>'SO 401'!K8+'SO 401'!M8</f>
      </c>
      <c s="14">
        <f>C20*0.21</f>
      </c>
      <c s="14">
        <f>C20+D20</f>
      </c>
      <c s="13">
        <f>'SO 401'!T7</f>
      </c>
    </row>
    <row r="21" spans="1:6" ht="12.75">
      <c r="A21" s="11" t="s">
        <v>847</v>
      </c>
      <c s="12" t="s">
        <v>848</v>
      </c>
      <c s="14">
        <f>'SO 402'!K8+'SO 402'!M8</f>
      </c>
      <c s="14">
        <f>C21*0.21</f>
      </c>
      <c s="14">
        <f>C21+D21</f>
      </c>
      <c s="13">
        <f>'SO 402'!T7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51</v>
      </c>
    </row>
    <row r="13" spans="1:5" ht="51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51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57</v>
      </c>
      <c r="E16" s="40" t="s">
        <v>51</v>
      </c>
    </row>
    <row r="17" spans="1:5" ht="51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51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66</v>
      </c>
    </row>
    <row r="20" spans="1:5" ht="12.75">
      <c r="A20" s="35" t="s">
        <v>57</v>
      </c>
      <c r="E20" s="40" t="s">
        <v>51</v>
      </c>
    </row>
    <row r="21" spans="1:5" ht="51">
      <c r="A21" t="s">
        <v>58</v>
      </c>
      <c r="E21" s="39" t="s">
        <v>67</v>
      </c>
    </row>
    <row r="22" spans="1:13" ht="12.75">
      <c r="A22" t="s">
        <v>46</v>
      </c>
      <c r="C22" s="31" t="s">
        <v>27</v>
      </c>
      <c r="E22" s="33" t="s">
        <v>68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69</v>
      </c>
      <c s="34" t="s">
        <v>70</v>
      </c>
      <c s="35" t="s">
        <v>51</v>
      </c>
      <c s="6" t="s">
        <v>71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51</v>
      </c>
    </row>
    <row r="26" spans="1:5" ht="114.75">
      <c r="A26" t="s">
        <v>58</v>
      </c>
      <c r="E26" s="39" t="s">
        <v>72</v>
      </c>
    </row>
    <row r="27" spans="1:16" ht="12.75">
      <c r="A27" t="s">
        <v>49</v>
      </c>
      <c s="34" t="s">
        <v>73</v>
      </c>
      <c s="34" t="s">
        <v>74</v>
      </c>
      <c s="35" t="s">
        <v>51</v>
      </c>
      <c s="6" t="s">
        <v>75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51</v>
      </c>
    </row>
    <row r="30" spans="1:5" ht="102">
      <c r="A30" t="s">
        <v>58</v>
      </c>
      <c r="E30" s="39" t="s">
        <v>76</v>
      </c>
    </row>
    <row r="31" spans="1:16" ht="12.75">
      <c r="A31" t="s">
        <v>49</v>
      </c>
      <c s="34" t="s">
        <v>77</v>
      </c>
      <c s="34" t="s">
        <v>78</v>
      </c>
      <c s="35" t="s">
        <v>51</v>
      </c>
      <c s="6" t="s">
        <v>79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25.5">
      <c r="A32" s="35" t="s">
        <v>55</v>
      </c>
      <c r="E32" s="39" t="s">
        <v>81</v>
      </c>
    </row>
    <row r="33" spans="1:5" ht="12.75">
      <c r="A33" s="35" t="s">
        <v>57</v>
      </c>
      <c r="E33" s="40" t="s">
        <v>51</v>
      </c>
    </row>
    <row r="34" spans="1:5" ht="12.75">
      <c r="A34" t="s">
        <v>58</v>
      </c>
      <c r="E34" s="39" t="s">
        <v>51</v>
      </c>
    </row>
    <row r="35" spans="1:16" ht="12.75">
      <c r="A35" t="s">
        <v>49</v>
      </c>
      <c s="34" t="s">
        <v>82</v>
      </c>
      <c s="34" t="s">
        <v>83</v>
      </c>
      <c s="35" t="s">
        <v>51</v>
      </c>
      <c s="6" t="s">
        <v>84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80</v>
      </c>
      <c>
        <f>(M35*21)/100</f>
      </c>
      <c t="s">
        <v>27</v>
      </c>
    </row>
    <row r="36" spans="1:5" ht="38.25">
      <c r="A36" s="35" t="s">
        <v>55</v>
      </c>
      <c r="E36" s="39" t="s">
        <v>85</v>
      </c>
    </row>
    <row r="37" spans="1:5" ht="12.75">
      <c r="A37" s="35" t="s">
        <v>57</v>
      </c>
      <c r="E37" s="40" t="s">
        <v>51</v>
      </c>
    </row>
    <row r="38" spans="1:5" ht="12.75">
      <c r="A38" t="s">
        <v>58</v>
      </c>
      <c r="E38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</v>
      </c>
      <c r="E4" s="26" t="s">
        <v>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12.75">
      <c r="A8" t="s">
        <v>44</v>
      </c>
      <c r="C8" s="28" t="s">
        <v>89</v>
      </c>
      <c r="E8" s="30" t="s">
        <v>87</v>
      </c>
      <c r="J8" s="29">
        <f>0+J9+J30+J35+J80</f>
      </c>
      <c s="29">
        <f>0+K9+K30+K35+K80</f>
      </c>
      <c s="29">
        <f>0+L9+L30+L35+L80</f>
      </c>
      <c s="29">
        <f>0+M9+M30+M35+M80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92</v>
      </c>
      <c s="35" t="s">
        <v>51</v>
      </c>
      <c s="6" t="s">
        <v>93</v>
      </c>
      <c s="36" t="s">
        <v>94</v>
      </c>
      <c s="37">
        <v>1069.2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95</v>
      </c>
    </row>
    <row r="13" spans="1:5" ht="140.25">
      <c r="A13" t="s">
        <v>58</v>
      </c>
      <c r="E13" s="39" t="s">
        <v>96</v>
      </c>
    </row>
    <row r="14" spans="1:16" ht="25.5">
      <c r="A14" t="s">
        <v>49</v>
      </c>
      <c s="34" t="s">
        <v>27</v>
      </c>
      <c s="34" t="s">
        <v>97</v>
      </c>
      <c s="35" t="s">
        <v>51</v>
      </c>
      <c s="6" t="s">
        <v>98</v>
      </c>
      <c s="36" t="s">
        <v>94</v>
      </c>
      <c s="37">
        <v>202.496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99</v>
      </c>
    </row>
    <row r="17" spans="1:5" ht="140.25">
      <c r="A17" t="s">
        <v>58</v>
      </c>
      <c r="E17" s="39" t="s">
        <v>96</v>
      </c>
    </row>
    <row r="18" spans="1:16" ht="25.5">
      <c r="A18" t="s">
        <v>49</v>
      </c>
      <c s="34" t="s">
        <v>26</v>
      </c>
      <c s="34" t="s">
        <v>100</v>
      </c>
      <c s="35" t="s">
        <v>51</v>
      </c>
      <c s="6" t="s">
        <v>101</v>
      </c>
      <c s="36" t="s">
        <v>94</v>
      </c>
      <c s="37">
        <v>0.038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102</v>
      </c>
    </row>
    <row r="21" spans="1:5" ht="140.25">
      <c r="A21" t="s">
        <v>58</v>
      </c>
      <c r="E21" s="39" t="s">
        <v>96</v>
      </c>
    </row>
    <row r="22" spans="1:16" ht="25.5">
      <c r="A22" t="s">
        <v>49</v>
      </c>
      <c s="34" t="s">
        <v>69</v>
      </c>
      <c s="34" t="s">
        <v>103</v>
      </c>
      <c s="35" t="s">
        <v>51</v>
      </c>
      <c s="6" t="s">
        <v>104</v>
      </c>
      <c s="36" t="s">
        <v>94</v>
      </c>
      <c s="37">
        <v>0.078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105</v>
      </c>
    </row>
    <row r="25" spans="1:5" ht="140.25">
      <c r="A25" t="s">
        <v>58</v>
      </c>
      <c r="E25" s="39" t="s">
        <v>96</v>
      </c>
    </row>
    <row r="26" spans="1:16" ht="25.5">
      <c r="A26" t="s">
        <v>49</v>
      </c>
      <c s="34" t="s">
        <v>73</v>
      </c>
      <c s="34" t="s">
        <v>106</v>
      </c>
      <c s="35" t="s">
        <v>51</v>
      </c>
      <c s="6" t="s">
        <v>107</v>
      </c>
      <c s="36" t="s">
        <v>94</v>
      </c>
      <c s="37">
        <v>27.48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108</v>
      </c>
    </row>
    <row r="29" spans="1:5" ht="140.25">
      <c r="A29" t="s">
        <v>58</v>
      </c>
      <c r="E29" s="39" t="s">
        <v>96</v>
      </c>
    </row>
    <row r="30" spans="1:13" ht="12.75">
      <c r="A30" t="s">
        <v>46</v>
      </c>
      <c r="C30" s="31" t="s">
        <v>47</v>
      </c>
      <c r="E30" s="33" t="s">
        <v>109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77</v>
      </c>
      <c s="34" t="s">
        <v>110</v>
      </c>
      <c s="35" t="s">
        <v>51</v>
      </c>
      <c s="6" t="s">
        <v>111</v>
      </c>
      <c s="36" t="s">
        <v>112</v>
      </c>
      <c s="37">
        <v>762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12.75">
      <c r="A32" s="35" t="s">
        <v>55</v>
      </c>
      <c r="E32" s="39" t="s">
        <v>113</v>
      </c>
    </row>
    <row r="33" spans="1:5" ht="12.75">
      <c r="A33" s="35" t="s">
        <v>57</v>
      </c>
      <c r="E33" s="40" t="s">
        <v>114</v>
      </c>
    </row>
    <row r="34" spans="1:5" ht="63.75">
      <c r="A34" t="s">
        <v>58</v>
      </c>
      <c r="E34" s="39" t="s">
        <v>115</v>
      </c>
    </row>
    <row r="35" spans="1:13" ht="12.75">
      <c r="A35" t="s">
        <v>46</v>
      </c>
      <c r="C35" s="31" t="s">
        <v>73</v>
      </c>
      <c r="E35" s="33" t="s">
        <v>116</v>
      </c>
      <c r="J35" s="32">
        <f>0</f>
      </c>
      <c s="32">
        <f>0</f>
      </c>
      <c s="32">
        <f>0+L36+L40+L44+L48+L52+L56+L60+L64+L68+L72+L76</f>
      </c>
      <c s="32">
        <f>0+M36+M40+M44+M48+M52+M56+M60+M64+M68+M72+M76</f>
      </c>
    </row>
    <row r="36" spans="1:16" ht="12.75">
      <c r="A36" t="s">
        <v>49</v>
      </c>
      <c s="34" t="s">
        <v>82</v>
      </c>
      <c s="34" t="s">
        <v>117</v>
      </c>
      <c s="35" t="s">
        <v>51</v>
      </c>
      <c s="6" t="s">
        <v>118</v>
      </c>
      <c s="36" t="s">
        <v>119</v>
      </c>
      <c s="37">
        <v>530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80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51</v>
      </c>
    </row>
    <row r="39" spans="1:5" ht="89.25">
      <c r="A39" t="s">
        <v>58</v>
      </c>
      <c r="E39" s="39" t="s">
        <v>120</v>
      </c>
    </row>
    <row r="40" spans="1:16" ht="12.75">
      <c r="A40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119</v>
      </c>
      <c s="37">
        <v>95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80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51</v>
      </c>
    </row>
    <row r="43" spans="1:5" ht="89.25">
      <c r="A43" t="s">
        <v>58</v>
      </c>
      <c r="E43" s="39" t="s">
        <v>120</v>
      </c>
    </row>
    <row r="44" spans="1:16" ht="25.5">
      <c r="A44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112</v>
      </c>
      <c s="37">
        <v>140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80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127</v>
      </c>
    </row>
    <row r="47" spans="1:5" ht="344.25">
      <c r="A47" t="s">
        <v>58</v>
      </c>
      <c r="E47" s="39" t="s">
        <v>128</v>
      </c>
    </row>
    <row r="48" spans="1:16" ht="25.5">
      <c r="A48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112</v>
      </c>
      <c s="37">
        <v>39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80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57</v>
      </c>
      <c r="E50" s="40" t="s">
        <v>51</v>
      </c>
    </row>
    <row r="51" spans="1:5" ht="344.25">
      <c r="A51" t="s">
        <v>58</v>
      </c>
      <c r="E51" s="39" t="s">
        <v>128</v>
      </c>
    </row>
    <row r="52" spans="1:16" ht="25.5">
      <c r="A52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112</v>
      </c>
      <c s="37">
        <v>381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57</v>
      </c>
      <c r="E54" s="40" t="s">
        <v>51</v>
      </c>
    </row>
    <row r="55" spans="1:5" ht="114.75">
      <c r="A55" t="s">
        <v>58</v>
      </c>
      <c r="E55" s="39" t="s">
        <v>135</v>
      </c>
    </row>
    <row r="56" spans="1:16" ht="12.75">
      <c r="A56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139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80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57</v>
      </c>
      <c r="E58" s="40" t="s">
        <v>51</v>
      </c>
    </row>
    <row r="59" spans="1:5" ht="255">
      <c r="A59" t="s">
        <v>58</v>
      </c>
      <c r="E59" s="39" t="s">
        <v>140</v>
      </c>
    </row>
    <row r="60" spans="1:16" ht="12.75">
      <c r="A60" t="s">
        <v>49</v>
      </c>
      <c s="34" t="s">
        <v>141</v>
      </c>
      <c s="34" t="s">
        <v>142</v>
      </c>
      <c s="35" t="s">
        <v>51</v>
      </c>
      <c s="6" t="s">
        <v>143</v>
      </c>
      <c s="36" t="s">
        <v>139</v>
      </c>
      <c s="37">
        <v>12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80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51</v>
      </c>
    </row>
    <row r="63" spans="1:5" ht="153">
      <c r="A63" t="s">
        <v>58</v>
      </c>
      <c r="E63" s="39" t="s">
        <v>144</v>
      </c>
    </row>
    <row r="64" spans="1:16" ht="12.75">
      <c r="A64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139</v>
      </c>
      <c s="37">
        <v>28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80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51</v>
      </c>
    </row>
    <row r="67" spans="1:5" ht="140.25">
      <c r="A67" t="s">
        <v>58</v>
      </c>
      <c r="E67" s="39" t="s">
        <v>148</v>
      </c>
    </row>
    <row r="68" spans="1:16" ht="25.5">
      <c r="A68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112</v>
      </c>
      <c s="37">
        <v>521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80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51</v>
      </c>
    </row>
    <row r="71" spans="1:5" ht="178.5">
      <c r="A71" t="s">
        <v>58</v>
      </c>
      <c r="E71" s="39" t="s">
        <v>152</v>
      </c>
    </row>
    <row r="72" spans="1:16" ht="12.75">
      <c r="A72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112</v>
      </c>
      <c s="37">
        <v>179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80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57</v>
      </c>
      <c r="E74" s="40" t="s">
        <v>51</v>
      </c>
    </row>
    <row r="75" spans="1:5" ht="191.25">
      <c r="A75" t="s">
        <v>58</v>
      </c>
      <c r="E75" s="39" t="s">
        <v>156</v>
      </c>
    </row>
    <row r="76" spans="1:16" ht="12.75">
      <c r="A76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139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160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51</v>
      </c>
    </row>
    <row r="79" spans="1:5" ht="102">
      <c r="A79" t="s">
        <v>58</v>
      </c>
      <c r="E79" s="39" t="s">
        <v>161</v>
      </c>
    </row>
    <row r="80" spans="1:13" ht="12.75">
      <c r="A80" t="s">
        <v>46</v>
      </c>
      <c r="C80" s="31" t="s">
        <v>124</v>
      </c>
      <c r="E80" s="33" t="s">
        <v>162</v>
      </c>
      <c r="J80" s="32">
        <f>0</f>
      </c>
      <c s="32">
        <f>0</f>
      </c>
      <c s="32">
        <f>0+L81+L85+L89+L93+L97+L101+L105+L109+L113+L117+L121+L125+L129+L133+L137+L141+L145+L149+L153+L157</f>
      </c>
      <c s="32">
        <f>0+M81+M85+M89+M93+M97+M101+M105+M109+M113+M117+M121+M125+M129+M133+M137+M141+M145+M149+M153+M157</f>
      </c>
    </row>
    <row r="81" spans="1:16" ht="12.75">
      <c r="A81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139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(M81*0)/100</f>
      </c>
      <c t="s">
        <v>90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51</v>
      </c>
    </row>
    <row r="84" spans="1:5" ht="12.75">
      <c r="A84" t="s">
        <v>58</v>
      </c>
      <c r="E84" s="39" t="s">
        <v>51</v>
      </c>
    </row>
    <row r="85" spans="1:16" ht="12.75">
      <c r="A85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139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80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12.75">
      <c r="A87" s="35" t="s">
        <v>57</v>
      </c>
      <c r="E87" s="40" t="s">
        <v>51</v>
      </c>
    </row>
    <row r="88" spans="1:5" ht="127.5">
      <c r="A88" t="s">
        <v>58</v>
      </c>
      <c r="E88" s="39" t="s">
        <v>169</v>
      </c>
    </row>
    <row r="89" spans="1:16" ht="12.75">
      <c r="A89" t="s">
        <v>49</v>
      </c>
      <c s="34" t="s">
        <v>170</v>
      </c>
      <c s="34" t="s">
        <v>171</v>
      </c>
      <c s="35" t="s">
        <v>51</v>
      </c>
      <c s="6" t="s">
        <v>172</v>
      </c>
      <c s="36" t="s">
        <v>139</v>
      </c>
      <c s="37">
        <v>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80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57</v>
      </c>
      <c r="E91" s="40" t="s">
        <v>51</v>
      </c>
    </row>
    <row r="92" spans="1:5" ht="127.5">
      <c r="A92" t="s">
        <v>58</v>
      </c>
      <c r="E92" s="39" t="s">
        <v>169</v>
      </c>
    </row>
    <row r="93" spans="1:16" ht="12.75">
      <c r="A93" t="s">
        <v>49</v>
      </c>
      <c s="34" t="s">
        <v>173</v>
      </c>
      <c s="34" t="s">
        <v>174</v>
      </c>
      <c s="35" t="s">
        <v>51</v>
      </c>
      <c s="6" t="s">
        <v>175</v>
      </c>
      <c s="36" t="s">
        <v>139</v>
      </c>
      <c s="37">
        <v>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80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51</v>
      </c>
    </row>
    <row r="96" spans="1:5" ht="114.75">
      <c r="A96" t="s">
        <v>58</v>
      </c>
      <c r="E96" s="39" t="s">
        <v>176</v>
      </c>
    </row>
    <row r="97" spans="1:16" ht="12.75">
      <c r="A97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139</v>
      </c>
      <c s="37">
        <v>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80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51</v>
      </c>
    </row>
    <row r="100" spans="1:5" ht="165.75">
      <c r="A100" t="s">
        <v>58</v>
      </c>
      <c r="E100" s="39" t="s">
        <v>180</v>
      </c>
    </row>
    <row r="101" spans="1:16" ht="12.75">
      <c r="A101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139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80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51</v>
      </c>
    </row>
    <row r="104" spans="1:5" ht="153">
      <c r="A104" t="s">
        <v>58</v>
      </c>
      <c r="E104" s="39" t="s">
        <v>184</v>
      </c>
    </row>
    <row r="105" spans="1:16" ht="12.75">
      <c r="A105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188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80</v>
      </c>
      <c>
        <f>(M105*21)/100</f>
      </c>
      <c t="s">
        <v>27</v>
      </c>
    </row>
    <row r="106" spans="1:5" ht="12.75">
      <c r="A106" s="35" t="s">
        <v>55</v>
      </c>
      <c r="E106" s="39" t="s">
        <v>189</v>
      </c>
    </row>
    <row r="107" spans="1:5" ht="12.75">
      <c r="A107" s="35" t="s">
        <v>57</v>
      </c>
      <c r="E107" s="40" t="s">
        <v>51</v>
      </c>
    </row>
    <row r="108" spans="1:5" ht="25.5">
      <c r="A108" t="s">
        <v>58</v>
      </c>
      <c r="E108" s="39" t="s">
        <v>190</v>
      </c>
    </row>
    <row r="109" spans="1:16" ht="12.75">
      <c r="A109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119</v>
      </c>
      <c s="37">
        <v>112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80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12.75">
      <c r="A111" s="35" t="s">
        <v>57</v>
      </c>
      <c r="E111" s="40" t="s">
        <v>51</v>
      </c>
    </row>
    <row r="112" spans="1:5" ht="140.25">
      <c r="A112" t="s">
        <v>58</v>
      </c>
      <c r="E112" s="39" t="s">
        <v>194</v>
      </c>
    </row>
    <row r="113" spans="1:16" ht="25.5">
      <c r="A113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198</v>
      </c>
      <c s="37">
        <v>3360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80</v>
      </c>
      <c>
        <f>(M113*21)/100</f>
      </c>
      <c t="s">
        <v>27</v>
      </c>
    </row>
    <row r="114" spans="1:5" ht="12.75">
      <c r="A114" s="35" t="s">
        <v>55</v>
      </c>
      <c r="E114" s="39" t="s">
        <v>199</v>
      </c>
    </row>
    <row r="115" spans="1:5" ht="12.75">
      <c r="A115" s="35" t="s">
        <v>57</v>
      </c>
      <c r="E115" s="40" t="s">
        <v>200</v>
      </c>
    </row>
    <row r="116" spans="1:5" ht="127.5">
      <c r="A116" t="s">
        <v>58</v>
      </c>
      <c r="E116" s="39" t="s">
        <v>201</v>
      </c>
    </row>
    <row r="117" spans="1:16" ht="12.75">
      <c r="A117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112</v>
      </c>
      <c s="37">
        <v>39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80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51</v>
      </c>
    </row>
    <row r="120" spans="1:5" ht="178.5">
      <c r="A120" t="s">
        <v>58</v>
      </c>
      <c r="E120" s="39" t="s">
        <v>205</v>
      </c>
    </row>
    <row r="121" spans="1:16" ht="25.5">
      <c r="A121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209</v>
      </c>
      <c s="37">
        <v>232.127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80</v>
      </c>
      <c>
        <f>(M121*21)/100</f>
      </c>
      <c t="s">
        <v>27</v>
      </c>
    </row>
    <row r="122" spans="1:5" ht="12.75">
      <c r="A122" s="35" t="s">
        <v>55</v>
      </c>
      <c r="E122" s="39" t="s">
        <v>210</v>
      </c>
    </row>
    <row r="123" spans="1:5" ht="12.75">
      <c r="A123" s="35" t="s">
        <v>57</v>
      </c>
      <c r="E123" s="40" t="s">
        <v>211</v>
      </c>
    </row>
    <row r="124" spans="1:5" ht="127.5">
      <c r="A124" t="s">
        <v>58</v>
      </c>
      <c r="E124" s="39" t="s">
        <v>212</v>
      </c>
    </row>
    <row r="125" spans="1:16" ht="12.75">
      <c r="A125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112</v>
      </c>
      <c s="37">
        <v>20.2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80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51</v>
      </c>
    </row>
    <row r="128" spans="1:5" ht="178.5">
      <c r="A128" t="s">
        <v>58</v>
      </c>
      <c r="E128" s="39" t="s">
        <v>205</v>
      </c>
    </row>
    <row r="129" spans="1:16" ht="25.5">
      <c r="A129" t="s">
        <v>49</v>
      </c>
      <c s="34" t="s">
        <v>216</v>
      </c>
      <c s="34" t="s">
        <v>217</v>
      </c>
      <c s="35" t="s">
        <v>51</v>
      </c>
      <c s="6" t="s">
        <v>218</v>
      </c>
      <c s="36" t="s">
        <v>209</v>
      </c>
      <c s="37">
        <v>19.97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80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57</v>
      </c>
      <c r="E131" s="40" t="s">
        <v>219</v>
      </c>
    </row>
    <row r="132" spans="1:5" ht="127.5">
      <c r="A132" t="s">
        <v>58</v>
      </c>
      <c r="E132" s="39" t="s">
        <v>212</v>
      </c>
    </row>
    <row r="133" spans="1:16" ht="25.5">
      <c r="A133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209</v>
      </c>
      <c s="37">
        <v>132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80</v>
      </c>
      <c>
        <f>(M133*21)/100</f>
      </c>
      <c t="s">
        <v>27</v>
      </c>
    </row>
    <row r="134" spans="1:5" ht="12.75">
      <c r="A134" s="35" t="s">
        <v>55</v>
      </c>
      <c r="E134" s="39" t="s">
        <v>223</v>
      </c>
    </row>
    <row r="135" spans="1:5" ht="12.75">
      <c r="A135" s="35" t="s">
        <v>57</v>
      </c>
      <c r="E135" s="40" t="s">
        <v>224</v>
      </c>
    </row>
    <row r="136" spans="1:5" ht="102">
      <c r="A136" t="s">
        <v>58</v>
      </c>
      <c r="E136" s="39" t="s">
        <v>225</v>
      </c>
    </row>
    <row r="137" spans="1:16" ht="25.5">
      <c r="A137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112</v>
      </c>
      <c s="37">
        <v>120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80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51</v>
      </c>
    </row>
    <row r="140" spans="1:5" ht="216.75">
      <c r="A140" t="s">
        <v>58</v>
      </c>
      <c r="E140" s="39" t="s">
        <v>229</v>
      </c>
    </row>
    <row r="141" spans="1:16" ht="25.5">
      <c r="A141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209</v>
      </c>
      <c s="37">
        <v>118.632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80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12.75">
      <c r="A143" s="35" t="s">
        <v>57</v>
      </c>
      <c r="E143" s="40" t="s">
        <v>233</v>
      </c>
    </row>
    <row r="144" spans="1:5" ht="127.5">
      <c r="A144" t="s">
        <v>58</v>
      </c>
      <c r="E144" s="39" t="s">
        <v>212</v>
      </c>
    </row>
    <row r="145" spans="1:16" ht="25.5">
      <c r="A145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209</v>
      </c>
      <c s="37">
        <v>1242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80</v>
      </c>
      <c>
        <f>(M145*21)/100</f>
      </c>
      <c t="s">
        <v>27</v>
      </c>
    </row>
    <row r="146" spans="1:5" ht="12.75">
      <c r="A146" s="35" t="s">
        <v>55</v>
      </c>
      <c r="E146" s="39" t="s">
        <v>237</v>
      </c>
    </row>
    <row r="147" spans="1:5" ht="12.75">
      <c r="A147" s="35" t="s">
        <v>57</v>
      </c>
      <c r="E147" s="40" t="s">
        <v>238</v>
      </c>
    </row>
    <row r="148" spans="1:5" ht="127.5">
      <c r="A148" t="s">
        <v>58</v>
      </c>
      <c r="E148" s="39" t="s">
        <v>212</v>
      </c>
    </row>
    <row r="149" spans="1:16" ht="12.75">
      <c r="A149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139</v>
      </c>
      <c s="37">
        <v>7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80</v>
      </c>
      <c>
        <f>(M149*0)/100</f>
      </c>
      <c t="s">
        <v>90</v>
      </c>
    </row>
    <row r="150" spans="1:5" ht="12.75">
      <c r="A150" s="35" t="s">
        <v>55</v>
      </c>
      <c r="E150" s="39" t="s">
        <v>51</v>
      </c>
    </row>
    <row r="151" spans="1:5" ht="12.75">
      <c r="A151" s="35" t="s">
        <v>57</v>
      </c>
      <c r="E151" s="40" t="s">
        <v>51</v>
      </c>
    </row>
    <row r="152" spans="1:5" ht="127.5">
      <c r="A152" t="s">
        <v>58</v>
      </c>
      <c r="E152" s="39" t="s">
        <v>242</v>
      </c>
    </row>
    <row r="153" spans="1:16" ht="12.75">
      <c r="A153" t="s">
        <v>49</v>
      </c>
      <c s="34" t="s">
        <v>243</v>
      </c>
      <c s="34" t="s">
        <v>240</v>
      </c>
      <c s="35" t="s">
        <v>47</v>
      </c>
      <c s="6" t="s">
        <v>241</v>
      </c>
      <c s="36" t="s">
        <v>139</v>
      </c>
      <c s="37">
        <v>9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80</v>
      </c>
      <c>
        <f>(M153*21)/100</f>
      </c>
      <c t="s">
        <v>27</v>
      </c>
    </row>
    <row r="154" spans="1:5" ht="12.75">
      <c r="A154" s="35" t="s">
        <v>55</v>
      </c>
      <c r="E154" s="39" t="s">
        <v>244</v>
      </c>
    </row>
    <row r="155" spans="1:5" ht="12.75">
      <c r="A155" s="35" t="s">
        <v>57</v>
      </c>
      <c r="E155" s="40" t="s">
        <v>51</v>
      </c>
    </row>
    <row r="156" spans="1:5" ht="127.5">
      <c r="A156" t="s">
        <v>58</v>
      </c>
      <c r="E156" s="39" t="s">
        <v>242</v>
      </c>
    </row>
    <row r="157" spans="1:16" ht="25.5">
      <c r="A157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209</v>
      </c>
      <c s="37">
        <v>10.5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80</v>
      </c>
      <c>
        <f>(M157*0)/100</f>
      </c>
      <c t="s">
        <v>90</v>
      </c>
    </row>
    <row r="158" spans="1:5" ht="12.75">
      <c r="A158" s="35" t="s">
        <v>55</v>
      </c>
      <c r="E158" s="39" t="s">
        <v>51</v>
      </c>
    </row>
    <row r="159" spans="1:5" ht="12.75">
      <c r="A159" s="35" t="s">
        <v>57</v>
      </c>
      <c r="E159" s="40" t="s">
        <v>248</v>
      </c>
    </row>
    <row r="160" spans="1:5" ht="127.5">
      <c r="A160" t="s">
        <v>58</v>
      </c>
      <c r="E160" s="39" t="s">
        <v>249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</v>
      </c>
      <c r="E4" s="26" t="s">
        <v>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252</v>
      </c>
      <c r="E8" s="30" t="s">
        <v>251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73</v>
      </c>
      <c r="E9" s="33" t="s">
        <v>116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122</v>
      </c>
      <c s="35" t="s">
        <v>51</v>
      </c>
      <c s="6" t="s">
        <v>123</v>
      </c>
      <c s="36" t="s">
        <v>119</v>
      </c>
      <c s="37">
        <v>38.862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253</v>
      </c>
    </row>
    <row r="13" spans="1:5" ht="89.25">
      <c r="A13" t="s">
        <v>58</v>
      </c>
      <c r="E13" s="39" t="s">
        <v>120</v>
      </c>
    </row>
    <row r="14" spans="1:16" ht="25.5">
      <c r="A14" t="s">
        <v>49</v>
      </c>
      <c s="34" t="s">
        <v>27</v>
      </c>
      <c s="34" t="s">
        <v>254</v>
      </c>
      <c s="35" t="s">
        <v>51</v>
      </c>
      <c s="6" t="s">
        <v>255</v>
      </c>
      <c s="36" t="s">
        <v>112</v>
      </c>
      <c s="37">
        <v>381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02">
      <c r="A17" t="s">
        <v>58</v>
      </c>
      <c r="E17" s="39" t="s">
        <v>256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257</v>
      </c>
      <c r="E4" s="26" t="s">
        <v>258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260</v>
      </c>
      <c r="E8" s="30" t="s">
        <v>258</v>
      </c>
      <c r="J8" s="29">
        <f>0+J9+J14+J27+J32+J37</f>
      </c>
      <c s="29">
        <f>0+K9+K14+K27+K32+K37</f>
      </c>
      <c s="29">
        <f>0+L9+L14+L27+L32+L37</f>
      </c>
      <c s="29">
        <f>0+M9+M14+M27+M32+M37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92</v>
      </c>
      <c s="35" t="s">
        <v>51</v>
      </c>
      <c s="6" t="s">
        <v>93</v>
      </c>
      <c s="36" t="s">
        <v>94</v>
      </c>
      <c s="37">
        <v>792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261</v>
      </c>
    </row>
    <row r="13" spans="1:5" ht="140.25">
      <c r="A13" t="s">
        <v>58</v>
      </c>
      <c r="E13" s="39" t="s">
        <v>96</v>
      </c>
    </row>
    <row r="14" spans="1:13" ht="12.75">
      <c r="A14" t="s">
        <v>46</v>
      </c>
      <c r="C14" s="31" t="s">
        <v>47</v>
      </c>
      <c r="E14" s="33" t="s">
        <v>109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262</v>
      </c>
      <c s="35" t="s">
        <v>51</v>
      </c>
      <c s="6" t="s">
        <v>263</v>
      </c>
      <c s="36" t="s">
        <v>119</v>
      </c>
      <c s="37">
        <v>440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80</v>
      </c>
      <c>
        <f>(M15*21)/100</f>
      </c>
      <c t="s">
        <v>27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57</v>
      </c>
      <c r="E17" s="40" t="s">
        <v>51</v>
      </c>
    </row>
    <row r="18" spans="1:5" ht="369.75">
      <c r="A18" t="s">
        <v>58</v>
      </c>
      <c r="E18" s="39" t="s">
        <v>264</v>
      </c>
    </row>
    <row r="19" spans="1:16" ht="12.75">
      <c r="A19" t="s">
        <v>49</v>
      </c>
      <c s="34" t="s">
        <v>26</v>
      </c>
      <c s="34" t="s">
        <v>265</v>
      </c>
      <c s="35" t="s">
        <v>51</v>
      </c>
      <c s="6" t="s">
        <v>266</v>
      </c>
      <c s="36" t="s">
        <v>198</v>
      </c>
      <c s="37">
        <v>13200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80</v>
      </c>
      <c>
        <f>(M19*21)/100</f>
      </c>
      <c t="s">
        <v>27</v>
      </c>
    </row>
    <row r="20" spans="1:5" ht="12.75">
      <c r="A20" s="35" t="s">
        <v>55</v>
      </c>
      <c r="E20" s="39" t="s">
        <v>199</v>
      </c>
    </row>
    <row r="21" spans="1:5" ht="12.75">
      <c r="A21" s="35" t="s">
        <v>57</v>
      </c>
      <c r="E21" s="40" t="s">
        <v>267</v>
      </c>
    </row>
    <row r="22" spans="1:5" ht="25.5">
      <c r="A22" t="s">
        <v>58</v>
      </c>
      <c r="E22" s="39" t="s">
        <v>268</v>
      </c>
    </row>
    <row r="23" spans="1:16" ht="12.75">
      <c r="A23" t="s">
        <v>49</v>
      </c>
      <c s="34" t="s">
        <v>69</v>
      </c>
      <c s="34" t="s">
        <v>269</v>
      </c>
      <c s="35" t="s">
        <v>51</v>
      </c>
      <c s="6" t="s">
        <v>270</v>
      </c>
      <c s="36" t="s">
        <v>188</v>
      </c>
      <c s="37">
        <v>285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80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51</v>
      </c>
    </row>
    <row r="26" spans="1:5" ht="25.5">
      <c r="A26" t="s">
        <v>58</v>
      </c>
      <c r="E26" s="39" t="s">
        <v>271</v>
      </c>
    </row>
    <row r="27" spans="1:13" ht="12.75">
      <c r="A27" t="s">
        <v>46</v>
      </c>
      <c r="C27" s="31" t="s">
        <v>27</v>
      </c>
      <c r="E27" s="33" t="s">
        <v>272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73</v>
      </c>
      <c s="34" t="s">
        <v>273</v>
      </c>
      <c s="35" t="s">
        <v>51</v>
      </c>
      <c s="6" t="s">
        <v>274</v>
      </c>
      <c s="36" t="s">
        <v>188</v>
      </c>
      <c s="37">
        <v>313.5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80</v>
      </c>
      <c>
        <f>(M28*21)/100</f>
      </c>
      <c t="s">
        <v>27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57</v>
      </c>
      <c r="E30" s="40" t="s">
        <v>51</v>
      </c>
    </row>
    <row r="31" spans="1:5" ht="102">
      <c r="A31" t="s">
        <v>58</v>
      </c>
      <c r="E31" s="39" t="s">
        <v>275</v>
      </c>
    </row>
    <row r="32" spans="1:13" ht="12.75">
      <c r="A32" t="s">
        <v>46</v>
      </c>
      <c r="C32" s="31" t="s">
        <v>73</v>
      </c>
      <c r="E32" s="33" t="s">
        <v>116</v>
      </c>
      <c r="J32" s="32">
        <f>0</f>
      </c>
      <c s="32">
        <f>0</f>
      </c>
      <c s="32">
        <f>0+L33</f>
      </c>
      <c s="32">
        <f>0+M33</f>
      </c>
    </row>
    <row r="33" spans="1:16" ht="25.5">
      <c r="A33" t="s">
        <v>49</v>
      </c>
      <c s="34" t="s">
        <v>77</v>
      </c>
      <c s="34" t="s">
        <v>276</v>
      </c>
      <c s="35" t="s">
        <v>51</v>
      </c>
      <c s="6" t="s">
        <v>277</v>
      </c>
      <c s="36" t="s">
        <v>119</v>
      </c>
      <c s="37">
        <v>152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278</v>
      </c>
    </row>
    <row r="35" spans="1:5" ht="12.75">
      <c r="A35" s="35" t="s">
        <v>57</v>
      </c>
      <c r="E35" s="40" t="s">
        <v>51</v>
      </c>
    </row>
    <row r="36" spans="1:5" ht="293.25">
      <c r="A36" t="s">
        <v>58</v>
      </c>
      <c r="E36" s="39" t="s">
        <v>279</v>
      </c>
    </row>
    <row r="37" spans="1:13" ht="12.75">
      <c r="A37" t="s">
        <v>46</v>
      </c>
      <c r="C37" s="31" t="s">
        <v>124</v>
      </c>
      <c r="E37" s="33" t="s">
        <v>162</v>
      </c>
      <c r="J37" s="32">
        <f>0</f>
      </c>
      <c s="32">
        <f>0</f>
      </c>
      <c s="32">
        <f>0+L38</f>
      </c>
      <c s="32">
        <f>0+M38</f>
      </c>
    </row>
    <row r="38" spans="1:16" ht="25.5">
      <c r="A38" t="s">
        <v>49</v>
      </c>
      <c s="34" t="s">
        <v>82</v>
      </c>
      <c s="34" t="s">
        <v>280</v>
      </c>
      <c s="35" t="s">
        <v>51</v>
      </c>
      <c s="6" t="s">
        <v>281</v>
      </c>
      <c s="36" t="s">
        <v>188</v>
      </c>
      <c s="37">
        <v>12.24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(M38*0)/100</f>
      </c>
      <c t="s">
        <v>90</v>
      </c>
    </row>
    <row r="39" spans="1:5" ht="12.75">
      <c r="A39" s="35" t="s">
        <v>55</v>
      </c>
      <c r="E39" s="39" t="s">
        <v>282</v>
      </c>
    </row>
    <row r="40" spans="1:5" ht="12.75">
      <c r="A40" s="35" t="s">
        <v>57</v>
      </c>
      <c r="E40" s="40" t="s">
        <v>283</v>
      </c>
    </row>
    <row r="41" spans="1:5" ht="267.75">
      <c r="A41" t="s">
        <v>58</v>
      </c>
      <c r="E41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285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285</v>
      </c>
      <c r="E4" s="26" t="s">
        <v>286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COUNTIFS(L8:L431,"=0",A8:A431,"P")+COUNTIFS(L8:L431,"",A8:A431,"P")+SUM(Q8:Q431)</f>
      </c>
    </row>
    <row r="8" spans="1:13" ht="12.75">
      <c r="A8" t="s">
        <v>44</v>
      </c>
      <c r="C8" s="28" t="s">
        <v>289</v>
      </c>
      <c r="E8" s="30" t="s">
        <v>288</v>
      </c>
      <c r="J8" s="29">
        <f>0+J9+J58+J119+J188+J237+J330+J335+J344+J369+J374</f>
      </c>
      <c s="29">
        <f>0+K9+K58+K119+K188+K237+K330+K335+K344+K369+K374</f>
      </c>
      <c s="29">
        <f>0+L9+L58+L119+L188+L237+L330+L335+L344+L369+L374</f>
      </c>
      <c s="29">
        <f>0+M9+M58+M119+M188+M237+M330+M335+M344+M369+M374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47</v>
      </c>
      <c s="34" t="s">
        <v>290</v>
      </c>
      <c s="35" t="s">
        <v>47</v>
      </c>
      <c s="6" t="s">
        <v>291</v>
      </c>
      <c s="36" t="s">
        <v>94</v>
      </c>
      <c s="37">
        <v>6926.136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55</v>
      </c>
      <c r="E11" s="39" t="s">
        <v>292</v>
      </c>
    </row>
    <row r="12" spans="1:5" ht="76.5">
      <c r="A12" s="35" t="s">
        <v>57</v>
      </c>
      <c r="E12" s="40" t="s">
        <v>293</v>
      </c>
    </row>
    <row r="13" spans="1:5" ht="25.5">
      <c r="A13" t="s">
        <v>58</v>
      </c>
      <c r="E13" s="39" t="s">
        <v>294</v>
      </c>
    </row>
    <row r="14" spans="1:16" ht="12.75">
      <c r="A14" t="s">
        <v>49</v>
      </c>
      <c s="34" t="s">
        <v>27</v>
      </c>
      <c s="34" t="s">
        <v>290</v>
      </c>
      <c s="35" t="s">
        <v>27</v>
      </c>
      <c s="6" t="s">
        <v>291</v>
      </c>
      <c s="36" t="s">
        <v>94</v>
      </c>
      <c s="37">
        <v>1181.4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55</v>
      </c>
      <c r="E15" s="39" t="s">
        <v>295</v>
      </c>
    </row>
    <row r="16" spans="1:5" ht="38.25">
      <c r="A16" s="35" t="s">
        <v>57</v>
      </c>
      <c r="E16" s="40" t="s">
        <v>296</v>
      </c>
    </row>
    <row r="17" spans="1:5" ht="25.5">
      <c r="A17" t="s">
        <v>58</v>
      </c>
      <c r="E17" s="39" t="s">
        <v>294</v>
      </c>
    </row>
    <row r="18" spans="1:16" ht="12.75">
      <c r="A18" t="s">
        <v>49</v>
      </c>
      <c s="34" t="s">
        <v>26</v>
      </c>
      <c s="34" t="s">
        <v>297</v>
      </c>
      <c s="35" t="s">
        <v>51</v>
      </c>
      <c s="6" t="s">
        <v>298</v>
      </c>
      <c s="36" t="s">
        <v>188</v>
      </c>
      <c s="37">
        <v>1344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38.25">
      <c r="A19" s="35" t="s">
        <v>55</v>
      </c>
      <c r="E19" s="39" t="s">
        <v>299</v>
      </c>
    </row>
    <row r="20" spans="1:5" ht="51">
      <c r="A20" s="35" t="s">
        <v>57</v>
      </c>
      <c r="E20" s="40" t="s">
        <v>300</v>
      </c>
    </row>
    <row r="21" spans="1:5" ht="12.75">
      <c r="A21" t="s">
        <v>58</v>
      </c>
      <c r="E21" s="39" t="s">
        <v>301</v>
      </c>
    </row>
    <row r="22" spans="1:16" ht="12.75">
      <c r="A22" t="s">
        <v>49</v>
      </c>
      <c s="34" t="s">
        <v>69</v>
      </c>
      <c s="34" t="s">
        <v>302</v>
      </c>
      <c s="35" t="s">
        <v>51</v>
      </c>
      <c s="6" t="s">
        <v>303</v>
      </c>
      <c s="36" t="s">
        <v>188</v>
      </c>
      <c s="37">
        <v>744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55</v>
      </c>
      <c r="E23" s="39" t="s">
        <v>304</v>
      </c>
    </row>
    <row r="24" spans="1:5" ht="38.25">
      <c r="A24" s="35" t="s">
        <v>57</v>
      </c>
      <c r="E24" s="40" t="s">
        <v>305</v>
      </c>
    </row>
    <row r="25" spans="1:5" ht="12.75">
      <c r="A25" t="s">
        <v>58</v>
      </c>
      <c r="E25" s="39" t="s">
        <v>301</v>
      </c>
    </row>
    <row r="26" spans="1:16" ht="12.75">
      <c r="A26" t="s">
        <v>49</v>
      </c>
      <c s="34" t="s">
        <v>73</v>
      </c>
      <c s="34" t="s">
        <v>306</v>
      </c>
      <c s="35" t="s">
        <v>51</v>
      </c>
      <c s="6" t="s">
        <v>307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80</v>
      </c>
      <c>
        <f>(M26*21)/100</f>
      </c>
      <c t="s">
        <v>27</v>
      </c>
    </row>
    <row r="27" spans="1:5" ht="12.75">
      <c r="A27" s="35" t="s">
        <v>55</v>
      </c>
      <c r="E27" s="39" t="s">
        <v>308</v>
      </c>
    </row>
    <row r="28" spans="1:5" ht="12.75">
      <c r="A28" s="35" t="s">
        <v>57</v>
      </c>
      <c r="E28" s="40" t="s">
        <v>51</v>
      </c>
    </row>
    <row r="29" spans="1:5" ht="12.75">
      <c r="A29" t="s">
        <v>58</v>
      </c>
      <c r="E29" s="39" t="s">
        <v>309</v>
      </c>
    </row>
    <row r="30" spans="1:16" ht="12.75">
      <c r="A30" t="s">
        <v>49</v>
      </c>
      <c s="34" t="s">
        <v>77</v>
      </c>
      <c s="34" t="s">
        <v>310</v>
      </c>
      <c s="35" t="s">
        <v>51</v>
      </c>
      <c s="6" t="s">
        <v>311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80</v>
      </c>
      <c>
        <f>(M30*0)/100</f>
      </c>
      <c t="s">
        <v>90</v>
      </c>
    </row>
    <row r="31" spans="1:5" ht="25.5">
      <c r="A31" s="35" t="s">
        <v>55</v>
      </c>
      <c r="E31" s="39" t="s">
        <v>312</v>
      </c>
    </row>
    <row r="32" spans="1:5" ht="12.75">
      <c r="A32" s="35" t="s">
        <v>57</v>
      </c>
      <c r="E32" s="40" t="s">
        <v>51</v>
      </c>
    </row>
    <row r="33" spans="1:5" ht="38.25">
      <c r="A33" t="s">
        <v>58</v>
      </c>
      <c r="E33" s="39" t="s">
        <v>313</v>
      </c>
    </row>
    <row r="34" spans="1:16" ht="12.75">
      <c r="A34" t="s">
        <v>49</v>
      </c>
      <c s="34" t="s">
        <v>82</v>
      </c>
      <c s="34" t="s">
        <v>314</v>
      </c>
      <c s="35" t="s">
        <v>51</v>
      </c>
      <c s="6" t="s">
        <v>315</v>
      </c>
      <c s="36" t="s">
        <v>53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80</v>
      </c>
      <c>
        <f>(M34*0)/100</f>
      </c>
      <c t="s">
        <v>90</v>
      </c>
    </row>
    <row r="35" spans="1:5" ht="38.25">
      <c r="A35" s="35" t="s">
        <v>55</v>
      </c>
      <c r="E35" s="39" t="s">
        <v>316</v>
      </c>
    </row>
    <row r="36" spans="1:5" ht="12.75">
      <c r="A36" s="35" t="s">
        <v>57</v>
      </c>
      <c r="E36" s="40" t="s">
        <v>51</v>
      </c>
    </row>
    <row r="37" spans="1:5" ht="12.75">
      <c r="A37" t="s">
        <v>58</v>
      </c>
      <c r="E37" s="39" t="s">
        <v>309</v>
      </c>
    </row>
    <row r="38" spans="1:16" ht="12.75">
      <c r="A38" t="s">
        <v>49</v>
      </c>
      <c s="34" t="s">
        <v>121</v>
      </c>
      <c s="34" t="s">
        <v>317</v>
      </c>
      <c s="35" t="s">
        <v>47</v>
      </c>
      <c s="6" t="s">
        <v>318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80</v>
      </c>
      <c>
        <f>(M38*21)/100</f>
      </c>
      <c t="s">
        <v>27</v>
      </c>
    </row>
    <row r="39" spans="1:5" ht="12.75">
      <c r="A39" s="35" t="s">
        <v>55</v>
      </c>
      <c r="E39" s="39" t="s">
        <v>319</v>
      </c>
    </row>
    <row r="40" spans="1:5" ht="12.75">
      <c r="A40" s="35" t="s">
        <v>57</v>
      </c>
      <c r="E40" s="40" t="s">
        <v>51</v>
      </c>
    </row>
    <row r="41" spans="1:5" ht="12.75">
      <c r="A41" t="s">
        <v>58</v>
      </c>
      <c r="E41" s="39" t="s">
        <v>309</v>
      </c>
    </row>
    <row r="42" spans="1:16" ht="12.75">
      <c r="A42" t="s">
        <v>49</v>
      </c>
      <c s="34" t="s">
        <v>124</v>
      </c>
      <c s="34" t="s">
        <v>317</v>
      </c>
      <c s="35" t="s">
        <v>27</v>
      </c>
      <c s="6" t="s">
        <v>318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80</v>
      </c>
      <c>
        <f>(M42*21)/100</f>
      </c>
      <c t="s">
        <v>27</v>
      </c>
    </row>
    <row r="43" spans="1:5" ht="38.25">
      <c r="A43" s="35" t="s">
        <v>55</v>
      </c>
      <c r="E43" s="39" t="s">
        <v>320</v>
      </c>
    </row>
    <row r="44" spans="1:5" ht="12.75">
      <c r="A44" s="35" t="s">
        <v>57</v>
      </c>
      <c r="E44" s="40" t="s">
        <v>51</v>
      </c>
    </row>
    <row r="45" spans="1:5" ht="12.75">
      <c r="A45" t="s">
        <v>58</v>
      </c>
      <c r="E45" s="39" t="s">
        <v>309</v>
      </c>
    </row>
    <row r="46" spans="1:16" ht="12.75">
      <c r="A46" t="s">
        <v>49</v>
      </c>
      <c s="34" t="s">
        <v>129</v>
      </c>
      <c s="34" t="s">
        <v>321</v>
      </c>
      <c s="35" t="s">
        <v>51</v>
      </c>
      <c s="6" t="s">
        <v>322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80</v>
      </c>
      <c>
        <f>(M46*21)/100</f>
      </c>
      <c t="s">
        <v>27</v>
      </c>
    </row>
    <row r="47" spans="1:5" ht="25.5">
      <c r="A47" s="35" t="s">
        <v>55</v>
      </c>
      <c r="E47" s="39" t="s">
        <v>323</v>
      </c>
    </row>
    <row r="48" spans="1:5" ht="12.75">
      <c r="A48" s="35" t="s">
        <v>57</v>
      </c>
      <c r="E48" s="40" t="s">
        <v>51</v>
      </c>
    </row>
    <row r="49" spans="1:5" ht="63.75">
      <c r="A49" t="s">
        <v>58</v>
      </c>
      <c r="E49" s="39" t="s">
        <v>324</v>
      </c>
    </row>
    <row r="50" spans="1:16" ht="12.75">
      <c r="A50" t="s">
        <v>49</v>
      </c>
      <c s="34" t="s">
        <v>132</v>
      </c>
      <c s="34" t="s">
        <v>325</v>
      </c>
      <c s="35" t="s">
        <v>51</v>
      </c>
      <c s="6" t="s">
        <v>326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80</v>
      </c>
      <c>
        <f>(M50*21)/100</f>
      </c>
      <c t="s">
        <v>27</v>
      </c>
    </row>
    <row r="51" spans="1:5" ht="25.5">
      <c r="A51" s="35" t="s">
        <v>55</v>
      </c>
      <c r="E51" s="39" t="s">
        <v>327</v>
      </c>
    </row>
    <row r="52" spans="1:5" ht="12.75">
      <c r="A52" s="35" t="s">
        <v>57</v>
      </c>
      <c r="E52" s="40" t="s">
        <v>51</v>
      </c>
    </row>
    <row r="53" spans="1:5" ht="25.5">
      <c r="A53" t="s">
        <v>58</v>
      </c>
      <c r="E53" s="39" t="s">
        <v>328</v>
      </c>
    </row>
    <row r="54" spans="1:16" ht="12.75">
      <c r="A54" t="s">
        <v>49</v>
      </c>
      <c s="34" t="s">
        <v>136</v>
      </c>
      <c s="34" t="s">
        <v>329</v>
      </c>
      <c s="35" t="s">
        <v>51</v>
      </c>
      <c s="6" t="s">
        <v>330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80</v>
      </c>
      <c>
        <f>(M54*21)/100</f>
      </c>
      <c t="s">
        <v>27</v>
      </c>
    </row>
    <row r="55" spans="1:5" ht="12.75">
      <c r="A55" s="35" t="s">
        <v>55</v>
      </c>
      <c r="E55" s="39" t="s">
        <v>331</v>
      </c>
    </row>
    <row r="56" spans="1:5" ht="12.75">
      <c r="A56" s="35" t="s">
        <v>57</v>
      </c>
      <c r="E56" s="40" t="s">
        <v>51</v>
      </c>
    </row>
    <row r="57" spans="1:5" ht="12.75">
      <c r="A57" t="s">
        <v>58</v>
      </c>
      <c r="E57" s="39" t="s">
        <v>332</v>
      </c>
    </row>
    <row r="58" spans="1:13" ht="12.75">
      <c r="A58" t="s">
        <v>46</v>
      </c>
      <c r="C58" s="31" t="s">
        <v>47</v>
      </c>
      <c r="E58" s="33" t="s">
        <v>109</v>
      </c>
      <c r="J58" s="32">
        <f>0</f>
      </c>
      <c s="32">
        <f>0</f>
      </c>
      <c s="32">
        <f>0+L59+L63+L67+L71+L75+L79+L83+L87+L91+L95+L99+L103+L107+L111+L115</f>
      </c>
      <c s="32">
        <f>0+M59+M63+M67+M71+M75+M79+M83+M87+M91+M95+M99+M103+M107+M111+M115</f>
      </c>
    </row>
    <row r="59" spans="1:16" ht="12.75">
      <c r="A59" t="s">
        <v>49</v>
      </c>
      <c s="34" t="s">
        <v>141</v>
      </c>
      <c s="34" t="s">
        <v>333</v>
      </c>
      <c s="35" t="s">
        <v>51</v>
      </c>
      <c s="6" t="s">
        <v>334</v>
      </c>
      <c s="36" t="s">
        <v>188</v>
      </c>
      <c s="37">
        <v>400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80</v>
      </c>
      <c>
        <f>(M59*21)/100</f>
      </c>
      <c t="s">
        <v>27</v>
      </c>
    </row>
    <row r="60" spans="1:5" ht="12.75">
      <c r="A60" s="35" t="s">
        <v>55</v>
      </c>
      <c r="E60" s="39" t="s">
        <v>335</v>
      </c>
    </row>
    <row r="61" spans="1:5" ht="12.75">
      <c r="A61" s="35" t="s">
        <v>57</v>
      </c>
      <c r="E61" s="40" t="s">
        <v>336</v>
      </c>
    </row>
    <row r="62" spans="1:5" ht="38.25">
      <c r="A62" t="s">
        <v>58</v>
      </c>
      <c r="E62" s="39" t="s">
        <v>337</v>
      </c>
    </row>
    <row r="63" spans="1:16" ht="25.5">
      <c r="A63" t="s">
        <v>49</v>
      </c>
      <c s="34" t="s">
        <v>145</v>
      </c>
      <c s="34" t="s">
        <v>338</v>
      </c>
      <c s="35" t="s">
        <v>51</v>
      </c>
      <c s="6" t="s">
        <v>339</v>
      </c>
      <c s="36" t="s">
        <v>139</v>
      </c>
      <c s="37">
        <v>26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80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51</v>
      </c>
    </row>
    <row r="66" spans="1:5" ht="165.75">
      <c r="A66" t="s">
        <v>58</v>
      </c>
      <c r="E66" s="39" t="s">
        <v>340</v>
      </c>
    </row>
    <row r="67" spans="1:16" ht="25.5">
      <c r="A67" t="s">
        <v>49</v>
      </c>
      <c s="34" t="s">
        <v>149</v>
      </c>
      <c s="34" t="s">
        <v>341</v>
      </c>
      <c s="35" t="s">
        <v>51</v>
      </c>
      <c s="6" t="s">
        <v>342</v>
      </c>
      <c s="36" t="s">
        <v>139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80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51</v>
      </c>
    </row>
    <row r="70" spans="1:5" ht="165.75">
      <c r="A70" t="s">
        <v>58</v>
      </c>
      <c r="E70" s="39" t="s">
        <v>340</v>
      </c>
    </row>
    <row r="71" spans="1:16" ht="12.75">
      <c r="A71" t="s">
        <v>49</v>
      </c>
      <c s="34" t="s">
        <v>153</v>
      </c>
      <c s="34" t="s">
        <v>343</v>
      </c>
      <c s="35" t="s">
        <v>51</v>
      </c>
      <c s="6" t="s">
        <v>344</v>
      </c>
      <c s="36" t="s">
        <v>345</v>
      </c>
      <c s="37">
        <v>480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80</v>
      </c>
      <c>
        <f>(M71*21)/100</f>
      </c>
      <c t="s">
        <v>27</v>
      </c>
    </row>
    <row r="72" spans="1:5" ht="25.5">
      <c r="A72" s="35" t="s">
        <v>55</v>
      </c>
      <c r="E72" s="39" t="s">
        <v>346</v>
      </c>
    </row>
    <row r="73" spans="1:5" ht="12.75">
      <c r="A73" s="35" t="s">
        <v>57</v>
      </c>
      <c r="E73" s="40" t="s">
        <v>347</v>
      </c>
    </row>
    <row r="74" spans="1:5" ht="38.25">
      <c r="A74" t="s">
        <v>58</v>
      </c>
      <c r="E74" s="39" t="s">
        <v>348</v>
      </c>
    </row>
    <row r="75" spans="1:16" ht="12.75">
      <c r="A75" t="s">
        <v>49</v>
      </c>
      <c s="34" t="s">
        <v>157</v>
      </c>
      <c s="34" t="s">
        <v>349</v>
      </c>
      <c s="35" t="s">
        <v>51</v>
      </c>
      <c s="6" t="s">
        <v>350</v>
      </c>
      <c s="36" t="s">
        <v>119</v>
      </c>
      <c s="37">
        <v>750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80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351</v>
      </c>
    </row>
    <row r="78" spans="1:5" ht="38.25">
      <c r="A78" t="s">
        <v>58</v>
      </c>
      <c r="E78" s="39" t="s">
        <v>352</v>
      </c>
    </row>
    <row r="79" spans="1:16" ht="12.75">
      <c r="A79" t="s">
        <v>49</v>
      </c>
      <c s="34" t="s">
        <v>163</v>
      </c>
      <c s="34" t="s">
        <v>353</v>
      </c>
      <c s="35" t="s">
        <v>51</v>
      </c>
      <c s="6" t="s">
        <v>354</v>
      </c>
      <c s="36" t="s">
        <v>119</v>
      </c>
      <c s="37">
        <v>596.915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80</v>
      </c>
      <c>
        <f>(M79*21)/100</f>
      </c>
      <c t="s">
        <v>27</v>
      </c>
    </row>
    <row r="80" spans="1:5" ht="12.75">
      <c r="A80" s="35" t="s">
        <v>55</v>
      </c>
      <c r="E80" s="39" t="s">
        <v>355</v>
      </c>
    </row>
    <row r="81" spans="1:5" ht="63.75">
      <c r="A81" s="35" t="s">
        <v>57</v>
      </c>
      <c r="E81" s="40" t="s">
        <v>356</v>
      </c>
    </row>
    <row r="82" spans="1:5" ht="306">
      <c r="A82" t="s">
        <v>58</v>
      </c>
      <c r="E82" s="39" t="s">
        <v>357</v>
      </c>
    </row>
    <row r="83" spans="1:16" ht="12.75">
      <c r="A83" t="s">
        <v>49</v>
      </c>
      <c s="34" t="s">
        <v>166</v>
      </c>
      <c s="34" t="s">
        <v>358</v>
      </c>
      <c s="35" t="s">
        <v>51</v>
      </c>
      <c s="6" t="s">
        <v>359</v>
      </c>
      <c s="36" t="s">
        <v>119</v>
      </c>
      <c s="37">
        <v>170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80</v>
      </c>
      <c>
        <f>(M83*21)/100</f>
      </c>
      <c t="s">
        <v>27</v>
      </c>
    </row>
    <row r="84" spans="1:5" ht="12.75">
      <c r="A84" s="35" t="s">
        <v>55</v>
      </c>
      <c r="E84" s="39" t="s">
        <v>360</v>
      </c>
    </row>
    <row r="85" spans="1:5" ht="51">
      <c r="A85" s="35" t="s">
        <v>57</v>
      </c>
      <c r="E85" s="40" t="s">
        <v>361</v>
      </c>
    </row>
    <row r="86" spans="1:5" ht="63.75">
      <c r="A86" t="s">
        <v>58</v>
      </c>
      <c r="E86" s="39" t="s">
        <v>115</v>
      </c>
    </row>
    <row r="87" spans="1:16" ht="12.75">
      <c r="A87" t="s">
        <v>49</v>
      </c>
      <c s="34" t="s">
        <v>170</v>
      </c>
      <c s="34" t="s">
        <v>362</v>
      </c>
      <c s="35" t="s">
        <v>51</v>
      </c>
      <c s="6" t="s">
        <v>363</v>
      </c>
      <c s="36" t="s">
        <v>119</v>
      </c>
      <c s="37">
        <v>328.38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80</v>
      </c>
      <c>
        <f>(M87*21)/100</f>
      </c>
      <c t="s">
        <v>27</v>
      </c>
    </row>
    <row r="88" spans="1:5" ht="25.5">
      <c r="A88" s="35" t="s">
        <v>55</v>
      </c>
      <c r="E88" s="39" t="s">
        <v>364</v>
      </c>
    </row>
    <row r="89" spans="1:5" ht="51">
      <c r="A89" s="35" t="s">
        <v>57</v>
      </c>
      <c r="E89" s="40" t="s">
        <v>365</v>
      </c>
    </row>
    <row r="90" spans="1:5" ht="318.75">
      <c r="A90" t="s">
        <v>58</v>
      </c>
      <c r="E90" s="39" t="s">
        <v>366</v>
      </c>
    </row>
    <row r="91" spans="1:16" ht="12.75">
      <c r="A91" t="s">
        <v>49</v>
      </c>
      <c s="34" t="s">
        <v>173</v>
      </c>
      <c s="34" t="s">
        <v>367</v>
      </c>
      <c s="35" t="s">
        <v>51</v>
      </c>
      <c s="6" t="s">
        <v>368</v>
      </c>
      <c s="36" t="s">
        <v>119</v>
      </c>
      <c s="37">
        <v>2780.22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80</v>
      </c>
      <c>
        <f>(M91*21)/100</f>
      </c>
      <c t="s">
        <v>27</v>
      </c>
    </row>
    <row r="92" spans="1:5" ht="12.75">
      <c r="A92" s="35" t="s">
        <v>55</v>
      </c>
      <c r="E92" s="39" t="s">
        <v>369</v>
      </c>
    </row>
    <row r="93" spans="1:5" ht="76.5">
      <c r="A93" s="35" t="s">
        <v>57</v>
      </c>
      <c r="E93" s="40" t="s">
        <v>370</v>
      </c>
    </row>
    <row r="94" spans="1:5" ht="318.75">
      <c r="A94" t="s">
        <v>58</v>
      </c>
      <c r="E94" s="39" t="s">
        <v>366</v>
      </c>
    </row>
    <row r="95" spans="1:16" ht="12.75">
      <c r="A95" t="s">
        <v>49</v>
      </c>
      <c s="34" t="s">
        <v>177</v>
      </c>
      <c s="34" t="s">
        <v>371</v>
      </c>
      <c s="35" t="s">
        <v>51</v>
      </c>
      <c s="6" t="s">
        <v>372</v>
      </c>
      <c s="36" t="s">
        <v>119</v>
      </c>
      <c s="37">
        <v>22.5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80</v>
      </c>
      <c>
        <f>(M95*21)/100</f>
      </c>
      <c t="s">
        <v>27</v>
      </c>
    </row>
    <row r="96" spans="1:5" ht="25.5">
      <c r="A96" s="35" t="s">
        <v>55</v>
      </c>
      <c r="E96" s="39" t="s">
        <v>373</v>
      </c>
    </row>
    <row r="97" spans="1:5" ht="12.75">
      <c r="A97" s="35" t="s">
        <v>57</v>
      </c>
      <c r="E97" s="40" t="s">
        <v>374</v>
      </c>
    </row>
    <row r="98" spans="1:5" ht="267.75">
      <c r="A98" t="s">
        <v>58</v>
      </c>
      <c r="E98" s="39" t="s">
        <v>375</v>
      </c>
    </row>
    <row r="99" spans="1:16" ht="12.75">
      <c r="A99" t="s">
        <v>49</v>
      </c>
      <c s="34" t="s">
        <v>181</v>
      </c>
      <c s="34" t="s">
        <v>376</v>
      </c>
      <c s="35" t="s">
        <v>51</v>
      </c>
      <c s="6" t="s">
        <v>377</v>
      </c>
      <c s="36" t="s">
        <v>119</v>
      </c>
      <c s="37">
        <v>750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80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351</v>
      </c>
    </row>
    <row r="102" spans="1:5" ht="191.25">
      <c r="A102" t="s">
        <v>58</v>
      </c>
      <c r="E102" s="39" t="s">
        <v>378</v>
      </c>
    </row>
    <row r="103" spans="1:16" ht="12.75">
      <c r="A103" t="s">
        <v>49</v>
      </c>
      <c s="34" t="s">
        <v>185</v>
      </c>
      <c s="34" t="s">
        <v>379</v>
      </c>
      <c s="35" t="s">
        <v>51</v>
      </c>
      <c s="6" t="s">
        <v>380</v>
      </c>
      <c s="36" t="s">
        <v>188</v>
      </c>
      <c s="37">
        <v>2500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80</v>
      </c>
      <c>
        <f>(M103*21)/100</f>
      </c>
      <c t="s">
        <v>27</v>
      </c>
    </row>
    <row r="104" spans="1:5" ht="12.75">
      <c r="A104" s="35" t="s">
        <v>55</v>
      </c>
      <c r="E104" s="39" t="s">
        <v>381</v>
      </c>
    </row>
    <row r="105" spans="1:5" ht="12.75">
      <c r="A105" s="35" t="s">
        <v>57</v>
      </c>
      <c r="E105" s="40" t="s">
        <v>382</v>
      </c>
    </row>
    <row r="106" spans="1:5" ht="38.25">
      <c r="A106" t="s">
        <v>58</v>
      </c>
      <c r="E106" s="39" t="s">
        <v>383</v>
      </c>
    </row>
    <row r="107" spans="1:16" ht="12.75">
      <c r="A107" t="s">
        <v>49</v>
      </c>
      <c s="34" t="s">
        <v>191</v>
      </c>
      <c s="34" t="s">
        <v>384</v>
      </c>
      <c s="35" t="s">
        <v>51</v>
      </c>
      <c s="6" t="s">
        <v>385</v>
      </c>
      <c s="36" t="s">
        <v>188</v>
      </c>
      <c s="37">
        <v>1100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80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51</v>
      </c>
    </row>
    <row r="110" spans="1:5" ht="38.25">
      <c r="A110" t="s">
        <v>58</v>
      </c>
      <c r="E110" s="39" t="s">
        <v>386</v>
      </c>
    </row>
    <row r="111" spans="1:16" ht="12.75">
      <c r="A111" t="s">
        <v>49</v>
      </c>
      <c s="34" t="s">
        <v>195</v>
      </c>
      <c s="34" t="s">
        <v>387</v>
      </c>
      <c s="35" t="s">
        <v>51</v>
      </c>
      <c s="6" t="s">
        <v>388</v>
      </c>
      <c s="36" t="s">
        <v>188</v>
      </c>
      <c s="37">
        <v>2500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80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51</v>
      </c>
    </row>
    <row r="114" spans="1:5" ht="25.5">
      <c r="A114" t="s">
        <v>58</v>
      </c>
      <c r="E114" s="39" t="s">
        <v>389</v>
      </c>
    </row>
    <row r="115" spans="1:16" ht="25.5">
      <c r="A115" t="s">
        <v>49</v>
      </c>
      <c s="34" t="s">
        <v>202</v>
      </c>
      <c s="34" t="s">
        <v>390</v>
      </c>
      <c s="35" t="s">
        <v>51</v>
      </c>
      <c s="6" t="s">
        <v>391</v>
      </c>
      <c s="36" t="s">
        <v>139</v>
      </c>
      <c s="37">
        <v>32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80</v>
      </c>
      <c>
        <f>(M115*21)/100</f>
      </c>
      <c t="s">
        <v>27</v>
      </c>
    </row>
    <row r="116" spans="1:5" ht="63.75">
      <c r="A116" s="35" t="s">
        <v>55</v>
      </c>
      <c r="E116" s="39" t="s">
        <v>392</v>
      </c>
    </row>
    <row r="117" spans="1:5" ht="12.75">
      <c r="A117" s="35" t="s">
        <v>57</v>
      </c>
      <c r="E117" s="40" t="s">
        <v>51</v>
      </c>
    </row>
    <row r="118" spans="1:5" ht="114.75">
      <c r="A118" t="s">
        <v>58</v>
      </c>
      <c r="E118" s="39" t="s">
        <v>393</v>
      </c>
    </row>
    <row r="119" spans="1:13" ht="12.75">
      <c r="A119" t="s">
        <v>46</v>
      </c>
      <c r="C119" s="31" t="s">
        <v>27</v>
      </c>
      <c r="E119" s="33" t="s">
        <v>272</v>
      </c>
      <c r="J119" s="32">
        <f>0</f>
      </c>
      <c s="32">
        <f>0</f>
      </c>
      <c s="32">
        <f>0+L120+L124+L128+L132+L136+L140+L144+L148+L152+L156+L160+L164+L168+L172+L176+L180+L184</f>
      </c>
      <c s="32">
        <f>0+M120+M124+M128+M132+M136+M140+M144+M148+M152+M156+M160+M164+M168+M172+M176+M180+M184</f>
      </c>
    </row>
    <row r="120" spans="1:16" ht="12.75">
      <c r="A120" t="s">
        <v>49</v>
      </c>
      <c s="34" t="s">
        <v>206</v>
      </c>
      <c s="34" t="s">
        <v>394</v>
      </c>
      <c s="35" t="s">
        <v>51</v>
      </c>
      <c s="6" t="s">
        <v>395</v>
      </c>
      <c s="36" t="s">
        <v>112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80</v>
      </c>
      <c>
        <f>(M120*21)/100</f>
      </c>
      <c t="s">
        <v>27</v>
      </c>
    </row>
    <row r="121" spans="1:5" ht="12.75">
      <c r="A121" s="35" t="s">
        <v>55</v>
      </c>
      <c r="E121" s="39" t="s">
        <v>396</v>
      </c>
    </row>
    <row r="122" spans="1:5" ht="12.75">
      <c r="A122" s="35" t="s">
        <v>57</v>
      </c>
      <c r="E122" s="40" t="s">
        <v>397</v>
      </c>
    </row>
    <row r="123" spans="1:5" ht="165.75">
      <c r="A123" t="s">
        <v>58</v>
      </c>
      <c r="E123" s="39" t="s">
        <v>398</v>
      </c>
    </row>
    <row r="124" spans="1:16" ht="12.75">
      <c r="A124" t="s">
        <v>49</v>
      </c>
      <c s="34" t="s">
        <v>213</v>
      </c>
      <c s="34" t="s">
        <v>399</v>
      </c>
      <c s="35" t="s">
        <v>51</v>
      </c>
      <c s="6" t="s">
        <v>400</v>
      </c>
      <c s="36" t="s">
        <v>119</v>
      </c>
      <c s="37">
        <v>350.424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80</v>
      </c>
      <c>
        <f>(M124*0)/100</f>
      </c>
      <c t="s">
        <v>90</v>
      </c>
    </row>
    <row r="125" spans="1:5" ht="12.75">
      <c r="A125" s="35" t="s">
        <v>55</v>
      </c>
      <c r="E125" s="39" t="s">
        <v>401</v>
      </c>
    </row>
    <row r="126" spans="1:5" ht="12.75">
      <c r="A126" s="35" t="s">
        <v>57</v>
      </c>
      <c r="E126" s="40" t="s">
        <v>402</v>
      </c>
    </row>
    <row r="127" spans="1:5" ht="409.5">
      <c r="A127" t="s">
        <v>58</v>
      </c>
      <c r="E127" s="39" t="s">
        <v>403</v>
      </c>
    </row>
    <row r="128" spans="1:16" ht="12.75">
      <c r="A128" t="s">
        <v>49</v>
      </c>
      <c s="34" t="s">
        <v>216</v>
      </c>
      <c s="34" t="s">
        <v>404</v>
      </c>
      <c s="35" t="s">
        <v>51</v>
      </c>
      <c s="6" t="s">
        <v>405</v>
      </c>
      <c s="36" t="s">
        <v>94</v>
      </c>
      <c s="37">
        <v>18.55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80</v>
      </c>
      <c>
        <f>(M128*0)/100</f>
      </c>
      <c t="s">
        <v>90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406</v>
      </c>
    </row>
    <row r="131" spans="1:5" ht="267.75">
      <c r="A131" t="s">
        <v>58</v>
      </c>
      <c r="E131" s="39" t="s">
        <v>407</v>
      </c>
    </row>
    <row r="132" spans="1:16" ht="12.75">
      <c r="A132" t="s">
        <v>49</v>
      </c>
      <c s="34" t="s">
        <v>220</v>
      </c>
      <c s="34" t="s">
        <v>408</v>
      </c>
      <c s="35" t="s">
        <v>51</v>
      </c>
      <c s="6" t="s">
        <v>409</v>
      </c>
      <c s="36" t="s">
        <v>94</v>
      </c>
      <c s="37">
        <v>1.139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80</v>
      </c>
      <c>
        <f>(M132*0)/100</f>
      </c>
      <c t="s">
        <v>90</v>
      </c>
    </row>
    <row r="133" spans="1:5" ht="12.75">
      <c r="A133" s="35" t="s">
        <v>55</v>
      </c>
      <c r="E133" s="39" t="s">
        <v>410</v>
      </c>
    </row>
    <row r="134" spans="1:5" ht="12.75">
      <c r="A134" s="35" t="s">
        <v>57</v>
      </c>
      <c r="E134" s="40" t="s">
        <v>411</v>
      </c>
    </row>
    <row r="135" spans="1:5" ht="267.75">
      <c r="A135" t="s">
        <v>58</v>
      </c>
      <c r="E135" s="39" t="s">
        <v>407</v>
      </c>
    </row>
    <row r="136" spans="1:16" ht="12.75">
      <c r="A136" t="s">
        <v>49</v>
      </c>
      <c s="34" t="s">
        <v>226</v>
      </c>
      <c s="34" t="s">
        <v>412</v>
      </c>
      <c s="35" t="s">
        <v>51</v>
      </c>
      <c s="6" t="s">
        <v>413</v>
      </c>
      <c s="36" t="s">
        <v>112</v>
      </c>
      <c s="37">
        <v>696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80</v>
      </c>
      <c>
        <f>(M136*21)/100</f>
      </c>
      <c t="s">
        <v>27</v>
      </c>
    </row>
    <row r="137" spans="1:5" ht="12.75">
      <c r="A137" s="35" t="s">
        <v>55</v>
      </c>
      <c r="E137" s="39" t="s">
        <v>414</v>
      </c>
    </row>
    <row r="138" spans="1:5" ht="38.25">
      <c r="A138" s="35" t="s">
        <v>57</v>
      </c>
      <c r="E138" s="40" t="s">
        <v>415</v>
      </c>
    </row>
    <row r="139" spans="1:5" ht="51">
      <c r="A139" t="s">
        <v>58</v>
      </c>
      <c r="E139" s="39" t="s">
        <v>416</v>
      </c>
    </row>
    <row r="140" spans="1:16" ht="12.75">
      <c r="A140" t="s">
        <v>49</v>
      </c>
      <c s="34" t="s">
        <v>230</v>
      </c>
      <c s="34" t="s">
        <v>417</v>
      </c>
      <c s="35" t="s">
        <v>51</v>
      </c>
      <c s="6" t="s">
        <v>418</v>
      </c>
      <c s="36" t="s">
        <v>94</v>
      </c>
      <c s="37">
        <v>105.367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80</v>
      </c>
      <c>
        <f>(M140*0)/100</f>
      </c>
      <c t="s">
        <v>90</v>
      </c>
    </row>
    <row r="141" spans="1:5" ht="12.75">
      <c r="A141" s="35" t="s">
        <v>55</v>
      </c>
      <c r="E141" s="39" t="s">
        <v>419</v>
      </c>
    </row>
    <row r="142" spans="1:5" ht="25.5">
      <c r="A142" s="35" t="s">
        <v>57</v>
      </c>
      <c r="E142" s="40" t="s">
        <v>420</v>
      </c>
    </row>
    <row r="143" spans="1:5" ht="331.5">
      <c r="A143" t="s">
        <v>58</v>
      </c>
      <c r="E143" s="39" t="s">
        <v>421</v>
      </c>
    </row>
    <row r="144" spans="1:16" ht="12.75">
      <c r="A144" t="s">
        <v>49</v>
      </c>
      <c s="34" t="s">
        <v>234</v>
      </c>
      <c s="34" t="s">
        <v>422</v>
      </c>
      <c s="35" t="s">
        <v>51</v>
      </c>
      <c s="6" t="s">
        <v>423</v>
      </c>
      <c s="36" t="s">
        <v>94</v>
      </c>
      <c s="37">
        <v>105.367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80</v>
      </c>
      <c>
        <f>(M144*0)/100</f>
      </c>
      <c t="s">
        <v>90</v>
      </c>
    </row>
    <row r="145" spans="1:5" ht="12.75">
      <c r="A145" s="35" t="s">
        <v>55</v>
      </c>
      <c r="E145" s="39" t="s">
        <v>51</v>
      </c>
    </row>
    <row r="146" spans="1:5" ht="25.5">
      <c r="A146" s="35" t="s">
        <v>57</v>
      </c>
      <c r="E146" s="40" t="s">
        <v>420</v>
      </c>
    </row>
    <row r="147" spans="1:5" ht="12.75">
      <c r="A147" t="s">
        <v>58</v>
      </c>
      <c r="E147" s="39" t="s">
        <v>424</v>
      </c>
    </row>
    <row r="148" spans="1:16" ht="12.75">
      <c r="A148" t="s">
        <v>49</v>
      </c>
      <c s="34" t="s">
        <v>239</v>
      </c>
      <c s="34" t="s">
        <v>425</v>
      </c>
      <c s="35" t="s">
        <v>51</v>
      </c>
      <c s="6" t="s">
        <v>426</v>
      </c>
      <c s="36" t="s">
        <v>112</v>
      </c>
      <c s="37">
        <v>960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80</v>
      </c>
      <c>
        <f>(M148*21)/100</f>
      </c>
      <c t="s">
        <v>27</v>
      </c>
    </row>
    <row r="149" spans="1:5" ht="12.75">
      <c r="A149" s="35" t="s">
        <v>55</v>
      </c>
      <c r="E149" s="39" t="s">
        <v>427</v>
      </c>
    </row>
    <row r="150" spans="1:5" ht="38.25">
      <c r="A150" s="35" t="s">
        <v>57</v>
      </c>
      <c r="E150" s="40" t="s">
        <v>428</v>
      </c>
    </row>
    <row r="151" spans="1:5" ht="63.75">
      <c r="A151" t="s">
        <v>58</v>
      </c>
      <c r="E151" s="39" t="s">
        <v>429</v>
      </c>
    </row>
    <row r="152" spans="1:16" ht="25.5">
      <c r="A152" t="s">
        <v>49</v>
      </c>
      <c s="34" t="s">
        <v>243</v>
      </c>
      <c s="34" t="s">
        <v>430</v>
      </c>
      <c s="35" t="s">
        <v>51</v>
      </c>
      <c s="6" t="s">
        <v>431</v>
      </c>
      <c s="36" t="s">
        <v>432</v>
      </c>
      <c s="37">
        <v>3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(M152*0)/100</f>
      </c>
      <c t="s">
        <v>90</v>
      </c>
    </row>
    <row r="153" spans="1:5" ht="63.75">
      <c r="A153" s="35" t="s">
        <v>55</v>
      </c>
      <c r="E153" s="39" t="s">
        <v>433</v>
      </c>
    </row>
    <row r="154" spans="1:5" ht="12.75">
      <c r="A154" s="35" t="s">
        <v>57</v>
      </c>
      <c r="E154" s="40" t="s">
        <v>51</v>
      </c>
    </row>
    <row r="155" spans="1:5" ht="63.75">
      <c r="A155" t="s">
        <v>58</v>
      </c>
      <c r="E155" s="39" t="s">
        <v>429</v>
      </c>
    </row>
    <row r="156" spans="1:16" ht="12.75">
      <c r="A156" t="s">
        <v>49</v>
      </c>
      <c s="34" t="s">
        <v>245</v>
      </c>
      <c s="34" t="s">
        <v>434</v>
      </c>
      <c s="35" t="s">
        <v>51</v>
      </c>
      <c s="6" t="s">
        <v>435</v>
      </c>
      <c s="36" t="s">
        <v>112</v>
      </c>
      <c s="37">
        <v>578.75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80</v>
      </c>
      <c>
        <f>(M156*0)/100</f>
      </c>
      <c t="s">
        <v>90</v>
      </c>
    </row>
    <row r="157" spans="1:5" ht="25.5">
      <c r="A157" s="35" t="s">
        <v>55</v>
      </c>
      <c r="E157" s="39" t="s">
        <v>436</v>
      </c>
    </row>
    <row r="158" spans="1:5" ht="51">
      <c r="A158" s="35" t="s">
        <v>57</v>
      </c>
      <c r="E158" s="40" t="s">
        <v>437</v>
      </c>
    </row>
    <row r="159" spans="1:5" ht="63.75">
      <c r="A159" t="s">
        <v>58</v>
      </c>
      <c r="E159" s="39" t="s">
        <v>429</v>
      </c>
    </row>
    <row r="160" spans="1:16" ht="12.75">
      <c r="A160" t="s">
        <v>49</v>
      </c>
      <c s="34" t="s">
        <v>438</v>
      </c>
      <c s="34" t="s">
        <v>439</v>
      </c>
      <c s="35" t="s">
        <v>51</v>
      </c>
      <c s="6" t="s">
        <v>440</v>
      </c>
      <c s="36" t="s">
        <v>112</v>
      </c>
      <c s="37">
        <v>280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80</v>
      </c>
      <c>
        <f>(M160*21)/100</f>
      </c>
      <c t="s">
        <v>27</v>
      </c>
    </row>
    <row r="161" spans="1:5" ht="12.75">
      <c r="A161" s="35" t="s">
        <v>55</v>
      </c>
      <c r="E161" s="39" t="s">
        <v>441</v>
      </c>
    </row>
    <row r="162" spans="1:5" ht="38.25">
      <c r="A162" s="35" t="s">
        <v>57</v>
      </c>
      <c r="E162" s="40" t="s">
        <v>442</v>
      </c>
    </row>
    <row r="163" spans="1:5" ht="63.75">
      <c r="A163" t="s">
        <v>58</v>
      </c>
      <c r="E163" s="39" t="s">
        <v>429</v>
      </c>
    </row>
    <row r="164" spans="1:16" ht="12.75">
      <c r="A164" t="s">
        <v>49</v>
      </c>
      <c s="34" t="s">
        <v>443</v>
      </c>
      <c s="34" t="s">
        <v>444</v>
      </c>
      <c s="35" t="s">
        <v>51</v>
      </c>
      <c s="6" t="s">
        <v>445</v>
      </c>
      <c s="36" t="s">
        <v>112</v>
      </c>
      <c s="37">
        <v>360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80</v>
      </c>
      <c>
        <f>(M164*0)/100</f>
      </c>
      <c t="s">
        <v>90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446</v>
      </c>
    </row>
    <row r="167" spans="1:5" ht="191.25">
      <c r="A167" t="s">
        <v>58</v>
      </c>
      <c r="E167" s="39" t="s">
        <v>447</v>
      </c>
    </row>
    <row r="168" spans="1:16" ht="12.75">
      <c r="A168" t="s">
        <v>49</v>
      </c>
      <c s="34" t="s">
        <v>448</v>
      </c>
      <c s="34" t="s">
        <v>449</v>
      </c>
      <c s="35" t="s">
        <v>51</v>
      </c>
      <c s="6" t="s">
        <v>450</v>
      </c>
      <c s="36" t="s">
        <v>119</v>
      </c>
      <c s="37">
        <v>368.115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80</v>
      </c>
      <c>
        <f>(M168*21)/100</f>
      </c>
      <c t="s">
        <v>27</v>
      </c>
    </row>
    <row r="169" spans="1:5" ht="12.75">
      <c r="A169" s="35" t="s">
        <v>55</v>
      </c>
      <c r="E169" s="39" t="s">
        <v>451</v>
      </c>
    </row>
    <row r="170" spans="1:5" ht="12.75">
      <c r="A170" s="35" t="s">
        <v>57</v>
      </c>
      <c r="E170" s="40" t="s">
        <v>452</v>
      </c>
    </row>
    <row r="171" spans="1:5" ht="369.75">
      <c r="A171" t="s">
        <v>58</v>
      </c>
      <c r="E171" s="39" t="s">
        <v>453</v>
      </c>
    </row>
    <row r="172" spans="1:16" ht="12.75">
      <c r="A172" t="s">
        <v>49</v>
      </c>
      <c s="34" t="s">
        <v>454</v>
      </c>
      <c s="34" t="s">
        <v>455</v>
      </c>
      <c s="35" t="s">
        <v>51</v>
      </c>
      <c s="6" t="s">
        <v>456</v>
      </c>
      <c s="36" t="s">
        <v>94</v>
      </c>
      <c s="37">
        <v>38.374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80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457</v>
      </c>
    </row>
    <row r="175" spans="1:5" ht="267.75">
      <c r="A175" t="s">
        <v>58</v>
      </c>
      <c r="E175" s="39" t="s">
        <v>458</v>
      </c>
    </row>
    <row r="176" spans="1:16" ht="12.75">
      <c r="A176" t="s">
        <v>49</v>
      </c>
      <c s="34" t="s">
        <v>459</v>
      </c>
      <c s="34" t="s">
        <v>460</v>
      </c>
      <c s="35" t="s">
        <v>51</v>
      </c>
      <c s="6" t="s">
        <v>461</v>
      </c>
      <c s="36" t="s">
        <v>119</v>
      </c>
      <c s="37">
        <v>11.001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80</v>
      </c>
      <c>
        <f>(M176*21)/100</f>
      </c>
      <c t="s">
        <v>27</v>
      </c>
    </row>
    <row r="177" spans="1:5" ht="12.75">
      <c r="A177" s="35" t="s">
        <v>55</v>
      </c>
      <c r="E177" s="39" t="s">
        <v>462</v>
      </c>
    </row>
    <row r="178" spans="1:5" ht="38.25">
      <c r="A178" s="35" t="s">
        <v>57</v>
      </c>
      <c r="E178" s="40" t="s">
        <v>463</v>
      </c>
    </row>
    <row r="179" spans="1:5" ht="76.5">
      <c r="A179" t="s">
        <v>58</v>
      </c>
      <c r="E179" s="39" t="s">
        <v>464</v>
      </c>
    </row>
    <row r="180" spans="1:16" ht="25.5">
      <c r="A180" t="s">
        <v>49</v>
      </c>
      <c s="34" t="s">
        <v>465</v>
      </c>
      <c s="34" t="s">
        <v>466</v>
      </c>
      <c s="35" t="s">
        <v>51</v>
      </c>
      <c s="6" t="s">
        <v>467</v>
      </c>
      <c s="36" t="s">
        <v>139</v>
      </c>
      <c s="37">
        <v>149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80</v>
      </c>
      <c>
        <f>(M180*21)/100</f>
      </c>
      <c t="s">
        <v>27</v>
      </c>
    </row>
    <row r="181" spans="1:5" ht="38.25">
      <c r="A181" s="35" t="s">
        <v>55</v>
      </c>
      <c r="E181" s="39" t="s">
        <v>468</v>
      </c>
    </row>
    <row r="182" spans="1:5" ht="38.25">
      <c r="A182" s="35" t="s">
        <v>57</v>
      </c>
      <c r="E182" s="40" t="s">
        <v>469</v>
      </c>
    </row>
    <row r="183" spans="1:5" ht="63.75">
      <c r="A183" t="s">
        <v>58</v>
      </c>
      <c r="E183" s="39" t="s">
        <v>470</v>
      </c>
    </row>
    <row r="184" spans="1:16" ht="12.75">
      <c r="A184" t="s">
        <v>49</v>
      </c>
      <c s="34" t="s">
        <v>471</v>
      </c>
      <c s="34" t="s">
        <v>472</v>
      </c>
      <c s="35" t="s">
        <v>51</v>
      </c>
      <c s="6" t="s">
        <v>473</v>
      </c>
      <c s="36" t="s">
        <v>119</v>
      </c>
      <c s="37">
        <v>52.752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80</v>
      </c>
      <c>
        <f>(M184*21)/100</f>
      </c>
      <c t="s">
        <v>27</v>
      </c>
    </row>
    <row r="185" spans="1:5" ht="38.25">
      <c r="A185" s="35" t="s">
        <v>55</v>
      </c>
      <c r="E185" s="39" t="s">
        <v>474</v>
      </c>
    </row>
    <row r="186" spans="1:5" ht="12.75">
      <c r="A186" s="35" t="s">
        <v>57</v>
      </c>
      <c r="E186" s="40" t="s">
        <v>475</v>
      </c>
    </row>
    <row r="187" spans="1:5" ht="38.25">
      <c r="A187" t="s">
        <v>58</v>
      </c>
      <c r="E187" s="39" t="s">
        <v>476</v>
      </c>
    </row>
    <row r="188" spans="1:13" ht="12.75">
      <c r="A188" t="s">
        <v>46</v>
      </c>
      <c r="C188" s="31" t="s">
        <v>26</v>
      </c>
      <c r="E188" s="33" t="s">
        <v>477</v>
      </c>
      <c r="J188" s="32">
        <f>0</f>
      </c>
      <c s="32">
        <f>0</f>
      </c>
      <c s="32">
        <f>0+L189+L193+L197+L201+L205+L209+L213+L217+L221+L225+L229+L233</f>
      </c>
      <c s="32">
        <f>0+M189+M193+M197+M201+M205+M209+M213+M217+M221+M225+M229+M233</f>
      </c>
    </row>
    <row r="189" spans="1:16" ht="12.75">
      <c r="A189" t="s">
        <v>49</v>
      </c>
      <c s="34" t="s">
        <v>478</v>
      </c>
      <c s="34" t="s">
        <v>479</v>
      </c>
      <c s="35" t="s">
        <v>51</v>
      </c>
      <c s="6" t="s">
        <v>480</v>
      </c>
      <c s="36" t="s">
        <v>119</v>
      </c>
      <c s="37">
        <v>18.8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80</v>
      </c>
      <c>
        <f>(M189*21)/100</f>
      </c>
      <c t="s">
        <v>27</v>
      </c>
    </row>
    <row r="190" spans="1:5" ht="12.75">
      <c r="A190" s="35" t="s">
        <v>55</v>
      </c>
      <c r="E190" s="39" t="s">
        <v>481</v>
      </c>
    </row>
    <row r="191" spans="1:5" ht="38.25">
      <c r="A191" s="35" t="s">
        <v>57</v>
      </c>
      <c r="E191" s="40" t="s">
        <v>482</v>
      </c>
    </row>
    <row r="192" spans="1:5" ht="382.5">
      <c r="A192" t="s">
        <v>58</v>
      </c>
      <c r="E192" s="39" t="s">
        <v>483</v>
      </c>
    </row>
    <row r="193" spans="1:16" ht="12.75">
      <c r="A193" t="s">
        <v>49</v>
      </c>
      <c s="34" t="s">
        <v>484</v>
      </c>
      <c s="34" t="s">
        <v>485</v>
      </c>
      <c s="35" t="s">
        <v>51</v>
      </c>
      <c s="6" t="s">
        <v>486</v>
      </c>
      <c s="36" t="s">
        <v>94</v>
      </c>
      <c s="37">
        <v>3.93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80</v>
      </c>
      <c>
        <f>(M193*21)/100</f>
      </c>
      <c t="s">
        <v>27</v>
      </c>
    </row>
    <row r="194" spans="1:5" ht="12.75">
      <c r="A194" s="35" t="s">
        <v>55</v>
      </c>
      <c r="E194" s="39" t="s">
        <v>487</v>
      </c>
    </row>
    <row r="195" spans="1:5" ht="38.25">
      <c r="A195" s="35" t="s">
        <v>57</v>
      </c>
      <c r="E195" s="40" t="s">
        <v>488</v>
      </c>
    </row>
    <row r="196" spans="1:5" ht="242.25">
      <c r="A196" t="s">
        <v>58</v>
      </c>
      <c r="E196" s="39" t="s">
        <v>489</v>
      </c>
    </row>
    <row r="197" spans="1:16" ht="12.75">
      <c r="A197" t="s">
        <v>49</v>
      </c>
      <c s="34" t="s">
        <v>490</v>
      </c>
      <c s="34" t="s">
        <v>491</v>
      </c>
      <c s="35" t="s">
        <v>51</v>
      </c>
      <c s="6" t="s">
        <v>492</v>
      </c>
      <c s="36" t="s">
        <v>119</v>
      </c>
      <c s="37">
        <v>30.686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80</v>
      </c>
      <c>
        <f>(M197*21)/100</f>
      </c>
      <c t="s">
        <v>27</v>
      </c>
    </row>
    <row r="198" spans="1:5" ht="12.75">
      <c r="A198" s="35" t="s">
        <v>55</v>
      </c>
      <c r="E198" s="39" t="s">
        <v>493</v>
      </c>
    </row>
    <row r="199" spans="1:5" ht="38.25">
      <c r="A199" s="35" t="s">
        <v>57</v>
      </c>
      <c r="E199" s="40" t="s">
        <v>494</v>
      </c>
    </row>
    <row r="200" spans="1:5" ht="38.25">
      <c r="A200" t="s">
        <v>58</v>
      </c>
      <c r="E200" s="39" t="s">
        <v>495</v>
      </c>
    </row>
    <row r="201" spans="1:16" ht="12.75">
      <c r="A201" t="s">
        <v>49</v>
      </c>
      <c s="34" t="s">
        <v>496</v>
      </c>
      <c s="34" t="s">
        <v>497</v>
      </c>
      <c s="35" t="s">
        <v>51</v>
      </c>
      <c s="6" t="s">
        <v>498</v>
      </c>
      <c s="36" t="s">
        <v>119</v>
      </c>
      <c s="37">
        <v>2.496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80</v>
      </c>
      <c>
        <f>(M201*0)/100</f>
      </c>
      <c t="s">
        <v>90</v>
      </c>
    </row>
    <row r="202" spans="1:5" ht="12.75">
      <c r="A202" s="35" t="s">
        <v>55</v>
      </c>
      <c r="E202" s="39" t="s">
        <v>499</v>
      </c>
    </row>
    <row r="203" spans="1:5" ht="38.25">
      <c r="A203" s="35" t="s">
        <v>57</v>
      </c>
      <c r="E203" s="40" t="s">
        <v>500</v>
      </c>
    </row>
    <row r="204" spans="1:5" ht="38.25">
      <c r="A204" t="s">
        <v>58</v>
      </c>
      <c r="E204" s="39" t="s">
        <v>501</v>
      </c>
    </row>
    <row r="205" spans="1:16" ht="12.75">
      <c r="A205" t="s">
        <v>49</v>
      </c>
      <c s="34" t="s">
        <v>502</v>
      </c>
      <c s="34" t="s">
        <v>503</v>
      </c>
      <c s="35" t="s">
        <v>51</v>
      </c>
      <c s="6" t="s">
        <v>504</v>
      </c>
      <c s="36" t="s">
        <v>119</v>
      </c>
      <c s="37">
        <v>124.2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80</v>
      </c>
      <c>
        <f>(M205*21)/100</f>
      </c>
      <c t="s">
        <v>27</v>
      </c>
    </row>
    <row r="206" spans="1:5" ht="12.75">
      <c r="A206" s="35" t="s">
        <v>55</v>
      </c>
      <c r="E206" s="39" t="s">
        <v>505</v>
      </c>
    </row>
    <row r="207" spans="1:5" ht="51">
      <c r="A207" s="35" t="s">
        <v>57</v>
      </c>
      <c r="E207" s="40" t="s">
        <v>506</v>
      </c>
    </row>
    <row r="208" spans="1:5" ht="369.75">
      <c r="A208" t="s">
        <v>58</v>
      </c>
      <c r="E208" s="39" t="s">
        <v>507</v>
      </c>
    </row>
    <row r="209" spans="1:16" ht="12.75">
      <c r="A209" t="s">
        <v>49</v>
      </c>
      <c s="34" t="s">
        <v>508</v>
      </c>
      <c s="34" t="s">
        <v>509</v>
      </c>
      <c s="35" t="s">
        <v>51</v>
      </c>
      <c s="6" t="s">
        <v>510</v>
      </c>
      <c s="36" t="s">
        <v>119</v>
      </c>
      <c s="37">
        <v>2.9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80</v>
      </c>
      <c>
        <f>(M209*0)/100</f>
      </c>
      <c t="s">
        <v>90</v>
      </c>
    </row>
    <row r="210" spans="1:5" ht="12.75">
      <c r="A210" s="35" t="s">
        <v>55</v>
      </c>
      <c r="E210" s="39" t="s">
        <v>511</v>
      </c>
    </row>
    <row r="211" spans="1:5" ht="12.75">
      <c r="A211" s="35" t="s">
        <v>57</v>
      </c>
      <c r="E211" s="40" t="s">
        <v>512</v>
      </c>
    </row>
    <row r="212" spans="1:5" ht="369.75">
      <c r="A212" t="s">
        <v>58</v>
      </c>
      <c r="E212" s="39" t="s">
        <v>507</v>
      </c>
    </row>
    <row r="213" spans="1:16" ht="12.75">
      <c r="A213" t="s">
        <v>49</v>
      </c>
      <c s="34" t="s">
        <v>513</v>
      </c>
      <c s="34" t="s">
        <v>514</v>
      </c>
      <c s="35" t="s">
        <v>51</v>
      </c>
      <c s="6" t="s">
        <v>515</v>
      </c>
      <c s="36" t="s">
        <v>94</v>
      </c>
      <c s="37">
        <v>17.747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80</v>
      </c>
      <c>
        <f>(M213*21)/100</f>
      </c>
      <c t="s">
        <v>27</v>
      </c>
    </row>
    <row r="214" spans="1:5" ht="12.75">
      <c r="A214" s="35" t="s">
        <v>55</v>
      </c>
      <c r="E214" s="39" t="s">
        <v>51</v>
      </c>
    </row>
    <row r="215" spans="1:5" ht="38.25">
      <c r="A215" s="35" t="s">
        <v>57</v>
      </c>
      <c r="E215" s="40" t="s">
        <v>516</v>
      </c>
    </row>
    <row r="216" spans="1:5" ht="267.75">
      <c r="A216" t="s">
        <v>58</v>
      </c>
      <c r="E216" s="39" t="s">
        <v>458</v>
      </c>
    </row>
    <row r="217" spans="1:16" ht="12.75">
      <c r="A217" t="s">
        <v>49</v>
      </c>
      <c s="34" t="s">
        <v>517</v>
      </c>
      <c s="34" t="s">
        <v>518</v>
      </c>
      <c s="35" t="s">
        <v>51</v>
      </c>
      <c s="6" t="s">
        <v>519</v>
      </c>
      <c s="36" t="s">
        <v>119</v>
      </c>
      <c s="37">
        <v>227.8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80</v>
      </c>
      <c>
        <f>(M217*0)/100</f>
      </c>
      <c t="s">
        <v>90</v>
      </c>
    </row>
    <row r="218" spans="1:5" ht="12.75">
      <c r="A218" s="35" t="s">
        <v>55</v>
      </c>
      <c r="E218" s="39" t="s">
        <v>520</v>
      </c>
    </row>
    <row r="219" spans="1:5" ht="38.25">
      <c r="A219" s="35" t="s">
        <v>57</v>
      </c>
      <c r="E219" s="40" t="s">
        <v>521</v>
      </c>
    </row>
    <row r="220" spans="1:5" ht="369.75">
      <c r="A220" t="s">
        <v>58</v>
      </c>
      <c r="E220" s="39" t="s">
        <v>507</v>
      </c>
    </row>
    <row r="221" spans="1:16" ht="12.75">
      <c r="A221" t="s">
        <v>49</v>
      </c>
      <c s="34" t="s">
        <v>522</v>
      </c>
      <c s="34" t="s">
        <v>523</v>
      </c>
      <c s="35" t="s">
        <v>51</v>
      </c>
      <c s="6" t="s">
        <v>524</v>
      </c>
      <c s="36" t="s">
        <v>119</v>
      </c>
      <c s="37">
        <v>42.1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80</v>
      </c>
      <c>
        <f>(M221*21)/100</f>
      </c>
      <c t="s">
        <v>27</v>
      </c>
    </row>
    <row r="222" spans="1:5" ht="12.75">
      <c r="A222" s="35" t="s">
        <v>55</v>
      </c>
      <c r="E222" s="39" t="s">
        <v>525</v>
      </c>
    </row>
    <row r="223" spans="1:5" ht="12.75">
      <c r="A223" s="35" t="s">
        <v>57</v>
      </c>
      <c r="E223" s="40" t="s">
        <v>526</v>
      </c>
    </row>
    <row r="224" spans="1:5" ht="369.75">
      <c r="A224" t="s">
        <v>58</v>
      </c>
      <c r="E224" s="39" t="s">
        <v>507</v>
      </c>
    </row>
    <row r="225" spans="1:16" ht="12.75">
      <c r="A225" t="s">
        <v>49</v>
      </c>
      <c s="34" t="s">
        <v>527</v>
      </c>
      <c s="34" t="s">
        <v>528</v>
      </c>
      <c s="35" t="s">
        <v>51</v>
      </c>
      <c s="6" t="s">
        <v>529</v>
      </c>
      <c s="36" t="s">
        <v>94</v>
      </c>
      <c s="37">
        <v>14.23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80</v>
      </c>
      <c>
        <f>(M225*21)/100</f>
      </c>
      <c t="s">
        <v>27</v>
      </c>
    </row>
    <row r="226" spans="1:5" ht="12.75">
      <c r="A226" s="35" t="s">
        <v>55</v>
      </c>
      <c r="E226" s="39" t="s">
        <v>530</v>
      </c>
    </row>
    <row r="227" spans="1:5" ht="12.75">
      <c r="A227" s="35" t="s">
        <v>57</v>
      </c>
      <c r="E227" s="40" t="s">
        <v>531</v>
      </c>
    </row>
    <row r="228" spans="1:5" ht="267.75">
      <c r="A228" t="s">
        <v>58</v>
      </c>
      <c r="E228" s="39" t="s">
        <v>458</v>
      </c>
    </row>
    <row r="229" spans="1:16" ht="12.75">
      <c r="A229" t="s">
        <v>49</v>
      </c>
      <c s="34" t="s">
        <v>532</v>
      </c>
      <c s="34" t="s">
        <v>533</v>
      </c>
      <c s="35" t="s">
        <v>51</v>
      </c>
      <c s="6" t="s">
        <v>534</v>
      </c>
      <c s="36" t="s">
        <v>94</v>
      </c>
      <c s="37">
        <v>2.01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80</v>
      </c>
      <c>
        <f>(M229*0)/100</f>
      </c>
      <c t="s">
        <v>90</v>
      </c>
    </row>
    <row r="230" spans="1:5" ht="12.75">
      <c r="A230" s="35" t="s">
        <v>55</v>
      </c>
      <c r="E230" s="39" t="s">
        <v>51</v>
      </c>
    </row>
    <row r="231" spans="1:5" ht="12.75">
      <c r="A231" s="35" t="s">
        <v>57</v>
      </c>
      <c r="E231" s="40" t="s">
        <v>535</v>
      </c>
    </row>
    <row r="232" spans="1:5" ht="267.75">
      <c r="A232" t="s">
        <v>58</v>
      </c>
      <c r="E232" s="39" t="s">
        <v>458</v>
      </c>
    </row>
    <row r="233" spans="1:16" ht="12.75">
      <c r="A233" t="s">
        <v>49</v>
      </c>
      <c s="34" t="s">
        <v>536</v>
      </c>
      <c s="34" t="s">
        <v>537</v>
      </c>
      <c s="35" t="s">
        <v>51</v>
      </c>
      <c s="6" t="s">
        <v>538</v>
      </c>
      <c s="36" t="s">
        <v>539</v>
      </c>
      <c s="37">
        <v>5912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80</v>
      </c>
      <c>
        <f>(M233*0)/100</f>
      </c>
      <c t="s">
        <v>90</v>
      </c>
    </row>
    <row r="234" spans="1:5" ht="12.75">
      <c r="A234" s="35" t="s">
        <v>55</v>
      </c>
      <c r="E234" s="39" t="s">
        <v>540</v>
      </c>
    </row>
    <row r="235" spans="1:5" ht="12.75">
      <c r="A235" s="35" t="s">
        <v>57</v>
      </c>
      <c r="E235" s="40" t="s">
        <v>541</v>
      </c>
    </row>
    <row r="236" spans="1:5" ht="293.25">
      <c r="A236" t="s">
        <v>58</v>
      </c>
      <c r="E236" s="39" t="s">
        <v>542</v>
      </c>
    </row>
    <row r="237" spans="1:13" ht="12.75">
      <c r="A237" t="s">
        <v>46</v>
      </c>
      <c r="C237" s="31" t="s">
        <v>69</v>
      </c>
      <c r="E237" s="33" t="s">
        <v>543</v>
      </c>
      <c r="J237" s="32">
        <f>0</f>
      </c>
      <c s="32">
        <f>0</f>
      </c>
      <c s="32">
        <f>0+L238+L242+L246+L250+L254+L258+L262+L266+L270+L274+L278+L282+L286+L290+L294+L298+L302+L306+L310+L314+L318+L322+L326</f>
      </c>
      <c s="32">
        <f>0+M238+M242+M246+M250+M254+M258+M262+M266+M270+M274+M278+M282+M286+M290+M294+M298+M302+M306+M310+M314+M318+M322+M326</f>
      </c>
    </row>
    <row r="238" spans="1:16" ht="12.75">
      <c r="A238" t="s">
        <v>49</v>
      </c>
      <c s="34" t="s">
        <v>544</v>
      </c>
      <c s="34" t="s">
        <v>545</v>
      </c>
      <c s="35" t="s">
        <v>51</v>
      </c>
      <c s="6" t="s">
        <v>546</v>
      </c>
      <c s="36" t="s">
        <v>94</v>
      </c>
      <c s="37">
        <v>1.002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80</v>
      </c>
      <c>
        <f>(M238*0)/100</f>
      </c>
      <c t="s">
        <v>90</v>
      </c>
    </row>
    <row r="239" spans="1:5" ht="12.75">
      <c r="A239" s="35" t="s">
        <v>55</v>
      </c>
      <c r="E239" s="39" t="s">
        <v>547</v>
      </c>
    </row>
    <row r="240" spans="1:5" ht="12.75">
      <c r="A240" s="35" t="s">
        <v>57</v>
      </c>
      <c r="E240" s="40" t="s">
        <v>51</v>
      </c>
    </row>
    <row r="241" spans="1:5" ht="293.25">
      <c r="A241" t="s">
        <v>58</v>
      </c>
      <c r="E241" s="39" t="s">
        <v>542</v>
      </c>
    </row>
    <row r="242" spans="1:16" ht="12.75">
      <c r="A242" t="s">
        <v>49</v>
      </c>
      <c s="34" t="s">
        <v>548</v>
      </c>
      <c s="34" t="s">
        <v>549</v>
      </c>
      <c s="35" t="s">
        <v>47</v>
      </c>
      <c s="6" t="s">
        <v>550</v>
      </c>
      <c s="36" t="s">
        <v>94</v>
      </c>
      <c s="37">
        <v>563.987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551</v>
      </c>
    </row>
    <row r="244" spans="1:5" ht="12.75">
      <c r="A244" s="35" t="s">
        <v>57</v>
      </c>
      <c r="E244" s="40" t="s">
        <v>51</v>
      </c>
    </row>
    <row r="245" spans="1:5" ht="293.25">
      <c r="A245" t="s">
        <v>58</v>
      </c>
      <c r="E245" s="39" t="s">
        <v>542</v>
      </c>
    </row>
    <row r="246" spans="1:16" ht="12.75">
      <c r="A246" t="s">
        <v>49</v>
      </c>
      <c s="34" t="s">
        <v>552</v>
      </c>
      <c s="34" t="s">
        <v>549</v>
      </c>
      <c s="35" t="s">
        <v>27</v>
      </c>
      <c s="6" t="s">
        <v>553</v>
      </c>
      <c s="36" t="s">
        <v>94</v>
      </c>
      <c s="37">
        <v>590.149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25.5">
      <c r="A247" s="35" t="s">
        <v>55</v>
      </c>
      <c r="E247" s="39" t="s">
        <v>554</v>
      </c>
    </row>
    <row r="248" spans="1:5" ht="12.75">
      <c r="A248" s="35" t="s">
        <v>57</v>
      </c>
      <c r="E248" s="40" t="s">
        <v>51</v>
      </c>
    </row>
    <row r="249" spans="1:5" ht="293.25">
      <c r="A249" t="s">
        <v>58</v>
      </c>
      <c r="E249" s="39" t="s">
        <v>542</v>
      </c>
    </row>
    <row r="250" spans="1:16" ht="12.75">
      <c r="A250" t="s">
        <v>49</v>
      </c>
      <c s="34" t="s">
        <v>555</v>
      </c>
      <c s="34" t="s">
        <v>549</v>
      </c>
      <c s="35" t="s">
        <v>26</v>
      </c>
      <c s="6" t="s">
        <v>556</v>
      </c>
      <c s="36" t="s">
        <v>557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27</v>
      </c>
    </row>
    <row r="251" spans="1:5" ht="51">
      <c r="A251" s="35" t="s">
        <v>55</v>
      </c>
      <c r="E251" s="39" t="s">
        <v>558</v>
      </c>
    </row>
    <row r="252" spans="1:5" ht="12.75">
      <c r="A252" s="35" t="s">
        <v>57</v>
      </c>
      <c r="E252" s="40" t="s">
        <v>51</v>
      </c>
    </row>
    <row r="253" spans="1:5" ht="409.5">
      <c r="A253" t="s">
        <v>58</v>
      </c>
      <c r="E253" s="39" t="s">
        <v>559</v>
      </c>
    </row>
    <row r="254" spans="1:16" ht="12.75">
      <c r="A254" t="s">
        <v>49</v>
      </c>
      <c s="34" t="s">
        <v>560</v>
      </c>
      <c s="34" t="s">
        <v>561</v>
      </c>
      <c s="35" t="s">
        <v>51</v>
      </c>
      <c s="6" t="s">
        <v>562</v>
      </c>
      <c s="36" t="s">
        <v>94</v>
      </c>
      <c s="37">
        <v>26.161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80</v>
      </c>
      <c>
        <f>(M254*0)/100</f>
      </c>
      <c t="s">
        <v>90</v>
      </c>
    </row>
    <row r="255" spans="1:5" ht="12.75">
      <c r="A255" s="35" t="s">
        <v>55</v>
      </c>
      <c r="E255" s="39" t="s">
        <v>563</v>
      </c>
    </row>
    <row r="256" spans="1:5" ht="12.75">
      <c r="A256" s="35" t="s">
        <v>57</v>
      </c>
      <c r="E256" s="40" t="s">
        <v>51</v>
      </c>
    </row>
    <row r="257" spans="1:5" ht="293.25">
      <c r="A257" t="s">
        <v>58</v>
      </c>
      <c r="E257" s="39" t="s">
        <v>542</v>
      </c>
    </row>
    <row r="258" spans="1:16" ht="12.75">
      <c r="A258" t="s">
        <v>49</v>
      </c>
      <c s="34" t="s">
        <v>564</v>
      </c>
      <c s="34" t="s">
        <v>565</v>
      </c>
      <c s="35" t="s">
        <v>51</v>
      </c>
      <c s="6" t="s">
        <v>566</v>
      </c>
      <c s="36" t="s">
        <v>139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80</v>
      </c>
      <c>
        <f>(M258*21)/100</f>
      </c>
      <c t="s">
        <v>27</v>
      </c>
    </row>
    <row r="259" spans="1:5" ht="12.75">
      <c r="A259" s="35" t="s">
        <v>55</v>
      </c>
      <c r="E259" s="39" t="s">
        <v>567</v>
      </c>
    </row>
    <row r="260" spans="1:5" ht="12.75">
      <c r="A260" s="35" t="s">
        <v>57</v>
      </c>
      <c r="E260" s="40" t="s">
        <v>51</v>
      </c>
    </row>
    <row r="261" spans="1:5" ht="89.25">
      <c r="A261" t="s">
        <v>58</v>
      </c>
      <c r="E261" s="39" t="s">
        <v>568</v>
      </c>
    </row>
    <row r="262" spans="1:16" ht="12.75">
      <c r="A262" t="s">
        <v>49</v>
      </c>
      <c s="34" t="s">
        <v>569</v>
      </c>
      <c s="34" t="s">
        <v>570</v>
      </c>
      <c s="35" t="s">
        <v>47</v>
      </c>
      <c s="6" t="s">
        <v>571</v>
      </c>
      <c s="36" t="s">
        <v>53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(M262*0)/100</f>
      </c>
      <c t="s">
        <v>90</v>
      </c>
    </row>
    <row r="263" spans="1:5" ht="51">
      <c r="A263" s="35" t="s">
        <v>55</v>
      </c>
      <c r="E263" s="39" t="s">
        <v>572</v>
      </c>
    </row>
    <row r="264" spans="1:5" ht="12.75">
      <c r="A264" s="35" t="s">
        <v>57</v>
      </c>
      <c r="E264" s="40" t="s">
        <v>51</v>
      </c>
    </row>
    <row r="265" spans="1:5" ht="89.25">
      <c r="A265" t="s">
        <v>58</v>
      </c>
      <c r="E265" s="39" t="s">
        <v>568</v>
      </c>
    </row>
    <row r="266" spans="1:16" ht="12.75">
      <c r="A266" t="s">
        <v>49</v>
      </c>
      <c s="34" t="s">
        <v>573</v>
      </c>
      <c s="34" t="s">
        <v>570</v>
      </c>
      <c s="35" t="s">
        <v>27</v>
      </c>
      <c s="6" t="s">
        <v>571</v>
      </c>
      <c s="36" t="s">
        <v>53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27</v>
      </c>
    </row>
    <row r="267" spans="1:5" ht="38.25">
      <c r="A267" s="35" t="s">
        <v>55</v>
      </c>
      <c r="E267" s="39" t="s">
        <v>574</v>
      </c>
    </row>
    <row r="268" spans="1:5" ht="12.75">
      <c r="A268" s="35" t="s">
        <v>57</v>
      </c>
      <c r="E268" s="40" t="s">
        <v>51</v>
      </c>
    </row>
    <row r="269" spans="1:5" ht="89.25">
      <c r="A269" t="s">
        <v>58</v>
      </c>
      <c r="E269" s="39" t="s">
        <v>568</v>
      </c>
    </row>
    <row r="270" spans="1:16" ht="12.75">
      <c r="A270" t="s">
        <v>49</v>
      </c>
      <c s="34" t="s">
        <v>575</v>
      </c>
      <c s="34" t="s">
        <v>576</v>
      </c>
      <c s="35" t="s">
        <v>51</v>
      </c>
      <c s="6" t="s">
        <v>577</v>
      </c>
      <c s="36" t="s">
        <v>139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80</v>
      </c>
      <c>
        <f>(M270*0)/100</f>
      </c>
      <c t="s">
        <v>90</v>
      </c>
    </row>
    <row r="271" spans="1:5" ht="12.75">
      <c r="A271" s="35" t="s">
        <v>55</v>
      </c>
      <c r="E271" s="39" t="s">
        <v>578</v>
      </c>
    </row>
    <row r="272" spans="1:5" ht="12.75">
      <c r="A272" s="35" t="s">
        <v>57</v>
      </c>
      <c r="E272" s="40" t="s">
        <v>51</v>
      </c>
    </row>
    <row r="273" spans="1:5" ht="229.5">
      <c r="A273" t="s">
        <v>58</v>
      </c>
      <c r="E273" s="39" t="s">
        <v>579</v>
      </c>
    </row>
    <row r="274" spans="1:16" ht="12.75">
      <c r="A274" t="s">
        <v>49</v>
      </c>
      <c s="34" t="s">
        <v>580</v>
      </c>
      <c s="34" t="s">
        <v>581</v>
      </c>
      <c s="35" t="s">
        <v>51</v>
      </c>
      <c s="6" t="s">
        <v>582</v>
      </c>
      <c s="36" t="s">
        <v>139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80</v>
      </c>
      <c>
        <f>(M274*21)/100</f>
      </c>
      <c t="s">
        <v>27</v>
      </c>
    </row>
    <row r="275" spans="1:5" ht="12.75">
      <c r="A275" s="35" t="s">
        <v>55</v>
      </c>
      <c r="E275" s="39" t="s">
        <v>578</v>
      </c>
    </row>
    <row r="276" spans="1:5" ht="12.75">
      <c r="A276" s="35" t="s">
        <v>57</v>
      </c>
      <c r="E276" s="40" t="s">
        <v>51</v>
      </c>
    </row>
    <row r="277" spans="1:5" ht="229.5">
      <c r="A277" t="s">
        <v>58</v>
      </c>
      <c r="E277" s="39" t="s">
        <v>579</v>
      </c>
    </row>
    <row r="278" spans="1:16" ht="12.75">
      <c r="A278" t="s">
        <v>49</v>
      </c>
      <c s="34" t="s">
        <v>583</v>
      </c>
      <c s="34" t="s">
        <v>584</v>
      </c>
      <c s="35" t="s">
        <v>51</v>
      </c>
      <c s="6" t="s">
        <v>585</v>
      </c>
      <c s="36" t="s">
        <v>139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80</v>
      </c>
      <c>
        <f>(M278*0)/100</f>
      </c>
      <c t="s">
        <v>90</v>
      </c>
    </row>
    <row r="279" spans="1:5" ht="12.75">
      <c r="A279" s="35" t="s">
        <v>55</v>
      </c>
      <c r="E279" s="39" t="s">
        <v>586</v>
      </c>
    </row>
    <row r="280" spans="1:5" ht="12.75">
      <c r="A280" s="35" t="s">
        <v>57</v>
      </c>
      <c r="E280" s="40" t="s">
        <v>51</v>
      </c>
    </row>
    <row r="281" spans="1:5" ht="229.5">
      <c r="A281" t="s">
        <v>58</v>
      </c>
      <c r="E281" s="39" t="s">
        <v>579</v>
      </c>
    </row>
    <row r="282" spans="1:16" ht="12.75">
      <c r="A282" t="s">
        <v>49</v>
      </c>
      <c s="34" t="s">
        <v>587</v>
      </c>
      <c s="34" t="s">
        <v>588</v>
      </c>
      <c s="35" t="s">
        <v>51</v>
      </c>
      <c s="6" t="s">
        <v>589</v>
      </c>
      <c s="36" t="s">
        <v>139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80</v>
      </c>
      <c>
        <f>(M282*21)/100</f>
      </c>
      <c t="s">
        <v>27</v>
      </c>
    </row>
    <row r="283" spans="1:5" ht="12.75">
      <c r="A283" s="35" t="s">
        <v>55</v>
      </c>
      <c r="E283" s="39" t="s">
        <v>586</v>
      </c>
    </row>
    <row r="284" spans="1:5" ht="12.75">
      <c r="A284" s="35" t="s">
        <v>57</v>
      </c>
      <c r="E284" s="40" t="s">
        <v>51</v>
      </c>
    </row>
    <row r="285" spans="1:5" ht="229.5">
      <c r="A285" t="s">
        <v>58</v>
      </c>
      <c r="E285" s="39" t="s">
        <v>579</v>
      </c>
    </row>
    <row r="286" spans="1:16" ht="12.75">
      <c r="A286" t="s">
        <v>49</v>
      </c>
      <c s="34" t="s">
        <v>590</v>
      </c>
      <c s="34" t="s">
        <v>591</v>
      </c>
      <c s="35" t="s">
        <v>51</v>
      </c>
      <c s="6" t="s">
        <v>592</v>
      </c>
      <c s="36" t="s">
        <v>119</v>
      </c>
      <c s="37">
        <v>70.239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80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63.75">
      <c r="A288" s="35" t="s">
        <v>57</v>
      </c>
      <c r="E288" s="40" t="s">
        <v>593</v>
      </c>
    </row>
    <row r="289" spans="1:5" ht="369.75">
      <c r="A289" t="s">
        <v>58</v>
      </c>
      <c r="E289" s="39" t="s">
        <v>507</v>
      </c>
    </row>
    <row r="290" spans="1:16" ht="12.75">
      <c r="A290" t="s">
        <v>49</v>
      </c>
      <c s="34" t="s">
        <v>594</v>
      </c>
      <c s="34" t="s">
        <v>595</v>
      </c>
      <c s="35" t="s">
        <v>51</v>
      </c>
      <c s="6" t="s">
        <v>596</v>
      </c>
      <c s="36" t="s">
        <v>119</v>
      </c>
      <c s="37">
        <v>11.8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80</v>
      </c>
      <c>
        <f>(M290*21)/100</f>
      </c>
      <c t="s">
        <v>27</v>
      </c>
    </row>
    <row r="291" spans="1:5" ht="12.75">
      <c r="A291" s="35" t="s">
        <v>55</v>
      </c>
      <c r="E291" s="39" t="s">
        <v>597</v>
      </c>
    </row>
    <row r="292" spans="1:5" ht="12.75">
      <c r="A292" s="35" t="s">
        <v>57</v>
      </c>
      <c r="E292" s="40" t="s">
        <v>598</v>
      </c>
    </row>
    <row r="293" spans="1:5" ht="369.75">
      <c r="A293" t="s">
        <v>58</v>
      </c>
      <c r="E293" s="39" t="s">
        <v>507</v>
      </c>
    </row>
    <row r="294" spans="1:16" ht="12.75">
      <c r="A294" t="s">
        <v>49</v>
      </c>
      <c s="34" t="s">
        <v>599</v>
      </c>
      <c s="34" t="s">
        <v>600</v>
      </c>
      <c s="35" t="s">
        <v>51</v>
      </c>
      <c s="6" t="s">
        <v>601</v>
      </c>
      <c s="36" t="s">
        <v>119</v>
      </c>
      <c s="37">
        <v>7.875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80</v>
      </c>
      <c>
        <f>(M294*0)/100</f>
      </c>
      <c t="s">
        <v>90</v>
      </c>
    </row>
    <row r="295" spans="1:5" ht="12.75">
      <c r="A295" s="35" t="s">
        <v>55</v>
      </c>
      <c r="E295" s="39" t="s">
        <v>602</v>
      </c>
    </row>
    <row r="296" spans="1:5" ht="12.75">
      <c r="A296" s="35" t="s">
        <v>57</v>
      </c>
      <c r="E296" s="40" t="s">
        <v>603</v>
      </c>
    </row>
    <row r="297" spans="1:5" ht="369.75">
      <c r="A297" t="s">
        <v>58</v>
      </c>
      <c r="E297" s="39" t="s">
        <v>507</v>
      </c>
    </row>
    <row r="298" spans="1:16" ht="12.75">
      <c r="A298" t="s">
        <v>49</v>
      </c>
      <c s="34" t="s">
        <v>604</v>
      </c>
      <c s="34" t="s">
        <v>605</v>
      </c>
      <c s="35" t="s">
        <v>51</v>
      </c>
      <c s="6" t="s">
        <v>606</v>
      </c>
      <c s="36" t="s">
        <v>119</v>
      </c>
      <c s="37">
        <v>8.166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80</v>
      </c>
      <c>
        <f>(M298*21)/100</f>
      </c>
      <c t="s">
        <v>27</v>
      </c>
    </row>
    <row r="299" spans="1:5" ht="12.75">
      <c r="A299" s="35" t="s">
        <v>55</v>
      </c>
      <c r="E299" s="39" t="s">
        <v>607</v>
      </c>
    </row>
    <row r="300" spans="1:5" ht="12.75">
      <c r="A300" s="35" t="s">
        <v>57</v>
      </c>
      <c r="E300" s="40" t="s">
        <v>608</v>
      </c>
    </row>
    <row r="301" spans="1:5" ht="369.75">
      <c r="A301" t="s">
        <v>58</v>
      </c>
      <c r="E301" s="39" t="s">
        <v>507</v>
      </c>
    </row>
    <row r="302" spans="1:16" ht="12.75">
      <c r="A302" t="s">
        <v>49</v>
      </c>
      <c s="34" t="s">
        <v>609</v>
      </c>
      <c s="34" t="s">
        <v>610</v>
      </c>
      <c s="35" t="s">
        <v>51</v>
      </c>
      <c s="6" t="s">
        <v>611</v>
      </c>
      <c s="36" t="s">
        <v>119</v>
      </c>
      <c s="37">
        <v>0.317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80</v>
      </c>
      <c>
        <f>(M302*21)/100</f>
      </c>
      <c t="s">
        <v>27</v>
      </c>
    </row>
    <row r="303" spans="1:5" ht="12.75">
      <c r="A303" s="35" t="s">
        <v>55</v>
      </c>
      <c r="E303" s="39" t="s">
        <v>612</v>
      </c>
    </row>
    <row r="304" spans="1:5" ht="38.25">
      <c r="A304" s="35" t="s">
        <v>57</v>
      </c>
      <c r="E304" s="40" t="s">
        <v>613</v>
      </c>
    </row>
    <row r="305" spans="1:5" ht="38.25">
      <c r="A305" t="s">
        <v>58</v>
      </c>
      <c r="E305" s="39" t="s">
        <v>476</v>
      </c>
    </row>
    <row r="306" spans="1:16" ht="25.5">
      <c r="A306" t="s">
        <v>49</v>
      </c>
      <c s="34" t="s">
        <v>614</v>
      </c>
      <c s="34" t="s">
        <v>615</v>
      </c>
      <c s="35" t="s">
        <v>51</v>
      </c>
      <c s="6" t="s">
        <v>616</v>
      </c>
      <c s="36" t="s">
        <v>119</v>
      </c>
      <c s="37">
        <v>171.99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80</v>
      </c>
      <c>
        <f>(M306*21)/100</f>
      </c>
      <c t="s">
        <v>27</v>
      </c>
    </row>
    <row r="307" spans="1:5" ht="25.5">
      <c r="A307" s="35" t="s">
        <v>55</v>
      </c>
      <c r="E307" s="39" t="s">
        <v>617</v>
      </c>
    </row>
    <row r="308" spans="1:5" ht="25.5">
      <c r="A308" s="35" t="s">
        <v>57</v>
      </c>
      <c r="E308" s="40" t="s">
        <v>618</v>
      </c>
    </row>
    <row r="309" spans="1:5" ht="38.25">
      <c r="A309" t="s">
        <v>58</v>
      </c>
      <c r="E309" s="39" t="s">
        <v>619</v>
      </c>
    </row>
    <row r="310" spans="1:16" ht="12.75">
      <c r="A310" t="s">
        <v>49</v>
      </c>
      <c s="34" t="s">
        <v>620</v>
      </c>
      <c s="34" t="s">
        <v>621</v>
      </c>
      <c s="35" t="s">
        <v>51</v>
      </c>
      <c s="6" t="s">
        <v>622</v>
      </c>
      <c s="36" t="s">
        <v>119</v>
      </c>
      <c s="37">
        <v>149.76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80</v>
      </c>
      <c>
        <f>(M310*0)/100</f>
      </c>
      <c t="s">
        <v>90</v>
      </c>
    </row>
    <row r="311" spans="1:5" ht="12.75">
      <c r="A311" s="35" t="s">
        <v>55</v>
      </c>
      <c r="E311" s="39" t="s">
        <v>623</v>
      </c>
    </row>
    <row r="312" spans="1:5" ht="12.75">
      <c r="A312" s="35" t="s">
        <v>57</v>
      </c>
      <c r="E312" s="40" t="s">
        <v>624</v>
      </c>
    </row>
    <row r="313" spans="1:5" ht="51">
      <c r="A313" t="s">
        <v>58</v>
      </c>
      <c r="E313" s="39" t="s">
        <v>625</v>
      </c>
    </row>
    <row r="314" spans="1:16" ht="12.75">
      <c r="A314" t="s">
        <v>49</v>
      </c>
      <c s="34" t="s">
        <v>626</v>
      </c>
      <c s="34" t="s">
        <v>627</v>
      </c>
      <c s="35" t="s">
        <v>51</v>
      </c>
      <c s="6" t="s">
        <v>628</v>
      </c>
      <c s="36" t="s">
        <v>119</v>
      </c>
      <c s="37">
        <v>27.776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80</v>
      </c>
      <c>
        <f>(M314*21)/100</f>
      </c>
      <c t="s">
        <v>27</v>
      </c>
    </row>
    <row r="315" spans="1:5" ht="25.5">
      <c r="A315" s="35" t="s">
        <v>55</v>
      </c>
      <c r="E315" s="39" t="s">
        <v>629</v>
      </c>
    </row>
    <row r="316" spans="1:5" ht="12.75">
      <c r="A316" s="35" t="s">
        <v>57</v>
      </c>
      <c r="E316" s="40" t="s">
        <v>630</v>
      </c>
    </row>
    <row r="317" spans="1:5" ht="51">
      <c r="A317" t="s">
        <v>58</v>
      </c>
      <c r="E317" s="39" t="s">
        <v>631</v>
      </c>
    </row>
    <row r="318" spans="1:16" ht="12.75">
      <c r="A318" t="s">
        <v>49</v>
      </c>
      <c s="34" t="s">
        <v>632</v>
      </c>
      <c s="34" t="s">
        <v>633</v>
      </c>
      <c s="35" t="s">
        <v>51</v>
      </c>
      <c s="6" t="s">
        <v>634</v>
      </c>
      <c s="36" t="s">
        <v>119</v>
      </c>
      <c s="37">
        <v>402.8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80</v>
      </c>
      <c>
        <f>(M318*21)/100</f>
      </c>
      <c t="s">
        <v>27</v>
      </c>
    </row>
    <row r="319" spans="1:5" ht="25.5">
      <c r="A319" s="35" t="s">
        <v>55</v>
      </c>
      <c r="E319" s="39" t="s">
        <v>635</v>
      </c>
    </row>
    <row r="320" spans="1:5" ht="25.5">
      <c r="A320" s="35" t="s">
        <v>57</v>
      </c>
      <c r="E320" s="40" t="s">
        <v>636</v>
      </c>
    </row>
    <row r="321" spans="1:5" ht="38.25">
      <c r="A321" t="s">
        <v>58</v>
      </c>
      <c r="E321" s="39" t="s">
        <v>619</v>
      </c>
    </row>
    <row r="322" spans="1:16" ht="12.75">
      <c r="A322" t="s">
        <v>49</v>
      </c>
      <c s="34" t="s">
        <v>637</v>
      </c>
      <c s="34" t="s">
        <v>638</v>
      </c>
      <c s="35" t="s">
        <v>51</v>
      </c>
      <c s="6" t="s">
        <v>639</v>
      </c>
      <c s="36" t="s">
        <v>119</v>
      </c>
      <c s="37">
        <v>1611.28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89.25">
      <c r="A323" s="35" t="s">
        <v>55</v>
      </c>
      <c r="E323" s="39" t="s">
        <v>640</v>
      </c>
    </row>
    <row r="324" spans="1:5" ht="76.5">
      <c r="A324" s="35" t="s">
        <v>57</v>
      </c>
      <c r="E324" s="40" t="s">
        <v>641</v>
      </c>
    </row>
    <row r="325" spans="1:5" ht="38.25">
      <c r="A325" t="s">
        <v>58</v>
      </c>
      <c r="E325" s="39" t="s">
        <v>619</v>
      </c>
    </row>
    <row r="326" spans="1:16" ht="12.75">
      <c r="A326" t="s">
        <v>49</v>
      </c>
      <c s="34" t="s">
        <v>642</v>
      </c>
      <c s="34" t="s">
        <v>643</v>
      </c>
      <c s="35" t="s">
        <v>51</v>
      </c>
      <c s="6" t="s">
        <v>644</v>
      </c>
      <c s="36" t="s">
        <v>119</v>
      </c>
      <c s="37">
        <v>23.7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80</v>
      </c>
      <c>
        <f>(M326*21)/100</f>
      </c>
      <c t="s">
        <v>27</v>
      </c>
    </row>
    <row r="327" spans="1:5" ht="25.5">
      <c r="A327" s="35" t="s">
        <v>55</v>
      </c>
      <c r="E327" s="39" t="s">
        <v>645</v>
      </c>
    </row>
    <row r="328" spans="1:5" ht="38.25">
      <c r="A328" s="35" t="s">
        <v>57</v>
      </c>
      <c r="E328" s="40" t="s">
        <v>646</v>
      </c>
    </row>
    <row r="329" spans="1:5" ht="102">
      <c r="A329" t="s">
        <v>58</v>
      </c>
      <c r="E329" s="39" t="s">
        <v>647</v>
      </c>
    </row>
    <row r="330" spans="1:13" ht="12.75">
      <c r="A330" t="s">
        <v>46</v>
      </c>
      <c r="C330" s="31" t="s">
        <v>73</v>
      </c>
      <c r="E330" s="33" t="s">
        <v>116</v>
      </c>
      <c r="J330" s="32">
        <f>0</f>
      </c>
      <c s="32">
        <f>0</f>
      </c>
      <c s="32">
        <f>0+L331</f>
      </c>
      <c s="32">
        <f>0+M331</f>
      </c>
    </row>
    <row r="331" spans="1:16" ht="12.75">
      <c r="A331" t="s">
        <v>49</v>
      </c>
      <c s="34" t="s">
        <v>648</v>
      </c>
      <c s="34" t="s">
        <v>649</v>
      </c>
      <c s="35" t="s">
        <v>51</v>
      </c>
      <c s="6" t="s">
        <v>650</v>
      </c>
      <c s="36" t="s">
        <v>119</v>
      </c>
      <c s="37">
        <v>149.76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80</v>
      </c>
      <c>
        <f>(M331*0)/100</f>
      </c>
      <c t="s">
        <v>90</v>
      </c>
    </row>
    <row r="332" spans="1:5" ht="12.75">
      <c r="A332" s="35" t="s">
        <v>55</v>
      </c>
      <c r="E332" s="39" t="s">
        <v>651</v>
      </c>
    </row>
    <row r="333" spans="1:5" ht="12.75">
      <c r="A333" s="35" t="s">
        <v>57</v>
      </c>
      <c r="E333" s="40" t="s">
        <v>624</v>
      </c>
    </row>
    <row r="334" spans="1:5" ht="51">
      <c r="A334" t="s">
        <v>58</v>
      </c>
      <c r="E334" s="39" t="s">
        <v>652</v>
      </c>
    </row>
    <row r="335" spans="1:13" ht="12.75">
      <c r="A335" t="s">
        <v>46</v>
      </c>
      <c r="C335" s="31" t="s">
        <v>77</v>
      </c>
      <c r="E335" s="33" t="s">
        <v>653</v>
      </c>
      <c r="J335" s="32">
        <f>0</f>
      </c>
      <c s="32">
        <f>0</f>
      </c>
      <c s="32">
        <f>0+L336+L340</f>
      </c>
      <c s="32">
        <f>0+M336+M340</f>
      </c>
    </row>
    <row r="336" spans="1:16" ht="12.75">
      <c r="A336" t="s">
        <v>49</v>
      </c>
      <c s="34" t="s">
        <v>654</v>
      </c>
      <c s="34" t="s">
        <v>655</v>
      </c>
      <c s="35" t="s">
        <v>51</v>
      </c>
      <c s="6" t="s">
        <v>656</v>
      </c>
      <c s="36" t="s">
        <v>188</v>
      </c>
      <c s="37">
        <v>89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80</v>
      </c>
      <c>
        <f>(M336*21)/100</f>
      </c>
      <c t="s">
        <v>27</v>
      </c>
    </row>
    <row r="337" spans="1:5" ht="12.75">
      <c r="A337" s="35" t="s">
        <v>55</v>
      </c>
      <c r="E337" s="39" t="s">
        <v>657</v>
      </c>
    </row>
    <row r="338" spans="1:5" ht="12.75">
      <c r="A338" s="35" t="s">
        <v>57</v>
      </c>
      <c r="E338" s="40" t="s">
        <v>658</v>
      </c>
    </row>
    <row r="339" spans="1:5" ht="76.5">
      <c r="A339" t="s">
        <v>58</v>
      </c>
      <c r="E339" s="39" t="s">
        <v>659</v>
      </c>
    </row>
    <row r="340" spans="1:16" ht="12.75">
      <c r="A340" t="s">
        <v>49</v>
      </c>
      <c s="34" t="s">
        <v>660</v>
      </c>
      <c s="34" t="s">
        <v>661</v>
      </c>
      <c s="35" t="s">
        <v>51</v>
      </c>
      <c s="6" t="s">
        <v>662</v>
      </c>
      <c s="36" t="s">
        <v>188</v>
      </c>
      <c s="37">
        <v>252.1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80</v>
      </c>
      <c>
        <f>(M340*21)/100</f>
      </c>
      <c t="s">
        <v>27</v>
      </c>
    </row>
    <row r="341" spans="1:5" ht="12.75">
      <c r="A341" s="35" t="s">
        <v>55</v>
      </c>
      <c r="E341" s="39" t="s">
        <v>663</v>
      </c>
    </row>
    <row r="342" spans="1:5" ht="63.75">
      <c r="A342" s="35" t="s">
        <v>57</v>
      </c>
      <c r="E342" s="40" t="s">
        <v>664</v>
      </c>
    </row>
    <row r="343" spans="1:5" ht="89.25">
      <c r="A343" t="s">
        <v>58</v>
      </c>
      <c r="E343" s="39" t="s">
        <v>665</v>
      </c>
    </row>
    <row r="344" spans="1:13" ht="12.75">
      <c r="A344" t="s">
        <v>46</v>
      </c>
      <c r="C344" s="31" t="s">
        <v>82</v>
      </c>
      <c r="E344" s="33" t="s">
        <v>666</v>
      </c>
      <c r="J344" s="32">
        <f>0</f>
      </c>
      <c s="32">
        <f>0</f>
      </c>
      <c s="32">
        <f>0+L345+L349+L353+L357+L361+L365</f>
      </c>
      <c s="32">
        <f>0+M345+M349+M353+M357+M361+M365</f>
      </c>
    </row>
    <row r="345" spans="1:16" ht="12.75">
      <c r="A345" t="s">
        <v>49</v>
      </c>
      <c s="34" t="s">
        <v>667</v>
      </c>
      <c s="34" t="s">
        <v>668</v>
      </c>
      <c s="35" t="s">
        <v>51</v>
      </c>
      <c s="6" t="s">
        <v>669</v>
      </c>
      <c s="36" t="s">
        <v>112</v>
      </c>
      <c s="37">
        <v>130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80</v>
      </c>
      <c>
        <f>(M345*21)/100</f>
      </c>
      <c t="s">
        <v>27</v>
      </c>
    </row>
    <row r="346" spans="1:5" ht="12.75">
      <c r="A346" s="35" t="s">
        <v>55</v>
      </c>
      <c r="E346" s="39" t="s">
        <v>670</v>
      </c>
    </row>
    <row r="347" spans="1:5" ht="12.75">
      <c r="A347" s="35" t="s">
        <v>57</v>
      </c>
      <c r="E347" s="40" t="s">
        <v>671</v>
      </c>
    </row>
    <row r="348" spans="1:5" ht="102">
      <c r="A348" t="s">
        <v>58</v>
      </c>
      <c r="E348" s="39" t="s">
        <v>672</v>
      </c>
    </row>
    <row r="349" spans="1:16" ht="25.5">
      <c r="A349" t="s">
        <v>49</v>
      </c>
      <c s="34" t="s">
        <v>673</v>
      </c>
      <c s="34" t="s">
        <v>674</v>
      </c>
      <c s="35" t="s">
        <v>51</v>
      </c>
      <c s="6" t="s">
        <v>675</v>
      </c>
      <c s="36" t="s">
        <v>188</v>
      </c>
      <c s="37">
        <v>245.98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80</v>
      </c>
      <c>
        <f>(M349*0)/100</f>
      </c>
      <c t="s">
        <v>90</v>
      </c>
    </row>
    <row r="350" spans="1:5" ht="12.75">
      <c r="A350" s="35" t="s">
        <v>55</v>
      </c>
      <c r="E350" s="39" t="s">
        <v>676</v>
      </c>
    </row>
    <row r="351" spans="1:5" ht="12.75">
      <c r="A351" s="35" t="s">
        <v>57</v>
      </c>
      <c r="E351" s="40" t="s">
        <v>677</v>
      </c>
    </row>
    <row r="352" spans="1:5" ht="191.25">
      <c r="A352" t="s">
        <v>58</v>
      </c>
      <c r="E352" s="39" t="s">
        <v>678</v>
      </c>
    </row>
    <row r="353" spans="1:16" ht="25.5">
      <c r="A353" t="s">
        <v>49</v>
      </c>
      <c s="34" t="s">
        <v>679</v>
      </c>
      <c s="34" t="s">
        <v>680</v>
      </c>
      <c s="35" t="s">
        <v>51</v>
      </c>
      <c s="6" t="s">
        <v>681</v>
      </c>
      <c s="36" t="s">
        <v>188</v>
      </c>
      <c s="37">
        <v>135.2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80</v>
      </c>
      <c>
        <f>(M353*21)/100</f>
      </c>
      <c t="s">
        <v>27</v>
      </c>
    </row>
    <row r="354" spans="1:5" ht="12.75">
      <c r="A354" s="35" t="s">
        <v>55</v>
      </c>
      <c r="E354" s="39" t="s">
        <v>51</v>
      </c>
    </row>
    <row r="355" spans="1:5" ht="38.25">
      <c r="A355" s="35" t="s">
        <v>57</v>
      </c>
      <c r="E355" s="40" t="s">
        <v>682</v>
      </c>
    </row>
    <row r="356" spans="1:5" ht="191.25">
      <c r="A356" t="s">
        <v>58</v>
      </c>
      <c r="E356" s="39" t="s">
        <v>678</v>
      </c>
    </row>
    <row r="357" spans="1:16" ht="12.75">
      <c r="A357" t="s">
        <v>49</v>
      </c>
      <c s="34" t="s">
        <v>683</v>
      </c>
      <c s="34" t="s">
        <v>684</v>
      </c>
      <c s="35" t="s">
        <v>51</v>
      </c>
      <c s="6" t="s">
        <v>685</v>
      </c>
      <c s="36" t="s">
        <v>188</v>
      </c>
      <c s="37">
        <v>800.904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27</v>
      </c>
    </row>
    <row r="358" spans="1:5" ht="12.75">
      <c r="A358" s="35" t="s">
        <v>55</v>
      </c>
      <c r="E358" s="39" t="s">
        <v>686</v>
      </c>
    </row>
    <row r="359" spans="1:5" ht="12.75">
      <c r="A359" s="35" t="s">
        <v>57</v>
      </c>
      <c r="E359" s="40" t="s">
        <v>687</v>
      </c>
    </row>
    <row r="360" spans="1:5" ht="191.25">
      <c r="A360" t="s">
        <v>58</v>
      </c>
      <c r="E360" s="39" t="s">
        <v>688</v>
      </c>
    </row>
    <row r="361" spans="1:16" ht="12.75">
      <c r="A361" t="s">
        <v>49</v>
      </c>
      <c s="34" t="s">
        <v>689</v>
      </c>
      <c s="34" t="s">
        <v>690</v>
      </c>
      <c s="35" t="s">
        <v>51</v>
      </c>
      <c s="6" t="s">
        <v>691</v>
      </c>
      <c s="36" t="s">
        <v>139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54</v>
      </c>
      <c>
        <f>(M361*21)/100</f>
      </c>
      <c t="s">
        <v>27</v>
      </c>
    </row>
    <row r="362" spans="1:5" ht="12.75">
      <c r="A362" s="35" t="s">
        <v>55</v>
      </c>
      <c r="E362" s="39" t="s">
        <v>51</v>
      </c>
    </row>
    <row r="363" spans="1:5" ht="12.75">
      <c r="A363" s="35" t="s">
        <v>57</v>
      </c>
      <c r="E363" s="40" t="s">
        <v>51</v>
      </c>
    </row>
    <row r="364" spans="1:5" ht="12.75">
      <c r="A364" t="s">
        <v>58</v>
      </c>
      <c r="E364" s="39" t="s">
        <v>51</v>
      </c>
    </row>
    <row r="365" spans="1:16" ht="12.75">
      <c r="A365" t="s">
        <v>49</v>
      </c>
      <c s="34" t="s">
        <v>692</v>
      </c>
      <c s="34" t="s">
        <v>693</v>
      </c>
      <c s="35" t="s">
        <v>51</v>
      </c>
      <c s="6" t="s">
        <v>694</v>
      </c>
      <c s="36" t="s">
        <v>188</v>
      </c>
      <c s="37">
        <v>5210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80</v>
      </c>
      <c>
        <f>(M365*21)/100</f>
      </c>
      <c t="s">
        <v>27</v>
      </c>
    </row>
    <row r="366" spans="1:5" ht="12.75">
      <c r="A366" s="35" t="s">
        <v>55</v>
      </c>
      <c r="E366" s="39" t="s">
        <v>695</v>
      </c>
    </row>
    <row r="367" spans="1:5" ht="12.75">
      <c r="A367" s="35" t="s">
        <v>57</v>
      </c>
      <c r="E367" s="40" t="s">
        <v>696</v>
      </c>
    </row>
    <row r="368" spans="1:5" ht="51">
      <c r="A368" t="s">
        <v>58</v>
      </c>
      <c r="E368" s="39" t="s">
        <v>697</v>
      </c>
    </row>
    <row r="369" spans="1:13" ht="12.75">
      <c r="A369" t="s">
        <v>46</v>
      </c>
      <c r="C369" s="31" t="s">
        <v>121</v>
      </c>
      <c r="E369" s="33" t="s">
        <v>698</v>
      </c>
      <c r="J369" s="32">
        <f>0</f>
      </c>
      <c s="32">
        <f>0</f>
      </c>
      <c s="32">
        <f>0+L370</f>
      </c>
      <c s="32">
        <f>0+M370</f>
      </c>
    </row>
    <row r="370" spans="1:16" ht="12.75">
      <c r="A370" t="s">
        <v>49</v>
      </c>
      <c s="34" t="s">
        <v>699</v>
      </c>
      <c s="34" t="s">
        <v>700</v>
      </c>
      <c s="35" t="s">
        <v>51</v>
      </c>
      <c s="6" t="s">
        <v>701</v>
      </c>
      <c s="36" t="s">
        <v>112</v>
      </c>
      <c s="37">
        <v>54.4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80</v>
      </c>
      <c>
        <f>(M370*21)/100</f>
      </c>
      <c t="s">
        <v>27</v>
      </c>
    </row>
    <row r="371" spans="1:5" ht="25.5">
      <c r="A371" s="35" t="s">
        <v>55</v>
      </c>
      <c r="E371" s="39" t="s">
        <v>702</v>
      </c>
    </row>
    <row r="372" spans="1:5" ht="38.25">
      <c r="A372" s="35" t="s">
        <v>57</v>
      </c>
      <c r="E372" s="40" t="s">
        <v>703</v>
      </c>
    </row>
    <row r="373" spans="1:5" ht="255">
      <c r="A373" t="s">
        <v>58</v>
      </c>
      <c r="E373" s="39" t="s">
        <v>704</v>
      </c>
    </row>
    <row r="374" spans="1:13" ht="12.75">
      <c r="A374" t="s">
        <v>46</v>
      </c>
      <c r="C374" s="31" t="s">
        <v>124</v>
      </c>
      <c r="E374" s="33" t="s">
        <v>162</v>
      </c>
      <c r="J374" s="32">
        <f>0</f>
      </c>
      <c s="32">
        <f>0</f>
      </c>
      <c s="32">
        <f>0+L375+L379+L383+L387+L391+L395+L399+L403+L407+L411+L415+L419+L423+L427+L431</f>
      </c>
      <c s="32">
        <f>0+M375+M379+M383+M387+M391+M395+M399+M403+M407+M411+M415+M419+M423+M427+M431</f>
      </c>
    </row>
    <row r="375" spans="1:16" ht="12.75">
      <c r="A375" t="s">
        <v>49</v>
      </c>
      <c s="34" t="s">
        <v>705</v>
      </c>
      <c s="34" t="s">
        <v>706</v>
      </c>
      <c s="35" t="s">
        <v>51</v>
      </c>
      <c s="6" t="s">
        <v>707</v>
      </c>
      <c s="36" t="s">
        <v>188</v>
      </c>
      <c s="37">
        <v>8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80</v>
      </c>
      <c>
        <f>(M375*21)/100</f>
      </c>
      <c t="s">
        <v>27</v>
      </c>
    </row>
    <row r="376" spans="1:5" ht="12.75">
      <c r="A376" s="35" t="s">
        <v>55</v>
      </c>
      <c r="E376" s="39" t="s">
        <v>708</v>
      </c>
    </row>
    <row r="377" spans="1:5" ht="12.75">
      <c r="A377" s="35" t="s">
        <v>57</v>
      </c>
      <c r="E377" s="40" t="s">
        <v>709</v>
      </c>
    </row>
    <row r="378" spans="1:5" ht="25.5">
      <c r="A378" t="s">
        <v>58</v>
      </c>
      <c r="E378" s="39" t="s">
        <v>710</v>
      </c>
    </row>
    <row r="379" spans="1:16" ht="12.75">
      <c r="A379" t="s">
        <v>49</v>
      </c>
      <c s="34" t="s">
        <v>711</v>
      </c>
      <c s="34" t="s">
        <v>712</v>
      </c>
      <c s="35" t="s">
        <v>51</v>
      </c>
      <c s="6" t="s">
        <v>713</v>
      </c>
      <c s="36" t="s">
        <v>112</v>
      </c>
      <c s="37">
        <v>59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80</v>
      </c>
      <c>
        <f>(M379*21)/100</f>
      </c>
      <c t="s">
        <v>27</v>
      </c>
    </row>
    <row r="380" spans="1:5" ht="12.75">
      <c r="A380" s="35" t="s">
        <v>55</v>
      </c>
      <c r="E380" s="39" t="s">
        <v>51</v>
      </c>
    </row>
    <row r="381" spans="1:5" ht="12.75">
      <c r="A381" s="35" t="s">
        <v>57</v>
      </c>
      <c r="E381" s="40" t="s">
        <v>714</v>
      </c>
    </row>
    <row r="382" spans="1:5" ht="38.25">
      <c r="A382" t="s">
        <v>58</v>
      </c>
      <c r="E382" s="39" t="s">
        <v>715</v>
      </c>
    </row>
    <row r="383" spans="1:16" ht="12.75">
      <c r="A383" t="s">
        <v>49</v>
      </c>
      <c s="34" t="s">
        <v>716</v>
      </c>
      <c s="34" t="s">
        <v>717</v>
      </c>
      <c s="35" t="s">
        <v>47</v>
      </c>
      <c s="6" t="s">
        <v>718</v>
      </c>
      <c s="36" t="s">
        <v>112</v>
      </c>
      <c s="37">
        <v>15.4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54</v>
      </c>
      <c>
        <f>(M383*21)/100</f>
      </c>
      <c t="s">
        <v>27</v>
      </c>
    </row>
    <row r="384" spans="1:5" ht="38.25">
      <c r="A384" s="35" t="s">
        <v>55</v>
      </c>
      <c r="E384" s="39" t="s">
        <v>719</v>
      </c>
    </row>
    <row r="385" spans="1:5" ht="12.75">
      <c r="A385" s="35" t="s">
        <v>57</v>
      </c>
      <c r="E385" s="40" t="s">
        <v>720</v>
      </c>
    </row>
    <row r="386" spans="1:5" ht="280.5">
      <c r="A386" t="s">
        <v>58</v>
      </c>
      <c r="E386" s="39" t="s">
        <v>721</v>
      </c>
    </row>
    <row r="387" spans="1:16" ht="12.75">
      <c r="A387" t="s">
        <v>49</v>
      </c>
      <c s="34" t="s">
        <v>722</v>
      </c>
      <c s="34" t="s">
        <v>723</v>
      </c>
      <c s="35" t="s">
        <v>51</v>
      </c>
      <c s="6" t="s">
        <v>724</v>
      </c>
      <c s="36" t="s">
        <v>53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54</v>
      </c>
      <c>
        <f>(M387*21)/100</f>
      </c>
      <c t="s">
        <v>27</v>
      </c>
    </row>
    <row r="388" spans="1:5" ht="12.75">
      <c r="A388" s="35" t="s">
        <v>55</v>
      </c>
      <c r="E388" s="39" t="s">
        <v>725</v>
      </c>
    </row>
    <row r="389" spans="1:5" ht="12.75">
      <c r="A389" s="35" t="s">
        <v>57</v>
      </c>
      <c r="E389" s="40" t="s">
        <v>51</v>
      </c>
    </row>
    <row r="390" spans="1:5" ht="140.25">
      <c r="A390" t="s">
        <v>58</v>
      </c>
      <c r="E390" s="39" t="s">
        <v>726</v>
      </c>
    </row>
    <row r="391" spans="1:16" ht="12.75">
      <c r="A391" t="s">
        <v>49</v>
      </c>
      <c s="34" t="s">
        <v>727</v>
      </c>
      <c s="34" t="s">
        <v>728</v>
      </c>
      <c s="35" t="s">
        <v>51</v>
      </c>
      <c s="6" t="s">
        <v>729</v>
      </c>
      <c s="36" t="s">
        <v>139</v>
      </c>
      <c s="37">
        <v>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80</v>
      </c>
      <c>
        <f>(M391*0)/100</f>
      </c>
      <c t="s">
        <v>90</v>
      </c>
    </row>
    <row r="392" spans="1:5" ht="12.75">
      <c r="A392" s="35" t="s">
        <v>55</v>
      </c>
      <c r="E392" s="39" t="s">
        <v>51</v>
      </c>
    </row>
    <row r="393" spans="1:5" ht="12.75">
      <c r="A393" s="35" t="s">
        <v>57</v>
      </c>
      <c r="E393" s="40" t="s">
        <v>51</v>
      </c>
    </row>
    <row r="394" spans="1:5" ht="127.5">
      <c r="A394" t="s">
        <v>58</v>
      </c>
      <c r="E394" s="39" t="s">
        <v>730</v>
      </c>
    </row>
    <row r="395" spans="1:16" ht="25.5">
      <c r="A395" t="s">
        <v>49</v>
      </c>
      <c s="34" t="s">
        <v>731</v>
      </c>
      <c s="34" t="s">
        <v>732</v>
      </c>
      <c s="35" t="s">
        <v>51</v>
      </c>
      <c s="6" t="s">
        <v>733</v>
      </c>
      <c s="36" t="s">
        <v>139</v>
      </c>
      <c s="37">
        <v>20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80</v>
      </c>
      <c>
        <f>(M395*0)/100</f>
      </c>
      <c t="s">
        <v>90</v>
      </c>
    </row>
    <row r="396" spans="1:5" ht="12.75">
      <c r="A396" s="35" t="s">
        <v>55</v>
      </c>
      <c r="E396" s="39" t="s">
        <v>51</v>
      </c>
    </row>
    <row r="397" spans="1:5" ht="12.75">
      <c r="A397" s="35" t="s">
        <v>57</v>
      </c>
      <c r="E397" s="40" t="s">
        <v>51</v>
      </c>
    </row>
    <row r="398" spans="1:5" ht="63.75">
      <c r="A398" t="s">
        <v>58</v>
      </c>
      <c r="E398" s="39" t="s">
        <v>734</v>
      </c>
    </row>
    <row r="399" spans="1:16" ht="12.75">
      <c r="A399" t="s">
        <v>49</v>
      </c>
      <c s="34" t="s">
        <v>735</v>
      </c>
      <c s="34" t="s">
        <v>736</v>
      </c>
      <c s="35" t="s">
        <v>51</v>
      </c>
      <c s="6" t="s">
        <v>737</v>
      </c>
      <c s="36" t="s">
        <v>432</v>
      </c>
      <c s="37">
        <v>3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80</v>
      </c>
      <c>
        <f>(M399*21)/100</f>
      </c>
      <c t="s">
        <v>27</v>
      </c>
    </row>
    <row r="400" spans="1:5" ht="12.75">
      <c r="A400" s="35" t="s">
        <v>55</v>
      </c>
      <c r="E400" s="39" t="s">
        <v>738</v>
      </c>
    </row>
    <row r="401" spans="1:5" ht="12.75">
      <c r="A401" s="35" t="s">
        <v>57</v>
      </c>
      <c r="E401" s="40" t="s">
        <v>51</v>
      </c>
    </row>
    <row r="402" spans="1:5" ht="369.75">
      <c r="A402" t="s">
        <v>58</v>
      </c>
      <c r="E402" s="39" t="s">
        <v>507</v>
      </c>
    </row>
    <row r="403" spans="1:16" ht="12.75">
      <c r="A403" t="s">
        <v>49</v>
      </c>
      <c s="34" t="s">
        <v>739</v>
      </c>
      <c s="34" t="s">
        <v>740</v>
      </c>
      <c s="35" t="s">
        <v>51</v>
      </c>
      <c s="6" t="s">
        <v>741</v>
      </c>
      <c s="36" t="s">
        <v>432</v>
      </c>
      <c s="37">
        <v>14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(M403*0)/100</f>
      </c>
      <c t="s">
        <v>90</v>
      </c>
    </row>
    <row r="404" spans="1:5" ht="12.75">
      <c r="A404" s="35" t="s">
        <v>55</v>
      </c>
      <c r="E404" s="39" t="s">
        <v>742</v>
      </c>
    </row>
    <row r="405" spans="1:5" ht="38.25">
      <c r="A405" s="35" t="s">
        <v>57</v>
      </c>
      <c r="E405" s="40" t="s">
        <v>743</v>
      </c>
    </row>
    <row r="406" spans="1:5" ht="409.5">
      <c r="A406" t="s">
        <v>58</v>
      </c>
      <c r="E406" s="39" t="s">
        <v>744</v>
      </c>
    </row>
    <row r="407" spans="1:16" ht="12.75">
      <c r="A407" t="s">
        <v>49</v>
      </c>
      <c s="34" t="s">
        <v>745</v>
      </c>
      <c s="34" t="s">
        <v>746</v>
      </c>
      <c s="35" t="s">
        <v>51</v>
      </c>
      <c s="6" t="s">
        <v>747</v>
      </c>
      <c s="36" t="s">
        <v>188</v>
      </c>
      <c s="37">
        <v>252.1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80</v>
      </c>
      <c>
        <f>(M407*21)/100</f>
      </c>
      <c t="s">
        <v>27</v>
      </c>
    </row>
    <row r="408" spans="1:5" ht="12.75">
      <c r="A408" s="35" t="s">
        <v>55</v>
      </c>
      <c r="E408" s="39" t="s">
        <v>748</v>
      </c>
    </row>
    <row r="409" spans="1:5" ht="63.75">
      <c r="A409" s="35" t="s">
        <v>57</v>
      </c>
      <c r="E409" s="40" t="s">
        <v>664</v>
      </c>
    </row>
    <row r="410" spans="1:5" ht="25.5">
      <c r="A410" t="s">
        <v>58</v>
      </c>
      <c r="E410" s="39" t="s">
        <v>749</v>
      </c>
    </row>
    <row r="411" spans="1:16" ht="12.75">
      <c r="A411" t="s">
        <v>49</v>
      </c>
      <c s="34" t="s">
        <v>750</v>
      </c>
      <c s="34" t="s">
        <v>751</v>
      </c>
      <c s="35" t="s">
        <v>51</v>
      </c>
      <c s="6" t="s">
        <v>752</v>
      </c>
      <c s="36" t="s">
        <v>188</v>
      </c>
      <c s="37">
        <v>252.1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80</v>
      </c>
      <c>
        <f>(M411*21)/100</f>
      </c>
      <c t="s">
        <v>27</v>
      </c>
    </row>
    <row r="412" spans="1:5" ht="12.75">
      <c r="A412" s="35" t="s">
        <v>55</v>
      </c>
      <c r="E412" s="39" t="s">
        <v>753</v>
      </c>
    </row>
    <row r="413" spans="1:5" ht="63.75">
      <c r="A413" s="35" t="s">
        <v>57</v>
      </c>
      <c r="E413" s="40" t="s">
        <v>664</v>
      </c>
    </row>
    <row r="414" spans="1:5" ht="25.5">
      <c r="A414" t="s">
        <v>58</v>
      </c>
      <c r="E414" s="39" t="s">
        <v>749</v>
      </c>
    </row>
    <row r="415" spans="1:16" ht="12.75">
      <c r="A415" t="s">
        <v>49</v>
      </c>
      <c s="34" t="s">
        <v>754</v>
      </c>
      <c s="34" t="s">
        <v>755</v>
      </c>
      <c s="35" t="s">
        <v>51</v>
      </c>
      <c s="6" t="s">
        <v>756</v>
      </c>
      <c s="36" t="s">
        <v>119</v>
      </c>
      <c s="37">
        <v>323.7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80</v>
      </c>
      <c>
        <f>(M415*21)/100</f>
      </c>
      <c t="s">
        <v>27</v>
      </c>
    </row>
    <row r="416" spans="1:5" ht="12.75">
      <c r="A416" s="35" t="s">
        <v>55</v>
      </c>
      <c r="E416" s="39" t="s">
        <v>757</v>
      </c>
    </row>
    <row r="417" spans="1:5" ht="12.75">
      <c r="A417" s="35" t="s">
        <v>57</v>
      </c>
      <c r="E417" s="40" t="s">
        <v>758</v>
      </c>
    </row>
    <row r="418" spans="1:5" ht="102">
      <c r="A418" t="s">
        <v>58</v>
      </c>
      <c r="E418" s="39" t="s">
        <v>759</v>
      </c>
    </row>
    <row r="419" spans="1:16" ht="12.75">
      <c r="A419" t="s">
        <v>49</v>
      </c>
      <c s="34" t="s">
        <v>760</v>
      </c>
      <c s="34" t="s">
        <v>761</v>
      </c>
      <c s="35" t="s">
        <v>51</v>
      </c>
      <c s="6" t="s">
        <v>762</v>
      </c>
      <c s="36" t="s">
        <v>94</v>
      </c>
      <c s="37">
        <v>518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80</v>
      </c>
      <c>
        <f>(M419*21)/100</f>
      </c>
      <c t="s">
        <v>27</v>
      </c>
    </row>
    <row r="420" spans="1:5" ht="25.5">
      <c r="A420" s="35" t="s">
        <v>55</v>
      </c>
      <c r="E420" s="39" t="s">
        <v>763</v>
      </c>
    </row>
    <row r="421" spans="1:5" ht="12.75">
      <c r="A421" s="35" t="s">
        <v>57</v>
      </c>
      <c r="E421" s="40" t="s">
        <v>764</v>
      </c>
    </row>
    <row r="422" spans="1:5" ht="114.75">
      <c r="A422" t="s">
        <v>58</v>
      </c>
      <c r="E422" s="39" t="s">
        <v>765</v>
      </c>
    </row>
    <row r="423" spans="1:16" ht="12.75">
      <c r="A423" t="s">
        <v>49</v>
      </c>
      <c s="34" t="s">
        <v>766</v>
      </c>
      <c s="34" t="s">
        <v>767</v>
      </c>
      <c s="35" t="s">
        <v>51</v>
      </c>
      <c s="6" t="s">
        <v>768</v>
      </c>
      <c s="36" t="s">
        <v>119</v>
      </c>
      <c s="37">
        <v>213.34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80</v>
      </c>
      <c>
        <f>(M423*21)/100</f>
      </c>
      <c t="s">
        <v>27</v>
      </c>
    </row>
    <row r="424" spans="1:5" ht="12.75">
      <c r="A424" s="35" t="s">
        <v>55</v>
      </c>
      <c r="E424" s="39" t="s">
        <v>51</v>
      </c>
    </row>
    <row r="425" spans="1:5" ht="38.25">
      <c r="A425" s="35" t="s">
        <v>57</v>
      </c>
      <c r="E425" s="40" t="s">
        <v>769</v>
      </c>
    </row>
    <row r="426" spans="1:5" ht="76.5">
      <c r="A426" t="s">
        <v>58</v>
      </c>
      <c r="E426" s="39" t="s">
        <v>770</v>
      </c>
    </row>
    <row r="427" spans="1:16" ht="12.75">
      <c r="A427" t="s">
        <v>49</v>
      </c>
      <c s="34" t="s">
        <v>771</v>
      </c>
      <c s="34" t="s">
        <v>772</v>
      </c>
      <c s="35" t="s">
        <v>51</v>
      </c>
      <c s="6" t="s">
        <v>773</v>
      </c>
      <c s="36" t="s">
        <v>119</v>
      </c>
      <c s="37">
        <v>19.8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80</v>
      </c>
      <c>
        <f>(M427*21)/100</f>
      </c>
      <c t="s">
        <v>27</v>
      </c>
    </row>
    <row r="428" spans="1:5" ht="12.75">
      <c r="A428" s="35" t="s">
        <v>55</v>
      </c>
      <c r="E428" s="39" t="s">
        <v>51</v>
      </c>
    </row>
    <row r="429" spans="1:5" ht="25.5">
      <c r="A429" s="35" t="s">
        <v>57</v>
      </c>
      <c r="E429" s="40" t="s">
        <v>774</v>
      </c>
    </row>
    <row r="430" spans="1:5" ht="76.5">
      <c r="A430" t="s">
        <v>58</v>
      </c>
      <c r="E430" s="39" t="s">
        <v>770</v>
      </c>
    </row>
    <row r="431" spans="1:16" ht="12.75">
      <c r="A431" t="s">
        <v>49</v>
      </c>
      <c s="34" t="s">
        <v>775</v>
      </c>
      <c s="34" t="s">
        <v>776</v>
      </c>
      <c s="35" t="s">
        <v>51</v>
      </c>
      <c s="6" t="s">
        <v>777</v>
      </c>
      <c s="36" t="s">
        <v>139</v>
      </c>
      <c s="37">
        <v>8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80</v>
      </c>
      <c>
        <f>(M431*21)/100</f>
      </c>
      <c t="s">
        <v>27</v>
      </c>
    </row>
    <row r="432" spans="1:5" ht="12.75">
      <c r="A432" s="35" t="s">
        <v>55</v>
      </c>
      <c r="E432" s="39" t="s">
        <v>51</v>
      </c>
    </row>
    <row r="433" spans="1:5" ht="12.75">
      <c r="A433" s="35" t="s">
        <v>57</v>
      </c>
      <c r="E433" s="40" t="s">
        <v>778</v>
      </c>
    </row>
    <row r="434" spans="1:5" ht="76.5">
      <c r="A434" t="s">
        <v>58</v>
      </c>
      <c r="E434" s="39" t="s">
        <v>779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780</v>
      </c>
      <c r="E4" s="26" t="s">
        <v>781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784</v>
      </c>
      <c r="E8" s="30" t="s">
        <v>783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362</v>
      </c>
      <c s="35" t="s">
        <v>51</v>
      </c>
      <c s="6" t="s">
        <v>363</v>
      </c>
      <c s="36" t="s">
        <v>119</v>
      </c>
      <c s="37">
        <v>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55</v>
      </c>
      <c r="E11" s="39" t="s">
        <v>785</v>
      </c>
    </row>
    <row r="12" spans="1:5" ht="12.75">
      <c r="A12" s="35" t="s">
        <v>57</v>
      </c>
      <c r="E12" s="40" t="s">
        <v>786</v>
      </c>
    </row>
    <row r="13" spans="1:5" ht="12.75">
      <c r="A13" t="s">
        <v>58</v>
      </c>
      <c r="E13" s="39" t="s">
        <v>787</v>
      </c>
    </row>
    <row r="14" spans="1:16" ht="12.75">
      <c r="A14" t="s">
        <v>49</v>
      </c>
      <c s="34" t="s">
        <v>27</v>
      </c>
      <c s="34" t="s">
        <v>788</v>
      </c>
      <c s="35" t="s">
        <v>51</v>
      </c>
      <c s="6" t="s">
        <v>789</v>
      </c>
      <c s="36" t="s">
        <v>119</v>
      </c>
      <c s="37">
        <v>21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55</v>
      </c>
      <c r="E15" s="39" t="s">
        <v>785</v>
      </c>
    </row>
    <row r="16" spans="1:5" ht="12.75">
      <c r="A16" s="35" t="s">
        <v>57</v>
      </c>
      <c r="E16" s="40" t="s">
        <v>790</v>
      </c>
    </row>
    <row r="17" spans="1:5" ht="12.75">
      <c r="A17" t="s">
        <v>58</v>
      </c>
      <c r="E17" s="39" t="s">
        <v>787</v>
      </c>
    </row>
    <row r="18" spans="1:16" ht="12.75">
      <c r="A18" t="s">
        <v>49</v>
      </c>
      <c s="34" t="s">
        <v>26</v>
      </c>
      <c s="34" t="s">
        <v>791</v>
      </c>
      <c s="35" t="s">
        <v>51</v>
      </c>
      <c s="6" t="s">
        <v>792</v>
      </c>
      <c s="36" t="s">
        <v>119</v>
      </c>
      <c s="37">
        <v>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55</v>
      </c>
      <c r="E19" s="39" t="s">
        <v>785</v>
      </c>
    </row>
    <row r="20" spans="1:5" ht="12.75">
      <c r="A20" s="35" t="s">
        <v>57</v>
      </c>
      <c r="E20" s="40" t="s">
        <v>790</v>
      </c>
    </row>
    <row r="21" spans="1:5" ht="12.75">
      <c r="A21" t="s">
        <v>58</v>
      </c>
      <c r="E21" s="39" t="s">
        <v>787</v>
      </c>
    </row>
    <row r="22" spans="1:16" ht="12.75">
      <c r="A22" t="s">
        <v>49</v>
      </c>
      <c s="34" t="s">
        <v>69</v>
      </c>
      <c s="34" t="s">
        <v>793</v>
      </c>
      <c s="35" t="s">
        <v>51</v>
      </c>
      <c s="6" t="s">
        <v>311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55</v>
      </c>
      <c r="E23" s="39" t="s">
        <v>785</v>
      </c>
    </row>
    <row r="24" spans="1:5" ht="12.75">
      <c r="A24" s="35" t="s">
        <v>57</v>
      </c>
      <c r="E24" s="40" t="s">
        <v>794</v>
      </c>
    </row>
    <row r="25" spans="1:5" ht="12.75">
      <c r="A25" t="s">
        <v>58</v>
      </c>
      <c r="E25" s="39" t="s">
        <v>301</v>
      </c>
    </row>
    <row r="26" spans="1:16" ht="12.75">
      <c r="A26" t="s">
        <v>49</v>
      </c>
      <c s="34" t="s">
        <v>73</v>
      </c>
      <c s="34" t="s">
        <v>793</v>
      </c>
      <c s="35" t="s">
        <v>47</v>
      </c>
      <c s="6" t="s">
        <v>795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80</v>
      </c>
      <c>
        <f>(M26*21)/100</f>
      </c>
      <c t="s">
        <v>27</v>
      </c>
    </row>
    <row r="27" spans="1:5" ht="12.75">
      <c r="A27" s="35" t="s">
        <v>55</v>
      </c>
      <c r="E27" s="39" t="s">
        <v>785</v>
      </c>
    </row>
    <row r="28" spans="1:5" ht="12.75">
      <c r="A28" s="35" t="s">
        <v>57</v>
      </c>
      <c r="E28" s="40" t="s">
        <v>794</v>
      </c>
    </row>
    <row r="29" spans="1:5" ht="12.75">
      <c r="A29" t="s">
        <v>58</v>
      </c>
      <c r="E29" s="39" t="s">
        <v>301</v>
      </c>
    </row>
    <row r="30" spans="1:13" ht="12.75">
      <c r="A30" t="s">
        <v>46</v>
      </c>
      <c r="C30" s="31" t="s">
        <v>82</v>
      </c>
      <c r="E30" s="33" t="s">
        <v>796</v>
      </c>
      <c r="J30" s="32">
        <f>0</f>
      </c>
      <c s="32">
        <f>0</f>
      </c>
      <c s="32">
        <f>0+L31+L35+L39+L43+L47+L51+L55+L59+L63+L67+L71+L75+L79+L83+L87+L91+L95+L99+L103+L107+L111+L115</f>
      </c>
      <c s="32">
        <f>0+M31+M35+M39+M43+M47+M51+M55+M59+M63+M67+M71+M75+M79+M83+M87+M91+M95+M99+M103+M107+M111+M115</f>
      </c>
    </row>
    <row r="31" spans="1:16" ht="12.75">
      <c r="A31" t="s">
        <v>49</v>
      </c>
      <c s="34" t="s">
        <v>77</v>
      </c>
      <c s="34" t="s">
        <v>797</v>
      </c>
      <c s="35" t="s">
        <v>51</v>
      </c>
      <c s="6" t="s">
        <v>798</v>
      </c>
      <c s="36" t="s">
        <v>432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12.75">
      <c r="A32" s="35" t="s">
        <v>55</v>
      </c>
      <c r="E32" s="39" t="s">
        <v>785</v>
      </c>
    </row>
    <row r="33" spans="1:5" ht="12.75">
      <c r="A33" s="35" t="s">
        <v>57</v>
      </c>
      <c r="E33" s="40" t="s">
        <v>794</v>
      </c>
    </row>
    <row r="34" spans="1:5" ht="12.75">
      <c r="A34" t="s">
        <v>58</v>
      </c>
      <c r="E34" s="39" t="s">
        <v>787</v>
      </c>
    </row>
    <row r="35" spans="1:16" ht="12.75">
      <c r="A35" t="s">
        <v>49</v>
      </c>
      <c s="34" t="s">
        <v>82</v>
      </c>
      <c s="34" t="s">
        <v>668</v>
      </c>
      <c s="35" t="s">
        <v>51</v>
      </c>
      <c s="6" t="s">
        <v>669</v>
      </c>
      <c s="36" t="s">
        <v>112</v>
      </c>
      <c s="37">
        <v>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80</v>
      </c>
      <c>
        <f>(M35*21)/100</f>
      </c>
      <c t="s">
        <v>27</v>
      </c>
    </row>
    <row r="36" spans="1:5" ht="12.75">
      <c r="A36" s="35" t="s">
        <v>55</v>
      </c>
      <c r="E36" s="39" t="s">
        <v>785</v>
      </c>
    </row>
    <row r="37" spans="1:5" ht="12.75">
      <c r="A37" s="35" t="s">
        <v>57</v>
      </c>
      <c r="E37" s="40" t="s">
        <v>794</v>
      </c>
    </row>
    <row r="38" spans="1:5" ht="12.75">
      <c r="A38" t="s">
        <v>58</v>
      </c>
      <c r="E38" s="39" t="s">
        <v>787</v>
      </c>
    </row>
    <row r="39" spans="1:16" ht="12.75">
      <c r="A39" t="s">
        <v>49</v>
      </c>
      <c s="34" t="s">
        <v>121</v>
      </c>
      <c s="34" t="s">
        <v>799</v>
      </c>
      <c s="35" t="s">
        <v>51</v>
      </c>
      <c s="6" t="s">
        <v>800</v>
      </c>
      <c s="36" t="s">
        <v>112</v>
      </c>
      <c s="37">
        <v>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80</v>
      </c>
      <c>
        <f>(M39*21)/100</f>
      </c>
      <c t="s">
        <v>27</v>
      </c>
    </row>
    <row r="40" spans="1:5" ht="12.75">
      <c r="A40" s="35" t="s">
        <v>55</v>
      </c>
      <c r="E40" s="39" t="s">
        <v>785</v>
      </c>
    </row>
    <row r="41" spans="1:5" ht="12.75">
      <c r="A41" s="35" t="s">
        <v>57</v>
      </c>
      <c r="E41" s="40" t="s">
        <v>794</v>
      </c>
    </row>
    <row r="42" spans="1:5" ht="12.75">
      <c r="A42" t="s">
        <v>58</v>
      </c>
      <c r="E42" s="39" t="s">
        <v>787</v>
      </c>
    </row>
    <row r="43" spans="1:16" ht="25.5">
      <c r="A43" t="s">
        <v>49</v>
      </c>
      <c s="34" t="s">
        <v>124</v>
      </c>
      <c s="34" t="s">
        <v>801</v>
      </c>
      <c s="35" t="s">
        <v>51</v>
      </c>
      <c s="6" t="s">
        <v>802</v>
      </c>
      <c s="36" t="s">
        <v>112</v>
      </c>
      <c s="37">
        <v>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80</v>
      </c>
      <c>
        <f>(M43*21)/100</f>
      </c>
      <c t="s">
        <v>27</v>
      </c>
    </row>
    <row r="44" spans="1:5" ht="12.75">
      <c r="A44" s="35" t="s">
        <v>55</v>
      </c>
      <c r="E44" s="39" t="s">
        <v>785</v>
      </c>
    </row>
    <row r="45" spans="1:5" ht="12.75">
      <c r="A45" s="35" t="s">
        <v>57</v>
      </c>
      <c r="E45" s="40" t="s">
        <v>794</v>
      </c>
    </row>
    <row r="46" spans="1:5" ht="12.75">
      <c r="A46" t="s">
        <v>58</v>
      </c>
      <c r="E46" s="39" t="s">
        <v>787</v>
      </c>
    </row>
    <row r="47" spans="1:16" ht="12.75">
      <c r="A47" t="s">
        <v>49</v>
      </c>
      <c s="34" t="s">
        <v>129</v>
      </c>
      <c s="34" t="s">
        <v>803</v>
      </c>
      <c s="35" t="s">
        <v>51</v>
      </c>
      <c s="6" t="s">
        <v>804</v>
      </c>
      <c s="36" t="s">
        <v>432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80</v>
      </c>
      <c>
        <f>(M47*21)/100</f>
      </c>
      <c t="s">
        <v>27</v>
      </c>
    </row>
    <row r="48" spans="1:5" ht="12.75">
      <c r="A48" s="35" t="s">
        <v>55</v>
      </c>
      <c r="E48" s="39" t="s">
        <v>785</v>
      </c>
    </row>
    <row r="49" spans="1:5" ht="12.75">
      <c r="A49" s="35" t="s">
        <v>57</v>
      </c>
      <c r="E49" s="40" t="s">
        <v>794</v>
      </c>
    </row>
    <row r="50" spans="1:5" ht="12.75">
      <c r="A50" t="s">
        <v>58</v>
      </c>
      <c r="E50" s="39" t="s">
        <v>787</v>
      </c>
    </row>
    <row r="51" spans="1:16" ht="12.75">
      <c r="A51" t="s">
        <v>49</v>
      </c>
      <c s="34" t="s">
        <v>132</v>
      </c>
      <c s="34" t="s">
        <v>805</v>
      </c>
      <c s="35" t="s">
        <v>51</v>
      </c>
      <c s="6" t="s">
        <v>806</v>
      </c>
      <c s="36" t="s">
        <v>139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80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794</v>
      </c>
    </row>
    <row r="54" spans="1:5" ht="178.5">
      <c r="A54" t="s">
        <v>58</v>
      </c>
      <c r="E54" s="39" t="s">
        <v>807</v>
      </c>
    </row>
    <row r="55" spans="1:16" ht="12.75">
      <c r="A55" t="s">
        <v>49</v>
      </c>
      <c s="34" t="s">
        <v>136</v>
      </c>
      <c s="34" t="s">
        <v>808</v>
      </c>
      <c s="35" t="s">
        <v>51</v>
      </c>
      <c s="6" t="s">
        <v>809</v>
      </c>
      <c s="36" t="s">
        <v>139</v>
      </c>
      <c s="37">
        <v>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80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794</v>
      </c>
    </row>
    <row r="58" spans="1:5" ht="153">
      <c r="A58" t="s">
        <v>58</v>
      </c>
      <c r="E58" s="39" t="s">
        <v>810</v>
      </c>
    </row>
    <row r="59" spans="1:16" ht="12.75">
      <c r="A59" t="s">
        <v>49</v>
      </c>
      <c s="34" t="s">
        <v>141</v>
      </c>
      <c s="34" t="s">
        <v>811</v>
      </c>
      <c s="35" t="s">
        <v>51</v>
      </c>
      <c s="6" t="s">
        <v>812</v>
      </c>
      <c s="36" t="s">
        <v>432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80</v>
      </c>
      <c>
        <f>(M59*21)/100</f>
      </c>
      <c t="s">
        <v>27</v>
      </c>
    </row>
    <row r="60" spans="1:5" ht="12.75">
      <c r="A60" s="35" t="s">
        <v>55</v>
      </c>
      <c r="E60" s="39" t="s">
        <v>785</v>
      </c>
    </row>
    <row r="61" spans="1:5" ht="12.75">
      <c r="A61" s="35" t="s">
        <v>57</v>
      </c>
      <c r="E61" s="40" t="s">
        <v>794</v>
      </c>
    </row>
    <row r="62" spans="1:5" ht="12.75">
      <c r="A62" t="s">
        <v>58</v>
      </c>
      <c r="E62" s="39" t="s">
        <v>787</v>
      </c>
    </row>
    <row r="63" spans="1:16" ht="12.75">
      <c r="A63" t="s">
        <v>49</v>
      </c>
      <c s="34" t="s">
        <v>145</v>
      </c>
      <c s="34" t="s">
        <v>813</v>
      </c>
      <c s="35" t="s">
        <v>51</v>
      </c>
      <c s="6" t="s">
        <v>814</v>
      </c>
      <c s="36" t="s">
        <v>815</v>
      </c>
      <c s="37">
        <v>2.3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80</v>
      </c>
      <c>
        <f>(M63*21)/100</f>
      </c>
      <c t="s">
        <v>27</v>
      </c>
    </row>
    <row r="64" spans="1:5" ht="12.75">
      <c r="A64" s="35" t="s">
        <v>55</v>
      </c>
      <c r="E64" s="39" t="s">
        <v>785</v>
      </c>
    </row>
    <row r="65" spans="1:5" ht="12.75">
      <c r="A65" s="35" t="s">
        <v>57</v>
      </c>
      <c r="E65" s="40" t="s">
        <v>794</v>
      </c>
    </row>
    <row r="66" spans="1:5" ht="12.75">
      <c r="A66" t="s">
        <v>58</v>
      </c>
      <c r="E66" s="39" t="s">
        <v>787</v>
      </c>
    </row>
    <row r="67" spans="1:16" ht="12.75">
      <c r="A67" t="s">
        <v>49</v>
      </c>
      <c s="34" t="s">
        <v>149</v>
      </c>
      <c s="34" t="s">
        <v>816</v>
      </c>
      <c s="35" t="s">
        <v>51</v>
      </c>
      <c s="6" t="s">
        <v>817</v>
      </c>
      <c s="36" t="s">
        <v>112</v>
      </c>
      <c s="37">
        <v>230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80</v>
      </c>
      <c>
        <f>(M67*21)/100</f>
      </c>
      <c t="s">
        <v>27</v>
      </c>
    </row>
    <row r="68" spans="1:5" ht="12.75">
      <c r="A68" s="35" t="s">
        <v>55</v>
      </c>
      <c r="E68" s="39" t="s">
        <v>818</v>
      </c>
    </row>
    <row r="69" spans="1:5" ht="12.75">
      <c r="A69" s="35" t="s">
        <v>57</v>
      </c>
      <c r="E69" s="40" t="s">
        <v>794</v>
      </c>
    </row>
    <row r="70" spans="1:5" ht="12.75">
      <c r="A70" t="s">
        <v>58</v>
      </c>
      <c r="E70" s="39" t="s">
        <v>787</v>
      </c>
    </row>
    <row r="71" spans="1:16" ht="12.75">
      <c r="A71" t="s">
        <v>49</v>
      </c>
      <c s="34" t="s">
        <v>153</v>
      </c>
      <c s="34" t="s">
        <v>819</v>
      </c>
      <c s="35" t="s">
        <v>51</v>
      </c>
      <c s="6" t="s">
        <v>820</v>
      </c>
      <c s="36" t="s">
        <v>821</v>
      </c>
      <c s="37">
        <v>3.68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80</v>
      </c>
      <c>
        <f>(M71*21)/100</f>
      </c>
      <c t="s">
        <v>27</v>
      </c>
    </row>
    <row r="72" spans="1:5" ht="12.75">
      <c r="A72" s="35" t="s">
        <v>55</v>
      </c>
      <c r="E72" s="39" t="s">
        <v>785</v>
      </c>
    </row>
    <row r="73" spans="1:5" ht="12.75">
      <c r="A73" s="35" t="s">
        <v>57</v>
      </c>
      <c r="E73" s="40" t="s">
        <v>794</v>
      </c>
    </row>
    <row r="74" spans="1:5" ht="12.75">
      <c r="A74" t="s">
        <v>58</v>
      </c>
      <c r="E74" s="39" t="s">
        <v>787</v>
      </c>
    </row>
    <row r="75" spans="1:16" ht="12.75">
      <c r="A75" t="s">
        <v>49</v>
      </c>
      <c s="34" t="s">
        <v>157</v>
      </c>
      <c s="34" t="s">
        <v>822</v>
      </c>
      <c s="35" t="s">
        <v>51</v>
      </c>
      <c s="6" t="s">
        <v>823</v>
      </c>
      <c s="36" t="s">
        <v>112</v>
      </c>
      <c s="37">
        <v>230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80</v>
      </c>
      <c>
        <f>(M75*21)/100</f>
      </c>
      <c t="s">
        <v>27</v>
      </c>
    </row>
    <row r="76" spans="1:5" ht="12.75">
      <c r="A76" s="35" t="s">
        <v>55</v>
      </c>
      <c r="E76" s="39" t="s">
        <v>818</v>
      </c>
    </row>
    <row r="77" spans="1:5" ht="12.75">
      <c r="A77" s="35" t="s">
        <v>57</v>
      </c>
      <c r="E77" s="40" t="s">
        <v>794</v>
      </c>
    </row>
    <row r="78" spans="1:5" ht="12.75">
      <c r="A78" t="s">
        <v>58</v>
      </c>
      <c r="E78" s="39" t="s">
        <v>787</v>
      </c>
    </row>
    <row r="79" spans="1:16" ht="12.75">
      <c r="A79" t="s">
        <v>49</v>
      </c>
      <c s="34" t="s">
        <v>163</v>
      </c>
      <c s="34" t="s">
        <v>824</v>
      </c>
      <c s="35" t="s">
        <v>51</v>
      </c>
      <c s="6" t="s">
        <v>825</v>
      </c>
      <c s="36" t="s">
        <v>112</v>
      </c>
      <c s="37">
        <v>200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80</v>
      </c>
      <c>
        <f>(M79*21)/100</f>
      </c>
      <c t="s">
        <v>27</v>
      </c>
    </row>
    <row r="80" spans="1:5" ht="12.75">
      <c r="A80" s="35" t="s">
        <v>55</v>
      </c>
      <c r="E80" s="39" t="s">
        <v>785</v>
      </c>
    </row>
    <row r="81" spans="1:5" ht="12.75">
      <c r="A81" s="35" t="s">
        <v>57</v>
      </c>
      <c r="E81" s="40" t="s">
        <v>794</v>
      </c>
    </row>
    <row r="82" spans="1:5" ht="12.75">
      <c r="A82" t="s">
        <v>58</v>
      </c>
      <c r="E82" s="39" t="s">
        <v>787</v>
      </c>
    </row>
    <row r="83" spans="1:16" ht="12.75">
      <c r="A83" t="s">
        <v>49</v>
      </c>
      <c s="34" t="s">
        <v>166</v>
      </c>
      <c s="34" t="s">
        <v>826</v>
      </c>
      <c s="35" t="s">
        <v>51</v>
      </c>
      <c s="6" t="s">
        <v>827</v>
      </c>
      <c s="36" t="s">
        <v>112</v>
      </c>
      <c s="37">
        <v>230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80</v>
      </c>
      <c>
        <f>(M83*21)/100</f>
      </c>
      <c t="s">
        <v>27</v>
      </c>
    </row>
    <row r="84" spans="1:5" ht="12.75">
      <c r="A84" s="35" t="s">
        <v>55</v>
      </c>
      <c r="E84" s="39" t="s">
        <v>785</v>
      </c>
    </row>
    <row r="85" spans="1:5" ht="12.75">
      <c r="A85" s="35" t="s">
        <v>57</v>
      </c>
      <c r="E85" s="40" t="s">
        <v>794</v>
      </c>
    </row>
    <row r="86" spans="1:5" ht="12.75">
      <c r="A86" t="s">
        <v>58</v>
      </c>
      <c r="E86" s="39" t="s">
        <v>787</v>
      </c>
    </row>
    <row r="87" spans="1:16" ht="12.75">
      <c r="A87" t="s">
        <v>49</v>
      </c>
      <c s="34" t="s">
        <v>170</v>
      </c>
      <c s="34" t="s">
        <v>828</v>
      </c>
      <c s="35" t="s">
        <v>51</v>
      </c>
      <c s="6" t="s">
        <v>829</v>
      </c>
      <c s="36" t="s">
        <v>112</v>
      </c>
      <c s="37">
        <v>230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80</v>
      </c>
      <c>
        <f>(M87*21)/100</f>
      </c>
      <c t="s">
        <v>27</v>
      </c>
    </row>
    <row r="88" spans="1:5" ht="12.75">
      <c r="A88" s="35" t="s">
        <v>55</v>
      </c>
      <c r="E88" s="39" t="s">
        <v>785</v>
      </c>
    </row>
    <row r="89" spans="1:5" ht="12.75">
      <c r="A89" s="35" t="s">
        <v>57</v>
      </c>
      <c r="E89" s="40" t="s">
        <v>794</v>
      </c>
    </row>
    <row r="90" spans="1:5" ht="12.75">
      <c r="A90" t="s">
        <v>58</v>
      </c>
      <c r="E90" s="39" t="s">
        <v>787</v>
      </c>
    </row>
    <row r="91" spans="1:16" ht="12.75">
      <c r="A91" t="s">
        <v>49</v>
      </c>
      <c s="34" t="s">
        <v>173</v>
      </c>
      <c s="34" t="s">
        <v>830</v>
      </c>
      <c s="35" t="s">
        <v>51</v>
      </c>
      <c s="6" t="s">
        <v>831</v>
      </c>
      <c s="36" t="s">
        <v>432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80</v>
      </c>
      <c>
        <f>(M91*21)/100</f>
      </c>
      <c t="s">
        <v>27</v>
      </c>
    </row>
    <row r="92" spans="1:5" ht="12.75">
      <c r="A92" s="35" t="s">
        <v>55</v>
      </c>
      <c r="E92" s="39" t="s">
        <v>785</v>
      </c>
    </row>
    <row r="93" spans="1:5" ht="12.75">
      <c r="A93" s="35" t="s">
        <v>57</v>
      </c>
      <c r="E93" s="40" t="s">
        <v>794</v>
      </c>
    </row>
    <row r="94" spans="1:5" ht="12.75">
      <c r="A94" t="s">
        <v>58</v>
      </c>
      <c r="E94" s="39" t="s">
        <v>787</v>
      </c>
    </row>
    <row r="95" spans="1:16" ht="12.75">
      <c r="A95" t="s">
        <v>49</v>
      </c>
      <c s="34" t="s">
        <v>177</v>
      </c>
      <c s="34" t="s">
        <v>832</v>
      </c>
      <c s="35" t="s">
        <v>51</v>
      </c>
      <c s="6" t="s">
        <v>833</v>
      </c>
      <c s="36" t="s">
        <v>432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80</v>
      </c>
      <c>
        <f>(M95*21)/100</f>
      </c>
      <c t="s">
        <v>27</v>
      </c>
    </row>
    <row r="96" spans="1:5" ht="12.75">
      <c r="A96" s="35" t="s">
        <v>55</v>
      </c>
      <c r="E96" s="39" t="s">
        <v>785</v>
      </c>
    </row>
    <row r="97" spans="1:5" ht="12.75">
      <c r="A97" s="35" t="s">
        <v>57</v>
      </c>
      <c r="E97" s="40" t="s">
        <v>794</v>
      </c>
    </row>
    <row r="98" spans="1:5" ht="12.75">
      <c r="A98" t="s">
        <v>58</v>
      </c>
      <c r="E98" s="39" t="s">
        <v>787</v>
      </c>
    </row>
    <row r="99" spans="1:16" ht="12.75">
      <c r="A99" t="s">
        <v>49</v>
      </c>
      <c s="34" t="s">
        <v>181</v>
      </c>
      <c s="34" t="s">
        <v>834</v>
      </c>
      <c s="35" t="s">
        <v>51</v>
      </c>
      <c s="6" t="s">
        <v>835</v>
      </c>
      <c s="36" t="s">
        <v>432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80</v>
      </c>
      <c>
        <f>(M99*21)/100</f>
      </c>
      <c t="s">
        <v>27</v>
      </c>
    </row>
    <row r="100" spans="1:5" ht="12.75">
      <c r="A100" s="35" t="s">
        <v>55</v>
      </c>
      <c r="E100" s="39" t="s">
        <v>785</v>
      </c>
    </row>
    <row r="101" spans="1:5" ht="12.75">
      <c r="A101" s="35" t="s">
        <v>57</v>
      </c>
      <c r="E101" s="40" t="s">
        <v>794</v>
      </c>
    </row>
    <row r="102" spans="1:5" ht="12.75">
      <c r="A102" t="s">
        <v>58</v>
      </c>
      <c r="E102" s="39" t="s">
        <v>787</v>
      </c>
    </row>
    <row r="103" spans="1:16" ht="12.75">
      <c r="A103" t="s">
        <v>49</v>
      </c>
      <c s="34" t="s">
        <v>185</v>
      </c>
      <c s="34" t="s">
        <v>836</v>
      </c>
      <c s="35" t="s">
        <v>51</v>
      </c>
      <c s="6" t="s">
        <v>837</v>
      </c>
      <c s="36" t="s">
        <v>432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80</v>
      </c>
      <c>
        <f>(M103*21)/100</f>
      </c>
      <c t="s">
        <v>27</v>
      </c>
    </row>
    <row r="104" spans="1:5" ht="12.75">
      <c r="A104" s="35" t="s">
        <v>55</v>
      </c>
      <c r="E104" s="39" t="s">
        <v>785</v>
      </c>
    </row>
    <row r="105" spans="1:5" ht="12.75">
      <c r="A105" s="35" t="s">
        <v>57</v>
      </c>
      <c r="E105" s="40" t="s">
        <v>794</v>
      </c>
    </row>
    <row r="106" spans="1:5" ht="12.75">
      <c r="A106" t="s">
        <v>58</v>
      </c>
      <c r="E106" s="39" t="s">
        <v>787</v>
      </c>
    </row>
    <row r="107" spans="1:16" ht="25.5">
      <c r="A107" t="s">
        <v>49</v>
      </c>
      <c s="34" t="s">
        <v>191</v>
      </c>
      <c s="34" t="s">
        <v>838</v>
      </c>
      <c s="35" t="s">
        <v>51</v>
      </c>
      <c s="6" t="s">
        <v>839</v>
      </c>
      <c s="36" t="s">
        <v>840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80</v>
      </c>
      <c>
        <f>(M107*21)/100</f>
      </c>
      <c t="s">
        <v>27</v>
      </c>
    </row>
    <row r="108" spans="1:5" ht="12.75">
      <c r="A108" s="35" t="s">
        <v>55</v>
      </c>
      <c r="E108" s="39" t="s">
        <v>785</v>
      </c>
    </row>
    <row r="109" spans="1:5" ht="12.75">
      <c r="A109" s="35" t="s">
        <v>57</v>
      </c>
      <c r="E109" s="40" t="s">
        <v>794</v>
      </c>
    </row>
    <row r="110" spans="1:5" ht="12.75">
      <c r="A110" t="s">
        <v>58</v>
      </c>
      <c r="E110" s="39" t="s">
        <v>787</v>
      </c>
    </row>
    <row r="111" spans="1:16" ht="12.75">
      <c r="A111" t="s">
        <v>49</v>
      </c>
      <c s="34" t="s">
        <v>195</v>
      </c>
      <c s="34" t="s">
        <v>841</v>
      </c>
      <c s="35" t="s">
        <v>51</v>
      </c>
      <c s="6" t="s">
        <v>842</v>
      </c>
      <c s="36" t="s">
        <v>843</v>
      </c>
      <c s="37">
        <v>16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80</v>
      </c>
      <c>
        <f>(M111*21)/100</f>
      </c>
      <c t="s">
        <v>27</v>
      </c>
    </row>
    <row r="112" spans="1:5" ht="12.75">
      <c r="A112" s="35" t="s">
        <v>55</v>
      </c>
      <c r="E112" s="39" t="s">
        <v>785</v>
      </c>
    </row>
    <row r="113" spans="1:5" ht="12.75">
      <c r="A113" s="35" t="s">
        <v>57</v>
      </c>
      <c r="E113" s="40" t="s">
        <v>794</v>
      </c>
    </row>
    <row r="114" spans="1:5" ht="12.75">
      <c r="A114" t="s">
        <v>58</v>
      </c>
      <c r="E114" s="39" t="s">
        <v>787</v>
      </c>
    </row>
    <row r="115" spans="1:16" ht="12.75">
      <c r="A115" t="s">
        <v>49</v>
      </c>
      <c s="34" t="s">
        <v>202</v>
      </c>
      <c s="34" t="s">
        <v>844</v>
      </c>
      <c s="35" t="s">
        <v>51</v>
      </c>
      <c s="6" t="s">
        <v>845</v>
      </c>
      <c s="36" t="s">
        <v>843</v>
      </c>
      <c s="37">
        <v>16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80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794</v>
      </c>
    </row>
    <row r="118" spans="1:5" ht="153">
      <c r="A118" t="s">
        <v>58</v>
      </c>
      <c r="E118" s="39" t="s">
        <v>846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780</v>
      </c>
      <c r="E4" s="26" t="s">
        <v>781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COUNTIFS(L8:L79,"=0",A8:A79,"P")+COUNTIFS(L8:L79,"",A8:A79,"P")+SUM(Q8:Q79)</f>
      </c>
    </row>
    <row r="8" spans="1:13" ht="12.75">
      <c r="A8" t="s">
        <v>44</v>
      </c>
      <c r="C8" s="28" t="s">
        <v>849</v>
      </c>
      <c r="E8" s="30" t="s">
        <v>848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793</v>
      </c>
      <c s="35" t="s">
        <v>51</v>
      </c>
      <c s="6" t="s">
        <v>311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55</v>
      </c>
      <c r="E11" s="39" t="s">
        <v>785</v>
      </c>
    </row>
    <row r="12" spans="1:5" ht="12.75">
      <c r="A12" s="35" t="s">
        <v>57</v>
      </c>
      <c r="E12" s="40" t="s">
        <v>794</v>
      </c>
    </row>
    <row r="13" spans="1:5" ht="12.75">
      <c r="A13" t="s">
        <v>58</v>
      </c>
      <c r="E13" s="39" t="s">
        <v>301</v>
      </c>
    </row>
    <row r="14" spans="1:16" ht="12.75">
      <c r="A14" t="s">
        <v>49</v>
      </c>
      <c s="34" t="s">
        <v>27</v>
      </c>
      <c s="34" t="s">
        <v>793</v>
      </c>
      <c s="35" t="s">
        <v>47</v>
      </c>
      <c s="6" t="s">
        <v>795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55</v>
      </c>
      <c r="E15" s="39" t="s">
        <v>785</v>
      </c>
    </row>
    <row r="16" spans="1:5" ht="12.75">
      <c r="A16" s="35" t="s">
        <v>57</v>
      </c>
      <c r="E16" s="40" t="s">
        <v>794</v>
      </c>
    </row>
    <row r="17" spans="1:5" ht="12.75">
      <c r="A17" t="s">
        <v>58</v>
      </c>
      <c r="E17" s="39" t="s">
        <v>301</v>
      </c>
    </row>
    <row r="18" spans="1:16" ht="12.75">
      <c r="A18" t="s">
        <v>49</v>
      </c>
      <c s="34" t="s">
        <v>26</v>
      </c>
      <c s="34" t="s">
        <v>850</v>
      </c>
      <c s="35" t="s">
        <v>51</v>
      </c>
      <c s="6" t="s">
        <v>789</v>
      </c>
      <c s="36" t="s">
        <v>119</v>
      </c>
      <c s="37">
        <v>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55</v>
      </c>
      <c r="E19" s="39" t="s">
        <v>785</v>
      </c>
    </row>
    <row r="20" spans="1:5" ht="12.75">
      <c r="A20" s="35" t="s">
        <v>57</v>
      </c>
      <c r="E20" s="40" t="s">
        <v>851</v>
      </c>
    </row>
    <row r="21" spans="1:5" ht="12.75">
      <c r="A21" t="s">
        <v>58</v>
      </c>
      <c r="E21" s="39" t="s">
        <v>787</v>
      </c>
    </row>
    <row r="22" spans="1:16" ht="12.75">
      <c r="A22" t="s">
        <v>49</v>
      </c>
      <c s="34" t="s">
        <v>69</v>
      </c>
      <c s="34" t="s">
        <v>791</v>
      </c>
      <c s="35" t="s">
        <v>51</v>
      </c>
      <c s="6" t="s">
        <v>792</v>
      </c>
      <c s="36" t="s">
        <v>119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55</v>
      </c>
      <c r="E23" s="39" t="s">
        <v>785</v>
      </c>
    </row>
    <row r="24" spans="1:5" ht="12.75">
      <c r="A24" s="35" t="s">
        <v>57</v>
      </c>
      <c r="E24" s="40" t="s">
        <v>852</v>
      </c>
    </row>
    <row r="25" spans="1:5" ht="12.75">
      <c r="A25" t="s">
        <v>58</v>
      </c>
      <c r="E25" s="39" t="s">
        <v>787</v>
      </c>
    </row>
    <row r="26" spans="1:13" ht="12.75">
      <c r="A26" t="s">
        <v>46</v>
      </c>
      <c r="C26" s="31" t="s">
        <v>82</v>
      </c>
      <c r="E26" s="33" t="s">
        <v>796</v>
      </c>
      <c r="J26" s="32">
        <f>0</f>
      </c>
      <c s="32">
        <f>0</f>
      </c>
      <c s="32">
        <f>0+L27+L31+L35+L39+L43+L47+L51+L55+L59+L63+L67+L71+L75+L79</f>
      </c>
      <c s="32">
        <f>0+M27+M31+M35+M39+M43+M47+M51+M55+M59+M63+M67+M71+M75+M79</f>
      </c>
    </row>
    <row r="27" spans="1:16" ht="12.75">
      <c r="A27" t="s">
        <v>49</v>
      </c>
      <c s="34" t="s">
        <v>73</v>
      </c>
      <c s="34" t="s">
        <v>668</v>
      </c>
      <c s="35" t="s">
        <v>51</v>
      </c>
      <c s="6" t="s">
        <v>669</v>
      </c>
      <c s="36" t="s">
        <v>112</v>
      </c>
      <c s="37">
        <v>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80</v>
      </c>
      <c>
        <f>(M27*21)/100</f>
      </c>
      <c t="s">
        <v>27</v>
      </c>
    </row>
    <row r="28" spans="1:5" ht="12.75">
      <c r="A28" s="35" t="s">
        <v>55</v>
      </c>
      <c r="E28" s="39" t="s">
        <v>785</v>
      </c>
    </row>
    <row r="29" spans="1:5" ht="12.75">
      <c r="A29" s="35" t="s">
        <v>57</v>
      </c>
      <c r="E29" s="40" t="s">
        <v>794</v>
      </c>
    </row>
    <row r="30" spans="1:5" ht="12.75">
      <c r="A30" t="s">
        <v>58</v>
      </c>
      <c r="E30" s="39" t="s">
        <v>787</v>
      </c>
    </row>
    <row r="31" spans="1:16" ht="12.75">
      <c r="A31" t="s">
        <v>49</v>
      </c>
      <c s="34" t="s">
        <v>77</v>
      </c>
      <c s="34" t="s">
        <v>799</v>
      </c>
      <c s="35" t="s">
        <v>51</v>
      </c>
      <c s="6" t="s">
        <v>800</v>
      </c>
      <c s="36" t="s">
        <v>112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12.75">
      <c r="A32" s="35" t="s">
        <v>55</v>
      </c>
      <c r="E32" s="39" t="s">
        <v>785</v>
      </c>
    </row>
    <row r="33" spans="1:5" ht="12.75">
      <c r="A33" s="35" t="s">
        <v>57</v>
      </c>
      <c r="E33" s="40" t="s">
        <v>794</v>
      </c>
    </row>
    <row r="34" spans="1:5" ht="12.75">
      <c r="A34" t="s">
        <v>58</v>
      </c>
      <c r="E34" s="39" t="s">
        <v>787</v>
      </c>
    </row>
    <row r="35" spans="1:16" ht="25.5">
      <c r="A35" t="s">
        <v>49</v>
      </c>
      <c s="34" t="s">
        <v>82</v>
      </c>
      <c s="34" t="s">
        <v>801</v>
      </c>
      <c s="35" t="s">
        <v>51</v>
      </c>
      <c s="6" t="s">
        <v>802</v>
      </c>
      <c s="36" t="s">
        <v>112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80</v>
      </c>
      <c>
        <f>(M35*21)/100</f>
      </c>
      <c t="s">
        <v>27</v>
      </c>
    </row>
    <row r="36" spans="1:5" ht="12.75">
      <c r="A36" s="35" t="s">
        <v>55</v>
      </c>
      <c r="E36" s="39" t="s">
        <v>785</v>
      </c>
    </row>
    <row r="37" spans="1:5" ht="12.75">
      <c r="A37" s="35" t="s">
        <v>57</v>
      </c>
      <c r="E37" s="40" t="s">
        <v>794</v>
      </c>
    </row>
    <row r="38" spans="1:5" ht="12.75">
      <c r="A38" t="s">
        <v>58</v>
      </c>
      <c r="E38" s="39" t="s">
        <v>787</v>
      </c>
    </row>
    <row r="39" spans="1:16" ht="12.75">
      <c r="A39" t="s">
        <v>49</v>
      </c>
      <c s="34" t="s">
        <v>121</v>
      </c>
      <c s="34" t="s">
        <v>803</v>
      </c>
      <c s="35" t="s">
        <v>51</v>
      </c>
      <c s="6" t="s">
        <v>804</v>
      </c>
      <c s="36" t="s">
        <v>139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80</v>
      </c>
      <c>
        <f>(M39*21)/100</f>
      </c>
      <c t="s">
        <v>27</v>
      </c>
    </row>
    <row r="40" spans="1:5" ht="12.75">
      <c r="A40" s="35" t="s">
        <v>55</v>
      </c>
      <c r="E40" s="39" t="s">
        <v>785</v>
      </c>
    </row>
    <row r="41" spans="1:5" ht="12.75">
      <c r="A41" s="35" t="s">
        <v>57</v>
      </c>
      <c r="E41" s="40" t="s">
        <v>794</v>
      </c>
    </row>
    <row r="42" spans="1:5" ht="12.75">
      <c r="A42" t="s">
        <v>58</v>
      </c>
      <c r="E42" s="39" t="s">
        <v>787</v>
      </c>
    </row>
    <row r="43" spans="1:16" ht="12.75">
      <c r="A43" t="s">
        <v>49</v>
      </c>
      <c s="34" t="s">
        <v>124</v>
      </c>
      <c s="34" t="s">
        <v>853</v>
      </c>
      <c s="35" t="s">
        <v>51</v>
      </c>
      <c s="6" t="s">
        <v>854</v>
      </c>
      <c s="36" t="s">
        <v>855</v>
      </c>
      <c s="37">
        <v>0.6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80</v>
      </c>
      <c>
        <f>(M43*21)/100</f>
      </c>
      <c t="s">
        <v>27</v>
      </c>
    </row>
    <row r="44" spans="1:5" ht="12.75">
      <c r="A44" s="35" t="s">
        <v>55</v>
      </c>
      <c r="E44" s="39" t="s">
        <v>785</v>
      </c>
    </row>
    <row r="45" spans="1:5" ht="12.75">
      <c r="A45" s="35" t="s">
        <v>57</v>
      </c>
      <c r="E45" s="40" t="s">
        <v>794</v>
      </c>
    </row>
    <row r="46" spans="1:5" ht="12.75">
      <c r="A46" t="s">
        <v>58</v>
      </c>
      <c r="E46" s="39" t="s">
        <v>787</v>
      </c>
    </row>
    <row r="47" spans="1:16" ht="12.75">
      <c r="A47" t="s">
        <v>49</v>
      </c>
      <c s="34" t="s">
        <v>129</v>
      </c>
      <c s="34" t="s">
        <v>856</v>
      </c>
      <c s="35" t="s">
        <v>51</v>
      </c>
      <c s="6" t="s">
        <v>857</v>
      </c>
      <c s="36" t="s">
        <v>855</v>
      </c>
      <c s="37">
        <v>4.8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80</v>
      </c>
      <c>
        <f>(M47*21)/100</f>
      </c>
      <c t="s">
        <v>27</v>
      </c>
    </row>
    <row r="48" spans="1:5" ht="12.75">
      <c r="A48" s="35" t="s">
        <v>55</v>
      </c>
      <c r="E48" s="39" t="s">
        <v>785</v>
      </c>
    </row>
    <row r="49" spans="1:5" ht="12.75">
      <c r="A49" s="35" t="s">
        <v>57</v>
      </c>
      <c r="E49" s="40" t="s">
        <v>794</v>
      </c>
    </row>
    <row r="50" spans="1:5" ht="12.75">
      <c r="A50" t="s">
        <v>58</v>
      </c>
      <c r="E50" s="39" t="s">
        <v>787</v>
      </c>
    </row>
    <row r="51" spans="1:16" ht="12.75">
      <c r="A51" t="s">
        <v>49</v>
      </c>
      <c s="34" t="s">
        <v>132</v>
      </c>
      <c s="34" t="s">
        <v>858</v>
      </c>
      <c s="35" t="s">
        <v>51</v>
      </c>
      <c s="6" t="s">
        <v>859</v>
      </c>
      <c s="36" t="s">
        <v>855</v>
      </c>
      <c s="37">
        <v>0.6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80</v>
      </c>
      <c>
        <f>(M51*21)/100</f>
      </c>
      <c t="s">
        <v>27</v>
      </c>
    </row>
    <row r="52" spans="1:5" ht="12.75">
      <c r="A52" s="35" t="s">
        <v>55</v>
      </c>
      <c r="E52" s="39" t="s">
        <v>785</v>
      </c>
    </row>
    <row r="53" spans="1:5" ht="12.75">
      <c r="A53" s="35" t="s">
        <v>57</v>
      </c>
      <c r="E53" s="40" t="s">
        <v>794</v>
      </c>
    </row>
    <row r="54" spans="1:5" ht="12.75">
      <c r="A54" t="s">
        <v>58</v>
      </c>
      <c r="E54" s="39" t="s">
        <v>787</v>
      </c>
    </row>
    <row r="55" spans="1:16" ht="12.75">
      <c r="A55" t="s">
        <v>49</v>
      </c>
      <c s="34" t="s">
        <v>136</v>
      </c>
      <c s="34" t="s">
        <v>860</v>
      </c>
      <c s="35" t="s">
        <v>51</v>
      </c>
      <c s="6" t="s">
        <v>861</v>
      </c>
      <c s="36" t="s">
        <v>855</v>
      </c>
      <c s="37">
        <v>4.8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80</v>
      </c>
      <c>
        <f>(M55*21)/100</f>
      </c>
      <c t="s">
        <v>27</v>
      </c>
    </row>
    <row r="56" spans="1:5" ht="12.75">
      <c r="A56" s="35" t="s">
        <v>55</v>
      </c>
      <c r="E56" s="39" t="s">
        <v>785</v>
      </c>
    </row>
    <row r="57" spans="1:5" ht="12.75">
      <c r="A57" s="35" t="s">
        <v>57</v>
      </c>
      <c r="E57" s="40" t="s">
        <v>794</v>
      </c>
    </row>
    <row r="58" spans="1:5" ht="12.75">
      <c r="A58" t="s">
        <v>58</v>
      </c>
      <c r="E58" s="39" t="s">
        <v>787</v>
      </c>
    </row>
    <row r="59" spans="1:16" ht="12.75">
      <c r="A59" t="s">
        <v>49</v>
      </c>
      <c s="34" t="s">
        <v>141</v>
      </c>
      <c s="34" t="s">
        <v>862</v>
      </c>
      <c s="35" t="s">
        <v>51</v>
      </c>
      <c s="6" t="s">
        <v>863</v>
      </c>
      <c s="36" t="s">
        <v>815</v>
      </c>
      <c s="37">
        <v>0.69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80</v>
      </c>
      <c>
        <f>(M59*21)/100</f>
      </c>
      <c t="s">
        <v>27</v>
      </c>
    </row>
    <row r="60" spans="1:5" ht="12.75">
      <c r="A60" s="35" t="s">
        <v>55</v>
      </c>
      <c r="E60" s="39" t="s">
        <v>785</v>
      </c>
    </row>
    <row r="61" spans="1:5" ht="12.75">
      <c r="A61" s="35" t="s">
        <v>57</v>
      </c>
      <c r="E61" s="40" t="s">
        <v>794</v>
      </c>
    </row>
    <row r="62" spans="1:5" ht="12.75">
      <c r="A62" t="s">
        <v>58</v>
      </c>
      <c r="E62" s="39" t="s">
        <v>787</v>
      </c>
    </row>
    <row r="63" spans="1:16" ht="12.75">
      <c r="A63" t="s">
        <v>49</v>
      </c>
      <c s="34" t="s">
        <v>145</v>
      </c>
      <c s="34" t="s">
        <v>864</v>
      </c>
      <c s="35" t="s">
        <v>51</v>
      </c>
      <c s="6" t="s">
        <v>865</v>
      </c>
      <c s="36" t="s">
        <v>815</v>
      </c>
      <c s="37">
        <v>3.45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80</v>
      </c>
      <c>
        <f>(M63*21)/100</f>
      </c>
      <c t="s">
        <v>27</v>
      </c>
    </row>
    <row r="64" spans="1:5" ht="12.75">
      <c r="A64" s="35" t="s">
        <v>55</v>
      </c>
      <c r="E64" s="39" t="s">
        <v>785</v>
      </c>
    </row>
    <row r="65" spans="1:5" ht="12.75">
      <c r="A65" s="35" t="s">
        <v>57</v>
      </c>
      <c r="E65" s="40" t="s">
        <v>794</v>
      </c>
    </row>
    <row r="66" spans="1:5" ht="12.75">
      <c r="A66" t="s">
        <v>58</v>
      </c>
      <c r="E66" s="39" t="s">
        <v>787</v>
      </c>
    </row>
    <row r="67" spans="1:16" ht="12.75">
      <c r="A67" t="s">
        <v>49</v>
      </c>
      <c s="34" t="s">
        <v>149</v>
      </c>
      <c s="34" t="s">
        <v>816</v>
      </c>
      <c s="35" t="s">
        <v>51</v>
      </c>
      <c s="6" t="s">
        <v>817</v>
      </c>
      <c s="36" t="s">
        <v>112</v>
      </c>
      <c s="37">
        <v>460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80</v>
      </c>
      <c>
        <f>(M67*21)/100</f>
      </c>
      <c t="s">
        <v>27</v>
      </c>
    </row>
    <row r="68" spans="1:5" ht="12.75">
      <c r="A68" s="35" t="s">
        <v>55</v>
      </c>
      <c r="E68" s="39" t="s">
        <v>785</v>
      </c>
    </row>
    <row r="69" spans="1:5" ht="12.75">
      <c r="A69" s="35" t="s">
        <v>57</v>
      </c>
      <c r="E69" s="40" t="s">
        <v>866</v>
      </c>
    </row>
    <row r="70" spans="1:5" ht="12.75">
      <c r="A70" t="s">
        <v>58</v>
      </c>
      <c r="E70" s="39" t="s">
        <v>787</v>
      </c>
    </row>
    <row r="71" spans="1:16" ht="12.75">
      <c r="A71" t="s">
        <v>49</v>
      </c>
      <c s="34" t="s">
        <v>153</v>
      </c>
      <c s="34" t="s">
        <v>867</v>
      </c>
      <c s="35" t="s">
        <v>51</v>
      </c>
      <c s="6" t="s">
        <v>868</v>
      </c>
      <c s="36" t="s">
        <v>139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80</v>
      </c>
      <c>
        <f>(M71*21)/100</f>
      </c>
      <c t="s">
        <v>27</v>
      </c>
    </row>
    <row r="72" spans="1:5" ht="12.75">
      <c r="A72" s="35" t="s">
        <v>55</v>
      </c>
      <c r="E72" s="39" t="s">
        <v>869</v>
      </c>
    </row>
    <row r="73" spans="1:5" ht="12.75">
      <c r="A73" s="35" t="s">
        <v>57</v>
      </c>
      <c r="E73" s="40" t="s">
        <v>794</v>
      </c>
    </row>
    <row r="74" spans="1:5" ht="12.75">
      <c r="A74" t="s">
        <v>58</v>
      </c>
      <c r="E74" s="39" t="s">
        <v>787</v>
      </c>
    </row>
    <row r="75" spans="1:16" ht="12.75">
      <c r="A75" t="s">
        <v>49</v>
      </c>
      <c s="34" t="s">
        <v>157</v>
      </c>
      <c s="34" t="s">
        <v>870</v>
      </c>
      <c s="35" t="s">
        <v>51</v>
      </c>
      <c s="6" t="s">
        <v>871</v>
      </c>
      <c s="36" t="s">
        <v>139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80</v>
      </c>
      <c>
        <f>(M75*21)/100</f>
      </c>
      <c t="s">
        <v>27</v>
      </c>
    </row>
    <row r="76" spans="1:5" ht="12.75">
      <c r="A76" s="35" t="s">
        <v>55</v>
      </c>
      <c r="E76" s="39" t="s">
        <v>785</v>
      </c>
    </row>
    <row r="77" spans="1:5" ht="12.75">
      <c r="A77" s="35" t="s">
        <v>57</v>
      </c>
      <c r="E77" s="40" t="s">
        <v>794</v>
      </c>
    </row>
    <row r="78" spans="1:5" ht="12.75">
      <c r="A78" t="s">
        <v>58</v>
      </c>
      <c r="E78" s="39" t="s">
        <v>787</v>
      </c>
    </row>
    <row r="79" spans="1:16" ht="12.75">
      <c r="A79" t="s">
        <v>49</v>
      </c>
      <c s="34" t="s">
        <v>163</v>
      </c>
      <c s="34" t="s">
        <v>836</v>
      </c>
      <c s="35" t="s">
        <v>51</v>
      </c>
      <c s="6" t="s">
        <v>837</v>
      </c>
      <c s="36" t="s">
        <v>139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80</v>
      </c>
      <c>
        <f>(M79*21)/100</f>
      </c>
      <c t="s">
        <v>27</v>
      </c>
    </row>
    <row r="80" spans="1:5" ht="12.75">
      <c r="A80" s="35" t="s">
        <v>55</v>
      </c>
      <c r="E80" s="39" t="s">
        <v>785</v>
      </c>
    </row>
    <row r="81" spans="1:5" ht="12.75">
      <c r="A81" s="35" t="s">
        <v>57</v>
      </c>
      <c r="E81" s="40" t="s">
        <v>794</v>
      </c>
    </row>
    <row r="82" spans="1:5" ht="12.75">
      <c r="A82" t="s">
        <v>58</v>
      </c>
      <c r="E82" s="39" t="s">
        <v>787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