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M" reservationPassword="0"/>
  <workbookPr/>
  <bookViews>
    <workbookView xWindow="240" yWindow="120" windowWidth="14940" windowHeight="9225" activeTab="0"/>
  </bookViews>
  <sheets>
    <sheet name="Rekapitulace" sheetId="1" r:id="rId1"/>
    <sheet name="SO 98-98" sheetId="2" r:id="rId2"/>
    <sheet name="SO 03.A" sheetId="3" r:id="rId3"/>
    <sheet name="SO 03.B" sheetId="4" r:id="rId4"/>
    <sheet name="SO 04" sheetId="5" r:id="rId5"/>
    <sheet name="SO 01" sheetId="6" r:id="rId6"/>
    <sheet name="SO 02" sheetId="7" r:id="rId7"/>
    <sheet name="SO 05" sheetId="8" r:id="rId8"/>
  </sheets>
  <definedNames/>
  <calcPr/>
  <webPublishing/>
</workbook>
</file>

<file path=xl/sharedStrings.xml><?xml version="1.0" encoding="utf-8"?>
<sst xmlns="http://schemas.openxmlformats.org/spreadsheetml/2006/main" count="3148" uniqueCount="793">
  <si>
    <t>Aspe</t>
  </si>
  <si>
    <t>Rekapitulace ceny</t>
  </si>
  <si>
    <t>5323520036-zm01</t>
  </si>
  <si>
    <t>Rekonstrukce mostu v km 190,152 trati Plzeň - Žatec</t>
  </si>
  <si>
    <t>ZŘ</t>
  </si>
  <si>
    <t>20210121</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</si>
  <si>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</si>
  <si>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</si>
  <si>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</si>
  <si>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</si>
  <si>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</si>
  <si>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</si>
  <si>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</si>
  <si>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</si>
  <si>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</si>
  <si>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</si>
  <si>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</si>
  <si>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</si>
  <si>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</si>
  <si>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</si>
  <si>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</si>
  <si>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</si>
  <si>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</si>
  <si>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</si>
  <si>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</si>
  <si>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</si>
  <si>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</si>
  <si>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</si>
  <si>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</si>
  <si>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</si>
  <si>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</si>
  <si>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</si>
  <si>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</si>
  <si>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</si>
  <si>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</si>
  <si>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</si>
  <si>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</si>
  <si>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</si>
  <si>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</si>
  <si>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</si>
  <si>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</si>
  <si>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</si>
  <si>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</si>
  <si>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</si>
  <si>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</si>
  <si>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</si>
  <si>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</si>
  <si>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</si>
  <si>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</si>
  <si>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</si>
  <si>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</si>
  <si>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</si>
  <si>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</si>
  <si>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</si>
  <si>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2019_OTSKP</t>
  </si>
  <si>
    <t>PP</t>
  </si>
  <si>
    <t>Předání 3x tištěná + 3x digitální forma CD</t>
  </si>
  <si>
    <t>VV</t>
  </si>
  <si>
    <t>TS</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</si>
  <si>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</si>
  <si>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</si>
  <si>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</si>
  <si>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3x tištěná forma</t>
  </si>
  <si>
    <t>V této položce ocení dodavatel náklady na  dokumentaci skutečného provedení, vyjma geodetické části a vyjma digitální dokumentace.        
Měrnou jednotkou je KOMPLET=KPL, kterou je soubor všech objektů stavby, předání 3x tištěná forma.</t>
  </si>
  <si>
    <t>VSEOB003</t>
  </si>
  <si>
    <t>Dokumentace skutečného provedení v elektronické formě</t>
  </si>
  <si>
    <t>Předání 3x digitální forma CD</t>
  </si>
  <si>
    <t>V této položce ocení dodavatel náklady na zpracování dokumentace skutečného provedení v digitální podobě.        
Měrnou jednotkou je KOMPLET=KPL, kterou je soubor všech objektů stavby, předání 3x digitální forma CD.</t>
  </si>
  <si>
    <t>Ostatní</t>
  </si>
  <si>
    <t>4</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</si>
  <si>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</si>
  <si>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</si>
  <si>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</si>
  <si>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5</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</si>
  <si>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</si>
  <si>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</si>
  <si>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</si>
  <si>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6</t>
  </si>
  <si>
    <t>VSEOB007</t>
  </si>
  <si>
    <t>PUBLICITA</t>
  </si>
  <si>
    <t>[bez vazby na CS]</t>
  </si>
  <si>
    <t>Zhotovitel zajistí povinné prvky publicity v rozsahu uvedeném v ZTP, kap. 4.15. Informační materiály budou instalovány po dobu trvání realizace stavby.</t>
  </si>
  <si>
    <t>E.1.1.1</t>
  </si>
  <si>
    <t>Železniční svršek</t>
  </si>
  <si>
    <t xml:space="preserve">  SO 03.A</t>
  </si>
  <si>
    <t>SO 03.A</t>
  </si>
  <si>
    <t>0</t>
  </si>
  <si>
    <t>Všeobecné konstrukce a práce</t>
  </si>
  <si>
    <t>015111</t>
  </si>
  <si>
    <t>POPLATKY ZA LIKVIDACI ODPADŮ NEKONTAMINOVANÝCH - 17 05 04 VYTĚŽENÉ ZEMINY A HORNINY - I. TŘÍDA TĚŽITELNOSTI</t>
  </si>
  <si>
    <t>T</t>
  </si>
  <si>
    <t>výkopek</t>
  </si>
  <si>
    <t>92,8*1,808t/m3=167,782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</si>
  <si>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</si>
  <si>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015140</t>
  </si>
  <si>
    <t>POPLATKY ZA LIKVIDACI ODPADŮ NEKONTAMINOVANÝCH - 17 01 01 BETON Z DEMOLIC OBJEKTŮ, ZÁKLADŮ TV</t>
  </si>
  <si>
    <t>Mostní římsy</t>
  </si>
  <si>
    <t>2 ks hektometrovníků + 175 ks bet tražců   
2*0,36+175*0,25=44,470 [A]</t>
  </si>
  <si>
    <t>015150</t>
  </si>
  <si>
    <t>POPLATKY ZA LIKVIDACŮ ODPADŮ NEKONTAMINOVANÝCH - 17 05 08 ŠTĚRK Z KOLEJIŠTĚ (ODPAD PO RECYKLACI)</t>
  </si>
  <si>
    <t>487,2*1,808=880,858 [A]</t>
  </si>
  <si>
    <t>015260</t>
  </si>
  <si>
    <t>POPLATKY ZA LIKVIDACŮ ODPADŮ NEKONTAMINOVANÝCH - 07 02 99 PRYŽOVÉ PODLOŽKY (ŽEL. SVRŠEK)</t>
  </si>
  <si>
    <t>(232,00m/0,666m)*0,09kg*2ks*0,001=0,063 [A]</t>
  </si>
  <si>
    <t>Zemní práce</t>
  </si>
  <si>
    <t>12273</t>
  </si>
  <si>
    <t>ODKOPÁVKY A PROKOPÁVKY OBECNÉ TŘ. I</t>
  </si>
  <si>
    <t>M3</t>
  </si>
  <si>
    <t>Včetně odvozu na likvidaci nebo na určené místo</t>
  </si>
  <si>
    <t>232 m* (2,5-2,1)m2=92,800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</si>
  <si>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</si>
  <si>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12273B</t>
  </si>
  <si>
    <t>ODKOPÁVKY A PROKOPÁVKY OBECNÉ TŘ. I - DOPRAVA</t>
  </si>
  <si>
    <t>M3KM</t>
  </si>
  <si>
    <t>Odvoz výkopku z pol. 12273    
92,800m3*10km=928,000 [A]</t>
  </si>
  <si>
    <t>Položka zahrnuje samostatnou dopravu zeminy. Množství se určí jako součin kubatutry [m3] a požadované vzdálenosti [km].</t>
  </si>
  <si>
    <t>7</t>
  </si>
  <si>
    <t>18120</t>
  </si>
  <si>
    <t>ÚPRAVA PLÁNĚ SE ZHUTNĚNÍM V HORNINĚ TŘ. II</t>
  </si>
  <si>
    <t>M2</t>
  </si>
  <si>
    <t>232,00*6,00=1 392,000 [A]</t>
  </si>
  <si>
    <t>položka zahrnuje úpravu pláně včetně vyrovnání výškových rozdílů. Míru zhutnění určuje projekt.</t>
  </si>
  <si>
    <t>51</t>
  </si>
  <si>
    <t>Kolejové lože</t>
  </si>
  <si>
    <t>8</t>
  </si>
  <si>
    <t>512550</t>
  </si>
  <si>
    <t>KOLEJOVÉ LOŽE - ZŘÍZENÍ Z KAMENIVA HRUBÉHO DRCENÉHO (ŠTĚRK)</t>
  </si>
  <si>
    <t>2,5m2*232,00m=580,000 [A]</t>
  </si>
  <si>
    <t>1. Položka obsahuje:      
 – dodávku, dopravu a uložení kameniva předepsané specifikace a frakce v požadované míře zhutnění      
2. Položka neobsahuje:      
 X      
3. Způsob měření:      
Měří se objem kolejového lože v projektovaném profilu.</t>
  </si>
  <si>
    <t>52</t>
  </si>
  <si>
    <t>Koleje</t>
  </si>
  <si>
    <t>9</t>
  </si>
  <si>
    <t>520518R</t>
  </si>
  <si>
    <t>KOLEJNICE E 49 E1</t>
  </si>
  <si>
    <t>M</t>
  </si>
  <si>
    <t>150=150,000 [A]</t>
  </si>
  <si>
    <t>Zřízení koleje ze součástí železničního svršku v ose koleje tvaru S 49) .Montáž kolejnice uvedeného typu.   s jejich dopravou do místa zřízení koleje, zřízení koleje  za použití vhodného kladecího prostředku, sespojkování kolejových polí bez jejich svaření,  Položka zahrnuje i příplatky za ztížené podmínky vyskytující se při zřízení koleje. Položka zahrnuje náklady na dodávku kolejnic železničního svršku uvedeného typu, včetně upevňovadel a drobného kolejiva.</t>
  </si>
  <si>
    <t>10</t>
  </si>
  <si>
    <t>52A241R</t>
  </si>
  <si>
    <t>KOLEJ 49 E1 REGENEROVANÁ, ROZD. ""D"", BEZSTYKOVÁ, PR. BET. PODKLADNICOVÝ UŽITÝ, UP. TUHÉ</t>
  </si>
  <si>
    <t>232m=232,000 [A]</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</si>
  <si>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</si>
  <si>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t>
  </si>
  <si>
    <t>Úpravy drážního svršku</t>
  </si>
  <si>
    <t>11</t>
  </si>
  <si>
    <t>542121</t>
  </si>
  <si>
    <t>SMĚROVÉ A VÝŠKOVÉ VYROVNÁNÍ KOLEJE NA PRAŽCÍCH BETONOVÝCH DO 0,05 M</t>
  </si>
  <si>
    <t>Úprava GPK od km 190,090 do km 190,337</t>
  </si>
  <si>
    <t>Úprava GPK od km 190,050 do km 190,382 dle Situace   
332,00=332,000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</si>
  <si>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</si>
  <si>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12</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</si>
  <si>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</si>
  <si>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</si>
  <si>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</si>
  <si>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13</t>
  </si>
  <si>
    <t>543241</t>
  </si>
  <si>
    <t>VÝMĚNA JEDNOTLIVÉHO PRAŽCE BETONOVÉHO PODKLADNICOVÉHO REGENEROVANÉHO, UPEVNĚNÍ TUHÉ</t>
  </si>
  <si>
    <t>KUS</t>
  </si>
  <si>
    <t>1: výpočet TZ</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</si>
  <si>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</si>
  <si>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14</t>
  </si>
  <si>
    <t>545121</t>
  </si>
  <si>
    <t>SVAR KOLEJNIC (STEJNÉHO TVARU) 49 E1, T JEDNOTLIVĚ</t>
  </si>
  <si>
    <t>v polovině délky 2,0=2,000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</si>
  <si>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</si>
  <si>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15</t>
  </si>
  <si>
    <t>545122</t>
  </si>
  <si>
    <t>SVAR KOLEJNIC (STEJNÉHO TVARU) 49 E1, T SPOJITĚ</t>
  </si>
  <si>
    <t>(232m/25m)10*2ks+2=22,000 [A]</t>
  </si>
  <si>
    <t>16</t>
  </si>
  <si>
    <t>549510</t>
  </si>
  <si>
    <t>ŘEZÁNÍ KOLEJNIC BEZ OHLEDU NA TVAR</t>
  </si>
  <si>
    <t>1. Položka obsahuje:     
 – veškeré práce a materiál obsažený v názvu položky     
2. Položka neobsahuje:     
 X     
3. Způsob měření:     
Udává se počet kusů kompletní konstrukce nebo práce.</t>
  </si>
  <si>
    <t>92</t>
  </si>
  <si>
    <t>Doplňující konstrukce na dráhách železničních</t>
  </si>
  <si>
    <t>17</t>
  </si>
  <si>
    <t>923121</t>
  </si>
  <si>
    <t>HEKTOMETROVNÍK</t>
  </si>
  <si>
    <t>1: liché</t>
  </si>
  <si>
    <t>1. Položka obsahuje:      
 – dodávku a osazení včetně nutných zemních prací a obetonování      
 – odrazky nebo retroreflexní fólie      
2. Položka neobsahuje:      
 X      
3. Způsob měření:      
Udává se počet kusů kompletní konstrukce nebo práce.</t>
  </si>
  <si>
    <t>18</t>
  </si>
  <si>
    <t>923481</t>
  </si>
  <si>
    <t>STANIČNÍK - TABULE "ÚZKÁ"</t>
  </si>
  <si>
    <t>1: sudé</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</si>
  <si>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</si>
  <si>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19</t>
  </si>
  <si>
    <t>923821</t>
  </si>
  <si>
    <t>SLOUPEK DN 60 PRO NÁVĚST</t>
  </si>
  <si>
    <t>1:pro sudý km</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</si>
  <si>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</si>
  <si>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20</t>
  </si>
  <si>
    <t>923941</t>
  </si>
  <si>
    <t>ZAJIŠŤOVACÍ ZNAČKA KONZOLOVÁ (K) VČETNĚ OCELOVÉHO SLOUPKU</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</si>
  <si>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</si>
  <si>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t>
  </si>
  <si>
    <t>Bourání, demontáž, odstranění</t>
  </si>
  <si>
    <t>21</t>
  </si>
  <si>
    <t>965010</t>
  </si>
  <si>
    <t>ODSTRANĚNÍ KOLEJOVÉHO LOŽE A DRÁŽNÍCH STEZEK</t>
  </si>
  <si>
    <t>232,00m*2,10 m2=487,200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</si>
  <si>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</si>
  <si>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22</t>
  </si>
  <si>
    <t>965021</t>
  </si>
  <si>
    <t>ODSTRANĚNÍ KOLEJOVÉHO LOŽE A DRÁŽNÍCH STEZEK - ODVOZ NA SKLÁDKU</t>
  </si>
  <si>
    <t>m3.km</t>
  </si>
  <si>
    <t>487,200m3*30 km=14 616,000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</si>
  <si>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</si>
  <si>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23</t>
  </si>
  <si>
    <t>965113</t>
  </si>
  <si>
    <t>DEMONTÁŽ KOLEJE NA BETONOVÝCH PRAŽCÍCH DO KOLEJOVÝCH POLÍ S ODVOZEM NA MONTÁŽNÍ ZÁKLADNU S NÁSLEDNÝM ROZEBRÁNÍM</t>
  </si>
  <si>
    <t>232,00m=232,000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</si>
  <si>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</si>
  <si>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24</t>
  </si>
  <si>
    <t>965116R</t>
  </si>
  <si>
    <t>Doprava koleje na betonových pražcích - odvoz rozebraných součástí (z místa demontáže nebo z montáž - ní základn k likvidaci</t>
  </si>
  <si>
    <t>t.km</t>
  </si>
  <si>
    <t>Kolejnice 150 m: 150,00m*0,049=7,350 [B]  
PE a pryžové podložky 150 m: 0,125=0,125 [C]  
Celkem: (B+C)*50km=373,750 [D]</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</si>
  <si>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</si>
  <si>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25</t>
  </si>
  <si>
    <t>965125R</t>
  </si>
  <si>
    <t>Odvoz betonových pražců 20 ks na skládku</t>
  </si>
  <si>
    <t>175 ks*0,240 t/kus*50 =2 100,000 [A]</t>
  </si>
  <si>
    <t>26</t>
  </si>
  <si>
    <t>965821</t>
  </si>
  <si>
    <t>DEMONTÁŽ KILOMETROVNÍKU, HEKTOMETROVNÍKU, MEZNÍKU</t>
  </si>
  <si>
    <t>km 190,1 a 190,2:    
2ks=2,000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</si>
  <si>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</si>
  <si>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27</t>
  </si>
  <si>
    <t>965822</t>
  </si>
  <si>
    <t>DEMONTÁŽ KILOMETROVNÍKU, HEKTOMETROVNÍKU, MEZNÍKU - ODVOZ (NA LIKVIDACI ODPADŮ NEBO JINÉ URČENÉ MÍSTO)</t>
  </si>
  <si>
    <t>tkm</t>
  </si>
  <si>
    <t>0,3 t*30 km=9,000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</si>
  <si>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</si>
  <si>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 xml:space="preserve">  SO 03.B</t>
  </si>
  <si>
    <t>Železniční svršek, 3. podbití</t>
  </si>
  <si>
    <t>SO 03.B</t>
  </si>
  <si>
    <t>513550</t>
  </si>
  <si>
    <t>KOLEJOVÉ LOŽE - DOPLNĚNÍ Z KAMENIVA HRUBÉHO DRCENÉHO (ŠTĚRK)</t>
  </si>
  <si>
    <t>Úprava GPK od km 190,090 do km 190,337, 3.podbití</t>
  </si>
  <si>
    <t>70m*5,4m*0,06m=22,680 [A]</t>
  </si>
  <si>
    <t>Úprava GPK od km 190,090 do km 190,382, 3.podbití. Dle technické zprávy, výkresových příloh projektové dokumentace, TKP staveb státních drah a výkazů materiálu projektu a souhrnných částí dokumentace stavby. Úprava GPK nejdéle do 12 měsíců po zavedení zkušebníhoprovozu - 3.podbití</t>
  </si>
  <si>
    <t>E.1.1.2</t>
  </si>
  <si>
    <t>Železniční spodek</t>
  </si>
  <si>
    <t xml:space="preserve">  SO 04</t>
  </si>
  <si>
    <t>SO 04</t>
  </si>
  <si>
    <t>3 690,366m3*2=7 380,732 [A]</t>
  </si>
  <si>
    <t>11120</t>
  </si>
  <si>
    <t>ODSTRANĚNÍ KŘOVIN</t>
  </si>
  <si>
    <t>Odstranění křovin ze svahů tělesa</t>
  </si>
  <si>
    <t>na svazích    
zleva     
19*77=1 463,000 [A]   
zprava    
28,845*77=2 221,065 [B]   
Celkem: A+B=3 684,065 [C]</t>
  </si>
  <si>
    <t>odstranění křovin a stromů do průměru 100 mm     
doprava dřevin bez ohledu na vzdálenost     
spálení na hromadách nebo štěpkování</t>
  </si>
  <si>
    <t>121101</t>
  </si>
  <si>
    <t>SEJMUTÍ ORNICE NEBO LESNÍ PŮDY S ODVOZEM DO 1KM</t>
  </si>
  <si>
    <t>na svazích    
zleva     
19*77*0,15=219,450 [A]   
zprava    
28,845*77*0,15=333,160 [B]   
Celkem: A+B=552,610 [C];ponecháno na místě do 1km ke zpětnému použití, přebytečný materiál bude odvezen na místo určené investorem</t>
  </si>
  <si>
    <t>položka zahrnuje sejmutí ornice bez ohledu na tloušťku vrstvy a její vodorovnou dopravu      
nezahrnuje uložení na trvalou skládku</t>
  </si>
  <si>
    <t>12373A</t>
  </si>
  <si>
    <t>ODKOP PRO SPOD STAVBU SILNIC A ŽELEZNIC TŘ. I - BEZ DOPRAVY</t>
  </si>
  <si>
    <t>Množství odměřeno z příloh D2.4. přílopha 3,4   
př. řez 190,100-190,120:2,63m2*20,0m=52,600 [A]   
př. řez 190,120-190,132: 18,00m2*12,00m=216,000 [B]   
pr. řez 190,175-190,950:  43,90m2*77,940m=3 421,566 [C]   
Celkem: A+B+C=3 690,166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</si>
  <si>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</si>
  <si>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</si>
  <si>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</si>
  <si>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množství viz pol. 12373A :   3125,829m3*10km=31 258,290 [A]</t>
  </si>
  <si>
    <t>12573</t>
  </si>
  <si>
    <t>VYKOPÁVKY ZE ZEMNÍKŮ A SKLÁDEK TŘ. I</t>
  </si>
  <si>
    <t>pro pol. 18220: 122,625m3=122,625 [C]m3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</si>
  <si>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</si>
  <si>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17180</t>
  </si>
  <si>
    <t>A</t>
  </si>
  <si>
    <t>ULOŽENÍ SYPANINY DO NÁSYPŮ Z NAKUPOVANÝCH MATERIÁLŮ</t>
  </si>
  <si>
    <t>Množství odměřeno z příloh D2.4. přílopha 3,4   
frakce 4-32 - roznášecí vrstva    
pr. řez 190,175-190,950:  5,63m2*77,940m=438,802 [A]   
Celkem: A=438,802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</si>
  <si>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</si>
  <si>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B</t>
  </si>
  <si>
    <t>Zemní kužel pro rozšíření komunikace</t>
  </si>
  <si>
    <t>Množství odměřeno z příloh D2.4. přílopha 3,4   
př. řez 190,100-190,120:2,63m2*20,0m=52,600 [A]   
př. řez 190,120-190,132: 2,40m2*12,00m=28,800 [B]   
pr. řez 190,200-190,950:  43,90m2*75,00m=3 292,500 [C]   
Celkem: A+B+C=3 373,900 [D]</t>
  </si>
  <si>
    <t>18110</t>
  </si>
  <si>
    <t>ÚPRAVA PLÁNĚ SE ZHUTNĚNÍM V HORNINĚ TŘ. I</t>
  </si>
  <si>
    <t>úprava pláně v přechodové oblasti mostu</t>
  </si>
  <si>
    <t>Množství odměřeno z přílohy E.3.2 , E.3.3 a E.3.4   
pláň pod rozášecí vrstvou: 16,2m*77,0m+13,80m*11,80m+1,50m*20,00m=1 440,240 [A]   
pláň před položením geomembrány : 7,70m*(28,00+53,00+82,00)m=1 255,100 [B]   
pláň před zhotovením železničního svršku: 6,20m*164,00m=1 016,800 [C]   
Celkem: A+B+C=3 712,140 [D]</t>
  </si>
  <si>
    <t>18222</t>
  </si>
  <si>
    <t>ROZPROSTŘENÍ ORNICE VE SVAHU V TL DO 0,15M</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</si>
  <si>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</si>
  <si>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</si>
  <si>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</si>
  <si>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</si>
  <si>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</si>
  <si>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</si>
  <si>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</si>
  <si>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Základy</t>
  </si>
  <si>
    <t>22452</t>
  </si>
  <si>
    <t>PILOTY Z KAMENIVA DRCENÉHO</t>
  </si>
  <si>
    <t>Určeno z přílohy č. D.2.4.2, D.2.4.3: průměr piloty 0,7 m  
(0,35*0,35)*3,14*13,0m*18*7ks (určeno z půpdrysu)=630,057 [A]  
(0,35*0,35)*3,14*13,0m*18*6ks (určeno z půpdrysu)=540,049 [B]  
Celkem: A+B=1 170,106 [C]</t>
  </si>
  <si>
    <t>položka zahrnuje zahrnuje dodávku kameniva předepsané frakce, včetně mimostaveništní a vnitrostaveništní dopravy, výplň piloty se zhutněním      
není-li v zadávací dokumentaci uvedeno jinak, jedná se o nakupovaný materiál      
nezahrnuje vrty</t>
  </si>
  <si>
    <t>264128</t>
  </si>
  <si>
    <t>VRTY PRO PILOTY TŘ. I D DO 600MM</t>
  </si>
  <si>
    <t>Množství určeno z přílohy D.2.4.2, D.2.4.3  
13,0m*(126+108)ks=3 042,000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</si>
  <si>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</si>
  <si>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289971</t>
  </si>
  <si>
    <t>OPLÁŠTĚNÍ (ZPEVNĚNÍ) Z GEOTEXTILIE</t>
  </si>
  <si>
    <t>Geomebrána odměřeno z D2.4.4 pudosrys a řezy    
pod 0-32 vrstvou    
př. řez 190,100-190,120:5*20,0*2=200,000 [A]   
př. řez 190,120-190,132: 5*12,00*2=120,000 [B]   
pr. řez 190,175-190,950:  7*77,94*2=1 091,160 [C]   
Celkem: A+B+C=1 411,160 [D]</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</si>
  <si>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</si>
  <si>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289972</t>
  </si>
  <si>
    <t>OPLÁŠTĚNÍ (ZPEVNĚNÍ) Z GEOMŘÍŽOVIN</t>
  </si>
  <si>
    <t>Geomřížka</t>
  </si>
  <si>
    <t>Geomříž odměřeno z D2.4.4 pudosrys a řezy    
pod roznášcí vrstvou 30 kn /m2   
pr. řez 190,175-190,950:  20*77,940=1 558,800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</si>
  <si>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</si>
  <si>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Geomebrána odměřeno z D2.4.4 pudosrys a řezy    
pod 0-32 vrstvou    
př. řez 190,100-190,120:5*20,0=100,000 [A]   
př. řez 190,120-190,132: 5*12,00=60,000 [B]   
pr. řez 190,175-190,950:  7*77,94=545,580 [C]   
Celkem: A+B+C=705,580 [D]</t>
  </si>
  <si>
    <t>Komunikace</t>
  </si>
  <si>
    <t>501101</t>
  </si>
  <si>
    <t>ZŘÍZENÍ KONSTRUKČNÍ VRSTVY TĚLESA ŽELEZNIČNÍHO SPODKU ZE ŠTĚRKODRTI NOVÉ</t>
  </si>
  <si>
    <t>Množství odměřeno z příloh D2.4. přílopha 3,4 frakce 0-32    
př. řez 190,100-190,120:2,63m2*20,0m=52,600 [A]   
př. řez 190,120-190,132: 2,40m2*12,00m=28,800 [B]   
pr. řez 190,175-190,950:  2,60m2*77,940m=202,644 [C]   
Celkem: A+B+C=284,044 [D]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</si>
  <si>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</si>
  <si>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Přidružená stavební výroba</t>
  </si>
  <si>
    <t>711137</t>
  </si>
  <si>
    <t>IZOLACE BĚŽN KONSTR PROTI VOL STÉK VODĚ Z PE FÓLIÍ</t>
  </si>
  <si>
    <t>Množství odměřeno z příloh E.3.3 a E.3.4   
7,70m*(28,00+53,00+82,00)m*1,10(přesahy)=1 380,610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</si>
  <si>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</si>
  <si>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</si>
  <si>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</si>
  <si>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Množství odměřeno z příloh E.3.3 a E.3.4   
7,70m*(28,00+53,00+82,00)m*2ks*1,10(přesahy)=2 761,220 [A]</t>
  </si>
  <si>
    <t>položka zahrnuje:      
- dodání  předepsaného ochranného materiálu      
- zřízení ochrany izolace</t>
  </si>
  <si>
    <t>Potrubí</t>
  </si>
  <si>
    <t>87527</t>
  </si>
  <si>
    <t>POTRUBÍ DREN Z TRUB PLAST (I FLEXIBIL) DN DO 100MM</t>
  </si>
  <si>
    <t>Množství odměřeno z příloh E.3.3 a E.3.4   
21,00m=21,000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</si>
  <si>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</si>
  <si>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875332</t>
  </si>
  <si>
    <t>POTRUBÍ DREN Z TRUB PLAST DN DO 150MM DĚROVANÝCH</t>
  </si>
  <si>
    <t>odvodnění rubu opěr, viz část E.1, příl. 3 Dispozice nového stavu - řezy: 26,00m*2=52,000 [A]m   
odvodnění rubu opěr mostu v km 190,262: 26,00*2=52,000 [B]   
Celkem: A+B=104,000 [C]</t>
  </si>
  <si>
    <t>E.1.4</t>
  </si>
  <si>
    <t>Mosty, propustky a zdi</t>
  </si>
  <si>
    <t xml:space="preserve">  SO 01</t>
  </si>
  <si>
    <t>Most v km 190,152</t>
  </si>
  <si>
    <t>SO 01</t>
  </si>
  <si>
    <t>POPLATKY ZA LIKVIDACŮ ODPADŮ NEKONTAMINOVANÝCH - 17 05 04 VYTĚŽENÉ ZEMINY A HORNINY - I. TŘÍDA TĚŽITELNOSTI</t>
  </si>
  <si>
    <t>z odkopu pro nový most   
5588,954*2,0=11 177,908 [A]</t>
  </si>
  <si>
    <t>POPLATKY ZA LIKVIDACŮ ODPADŮ NEKONTAMINOVANÝCH - 17 01 01 BETON Z DEMOLIC OBJEKTŮ, ZÁKLADŮ TV</t>
  </si>
  <si>
    <t>stávající římsy   
21,977*2,5=54,943 [A]</t>
  </si>
  <si>
    <t>015330</t>
  </si>
  <si>
    <t>POPLATKY ZA LIKVIDACŮ ODPADŮ NEKONTAMINOVANÝCH - 17 05 04 KAMENNÁ SUŤ</t>
  </si>
  <si>
    <t>z bourání mostu    
866,953*3,0=2 600,859 [A]</t>
  </si>
  <si>
    <t>027121R</t>
  </si>
  <si>
    <t>PROVIZORNÍ PŘÍSTUPOVÉ CESTY - ZŘÍZENÍ</t>
  </si>
  <si>
    <t>Úprava přístupu k objektu mostu z obce Kněžice, náklady na pronájem a užívání cesty a ostatních ploch ZE SILNIČNÍCH PANELŮ VČETNĚ ZAŘÍZENÍ STAVENIŠTĚ - ZŘÍZENÍ, PROVOZ,</t>
  </si>
  <si>
    <t>"1: Dle technické zprávy, výkresových příloh projektové dokumentace, TKP staveb státních drah a výkazů materiálu projektu a souhrnných částí dokumentace stavby.    
2: 250*4=1 000,000 [A]</t>
  </si>
  <si>
    <t>zahrnuje veškeré náklady spojené s objednatelem požadovanými zařízeními</t>
  </si>
  <si>
    <t>027123R</t>
  </si>
  <si>
    <t>PROVIZORNÍ PŘÍSTUPOVÉ CESTY - ZRUŠENÍ</t>
  </si>
  <si>
    <t>ZE SILNIČNÍCH PANELŮ VČETNĚ ZAŘÍZENÍ STAVENIŠTĚ - DEMONTÁŽ</t>
  </si>
  <si>
    <t>02940</t>
  </si>
  <si>
    <t>OSTATNÍ POŽADAVKY - PASPORT</t>
  </si>
  <si>
    <t>Ověření stávajícího stavu (pasport) objektů bezprostředně dotčených stavbou (komunikace, po kterých se předpokládá příjezd na stavbu a nemovitosti v blízkosti stavby (obec Kněžice). Po ukončení stavebních prací bude u těchto objektů proveden aktualizovaný pasport pro určení jejich případného poškození stavební činností, viz POV. Předání 3x tištěná + 3x digitální forma CD.</t>
  </si>
  <si>
    <t>"1: Dle technické zprávy, výkresových příloh projektové dokumentace, TKP staveb státních drah a výkazů materiálu projektu a souhrnných částí dokumentace stavby.    
2: 1 kpl [A]"   
1=1,000 [A]</t>
  </si>
  <si>
    <t>zahrnuje veškeré náklady spojené s objednatelem požadovanými pracemi</t>
  </si>
  <si>
    <t>02943</t>
  </si>
  <si>
    <t>OSTATNÍ POŽADAVKY - VYPRACOVÁNÍ RDS</t>
  </si>
  <si>
    <t>Položka RDS -Veškerá dokumentace zhotovitele potřebná pro realizaci stavby dle ZTP, kap.4.4. (D.2.1, příloha č.6 železobetonová prefabrikovaná konstrukce)</t>
  </si>
  <si>
    <t>za křídly    
zleva     
14*16*2=448,000 [A]   
zprava    
14*15*2=420,000 [B]   
Celkem: A+B=868,000 [C]</t>
  </si>
  <si>
    <t>11201</t>
  </si>
  <si>
    <t>KÁCENÍ STROMŮ D KMENE DO 0,5M S ODSTRANĚNÍM PAŘEZŮ</t>
  </si>
  <si>
    <t>odhad 10ks=10,000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</si>
  <si>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</si>
  <si>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za křídly    
zleva     
14*16*2*0,15=67,200 [A]   
zprava    
14*15*2*0,15=63,000 [B]   
Celkem: A+B=130,200 [C];ponecháno na místě do 1km ke zpětnému použití, přebytečný materiál bude odvezen na místo určené investorem</t>
  </si>
  <si>
    <t>13173A</t>
  </si>
  <si>
    <t>HLOUBENÍ JAM ZAPAŽ I NEPAŽ TŘ. I - BEZ DOPRAVY</t>
  </si>
  <si>
    <t>stáv násyp (nad úrovní terénu, n.v. cca 245,710), viz 3.* Dispozice nového stavu (plochy odměřeny z řezů):   
kompletní plocha výkopu bez stávající nosné konstrukce    
265,503m2*((5,125+33,805))/2=5 168,016 [A]   
v otvoru    
15,435*31,075=479,643 [B]   
odpočet bourané zídky   
-1,99m2*29,50m=-58,705 [C]   
Celkem: A+B+C=5 588,954 [D]</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</si>
  <si>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</si>
  <si>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</si>
  <si>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</si>
  <si>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doprava na skládku    
5588,954*10=55 889,540 [A]</t>
  </si>
  <si>
    <t>15321</t>
  </si>
  <si>
    <t>ZAJIŠTĚNÍ VÝRUBU ŠACHET Z OCEL VÁLCOVANÝCH PROF V HOR SUCHÉ</t>
  </si>
  <si>
    <t>Převázka na štětovou stěnu    
U160   
46/1000=0,046 [A]   
61/1000=0,061 [B]   
Celkem: A+B=0,107 [C]</t>
  </si>
  <si>
    <t>Popisy prací zahrnují veškerý materiál, výrobky a polotovary, včetně mimostaveništní a vnitrostaveništní dopravy (rovněž přesuny), včetně naložení a složení;       
- výrobu a dodání ocelového vazníku z válcovaných profilů v požadované kvalitě, tvaru a příslušenství (spoje, spojovací materiál, patky a pod.);       
- sestavení a uložení rámů v podzemí s požadovaným zajištěním polohy a krytí betonem; - vytyčovací práce;       
- lešení a montážní plošiny;       
- pomocné konstrukce (např. rozpínky), mechanizaci a práce nutné pro sestavení, osazení a upevnění rámů;       
- zednické výpomoci pro montáž;       
- ochranu výztuže do doby jejího zabetonování;       
- veškerá opatření pro zajištění soudržnosti výztuže a betonu;       
- separaci výztuže;       
- v případě, že to požaduje dokumentace zahrnují demontáž, odstranění a případnou konzervaci prvků po skončení prací;       
- vodivé propojení výztuže, které je součástí ochrany konstrukce proti vlivům bludných proudů.</t>
  </si>
  <si>
    <t>17120</t>
  </si>
  <si>
    <t>ULOŽENÍ SYPANINY DO NÁSYPŮ A NA SKLÁDKY BEZ ZHUTNĚNÍ</t>
  </si>
  <si>
    <t>5588,954=5 588,954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</si>
  <si>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</si>
  <si>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Výměra určena z přílohy 3, plochy byly odměřeny   
ochranný zasyp na izolaci FR 0-16   
směr Žatec   
0,976*25,380=24,771 [A]   
směr Plzeň    
0,935*25,380=23,730 [B]   
v otvoru    
13,019*34,755=452,475 [C]   
Jádro zásypu v přechodových oblastech, které není vyztuženo, uvažováno 30% objemu zásypu   
štěrkodrť 0-32    
(192,679*((6,065+25,125)/2))*0,3=901,449 [E]   
pod podkladní beton   
43,200*31,295*0,3=405,583 [F]   
Celkem: A+B+C+E+F=1 808,008 [G]</t>
  </si>
  <si>
    <t>17581</t>
  </si>
  <si>
    <t>OBSYP POTRUBÍ A OBJEKTŮ Z NAKUPOVANÝCH MATERIÁLŮ</t>
  </si>
  <si>
    <t>obsyp NK, viz část D.2.1, příl. 3.2   
stěrkodrť 16-32   
(9,028+1,005+1,034)*((14,440+26,885)/2)=228,672 [A]   
obsyp drenážního potrubí část D.2.1, příl. 3.2   
stěrkodrť 16-32   
0,103*25,380*2=5,228 [B]   
Celkem: A+B=233,900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</si>
  <si>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</si>
  <si>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17980</t>
  </si>
  <si>
    <t>NÁSYPY Z ARMOVANÝCH ZEMIN Z NAKUPOVANÝCH MATERÁLŮ</t>
  </si>
  <si>
    <t>Výměra určena z přílohy 3, plochy byly odměřeny jádro násypu 30% z objemu uvažováno nevyztuženo   
70% celkového objemu násypu uvažováno jako armované   
štěrkodrť 0-32    
192,679*((6,065+25,125)/2)*0,7=2 103,380 [A]   
pod podkladní beton   
43,200*31,295*0,7=946,361 [B]   
Celkem: A+B=3 049,741 [C]</t>
  </si>
  <si>
    <t>Položka zahrnuje:      
- kompletní provedení zemní konstrukce vč.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      
- odvedení nebo obvedení vody v okolí úložiště a v úložišti      
- veškeré  pomocné konstrukce umožňující provedení  zemní konstrukce  (příjezdy,  sjezdy,  nájezdy, lešení, podpěrné konstrukce, přemostění, zpevněné plochy, zakrytí a pod.)      
- nezahrnuje armovací sítě</t>
  </si>
  <si>
    <t>18214</t>
  </si>
  <si>
    <t>ÚPRAVA POVRCHŮ SROVNÁNÍM ÚZEMÍ V TL DO 0,25M</t>
  </si>
  <si>
    <t>úprava napojení na stáv. svahy, viz část E.1, příl. 3.1 Dispozice nového stavu    
za křídly    
zleva     
14*16*2=448,000 [A]   
zprava    
14*15*2=420,000 [B]   
Celkem: A+B=868,000 [C]</t>
  </si>
  <si>
    <t>položka zahrnuje srovnání výškových rozdílů terénu</t>
  </si>
  <si>
    <t>21361</t>
  </si>
  <si>
    <t>DRENÁŽNÍ VRSTVY Z GEOTEXTILIE</t>
  </si>
  <si>
    <t>obalení dren. trub, viz pol. 875332: 3,14*0,8m^2*26,00m*2=104,499 [A]m2</t>
  </si>
  <si>
    <t>Položka zahrnuje:      
- dodávku předepsané geotextilie (včetně nutných přesahů) pro drenážní vrstvu, včetně mimostaveništní a vnitrostaveništní dopravy      
- provedení drenážní vrstvy předepsaných rozměrů a předepsaného tvaru</t>
  </si>
  <si>
    <t>23217A</t>
  </si>
  <si>
    <t>ŠTĚTOVÉ STĚNY BERANĚNÉ Z KOVOVÝCH DÍLCŮ DOČASNÉ (PLOCHA)</t>
  </si>
  <si>
    <t>Pažení u křídla směr Plzeň    
zleva   
6,415*7=44,905 [A]   
3,025*5=15,125 [B]   
zprava    
3,130*5=15,650 [C]   
2,480*7=17,360 [D]   
3,175*9=28,575 [E]   
4,8*7=33,600 [F]   
Celkem: A+B+C+D+E+F=155,215 [G]</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</si>
  <si>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</si>
  <si>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</si>
  <si>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</si>
  <si>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položka zahrnuje odstranění stěn včetně odvozu a uložení na skládku</t>
  </si>
  <si>
    <t>263315</t>
  </si>
  <si>
    <t>VRTY PRO SVORNÍKY A KOTVY V PODZEMÍ DO 12M TŘ III D DO 50MM</t>
  </si>
  <si>
    <t>vrty pro kotvy    
7*4=28,000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</si>
  <si>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</si>
  <si>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272325</t>
  </si>
  <si>
    <t>ZÁKLADY ZE ŽELEZOBETONU DO C30/37</t>
  </si>
  <si>
    <t>Základové pasy</t>
  </si>
  <si>
    <t>základová konstrukce D.2.1. příloha č.5   
238=238,000 [A]   
základ opěrné zdi    
1*3*3,1=9,300 [B]   
Celkem: A+B=247,300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</si>
  <si>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</si>
  <si>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</si>
  <si>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</si>
  <si>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130 kg/m3</t>
  </si>
  <si>
    <t>základová konstrukce D.2.1. příloha č.5   
22 182/1000=22,182 [A]   
základ opěrné zdi    
0,744=0,744 [B]   
Celkem: A+B=22,926 [C]</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</si>
  <si>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</si>
  <si>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t>
  </si>
  <si>
    <t>272366</t>
  </si>
  <si>
    <t>VÝZTUŽ ZÁKLADŮ Z KARI SÍTÍ</t>
  </si>
  <si>
    <t>29</t>
  </si>
  <si>
    <t>286554</t>
  </si>
  <si>
    <t>KOTVY OCEL INJEKTOVANÉ V PODZEMÍ DÉLKY DO 7M ÚNOS DO 200KN</t>
  </si>
  <si>
    <t>Kotvy do štětových stěn    
K1   
2=2,000 [A]   
K2   
2=2,000 [B]   
Celkem: A+B=4,000 [C]</t>
  </si>
  <si>
    <t>Zahrnuje kompletní dodávku kotev délky od 6,01m do 7,00m a únosnosti do 200kN včetně příslušenství (podložky, matice,  injektážního nástavce, injekční a odvzdušňovací hadice a pod.), podle požadavků a popisu uvedených v dokumentci pro zadání stavby;      
- součástí je kompletní osazení svorníku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</si>
  <si>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30</t>
  </si>
  <si>
    <t>vyztužení násypu geomřížkou, viz část E.1, příl. 3.2 Dispozice nového stavu - řezy (shora délka z podél. řezu x délka z příč. řezu + přesahy v příčném řezu):   
192+224+256+272+304+320+352+400+416+480+512+504+546+516+440=5 734,000 [B]</t>
  </si>
  <si>
    <t>Svislé konstrukce</t>
  </si>
  <si>
    <t>31</t>
  </si>
  <si>
    <t>327325</t>
  </si>
  <si>
    <t>ZDI OPĚRNÉ, ZÁRUBNÍ, NÁBŘEŽNÍ ZE ŽELEZOVÉHO BETONU DO C30/37</t>
  </si>
  <si>
    <t>opěrná zeď zprava  dřík    
1,85*5,6=10,360 [A]   
Celkem: A=10,360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</si>
  <si>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</si>
  <si>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t>
  </si>
  <si>
    <t>327365</t>
  </si>
  <si>
    <t>VÝZTUŽ ZDÍ OPĚRNÝCH, ZÁRUBNÍCH, NÁBŘEŽNÍCH Z OCELI 10505, B500B</t>
  </si>
  <si>
    <t>opěrná zeď zprava  dřík    
0,8288=0,829 [A]</t>
  </si>
  <si>
    <t>33</t>
  </si>
  <si>
    <t>333127R</t>
  </si>
  <si>
    <t>MOSTNÍ OPĚRY A KŘÍDLA Z DÍLCŮ ŽELEZOBETON DO C50/60 (B60)</t>
  </si>
  <si>
    <t>R-položka</t>
  </si>
  <si>
    <t>C50/60 - XC4, XF3, vč. montážních vzpěr</t>
  </si>
  <si>
    <t>křídla, viz část E.1, příl. 6.1 Nosná konstrukce - výkres tvaru   
46,1m3=46,100 [A]m3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</si>
  <si>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</si>
  <si>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t>
  </si>
  <si>
    <t>333325</t>
  </si>
  <si>
    <t>MOSTNÍ OPĚRY A KŘÍDLA ZE ŽELEZOVÉHO BETONU DO C30/37</t>
  </si>
  <si>
    <t>Dobetonávka patky příloh D.2.1 příloha č.6   
43,1=43,100 [A]</t>
  </si>
  <si>
    <t>35</t>
  </si>
  <si>
    <t>333365</t>
  </si>
  <si>
    <t>VÝZTUŽ MOSTNÍCH OPĚR A KŘÍDEL Z OCELI 10505, B500B</t>
  </si>
  <si>
    <t>Dobetonávka patky příloh D.2.1 příloha č. 8.1, 8.2 
43,1*220/1000=9,482 [A]</t>
  </si>
  <si>
    <t>36</t>
  </si>
  <si>
    <t>348173</t>
  </si>
  <si>
    <t>ZÁBRADLÍ Z DÍLCŮ KOVOVÝCH ŽÁROVĚ ZINK PONOREM S NÁTĚREM</t>
  </si>
  <si>
    <t>KG</t>
  </si>
  <si>
    <t>Úhelníkové zábradlí dle přílohy č. 8   
1111(kg)=1 111,000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</si>
  <si>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</si>
  <si>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37</t>
  </si>
  <si>
    <t>389127R</t>
  </si>
  <si>
    <t>MOSTNÍ RÁMOVÉ KONSTR Z DÍLCŮ ŽELEZOBET DO C50/60 (B60)</t>
  </si>
  <si>
    <t>NK vč. říms, viz část  příl. 6 Nosná konstrukce - výkres tvaru:   
121,00=121,000 [A]   
ztužující prvek    
2,2=2,200 [B]   
Celkem: A+B=123,200 [C]</t>
  </si>
  <si>
    <t>38</t>
  </si>
  <si>
    <t>389365</t>
  </si>
  <si>
    <t>VÝZTUŽ MOSTNÍ RÁMOVÉ KONSTRUKCE Z OCELI 10505, B500B</t>
  </si>
  <si>
    <t>220kg/m3  
(169,3+43,1)*220/1000=46,728 [A]</t>
  </si>
  <si>
    <t>Vodorovné konstrukce</t>
  </si>
  <si>
    <t>39</t>
  </si>
  <si>
    <t>451312</t>
  </si>
  <si>
    <t>PODKLADNÍ A VÝPLŇOVÉ VRSTVY Z PROSTÉHO BETONU C12/15</t>
  </si>
  <si>
    <t>Podkladní beton pod drenáží</t>
  </si>
  <si>
    <t>dle přílohy D.2.1 příloha č. 5   
192,0=192,000 [A]   
výplňový beton pod základy  D.2.1 příloha č. 3.2   
2,156*29,930=64,529 [B]   
Celkem: A+B=256,529 [C]</t>
  </si>
  <si>
    <t>40</t>
  </si>
  <si>
    <t>451323</t>
  </si>
  <si>
    <t>PODKL A VÝPLŇ VRSTVY ZE ŽELEZOBET DO C16/20</t>
  </si>
  <si>
    <t>podkladní beton pro izolaci za opěrami D.2.1 příloha č. 3.2   
směr Žatec    
1,502*25,380=38,121 [A]   
směr Plzeň    
1,442*25,380=36,598 [B]   
Celkem: A+B=74,719 [C]</t>
  </si>
  <si>
    <t>41</t>
  </si>
  <si>
    <t>45132A</t>
  </si>
  <si>
    <t>PODKL A VÝPLŇ VRSTVY ZE ŽELEZOBET DO C20/25</t>
  </si>
  <si>
    <t>dlažba dle přílohy 3.1   
zprava   
64,730*1,25*0,1=8,091 [A]   
zleva    
58,474*1,25*0,1=7,309 [B]   
Celkem: A+B=15,400 [C]</t>
  </si>
  <si>
    <t>42</t>
  </si>
  <si>
    <t>451366</t>
  </si>
  <si>
    <t>VÝZTUŽ PODKL VRSTEV Z KARI-SÍTÍ</t>
  </si>
  <si>
    <t>do lože odláždění   
dlažba dle přílohy 3.1   
zprava   
(64,730*1,25+58,474*1,25*1,2*4,44)/1000=0,470 [A]   
výztuž do podkladnbích betonů za opěrami D.2.1 příloha č. 3.2   
směr Žatec    
10*25,380*1,2*7,9/1000=2,406 [B]   
směr Plzeň    
9,7*25,380*1,2*7,9/1000=2,334 [C]   
Celkem: A+B+C=5,210 [D]</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</si>
  <si>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</si>
  <si>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</si>
  <si>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461384</t>
  </si>
  <si>
    <t>PATKY ZE ŽELEZOBETONU DO C25/30 VČET VÝZTUŽE</t>
  </si>
  <si>
    <t>pro nové zábradlí, příloha č.8    
0,22*0,22*0,750*32=1,162 [A]</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</si>
  <si>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</si>
  <si>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44</t>
  </si>
  <si>
    <t>465512</t>
  </si>
  <si>
    <t>DLAŽBY Z LOMOVÉHO KAMENE NA MC</t>
  </si>
  <si>
    <t>Dlažba v korytě pod mostem</t>
  </si>
  <si>
    <t>dlažba dle přílohy 3.1   
zprava   
64,730*1,25*0,2=16,183 [A]   
zleva    
58,474*1,25*0,2=14,619 [B]   
Celkem: A+B=30,802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</si>
  <si>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</si>
  <si>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45</t>
  </si>
  <si>
    <t>56330</t>
  </si>
  <si>
    <t>VOZOVKOVÉ VRSTVY ZE ŠTĚRKODRTI</t>
  </si>
  <si>
    <t>Množství odměřeno z D.2.1 z přílohy 3.2:   
6,690*0,2*34,710=46,442 [A]</t>
  </si>
  <si>
    <t>- dodání kameniva předepsané kvality a zrnitosti      
- rozprostření a zhutnění vrstvy v předepsané tloušťce      
- zřízení vrstvy bez rozlišení šířky, pokládání vrstvy po etapách      
- nezahrnuje postřiky, nátěry</t>
  </si>
  <si>
    <t>46</t>
  </si>
  <si>
    <t>711111</t>
  </si>
  <si>
    <t>IZOLACE BĚŽNÝCH KONSTRUKCÍ PROTI ZEMNÍ VLHKOSTI ASFALTOVÝMI NÁTĚRY</t>
  </si>
  <si>
    <t>ALP</t>
  </si>
  <si>
    <t>základy v otvoru    
3,507*27,130*2*2=380,580 [A]   
Celkem: A=380,580 [B]</t>
  </si>
  <si>
    <t>47</t>
  </si>
  <si>
    <t>711111R</t>
  </si>
  <si>
    <t>IZOLACE BĚŽNÝCH KONSTRUKCÍ ADHEZNÍ NÁTĚR NA BÁZI NÍZKOVISKÓZNÍCH PRYSKYŘIC</t>
  </si>
  <si>
    <t>PŘÍPRAVNÁ VRSTVA PENETRAČNĚ ADHEZNÍ NÁTĚR NA BÁZI NÍZKOVISKÓZNÍCH PRYSKYŘIC    
NK    
29,999*14,470=434,086 [A]   
na podkladní beton za opěrami    
směr Žatec   
10,068*25,385=255,576 [B]   
směr Plzeň   
9,8*25,385=248,773 [C]   
křídla    
zprava    
36*2=72,000 [D]   
1,3*25,385*2=66,001 [E]   
zleva    
36*2=72,000 [F]   
1,3*25,385*2=66,001 [G]   
Celkem: A+B+C+D+E+F+G=1 214,437 [H]</t>
  </si>
  <si>
    <t>48</t>
  </si>
  <si>
    <t>711131</t>
  </si>
  <si>
    <t>IZOLACE BĚŽNÝCH KONSTRUKCÍ PROTI VOLNĚ STÉKAJÍCÍ VODĚ ASFALTOVÝMI NÁTĚRY</t>
  </si>
  <si>
    <t>ALN</t>
  </si>
  <si>
    <t>aslaftový lak penetrační    
základy v otvoru    
3,507*27,130*2=190,290 [A]</t>
  </si>
  <si>
    <t>49</t>
  </si>
  <si>
    <t>711412</t>
  </si>
  <si>
    <t>IZOLACE MOSTOVEK CELOPLOŠNÁ ASFALTOVÝMI PÁSY</t>
  </si>
  <si>
    <t>dle přílohy D2.1. příloha č.9    
NK    
29,999*14,470=434,086 [A]   
na podkladní beton za opěrami    
směr Žatec   
10,068*25,385=255,576 [B]   
směr Plzeň   
9,8*25,385=248,773 [C]   
křídla    
zprava    
36*2=72,000 [D]   
1,3*25,385*2=66,001 [E]   
zleva    
36*2=72,000 [F]   
1,3*25,385*2=66,001 [G]   
Celkem: A+B+C+D+E+F+G=1 214,437 [H]</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</si>
  <si>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</si>
  <si>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50</t>
  </si>
  <si>
    <t>711519</t>
  </si>
  <si>
    <t>OCHRANA IZOLACE PODZEMNÍCH OBJEKTŮ TEXTILIÍ</t>
  </si>
  <si>
    <t>měká ochrana izolace 1200g/m2 dle přílohy D2.1. příloha č.9    
NK    
29,999*14,470=434,086 [A]   
na podkladní beton za opěrami    
směr Žatec   
10,068*25,385=255,576 [B]   
směr Plzeň   
9,8*25,385=248,773 [C]   
křídla    
zprava    
36*2=72,000 [D]   
1,3*25,385*2=66,001 [E]   
zleva    
36*2=72,000 [F]   
1,3*25,385*2=66,001 [G]   
Celkem: A+B+C+D+E+F+G=1 214,437 [H]</t>
  </si>
  <si>
    <t>dle D.2.1 přílohy č 3.2   
25,380*2=50,760 [A]</t>
  </si>
  <si>
    <t>Ostatní konstrukce a práce</t>
  </si>
  <si>
    <t>9112A3</t>
  </si>
  <si>
    <t>ZÁBRADLÍ MOSTNÍ S VODOR MADLY - DEMONTÁŽ S PŘESUNEM</t>
  </si>
  <si>
    <t>Demontáž zábradlí na stávajících římsách. V ceně položky je i přeprava na předepsané místo OŘ Ústí nad Labem.</t>
  </si>
  <si>
    <t>stávající zábradlí    
16,965+16,840=33,805 [A]</t>
  </si>
  <si>
    <t>položka zahrnuje:     
- demontáž a odstranění zařízení     
- jeho odvoz na místo předání OŘ Ústí nad Labem</t>
  </si>
  <si>
    <t>53</t>
  </si>
  <si>
    <t>93631R</t>
  </si>
  <si>
    <t>DROBNÉ DOPLŇK KONSTR BETON MONOLIT</t>
  </si>
  <si>
    <t>Letopočet výstavby vlysem do betonu v čele nosné konstrukce</t>
  </si>
  <si>
    <t>Letopočet vlysem do betonu  
1+1=2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</si>
  <si>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</si>
  <si>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96611</t>
  </si>
  <si>
    <t>BOURÁNÍ KONSTRUKCÍ Z BETONOVÝCH DÍLCŮ</t>
  </si>
  <si>
    <t>stávající římsy (objem mat. počítán dle předpokládaného pův. stavu), viz část D.2.1 příl. 2.1.* Stávající stav (plochy odměřeny z řezů):   
římsa vlevo: 0,65m2*16,97m=11,031 [A]   
římsa vpravo: 0,65m2*16,84m=10,946 [B]   
Celkem: A+B=21,977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</si>
  <si>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</si>
  <si>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55</t>
  </si>
  <si>
    <t>96611B</t>
  </si>
  <si>
    <t>BOURÁNÍ KONSTRUKCÍ Z BETONOVÝCH DÍLCŮ - DOPRAVA</t>
  </si>
  <si>
    <t>množství z položky 96611   
(21,997*2,5)*10km=549,925 [A]</t>
  </si>
  <si>
    <t>Položka zahrnuje samostatnou dopravu suti a vybouraných hmot. Množství se určí jako součin hmotnosti [t] a požadované vzdálenosti [km].</t>
  </si>
  <si>
    <t>56</t>
  </si>
  <si>
    <t>96613A</t>
  </si>
  <si>
    <t>BOURÁNÍ KONSTRUKCÍ Z KAMENE NA MC - BEZ DOPRAVY</t>
  </si>
  <si>
    <t>vybourání stáv. kcí (objem mat. počítán dle předpokládaného pův. stavu), viz část E.1, příl. 2.* Stávající stav (plochy odměřeny z řezů):   
Nosná konstrukce klenba: (11,67+0,41)m2*5,20m=62,816 [A]   
Plzeňská opěra : 9,85m2*5,20m+4,63m2*5,20m=75,296 [B]   
Žatecká opěra: 9,80m2*5,20m+9,10m2*5,20m=98,280 [C]   
Křídla plzeňská opěra:    
vlevo: (20,11m2+3,90m2)/2*9,83m=118,009 [D]   
vpravo: (17,98m2+3,90m2)/2*9,53m=104,258 [E]   
Křídla žatecká opěra:   
vlevo: (22,72m2+3,40m2)/2*12,10m=158,026 [F]   
vpravo: (17,90m2+4,20m2)/2*12,60m=139,230 [G]   
naváděcí zídka podél opěrfy směr Plzeň: 1,99m2*35,70m=71,043 [H]   
ochrana základu opěry směr Žatec: 1,39m2*28,50m=39,615 [I]   
Celkem: A+B+C+D+E+F+G+H+I=866,573 [J]</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</si>
  <si>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</si>
  <si>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57</t>
  </si>
  <si>
    <t>96613B</t>
  </si>
  <si>
    <t>BOURÁNÍ KONSTRUKCÍ Z KAMENE NA MC - DOPRAVA</t>
  </si>
  <si>
    <t>množství viz pol. 96613   
866,953*3,0*10=26 008,590 [A]</t>
  </si>
  <si>
    <t xml:space="preserve">  SO 02</t>
  </si>
  <si>
    <t>Most v km 190,286</t>
  </si>
  <si>
    <t>SO 02</t>
  </si>
  <si>
    <t>213,48m3*1,808=385,972 [A]</t>
  </si>
  <si>
    <t>Prefbarikované přechodové zídky opěra O1</t>
  </si>
  <si>
    <t>3,0m3*2,50t/m3=7,500 [A]</t>
  </si>
  <si>
    <t>z bourání mostu    
44,46*3,0=133,380 [A]</t>
  </si>
  <si>
    <t>02741</t>
  </si>
  <si>
    <t>PROVIZORNÍ MOSTY</t>
  </si>
  <si>
    <t>Provizorní přemostění potoka Leska, přístup k mostu na obou březích pro provedení sanace zdiva, včetně zřízení, nájemného a demontáže</t>
  </si>
  <si>
    <t>za křídly    
pro dlažbu za křídly    
zprava    
16*1*0,15*2=4,800 [A]   
zleva    
16*1*0,15=2,400 [B]   
22*1*0,15=3,300 [C]   
Celkem: A+B+C=10,500 [D]   
ponecháno na místě do 1km ke zpětnému použití, přebytečný materiál bude odvezen na místo určené investorem</t>
  </si>
  <si>
    <t>dle D.2.2 příloha 2.2   
na mostě   
51,272*3,455=177,145 [A]   
přechodové oblasti   
směr Plzeň    
11,1*8,44=93,684 [B]   
směr Žatec    
10,2*8,335=85,017 [C]   
pro dlažbu za křídly    
zprava    
16*1*0,3*2=9,600 [D]   
zleva    
16*1*0,3=4,800 [E]   
22*1*0,3=6,600 [F]   
Celkem: A+B+C+D+E+F=376,846 [G]</t>
  </si>
  <si>
    <t>376,846*10=3 768,460 [A]</t>
  </si>
  <si>
    <t>Přechodové oblasti u opěry O1 a O2 ze štěrkodrti tř. A frakce 0-32</t>
  </si>
  <si>
    <t>dle D.2.2 příloha 2.2   
na mostě zásyp štěrkodrtí 0-63 na tvrdou izolaci    
3,150*4,750=14,963 [A]   
ve výbězích směr Plzeň    
5,714*8,440=48,226 [B]   
ve výbězích směr Žatec   
4,8*8,335=40,008 [C]   
Celkem: A+B+C=103,197 [D]</t>
  </si>
  <si>
    <t>obsyp drenážního potrubí část D.2.2, příl. 3.2   
stěrkodrť 16-32   
0,103*8,4*2=1,730 [A]   
Celkem: A=1,730 [B]</t>
  </si>
  <si>
    <t>hutnění zasypu kleneb pod vyrovnávacím betonem. Míra zhutnění ID=0,8. E def = 60 Mpa</t>
  </si>
  <si>
    <t>4,10*38,00=155,800 [A]</t>
  </si>
  <si>
    <t>zprava    
16*1*2=32,000 [A]   
zleva    
16*1=16,000 [B]   
22*1=22,000 [C]   
Celkem: A+B+C=70,000 [D]</t>
  </si>
  <si>
    <t>261416</t>
  </si>
  <si>
    <t>VRTY PRO KOTV, INJEKT, MIKROPIL NA POVRCHU TŘ IV D DO 80MM</t>
  </si>
  <si>
    <t>Vrty pro injektáž kamenného zdiva prováděné vzduchovým kladivem DN do 56 mm na korunku s výplachem, zahrnuje vrty pro I.a II.stupeň injektáže, stažení klenbových věnců, vodní tlakové zkoušky 4 x 12 ks</t>
  </si>
  <si>
    <t>Vrty pro injektáž:   
dle D.2.2 příloha č.4.1 - klenba a čela     
358,5+196,4=554,900 [A]   
dle D.2.2 příloha č.4.2 - opěry a pilíře    
opěry    
226=226,000 [B]   
piliře    
492=492,000 [C]   
dle D.2.2 příloha č.4.2 - opěry a pilíře    
K1 - křídlo vpravo směr Žatec   
178,33=178,330 [D]   
K2 - křídlo vlevo směr Žatec   
170,83=170,830 [F]   
Celkem: A+B+C+D+F=1 622,060 [G]   
Vrty pro stažení kleneb:   
5,0*21 (ks)=105,000 [H]   
Celkem: G+H=1 727,060 [I]</t>
  </si>
  <si>
    <t>položka zahrnuje:      
přemístění, montáž a demontáž vrtných souprav      
svislou dopravu zeminy z vrtu      
vodorovnou dopravu zeminy bez uložení na skládku      
případně nutné pažení dočasné (včetně odpažení) i trvalé</t>
  </si>
  <si>
    <t>26184</t>
  </si>
  <si>
    <t>VRT PRO KOTV, INJEK, MIKROPIL NA POVR TŘ III A IV D DO 200MM</t>
  </si>
  <si>
    <t>Nové vyústění odvodnění NK, klenba K1,K2, K3</t>
  </si>
  <si>
    <t>Délka vrtů pro odvodnění    
3*1,2=3,600 [A]</t>
  </si>
  <si>
    <t>281611</t>
  </si>
  <si>
    <t>INJEKTOVÁNÍ NÍZKOTLAKÉ Z CEMENTOVÝCH POJIV NA POVRCHU</t>
  </si>
  <si>
    <t>Injektáž zdiva, provedení VTZ</t>
  </si>
  <si>
    <t>sanace mostní kce, viz příl. 4.1 až 4.3,celková kubatura zdiva    
344,080+188,210+112,613+153,318+147,246+110,638+386,8=1442,905 m3 zdiva   
předpoklad: 1442,905*0,15 (cca 15% zdiva)=216,436m3   
odhad spotřeba injektážní směsi cca 40 l na 1m   
množství vrtů pro injektáž z pol. 261416   
1622,060*0,04(m3/m)=64,882 [I]   
1. stupeň injektáže - mezerovitost zdiva 7 až 10%, 75% objemu: A*0,75=48,662 [B]m3   
2. stupeň injektáže - mezerovitost zdiva  5 až 7%, 25% objemu: A*0,25=16,221 [C]m3</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</si>
  <si>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</si>
  <si>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286644R</t>
  </si>
  <si>
    <t>TÁHLA OCELOVÁ TYČOVÁ DODÁVKA A MONTÁŽ VČETNĚ KOTEVNÍCH DESEK A INJEKTÁŽE</t>
  </si>
  <si>
    <t>Stažení klenbových věnců injekčními ocelovými kotvami DN 25/14 mm s kombinovaným upnutím s předepnutím, perforací a s válcovaným závitem po celé délce. Délka tyče 3,5 m, klenba K1,K2, K3, včetně talířových kotevních desek DN 200 mm, matic M24. Upnutí kořene tyčí do vrtu dvousložkovou polyesterovou pryskyřicí, upnutí tyčové kotvy hydraulickou směsí na bázi portlandského cementu neinklinující k segregaci s nízkým smrštěním. V ceně je zahrnuta i oprava stávajícího stažení kleneb K2 a K3. Stávající kotevní desky budou demontovány a nahrazeny novými. Závit bude promazán a očištěn a bude provedeno opětovné sepnutí.</t>
  </si>
  <si>
    <t>7*2*3=42,000 [B]</t>
  </si>
  <si>
    <t>Obsahuje komplení kotevní systém včetně matice a podložky</t>
  </si>
  <si>
    <t>317325</t>
  </si>
  <si>
    <t>ŘÍMSY ZE ŽELEZOBETONU DO C30/37</t>
  </si>
  <si>
    <t>nové římsy na průčelní zdi plocha 0,9m2, nové římsy na přechodových deskách 0,44x0,30 m</t>
  </si>
  <si>
    <t>dle D2.2. příloha č. 5.1   
římsa vlevo    
11,30=11,300 [A]   
římsa vpravo    
11,3=11,300 [B]   
Celkem: A+B=22,600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</si>
  <si>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</si>
  <si>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</si>
  <si>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</si>
  <si>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160 kg/m3</t>
  </si>
  <si>
    <t>dle D2.2. příloha č. 5.2   
(2284,3+686,4)/1000=2,971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</si>
  <si>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</si>
  <si>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Úhelníkové zábradlí dle D.2.2 příloha č. 8</t>
  </si>
  <si>
    <t>3007=3 007,000 [A]</t>
  </si>
  <si>
    <t>420325</t>
  </si>
  <si>
    <t>PŘECHODOVÉ DESKY MOSTNÍCH OPĚR ZE ŽELEZOBETONU C30/37</t>
  </si>
  <si>
    <t>přechodové monolitické konstrukce navazující na nasazenou desku. Délka 5,0 m     
Deska izolace mezi průčelními zdmi</t>
  </si>
  <si>
    <t>Dle D.2.2 příloha č. 7.1    
PŘECHODOVÁ KCE (směr Plzeň)   
14,6=14,600 [A]   
PŘECHODOVÁ KCE (směr Žatec)   
14,6=14,600 [B]   
PLOVOUCÍ DESKA (směr Plzeň)   
1,7=1,700 [C]   
PLOVOUCÍ DESKA (směr Žatec)   
1,7=1,700 [D]   
Celkem: A+B+C+D=32,600 [E]</t>
  </si>
  <si>
    <t>420365</t>
  </si>
  <si>
    <t>VÝZTUŽ PŘECHODOVÝCH DESEK MOSTNÍCH OPĚR Z OCELI 10505, B500B</t>
  </si>
  <si>
    <t>uvažováno 140 kg/m3</t>
  </si>
  <si>
    <t>Dle 2.2. příloha č. 7,2    
2879/1000=2,879 [A]</t>
  </si>
  <si>
    <t>420366</t>
  </si>
  <si>
    <t>VÝZTUŽ PŘECHOD DESEK MOSTNÍCH OPĚR Z KARI SÍTÍ</t>
  </si>
  <si>
    <t>Dle 2.2. příloha č. 7,2    
378/1000=0,378 [A]</t>
  </si>
  <si>
    <t>421325</t>
  </si>
  <si>
    <t>MOSTNÍ NOSNÉ DESKOVÉ KONSTRUKCE ZE ŽELEZOBETONU C30/37</t>
  </si>
  <si>
    <t>nasazená deska</t>
  </si>
  <si>
    <t>dle D2.2. příloha č. 6.1   
41,8=41,800 [A]</t>
  </si>
  <si>
    <t>421365</t>
  </si>
  <si>
    <t>VÝZTUŽ MOSTNÍ DESKOVÉ KONSTRUKCE Z OCELI 10505, B500B</t>
  </si>
  <si>
    <t>dle D2.2. příloha č. 6.2   
(412,290+239,660+244,500+7611,98)/1000=8,508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</si>
  <si>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</si>
  <si>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451311</t>
  </si>
  <si>
    <t>PODKL A VÝPLŇ VRSTVY Z PROST BET DO C8/10</t>
  </si>
  <si>
    <t>dle D.2.2 příloha č. 3.2   
nad klenby    
7,5*3=22,500 [A]   
9,1*3=27,300 [B]   
10,3*3=30,900 [C]   
8,5*3=25,500 [D]   
ve výbězích    
2,2*5,7=12,540 [E]   
2,1*5,7=11,970 [F]   
Celkem: A+B+C+D+E+F=130,710 [G]</t>
  </si>
  <si>
    <t>Výztuž plovoucí desky kari sítěmi 8/100/100. hmotnost 7,9 kg/m2     
Výztuž lože pro dlažbu kari sítěmi 4/100/100 hmotnost 2kg/m2</t>
  </si>
  <si>
    <t>výztuž plovoucí desky: 4,00m*38,00*0,0079*1,20*2=2,882 [A]   
výztuž do lože pod dlažbu: (23,00+13,00+11,50+12,50)*1,5*2,0*0,002*1,20=0,432 [B]   
Celkem: A+B=3,314 [C]</t>
  </si>
  <si>
    <t>457325</t>
  </si>
  <si>
    <t>VYROVNÁVACÍ A SPÁDOVÝ ŽELEZOBETON C30/37</t>
  </si>
  <si>
    <t>tvrdá ochrana izolace    
nad NK   
38*4,615*0,06=10,522 [A]   
ve výbězích    
směr Plzeň    
5,190*4,8*0,06=1,495 [B]   
směr Žatec    
5,140*4,8*0,06=1,480 [C]   
Celkem: A+B+C=13,497 [D]</t>
  </si>
  <si>
    <t>45732A</t>
  </si>
  <si>
    <t>VYROVNÁVACÍ A SPÁD ŽELEZOBETON DO C20/25</t>
  </si>
  <si>
    <t>lože pod dlažby    
za křídly    
19*1,2*0,1=2,280 [A]   
12,8*1,2*0,1=1,536 [B]   
12,1*1,2*0,1=1,452 [C]   
11,2*1,2*0,1=1,344 [D]   
vyustění odvodnění    
1*1*0,1*4=0,400 [E]   
Celkem: A+B+C+D+E=7,012 [F]</t>
  </si>
  <si>
    <t>457368</t>
  </si>
  <si>
    <t>VÝZTUŽ VYROV A SPÁD BETONU ZE SVAŘ SÍTÍ</t>
  </si>
  <si>
    <t>Výztuž tvrdé ochrany izolace ze sítí KARI a do dlažby</t>
  </si>
  <si>
    <t>výztuž ochrana izolace 4X100X100   
nad NK   
38*4,615*1,2*1,98/1000=0,417 [A]   
ve výbězích    
směr Plzeň    
5,190*4,8*1,2*1,98/1000=0,059 [B]   
směr Žatec    
5,140*4,8*1,2*1,98/1000=0,059 [C]   
do dlažby  6X100X100   
za křídly    
19*1,2*4,44/1000=0,101 [D]   
12,8*1,2*4,44/1000=0,068 [E]   
12,1*1,2*4,44/1000=0,064 [F]   
11,2*1,2*4,44/1000=0,060 [G]   
vyustění odvodnění    
1*1*4,444*4/1000=0,018 [H]   
Celkem: A+B+C+D+E+F+G+H=0,846 [I]</t>
  </si>
  <si>
    <t>položka zahrnuje:      
- dodání výztuže ze svařovaných sítí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</si>
  <si>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Dlažba za křídly. Tl. 200 mm</t>
  </si>
  <si>
    <t>dlažby dle D2.2 příloha číslo 3.1   
za křídly    
19*1,2*0,2=4,560 [A]   
12,8*1,2*0,2=3,072 [B]   
12,1*1,2*0,2=2,904 [C]   
11,2*1,2*0,2=2,688 [D]   
vyustění odvodnění    
1*1*0,2*4=0,800 [E]   
Celkem: A+B+C+D+E=14,024 [F]</t>
  </si>
  <si>
    <t>Úpravy povrchů, podlahy, výplně otvorů</t>
  </si>
  <si>
    <t>62745</t>
  </si>
  <si>
    <t>SPÁROVÁNÍ STARÉHO ZDIVA CEMENTOVOU MALTOU</t>
  </si>
  <si>
    <t>Hloubkové spárování kamenného zdiva aktivovanou, objemově kompenzovanou cementopolymerní maltou za použití plastifikátorů</t>
  </si>
  <si>
    <t>dle D.2.2 příloha č. 3.1    
zprava    
119,22=119,220 [A]   
zleva    
119,22=119,220 [B]   
líc kleneb   
K1   
14,810*5,055=74,865 [C]   
K2   
14,825*5,055=74,940 [D]   
K3   
14,895*5,055=75,294 [E]   
Opěra Plzeňská    
4,7*5,170=24,299 [F]   
P1   
5,0*5,060*2=50,600 [G]   
P2   
5,0*5,060*2=50,600 [H]   
opěra Žatecká    
4,250*5,170=21,973 [I]   
křídla   
K1   
82=82,000 [J]   
K2   
66=66,000 [K]   
K3   
64=64,000 [L]   
K4   
118=118,000 [M]   
Celkem: A+B+C+D+E+F+G+H+I+J+K+L+M=941,011 [N]</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</si>
  <si>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</si>
  <si>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nátěr nasazené desky    
5,6*37,750=211,400 [A]   
přechodová konstrukce    
5,6*5,10=28,560 [B]   
5,6*5,10=28,560 [C]   
Celkem: A+B+C=268,520 [D]</t>
  </si>
  <si>
    <t>izolace nasazené desky    
5,6*37,750=211,400 [A]   
přechodová konstrukce    
5,6*5,10=28,560 [B]   
5,6*5,10=28,560 [C]   
Celkem: A+B+C=268,520 [D]</t>
  </si>
  <si>
    <t>711507</t>
  </si>
  <si>
    <t>OCHRANA IZOLACE NA POVRCHU Z PE FÓLIE</t>
  </si>
  <si>
    <t>separační folie</t>
  </si>
  <si>
    <t>izolace nasazené desky    
5,6*37,750=211,400 [A]   
přechodová konstrukce    
5,6*5,10=28,560 [B]   
5,6*5,1=28,560 [C]   
Celkem: A+B+C=268,520 [D]</t>
  </si>
  <si>
    <t>dle D.2.1 přílohy č 3.1   
8,4*2=16,800 [A]</t>
  </si>
  <si>
    <t>Demontáž zábradlí na stávajících římsách. V ceně položky je i přeprava a likvidace zábradlí vlevo. Zábradlí vpravo bude ponecháno a znovu osazeno.</t>
  </si>
  <si>
    <t>37,450+37,690=75,140 [A]</t>
  </si>
  <si>
    <t>91916R</t>
  </si>
  <si>
    <t>ŘEZÁNÍ KAMENNÝCH KONSTRUKCÍ</t>
  </si>
  <si>
    <t>Vodorovné řezání průčelního kamenného zdiva diamantovým kotoučem pod vodou v úrovni ubourání pro betonáž nasazené železobetonové desky dle D.2.2, přílohy 3.2.</t>
  </si>
  <si>
    <t>Uvažována tl. zdiva 900 mm   
0,9*37,0*2=66,600 [A]</t>
  </si>
  <si>
    <t>položka zahrnuje řezání kamenných konstrukcí bez ohledu na tloušťku, včetně spotřeby vody</t>
  </si>
  <si>
    <t>931182</t>
  </si>
  <si>
    <t>VÝPLŇ DILATAČNÍCH SPAR Z POLYSTYRENU TL 20MM</t>
  </si>
  <si>
    <t>Výplň dilatační spáry nasazená deska a spára mezi nasazenou deksou a přech konstrukcí. tl. 20 mm</t>
  </si>
  <si>
    <t>2,0*8=16,000 [A]</t>
  </si>
  <si>
    <t>položka zahrnuje dodávku a osazení předepsaného materiálu, očištění ploch spáry před úpravou, očištění okolí spáry po úpravě</t>
  </si>
  <si>
    <t>931334</t>
  </si>
  <si>
    <t>TĚSNĚNÍ DILATAČNÍCH SPAR POLYURETANOVÝM TMELEM PRŮŘEZU DO 400MM2</t>
  </si>
  <si>
    <t>Těsnění dilatačních spár. trvale pružným tmelem 20x20 mm</t>
  </si>
  <si>
    <t>15*8=120,000 [A]</t>
  </si>
  <si>
    <t>položka zahrnuje dodávku a osazení předepsaného materiálu, očištění ploch spáry před úpravou, očištění okolí spáry po úpravě     
nezahrnuje těsnící profil</t>
  </si>
  <si>
    <t>93135</t>
  </si>
  <si>
    <t>TĚSNĚNÍ DILATAČ SPAR PRYŽ PÁSKOU NEBO KRUH PROFILEM</t>
  </si>
  <si>
    <t>Předtěsnění dilatačních spar</t>
  </si>
  <si>
    <t>Letopočet výstavby vlysem do betonu římsy</t>
  </si>
  <si>
    <t>93842</t>
  </si>
  <si>
    <t>OČIŠTĚNÍ ZDIVA OD VEGETACE</t>
  </si>
  <si>
    <t>Očištění pprůčelních zdí a kleneb od vegetace.</t>
  </si>
  <si>
    <t>položka zahrnuje očištění předepsaným způsobem včetně odklizení vzniklého odpadu</t>
  </si>
  <si>
    <t>938441</t>
  </si>
  <si>
    <t>OČIŠTĚNÍ ZDIVA OTRYSKÁNÍM TLAKOVOU VODOU DO 200 BARŮ</t>
  </si>
  <si>
    <t>Očištění zdiva komplet před opravou spárování.</t>
  </si>
  <si>
    <t>938452</t>
  </si>
  <si>
    <t>OČIŠTĚNÍ ZDIVA OTRYSKÁNÍM NA SUCHO KŘEMIČ PÍSKEM</t>
  </si>
  <si>
    <t>94290</t>
  </si>
  <si>
    <t>TĚŽKÉ PRACOVNÍ LEŠENÍ DO 3 KPA</t>
  </si>
  <si>
    <t>M3OP</t>
  </si>
  <si>
    <t>pro pručelí    
34,170*10,345*1*2=706,977 [A]</t>
  </si>
  <si>
    <t>Položka zahrnuje dovoz, montáž, údržbu, opotřebení (nájemné), demontáž, konzervaci, odvoz.</t>
  </si>
  <si>
    <t>94390</t>
  </si>
  <si>
    <t>PROSTOROVÉ PRACOVNÍ LEŠENÍ PŘES 3 KPA</t>
  </si>
  <si>
    <t>v ovotrech    
K1    
9,145*5,060*(9,7-1,7)=370,190 [A]   
K2   
9,430*5,060*(11,290-1,7)=457,595 [B]   
K3   
9,145*5,060*(9,665-1,7)=368,570 [C]   
Celkem: A+B+C=1 196,355 [D]</t>
  </si>
  <si>
    <t>dle D.2.2 příloha 2.2   
ubourání římsy a poprsního zdiva    
zprava    
0,57*38=21,660 [A]   
zleva    
0,6*38=22,800 [B]   
Celkem: A+B=44,460 [C]</t>
  </si>
  <si>
    <t>množství viz pol. 96613   
44,460*3,0*10=1 333,800 [A]</t>
  </si>
  <si>
    <t>96616A</t>
  </si>
  <si>
    <t>BOURÁNÍ KONSTRUKCÍ ZE ŽELEZOBETONU - BEZ DOPRAVY</t>
  </si>
  <si>
    <t>Vybourání přechodových prefabrikovaných zídek u opěry O1,   
1,5m3*2=3,000 [A]</t>
  </si>
  <si>
    <t>96616B</t>
  </si>
  <si>
    <t>BOURÁNÍ KONSTRUKCÍ ZE ŽELEZOBETONU - DOPRAVA</t>
  </si>
  <si>
    <t>1,5*2*2,5*10=75,000 [A]</t>
  </si>
  <si>
    <t>97819</t>
  </si>
  <si>
    <t>R</t>
  </si>
  <si>
    <t>VYSEKÁNÍ SPÁR ZDIVA</t>
  </si>
  <si>
    <t>Vč. poplatku za skládku vzniklého odpadu</t>
  </si>
  <si>
    <t>941,011=941,011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</si>
  <si>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</si>
  <si>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E.3.9</t>
  </si>
  <si>
    <t>Ostatní kabelizace</t>
  </si>
  <si>
    <t xml:space="preserve">  SO 05</t>
  </si>
  <si>
    <t>Úprava kabelů</t>
  </si>
  <si>
    <t>SO 05</t>
  </si>
  <si>
    <t>02910</t>
  </si>
  <si>
    <t>OSTATNÍ POŽADAVKY - ZEMĚMĚŘIČSKÁ MĚŘENÍ</t>
  </si>
  <si>
    <t>výkaz výměr</t>
  </si>
  <si>
    <t>zahrnuje veškeré náklady spojené s objednatelem požadovanými pracemi,   
- pro stanovení orientační investorské ceny určete jednotkovou cenu jako 1% odhadované ceny stavby</t>
  </si>
  <si>
    <t>132831</t>
  </si>
  <si>
    <t>HLOUBENÍ RÝH ŠÍŘ DO 2M PAŽ I NEPAŽ TŘ. II, ODVOZ DO 1KM</t>
  </si>
  <si>
    <t>popis položky</t>
  </si>
  <si>
    <t>výkaz výměr (210+200)m x 0,35 x 0,8 + 15m x 0,5 x 1,1</t>
  </si>
  <si>
    <t>Technická specifikace položky odpovídá příslušné cenové soustavě</t>
  </si>
  <si>
    <t>17411</t>
  </si>
  <si>
    <t>ZÁSYP JAM A RÝH ZEMINOU SE ZHUTNĚNÍM</t>
  </si>
  <si>
    <t>PSV - montážní práce</t>
  </si>
  <si>
    <t>701003</t>
  </si>
  <si>
    <t>BETONOVÝ OZNAČNÍK</t>
  </si>
  <si>
    <t>výkaz výměr 3 kusy</t>
  </si>
  <si>
    <t>701005</t>
  </si>
  <si>
    <t>VYHLEDÁVACÍ MARKER ZEMNÍ S MOŽNOSTÍ ZÁPISU</t>
  </si>
  <si>
    <t>702112</t>
  </si>
  <si>
    <t>KABELOVÝ ŽLAB ZEMNÍ VČETNĚ KRYTU SVĚTLÉ ŠÍŘKY DO 120 MM</t>
  </si>
  <si>
    <t>výkaz výměr 65 m</t>
  </si>
  <si>
    <t>702213</t>
  </si>
  <si>
    <t>KABELOVÁ CHRÁNIČKA ZEMNÍ DN PŘES 100 DO 200 MM</t>
  </si>
  <si>
    <t>výkaz výměr 2x 15 m</t>
  </si>
  <si>
    <t>702233</t>
  </si>
  <si>
    <t>KABELOVÁ CHRÁNIČKA ZEMNÍ DĚLENÁ DN PŘES 100 DO 200 MM</t>
  </si>
  <si>
    <t>výkaz výměr 15 m</t>
  </si>
  <si>
    <t>702311</t>
  </si>
  <si>
    <t>ZAKRYTÍ KABELŮ VÝSTRAŽNOU FÓLIÍ ŠÍŘKY DO 20 CM</t>
  </si>
  <si>
    <t>výkaz výměr 200+220 m</t>
  </si>
  <si>
    <t>709310</t>
  </si>
  <si>
    <t>VYPODLOŽENÍ, ODDĚLENÍ A KRYTÍ SPOJKY NEBO ODBOČNICE PRO KABEL DO 10 KV</t>
  </si>
  <si>
    <t>výkaz výměr 2 ks</t>
  </si>
  <si>
    <t>709400</t>
  </si>
  <si>
    <t>ZATAŽENÍ LANKA DO CHRÁNIČKY NEBO ŽLABU</t>
  </si>
  <si>
    <t>výkaz výměr 2 x 17 m</t>
  </si>
  <si>
    <t>709531</t>
  </si>
  <si>
    <t>PODPŮRNÉ A POMOCNÉ KONSTRUKCE OCELOVÉ PRO UCHYCENÍ KABELOVÉHO ŽLABU ZEMNÍHO VE SVAHU BEZ POVRCHOVÉ ÚPRAVY</t>
  </si>
  <si>
    <t>742P17</t>
  </si>
  <si>
    <t>VYHLEDÁNÍ STÁVAJÍCÍHO KABELU (MĚŘENÍ, SONDA)</t>
  </si>
  <si>
    <t>výkaz výměr 2 ks pro každý kabel</t>
  </si>
  <si>
    <t>75A151</t>
  </si>
  <si>
    <t>KABEL METALICKÝ SE STÍNĚNÍM DO 12 PÁRŮ - DODÁVKA</t>
  </si>
  <si>
    <t>KMPÁR</t>
  </si>
  <si>
    <t>výkaz výměr: 220 m x 7P1,0</t>
  </si>
  <si>
    <t>75A237</t>
  </si>
  <si>
    <t>ZATAŽENÍ A SPOJKOVÁNÍ KABELŮ SE STÍNĚNÍM DO 12 PÁRŮ - MONTÁŽ</t>
  </si>
  <si>
    <t>výkaz výměr 200+220 m, kabel 7P1,0</t>
  </si>
  <si>
    <t>75A238</t>
  </si>
  <si>
    <t>ZATAŽENÍ A SPOJKOVÁNÍ KABELŮ SE STÍNĚNÍM DO 12 PÁRŮ - DEMONTÁŽ</t>
  </si>
  <si>
    <t>popis položky: DEMONTÁŽ PROVIZORIA</t>
  </si>
  <si>
    <t>výkaz výměr 220 m</t>
  </si>
  <si>
    <t>75E137</t>
  </si>
  <si>
    <t>PŘEZKOUŠENÍ VLAKOVÝCH CEST</t>
  </si>
  <si>
    <t>výkaz výměr: 2 ks, oba směry</t>
  </si>
  <si>
    <t>75E147</t>
  </si>
  <si>
    <t>PŘEZKOUŠENÍ A REGULACE AUTOMATICKÉHO BLOKU</t>
  </si>
  <si>
    <t>výkaz výměr: 1 ks</t>
  </si>
  <si>
    <t>75I52X</t>
  </si>
  <si>
    <t>KABEL ZEMNÍ KOMBINOVANÝ DVOUPLÁŠŤOVÝ S PANCÍŘEM - MONTÁŽ</t>
  </si>
  <si>
    <t>popis položky: uložení v provizorním i definitivním stavu</t>
  </si>
  <si>
    <t>výkaz výměr  220+200 m</t>
  </si>
  <si>
    <t>75I52Y</t>
  </si>
  <si>
    <t>KABEL ZEMNÍ KOMBINOVANÝ DVOUPLÁŠŤOVÝ S PANCÍŘEM - DEMONTÁŽ</t>
  </si>
  <si>
    <t>popis položky: demontáž původního i provizorního stavu</t>
  </si>
  <si>
    <t>75IJ12</t>
  </si>
  <si>
    <t>MĚŘENÍ JEDNOSMĚRNÉ NA SDĚLOVACÍM KABELU</t>
  </si>
  <si>
    <t>výkaz výměr  2x (20+7) párů</t>
  </si>
  <si>
    <t>75IJ16</t>
  </si>
  <si>
    <t>MĚŘENÍ A VYROVNÁNÍ KAPACITNÍCH NEROVNOVÁH NA MÍSTNÍM SDĚLOVACÍM KABELU, KABEL DO 8 KM DÉLKY, 1 ČTYŘKA</t>
  </si>
  <si>
    <t>ÚSEK</t>
  </si>
  <si>
    <t>výkaz výměr: 2x10 čtyřek</t>
  </si>
  <si>
    <t>75IK11</t>
  </si>
  <si>
    <t>MĚŘENÍ STÁVAJÍCÍHO OPTICKÉHO KABELU</t>
  </si>
  <si>
    <t>VLÁKNO</t>
  </si>
  <si>
    <t>popis položky: měření před zahájením prací</t>
  </si>
  <si>
    <t>výkaz výměr: 16 vláken</t>
  </si>
  <si>
    <t>75IK21</t>
  </si>
  <si>
    <t>MĚŘENÍ KOMPLEXNÍ OPTICKÉHO KABELU</t>
  </si>
  <si>
    <t>popis položky: měření po ukončení prací</t>
  </si>
  <si>
    <t>899522</t>
  </si>
  <si>
    <t>OBETONOVÁNÍ POTRUBÍ Z PROSTÉHO BETONU DO C12/15</t>
  </si>
  <si>
    <t>popis položky: obetonování chrániček v provizorním stavu - viz řez</t>
  </si>
  <si>
    <t>výkaz výměr 15m x 0,5 x 0,2</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</si>
</sst>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dimension ref="A1:F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0+C10+C12+C15+C17+C20</f>
      </c>
    </row>
    <row r="7" spans="2:3" ht="12.75" customHeight="1">
      <c r="B7" s="8" t="s">
        <v>7</v>
      </c>
      <c s="10">
        <f>0+E10+E12+E15+E17+E20</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82</v>
      </c>
      <c s="12" t="s">
        <v>83</v>
      </c>
      <c s="14">
        <f>0+C13+C14</f>
      </c>
      <c s="14">
        <f>C12*0.21</f>
      </c>
      <c s="14">
        <f>0+E13+E14</f>
      </c>
      <c s="13">
        <f>0+F13+F14</f>
      </c>
    </row>
    <row r="13" spans="1:6" ht="12.75">
      <c r="A13" s="11" t="s">
        <v>84</v>
      </c>
      <c s="12" t="s">
        <v>83</v>
      </c>
      <c s="14">
        <f>'SO 03.A'!K8+'SO 03.A'!M8</f>
      </c>
      <c s="14">
        <f>C13*0.21</f>
      </c>
      <c s="14">
        <f>C13+D13</f>
      </c>
      <c s="13">
        <f>'SO 03.A'!T7</f>
      </c>
    </row>
    <row r="14" spans="1:6" ht="12.75">
      <c r="A14" s="11" t="s">
        <v>233</v>
      </c>
      <c s="12" t="s">
        <v>234</v>
      </c>
      <c s="14">
        <f>'SO 03.B'!K8+'SO 03.B'!M8</f>
      </c>
      <c s="14">
        <f>C14*0.21</f>
      </c>
      <c s="14">
        <f>C14+D14</f>
      </c>
      <c s="13">
        <f>'SO 03.B'!T7</f>
      </c>
    </row>
    <row r="15" spans="1:6" ht="12.75">
      <c r="A15" s="11" t="s">
        <v>241</v>
      </c>
      <c s="12" t="s">
        <v>242</v>
      </c>
      <c s="14">
        <f>0+C16</f>
      </c>
      <c s="14">
        <f>C15*0.21</f>
      </c>
      <c s="14">
        <f>0+E16</f>
      </c>
      <c s="13">
        <f>0+F16</f>
      </c>
    </row>
    <row r="16" spans="1:6" ht="12.75">
      <c r="A16" s="11" t="s">
        <v>243</v>
      </c>
      <c s="12" t="s">
        <v>242</v>
      </c>
      <c s="14">
        <f>'SO 04'!K8+'SO 04'!M8</f>
      </c>
      <c s="14">
        <f>C16*0.21</f>
      </c>
      <c s="14">
        <f>C16+D16</f>
      </c>
      <c s="13">
        <f>'SO 04'!T7</f>
      </c>
    </row>
    <row r="17" spans="1:6" ht="12.75">
      <c r="A17" s="11" t="s">
        <v>328</v>
      </c>
      <c s="12" t="s">
        <v>329</v>
      </c>
      <c s="14">
        <f>0+C18+C19</f>
      </c>
      <c s="14">
        <f>C17*0.21</f>
      </c>
      <c s="14">
        <f>0+E18+E19</f>
      </c>
      <c s="13">
        <f>0+F18+F19</f>
      </c>
    </row>
    <row r="18" spans="1:6" ht="12.75">
      <c r="A18" s="11" t="s">
        <v>330</v>
      </c>
      <c s="12" t="s">
        <v>331</v>
      </c>
      <c s="14">
        <f>'SO 01'!K8+'SO 01'!M8</f>
      </c>
      <c s="14">
        <f>C18*0.21</f>
      </c>
      <c s="14">
        <f>C18+D18</f>
      </c>
      <c s="13">
        <f>'SO 01'!T7</f>
      </c>
    </row>
    <row r="19" spans="1:6" ht="12.75">
      <c r="A19" s="11" t="s">
        <v>553</v>
      </c>
      <c s="12" t="s">
        <v>554</v>
      </c>
      <c s="14">
        <f>'SO 02'!K8+'SO 02'!M8</f>
      </c>
      <c s="14">
        <f>C19*0.21</f>
      </c>
      <c s="14">
        <f>C19+D19</f>
      </c>
      <c s="13">
        <f>'SO 02'!T7</f>
      </c>
    </row>
    <row r="20" spans="1:6" ht="12.75">
      <c r="A20" s="11" t="s">
        <v>705</v>
      </c>
      <c s="12" t="s">
        <v>706</v>
      </c>
      <c s="14">
        <f>0+C21</f>
      </c>
      <c s="14">
        <f>C20*0.21</f>
      </c>
      <c s="14">
        <f>0+E21</f>
      </c>
      <c s="13">
        <f>0+F21</f>
      </c>
    </row>
    <row r="21" spans="1:6" ht="12.75">
      <c r="A21" s="11" t="s">
        <v>707</v>
      </c>
      <c s="12" t="s">
        <v>708</v>
      </c>
      <c s="14">
        <f>'SO 05'!K8+'SO 05'!M8</f>
      </c>
      <c s="14">
        <f>C21*0.21</f>
      </c>
      <c s="14">
        <f>C21+D21</f>
      </c>
      <c s="13">
        <f>'SO 05'!T7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45</v>
      </c>
      <c r="E8" s="30" t="s">
        <v>17</v>
      </c>
      <c r="J8" s="29">
        <f>0+J9+J22</f>
      </c>
      <c s="29">
        <f>0+K9+K22</f>
      </c>
      <c s="29">
        <f>0+L9+L22</f>
      </c>
      <c s="29">
        <f>0+M9+M22</f>
      </c>
    </row>
    <row r="9" spans="1:13" ht="12.75">
      <c r="A9" t="s">
        <v>46</v>
      </c>
      <c r="C9" s="31" t="s">
        <v>47</v>
      </c>
      <c r="E9" s="33" t="s">
        <v>48</v>
      </c>
      <c r="J9" s="32">
        <f>0</f>
      </c>
      <c s="32">
        <f>0</f>
      </c>
      <c s="32">
        <f>0+L10+L14+L18</f>
      </c>
      <c s="32">
        <f>0+M10+M14+M18</f>
      </c>
    </row>
    <row r="10" spans="1:16" ht="12.75">
      <c r="A10" t="s">
        <v>49</v>
      </c>
      <c s="34" t="s">
        <v>47</v>
      </c>
      <c s="34" t="s">
        <v>50</v>
      </c>
      <c s="35" t="s">
        <v>51</v>
      </c>
      <c s="6" t="s">
        <v>52</v>
      </c>
      <c s="36" t="s">
        <v>53</v>
      </c>
      <c s="37">
        <v>1</v>
      </c>
      <c s="36">
        <v>0</v>
      </c>
      <c s="36">
        <f>ROUND(G10*H10,6)</f>
      </c>
      <c r="L10" s="38">
        <v>0</v>
      </c>
      <c s="32">
        <f>ROUND(ROUND(L10,2)*ROUND(G10,3),2)</f>
      </c>
      <c s="36" t="s">
        <v>54</v>
      </c>
      <c>
        <f>(M10*21)/100</f>
      </c>
      <c t="s">
        <v>27</v>
      </c>
    </row>
    <row r="11" spans="1:5" ht="12.75">
      <c r="A11" s="35" t="s">
        <v>55</v>
      </c>
      <c r="E11" s="39" t="s">
        <v>56</v>
      </c>
    </row>
    <row r="12" spans="1:5" ht="12.75">
      <c r="A12" s="35" t="s">
        <v>57</v>
      </c>
      <c r="E12" s="40" t="s">
        <v>51</v>
      </c>
    </row>
    <row r="13" spans="1:5" ht="51">
      <c r="A13" t="s">
        <v>58</v>
      </c>
      <c r="E13" s="39" t="s">
        <v>59</v>
      </c>
    </row>
    <row r="14" spans="1:16" ht="12.75">
      <c r="A14" t="s">
        <v>49</v>
      </c>
      <c s="34" t="s">
        <v>27</v>
      </c>
      <c s="34" t="s">
        <v>60</v>
      </c>
      <c s="35" t="s">
        <v>51</v>
      </c>
      <c s="6" t="s">
        <v>61</v>
      </c>
      <c s="36" t="s">
        <v>53</v>
      </c>
      <c s="37">
        <v>1</v>
      </c>
      <c s="36">
        <v>0</v>
      </c>
      <c s="36">
        <f>ROUND(G14*H14,6)</f>
      </c>
      <c r="L14" s="38">
        <v>0</v>
      </c>
      <c s="32">
        <f>ROUND(ROUND(L14,2)*ROUND(G14,3),2)</f>
      </c>
      <c s="36" t="s">
        <v>54</v>
      </c>
      <c>
        <f>(M14*21)/100</f>
      </c>
      <c t="s">
        <v>27</v>
      </c>
    </row>
    <row r="15" spans="1:5" ht="12.75">
      <c r="A15" s="35" t="s">
        <v>55</v>
      </c>
      <c r="E15" s="39" t="s">
        <v>62</v>
      </c>
    </row>
    <row r="16" spans="1:5" ht="12.75">
      <c r="A16" s="35" t="s">
        <v>57</v>
      </c>
      <c r="E16" s="40" t="s">
        <v>51</v>
      </c>
    </row>
    <row r="17" spans="1:5" ht="51">
      <c r="A17" t="s">
        <v>58</v>
      </c>
      <c r="E17" s="39" t="s">
        <v>63</v>
      </c>
    </row>
    <row r="18" spans="1:16" ht="12.75">
      <c r="A18" t="s">
        <v>49</v>
      </c>
      <c s="34" t="s">
        <v>26</v>
      </c>
      <c s="34" t="s">
        <v>64</v>
      </c>
      <c s="35" t="s">
        <v>51</v>
      </c>
      <c s="6" t="s">
        <v>65</v>
      </c>
      <c s="36" t="s">
        <v>53</v>
      </c>
      <c s="37">
        <v>1</v>
      </c>
      <c s="36">
        <v>0</v>
      </c>
      <c s="36">
        <f>ROUND(G18*H18,6)</f>
      </c>
      <c r="L18" s="38">
        <v>0</v>
      </c>
      <c s="32">
        <f>ROUND(ROUND(L18,2)*ROUND(G18,3),2)</f>
      </c>
      <c s="36" t="s">
        <v>54</v>
      </c>
      <c>
        <f>(M18*21)/100</f>
      </c>
      <c t="s">
        <v>27</v>
      </c>
    </row>
    <row r="19" spans="1:5" ht="12.75">
      <c r="A19" s="35" t="s">
        <v>55</v>
      </c>
      <c r="E19" s="39" t="s">
        <v>66</v>
      </c>
    </row>
    <row r="20" spans="1:5" ht="12.75">
      <c r="A20" s="35" t="s">
        <v>57</v>
      </c>
      <c r="E20" s="40" t="s">
        <v>51</v>
      </c>
    </row>
    <row r="21" spans="1:5" ht="51">
      <c r="A21" t="s">
        <v>58</v>
      </c>
      <c r="E21" s="39" t="s">
        <v>67</v>
      </c>
    </row>
    <row r="22" spans="1:13" ht="12.75">
      <c r="A22" t="s">
        <v>46</v>
      </c>
      <c r="C22" s="31" t="s">
        <v>27</v>
      </c>
      <c r="E22" s="33" t="s">
        <v>68</v>
      </c>
      <c r="J22" s="32">
        <f>0</f>
      </c>
      <c s="32">
        <f>0</f>
      </c>
      <c s="32">
        <f>0+L23+L27+L31</f>
      </c>
      <c s="32">
        <f>0+M23+M27+M31</f>
      </c>
    </row>
    <row r="23" spans="1:16" ht="12.75">
      <c r="A23" t="s">
        <v>49</v>
      </c>
      <c s="34" t="s">
        <v>69</v>
      </c>
      <c s="34" t="s">
        <v>70</v>
      </c>
      <c s="35" t="s">
        <v>51</v>
      </c>
      <c s="6" t="s">
        <v>71</v>
      </c>
      <c s="36" t="s">
        <v>53</v>
      </c>
      <c s="37">
        <v>1</v>
      </c>
      <c s="36">
        <v>0</v>
      </c>
      <c s="36">
        <f>ROUND(G23*H23,6)</f>
      </c>
      <c r="L23" s="38">
        <v>0</v>
      </c>
      <c s="32">
        <f>ROUND(ROUND(L23,2)*ROUND(G23,3),2)</f>
      </c>
      <c s="36" t="s">
        <v>54</v>
      </c>
      <c>
        <f>(M23*21)/100</f>
      </c>
      <c t="s">
        <v>27</v>
      </c>
    </row>
    <row r="24" spans="1:5" ht="12.75">
      <c r="A24" s="35" t="s">
        <v>55</v>
      </c>
      <c r="E24" s="39" t="s">
        <v>56</v>
      </c>
    </row>
    <row r="25" spans="1:5" ht="12.75">
      <c r="A25" s="35" t="s">
        <v>57</v>
      </c>
      <c r="E25" s="40" t="s">
        <v>51</v>
      </c>
    </row>
    <row r="26" spans="1:5" ht="114.75">
      <c r="A26" t="s">
        <v>58</v>
      </c>
      <c r="E26" s="39" t="s">
        <v>72</v>
      </c>
    </row>
    <row r="27" spans="1:16" ht="12.75">
      <c r="A27" t="s">
        <v>49</v>
      </c>
      <c s="34" t="s">
        <v>73</v>
      </c>
      <c s="34" t="s">
        <v>74</v>
      </c>
      <c s="35" t="s">
        <v>51</v>
      </c>
      <c s="6" t="s">
        <v>75</v>
      </c>
      <c s="36" t="s">
        <v>53</v>
      </c>
      <c s="37">
        <v>1</v>
      </c>
      <c s="36">
        <v>0</v>
      </c>
      <c s="36">
        <f>ROUND(G27*H27,6)</f>
      </c>
      <c r="L27" s="38">
        <v>0</v>
      </c>
      <c s="32">
        <f>ROUND(ROUND(L27,2)*ROUND(G27,3),2)</f>
      </c>
      <c s="36" t="s">
        <v>54</v>
      </c>
      <c>
        <f>(M27*21)/100</f>
      </c>
      <c t="s">
        <v>27</v>
      </c>
    </row>
    <row r="28" spans="1:5" ht="12.75">
      <c r="A28" s="35" t="s">
        <v>55</v>
      </c>
      <c r="E28" s="39" t="s">
        <v>56</v>
      </c>
    </row>
    <row r="29" spans="1:5" ht="12.75">
      <c r="A29" s="35" t="s">
        <v>57</v>
      </c>
      <c r="E29" s="40" t="s">
        <v>51</v>
      </c>
    </row>
    <row r="30" spans="1:5" ht="102">
      <c r="A30" t="s">
        <v>58</v>
      </c>
      <c r="E30" s="39" t="s">
        <v>76</v>
      </c>
    </row>
    <row r="31" spans="1:16" ht="12.75">
      <c r="A31" t="s">
        <v>49</v>
      </c>
      <c s="34" t="s">
        <v>77</v>
      </c>
      <c s="34" t="s">
        <v>78</v>
      </c>
      <c s="35" t="s">
        <v>51</v>
      </c>
      <c s="6" t="s">
        <v>79</v>
      </c>
      <c s="36" t="s">
        <v>53</v>
      </c>
      <c s="37">
        <v>1</v>
      </c>
      <c s="36">
        <v>0</v>
      </c>
      <c s="36">
        <f>ROUND(G31*H31,6)</f>
      </c>
      <c r="L31" s="38">
        <v>0</v>
      </c>
      <c s="32">
        <f>ROUND(ROUND(L31,2)*ROUND(G31,3),2)</f>
      </c>
      <c s="36" t="s">
        <v>80</v>
      </c>
      <c>
        <f>(M31*21)/100</f>
      </c>
      <c t="s">
        <v>27</v>
      </c>
    </row>
    <row r="32" spans="1:5" ht="25.5">
      <c r="A32" s="35" t="s">
        <v>55</v>
      </c>
      <c r="E32" s="39" t="s">
        <v>81</v>
      </c>
    </row>
    <row r="33" spans="1:5" ht="12.75">
      <c r="A33" s="35" t="s">
        <v>57</v>
      </c>
      <c r="E33" s="40" t="s">
        <v>51</v>
      </c>
    </row>
    <row r="34" spans="1:5" ht="12.75">
      <c r="A34" t="s">
        <v>58</v>
      </c>
      <c r="E34" s="39" t="s">
        <v>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v>
      </c>
      <c s="41">
        <f>Rekapitulace!C12</f>
      </c>
      <c s="20" t="s">
        <v>0</v>
      </c>
      <c t="s">
        <v>23</v>
      </c>
      <c t="s">
        <v>27</v>
      </c>
    </row>
    <row r="4" spans="1:16" ht="32" customHeight="1">
      <c r="A4" s="24" t="s">
        <v>20</v>
      </c>
      <c s="25" t="s">
        <v>28</v>
      </c>
      <c s="27" t="s">
        <v>82</v>
      </c>
      <c r="E4" s="26" t="s">
        <v>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85</v>
      </c>
      <c r="E8" s="30" t="s">
        <v>83</v>
      </c>
      <c r="J8" s="29">
        <f>0+J9+J26+J39+J44+J53+J78+J95</f>
      </c>
      <c s="29">
        <f>0+K9+K26+K39+K44+K53+K78+K95</f>
      </c>
      <c s="29">
        <f>0+L9+L26+L39+L44+L53+L78+L95</f>
      </c>
      <c s="29">
        <f>0+M9+M26+M39+M44+M53+M78+M95</f>
      </c>
    </row>
    <row r="9" spans="1:13" ht="12.75">
      <c r="A9" t="s">
        <v>46</v>
      </c>
      <c r="C9" s="31" t="s">
        <v>86</v>
      </c>
      <c r="E9" s="33" t="s">
        <v>87</v>
      </c>
      <c r="J9" s="32">
        <f>0</f>
      </c>
      <c s="32">
        <f>0</f>
      </c>
      <c s="32">
        <f>0+L10+L14+L18+L22</f>
      </c>
      <c s="32">
        <f>0+M10+M14+M18+M22</f>
      </c>
    </row>
    <row r="10" spans="1:16" ht="25.5">
      <c r="A10" t="s">
        <v>49</v>
      </c>
      <c s="34" t="s">
        <v>47</v>
      </c>
      <c s="34" t="s">
        <v>88</v>
      </c>
      <c s="35" t="s">
        <v>51</v>
      </c>
      <c s="6" t="s">
        <v>89</v>
      </c>
      <c s="36" t="s">
        <v>90</v>
      </c>
      <c s="37">
        <v>167.782</v>
      </c>
      <c s="36">
        <v>0</v>
      </c>
      <c s="36">
        <f>ROUND(G10*H10,6)</f>
      </c>
      <c r="L10" s="38">
        <v>0</v>
      </c>
      <c s="32">
        <f>ROUND(ROUND(L10,2)*ROUND(G10,3),2)</f>
      </c>
      <c s="36" t="s">
        <v>54</v>
      </c>
      <c>
        <f>(M10*21)/100</f>
      </c>
      <c t="s">
        <v>27</v>
      </c>
    </row>
    <row r="11" spans="1:5" ht="12.75">
      <c r="A11" s="35" t="s">
        <v>55</v>
      </c>
      <c r="E11" s="39" t="s">
        <v>91</v>
      </c>
    </row>
    <row r="12" spans="1:5" ht="12.75">
      <c r="A12" s="35" t="s">
        <v>57</v>
      </c>
      <c r="E12" s="40" t="s">
        <v>92</v>
      </c>
    </row>
    <row r="13" spans="1:5" ht="140.25">
      <c r="A13" t="s">
        <v>58</v>
      </c>
      <c r="E13" s="39" t="s">
        <v>93</v>
      </c>
    </row>
    <row r="14" spans="1:16" ht="25.5">
      <c r="A14" t="s">
        <v>49</v>
      </c>
      <c s="34" t="s">
        <v>27</v>
      </c>
      <c s="34" t="s">
        <v>94</v>
      </c>
      <c s="35" t="s">
        <v>51</v>
      </c>
      <c s="6" t="s">
        <v>95</v>
      </c>
      <c s="36" t="s">
        <v>90</v>
      </c>
      <c s="37">
        <v>44.47</v>
      </c>
      <c s="36">
        <v>0</v>
      </c>
      <c s="36">
        <f>ROUND(G14*H14,6)</f>
      </c>
      <c r="L14" s="38">
        <v>0</v>
      </c>
      <c s="32">
        <f>ROUND(ROUND(L14,2)*ROUND(G14,3),2)</f>
      </c>
      <c s="36" t="s">
        <v>54</v>
      </c>
      <c>
        <f>(M14*21)/100</f>
      </c>
      <c t="s">
        <v>27</v>
      </c>
    </row>
    <row r="15" spans="1:5" ht="12.75">
      <c r="A15" s="35" t="s">
        <v>55</v>
      </c>
      <c r="E15" s="39" t="s">
        <v>96</v>
      </c>
    </row>
    <row r="16" spans="1:5" ht="25.5">
      <c r="A16" s="35" t="s">
        <v>57</v>
      </c>
      <c r="E16" s="40" t="s">
        <v>97</v>
      </c>
    </row>
    <row r="17" spans="1:5" ht="140.25">
      <c r="A17" t="s">
        <v>58</v>
      </c>
      <c r="E17" s="39" t="s">
        <v>93</v>
      </c>
    </row>
    <row r="18" spans="1:16" ht="25.5">
      <c r="A18" t="s">
        <v>49</v>
      </c>
      <c s="34" t="s">
        <v>26</v>
      </c>
      <c s="34" t="s">
        <v>98</v>
      </c>
      <c s="35" t="s">
        <v>51</v>
      </c>
      <c s="6" t="s">
        <v>99</v>
      </c>
      <c s="36" t="s">
        <v>90</v>
      </c>
      <c s="37">
        <v>880.858</v>
      </c>
      <c s="36">
        <v>0</v>
      </c>
      <c s="36">
        <f>ROUND(G18*H18,6)</f>
      </c>
      <c r="L18" s="38">
        <v>0</v>
      </c>
      <c s="32">
        <f>ROUND(ROUND(L18,2)*ROUND(G18,3),2)</f>
      </c>
      <c s="36" t="s">
        <v>54</v>
      </c>
      <c>
        <f>(M18*21)/100</f>
      </c>
      <c t="s">
        <v>27</v>
      </c>
    </row>
    <row r="19" spans="1:5" ht="12.75">
      <c r="A19" s="35" t="s">
        <v>55</v>
      </c>
      <c r="E19" s="39" t="s">
        <v>51</v>
      </c>
    </row>
    <row r="20" spans="1:5" ht="12.75">
      <c r="A20" s="35" t="s">
        <v>57</v>
      </c>
      <c r="E20" s="40" t="s">
        <v>100</v>
      </c>
    </row>
    <row r="21" spans="1:5" ht="140.25">
      <c r="A21" t="s">
        <v>58</v>
      </c>
      <c r="E21" s="39" t="s">
        <v>93</v>
      </c>
    </row>
    <row r="22" spans="1:16" ht="25.5">
      <c r="A22" t="s">
        <v>49</v>
      </c>
      <c s="34" t="s">
        <v>69</v>
      </c>
      <c s="34" t="s">
        <v>101</v>
      </c>
      <c s="35" t="s">
        <v>51</v>
      </c>
      <c s="6" t="s">
        <v>102</v>
      </c>
      <c s="36" t="s">
        <v>90</v>
      </c>
      <c s="37">
        <v>0.063</v>
      </c>
      <c s="36">
        <v>0</v>
      </c>
      <c s="36">
        <f>ROUND(G22*H22,6)</f>
      </c>
      <c r="L22" s="38">
        <v>0</v>
      </c>
      <c s="32">
        <f>ROUND(ROUND(L22,2)*ROUND(G22,3),2)</f>
      </c>
      <c s="36" t="s">
        <v>54</v>
      </c>
      <c>
        <f>(M22*21)/100</f>
      </c>
      <c t="s">
        <v>27</v>
      </c>
    </row>
    <row r="23" spans="1:5" ht="12.75">
      <c r="A23" s="35" t="s">
        <v>55</v>
      </c>
      <c r="E23" s="39" t="s">
        <v>51</v>
      </c>
    </row>
    <row r="24" spans="1:5" ht="12.75">
      <c r="A24" s="35" t="s">
        <v>57</v>
      </c>
      <c r="E24" s="40" t="s">
        <v>103</v>
      </c>
    </row>
    <row r="25" spans="1:5" ht="140.25">
      <c r="A25" t="s">
        <v>58</v>
      </c>
      <c r="E25" s="39" t="s">
        <v>93</v>
      </c>
    </row>
    <row r="26" spans="1:13" ht="12.75">
      <c r="A26" t="s">
        <v>46</v>
      </c>
      <c r="C26" s="31" t="s">
        <v>47</v>
      </c>
      <c r="E26" s="33" t="s">
        <v>104</v>
      </c>
      <c r="J26" s="32">
        <f>0</f>
      </c>
      <c s="32">
        <f>0</f>
      </c>
      <c s="32">
        <f>0+L27+L31+L35</f>
      </c>
      <c s="32">
        <f>0+M27+M31+M35</f>
      </c>
    </row>
    <row r="27" spans="1:16" ht="12.75">
      <c r="A27" t="s">
        <v>49</v>
      </c>
      <c s="34" t="s">
        <v>73</v>
      </c>
      <c s="34" t="s">
        <v>105</v>
      </c>
      <c s="35" t="s">
        <v>51</v>
      </c>
      <c s="6" t="s">
        <v>106</v>
      </c>
      <c s="36" t="s">
        <v>107</v>
      </c>
      <c s="37">
        <v>92.8</v>
      </c>
      <c s="36">
        <v>0</v>
      </c>
      <c s="36">
        <f>ROUND(G27*H27,6)</f>
      </c>
      <c r="L27" s="38">
        <v>0</v>
      </c>
      <c s="32">
        <f>ROUND(ROUND(L27,2)*ROUND(G27,3),2)</f>
      </c>
      <c s="36" t="s">
        <v>54</v>
      </c>
      <c>
        <f>(M27*21)/100</f>
      </c>
      <c t="s">
        <v>27</v>
      </c>
    </row>
    <row r="28" spans="1:5" ht="12.75">
      <c r="A28" s="35" t="s">
        <v>55</v>
      </c>
      <c r="E28" s="39" t="s">
        <v>108</v>
      </c>
    </row>
    <row r="29" spans="1:5" ht="12.75">
      <c r="A29" s="35" t="s">
        <v>57</v>
      </c>
      <c r="E29" s="40" t="s">
        <v>109</v>
      </c>
    </row>
    <row r="30" spans="1:5" ht="369.75">
      <c r="A30" t="s">
        <v>58</v>
      </c>
      <c r="E30" s="39" t="s">
        <v>110</v>
      </c>
    </row>
    <row r="31" spans="1:16" ht="12.75">
      <c r="A31" t="s">
        <v>49</v>
      </c>
      <c s="34" t="s">
        <v>77</v>
      </c>
      <c s="34" t="s">
        <v>111</v>
      </c>
      <c s="35" t="s">
        <v>51</v>
      </c>
      <c s="6" t="s">
        <v>112</v>
      </c>
      <c s="36" t="s">
        <v>113</v>
      </c>
      <c s="37">
        <v>928</v>
      </c>
      <c s="36">
        <v>0</v>
      </c>
      <c s="36">
        <f>ROUND(G31*H31,6)</f>
      </c>
      <c r="L31" s="38">
        <v>0</v>
      </c>
      <c s="32">
        <f>ROUND(ROUND(L31,2)*ROUND(G31,3),2)</f>
      </c>
      <c s="36" t="s">
        <v>54</v>
      </c>
      <c>
        <f>(M31*21)/100</f>
      </c>
      <c t="s">
        <v>27</v>
      </c>
    </row>
    <row r="32" spans="1:5" ht="12.75">
      <c r="A32" s="35" t="s">
        <v>55</v>
      </c>
      <c r="E32" s="39" t="s">
        <v>51</v>
      </c>
    </row>
    <row r="33" spans="1:5" ht="25.5">
      <c r="A33" s="35" t="s">
        <v>57</v>
      </c>
      <c r="E33" s="40" t="s">
        <v>114</v>
      </c>
    </row>
    <row r="34" spans="1:5" ht="25.5">
      <c r="A34" t="s">
        <v>58</v>
      </c>
      <c r="E34" s="39" t="s">
        <v>115</v>
      </c>
    </row>
    <row r="35" spans="1:16" ht="12.75">
      <c r="A35" t="s">
        <v>49</v>
      </c>
      <c s="34" t="s">
        <v>116</v>
      </c>
      <c s="34" t="s">
        <v>117</v>
      </c>
      <c s="35" t="s">
        <v>51</v>
      </c>
      <c s="6" t="s">
        <v>118</v>
      </c>
      <c s="36" t="s">
        <v>119</v>
      </c>
      <c s="37">
        <v>1392</v>
      </c>
      <c s="36">
        <v>0</v>
      </c>
      <c s="36">
        <f>ROUND(G35*H35,6)</f>
      </c>
      <c r="L35" s="38">
        <v>0</v>
      </c>
      <c s="32">
        <f>ROUND(ROUND(L35,2)*ROUND(G35,3),2)</f>
      </c>
      <c s="36" t="s">
        <v>54</v>
      </c>
      <c>
        <f>(M35*21)/100</f>
      </c>
      <c t="s">
        <v>27</v>
      </c>
    </row>
    <row r="36" spans="1:5" ht="12.75">
      <c r="A36" s="35" t="s">
        <v>55</v>
      </c>
      <c r="E36" s="39" t="s">
        <v>51</v>
      </c>
    </row>
    <row r="37" spans="1:5" ht="12.75">
      <c r="A37" s="35" t="s">
        <v>57</v>
      </c>
      <c r="E37" s="40" t="s">
        <v>120</v>
      </c>
    </row>
    <row r="38" spans="1:5" ht="25.5">
      <c r="A38" t="s">
        <v>58</v>
      </c>
      <c r="E38" s="39" t="s">
        <v>121</v>
      </c>
    </row>
    <row r="39" spans="1:13" ht="12.75">
      <c r="A39" t="s">
        <v>46</v>
      </c>
      <c r="C39" s="31" t="s">
        <v>122</v>
      </c>
      <c r="E39" s="33" t="s">
        <v>123</v>
      </c>
      <c r="J39" s="32">
        <f>0</f>
      </c>
      <c s="32">
        <f>0</f>
      </c>
      <c s="32">
        <f>0+L40</f>
      </c>
      <c s="32">
        <f>0+M40</f>
      </c>
    </row>
    <row r="40" spans="1:16" ht="12.75">
      <c r="A40" t="s">
        <v>49</v>
      </c>
      <c s="34" t="s">
        <v>124</v>
      </c>
      <c s="34" t="s">
        <v>125</v>
      </c>
      <c s="35" t="s">
        <v>51</v>
      </c>
      <c s="6" t="s">
        <v>126</v>
      </c>
      <c s="36" t="s">
        <v>107</v>
      </c>
      <c s="37">
        <v>580</v>
      </c>
      <c s="36">
        <v>0</v>
      </c>
      <c s="36">
        <f>ROUND(G40*H40,6)</f>
      </c>
      <c r="L40" s="38">
        <v>0</v>
      </c>
      <c s="32">
        <f>ROUND(ROUND(L40,2)*ROUND(G40,3),2)</f>
      </c>
      <c s="36" t="s">
        <v>54</v>
      </c>
      <c>
        <f>(M40*21)/100</f>
      </c>
      <c t="s">
        <v>27</v>
      </c>
    </row>
    <row r="41" spans="1:5" ht="12.75">
      <c r="A41" s="35" t="s">
        <v>55</v>
      </c>
      <c r="E41" s="39" t="s">
        <v>51</v>
      </c>
    </row>
    <row r="42" spans="1:5" ht="12.75">
      <c r="A42" s="35" t="s">
        <v>57</v>
      </c>
      <c r="E42" s="40" t="s">
        <v>127</v>
      </c>
    </row>
    <row r="43" spans="1:5" ht="89.25">
      <c r="A43" t="s">
        <v>58</v>
      </c>
      <c r="E43" s="39" t="s">
        <v>128</v>
      </c>
    </row>
    <row r="44" spans="1:13" ht="12.75">
      <c r="A44" t="s">
        <v>46</v>
      </c>
      <c r="C44" s="31" t="s">
        <v>129</v>
      </c>
      <c r="E44" s="33" t="s">
        <v>130</v>
      </c>
      <c r="J44" s="32">
        <f>0</f>
      </c>
      <c s="32">
        <f>0</f>
      </c>
      <c s="32">
        <f>0+L45+L49</f>
      </c>
      <c s="32">
        <f>0+M45+M49</f>
      </c>
    </row>
    <row r="45" spans="1:16" ht="12.75">
      <c r="A45" t="s">
        <v>49</v>
      </c>
      <c s="34" t="s">
        <v>131</v>
      </c>
      <c s="34" t="s">
        <v>132</v>
      </c>
      <c s="35" t="s">
        <v>51</v>
      </c>
      <c s="6" t="s">
        <v>133</v>
      </c>
      <c s="36" t="s">
        <v>134</v>
      </c>
      <c s="37">
        <v>150</v>
      </c>
      <c s="36">
        <v>0</v>
      </c>
      <c s="36">
        <f>ROUND(G45*H45,6)</f>
      </c>
      <c r="L45" s="38">
        <v>0</v>
      </c>
      <c s="32">
        <f>ROUND(ROUND(L45,2)*ROUND(G45,3),2)</f>
      </c>
      <c s="36" t="s">
        <v>80</v>
      </c>
      <c>
        <f>(M45*21)/100</f>
      </c>
      <c t="s">
        <v>27</v>
      </c>
    </row>
    <row r="46" spans="1:5" ht="12.75">
      <c r="A46" s="35" t="s">
        <v>55</v>
      </c>
      <c r="E46" s="39" t="s">
        <v>51</v>
      </c>
    </row>
    <row r="47" spans="1:5" ht="12.75">
      <c r="A47" s="35" t="s">
        <v>57</v>
      </c>
      <c r="E47" s="40" t="s">
        <v>135</v>
      </c>
    </row>
    <row r="48" spans="1:5" ht="76.5">
      <c r="A48" t="s">
        <v>58</v>
      </c>
      <c r="E48" s="39" t="s">
        <v>136</v>
      </c>
    </row>
    <row r="49" spans="1:16" ht="25.5">
      <c r="A49" t="s">
        <v>49</v>
      </c>
      <c s="34" t="s">
        <v>137</v>
      </c>
      <c s="34" t="s">
        <v>138</v>
      </c>
      <c s="35" t="s">
        <v>51</v>
      </c>
      <c s="6" t="s">
        <v>139</v>
      </c>
      <c s="36" t="s">
        <v>134</v>
      </c>
      <c s="37">
        <v>232</v>
      </c>
      <c s="36">
        <v>0</v>
      </c>
      <c s="36">
        <f>ROUND(G49*H49,6)</f>
      </c>
      <c r="L49" s="38">
        <v>0</v>
      </c>
      <c s="32">
        <f>ROUND(ROUND(L49,2)*ROUND(G49,3),2)</f>
      </c>
      <c s="36" t="s">
        <v>80</v>
      </c>
      <c>
        <f>(M49*21)/100</f>
      </c>
      <c t="s">
        <v>27</v>
      </c>
    </row>
    <row r="50" spans="1:5" ht="12.75">
      <c r="A50" s="35" t="s">
        <v>55</v>
      </c>
      <c r="E50" s="39" t="s">
        <v>51</v>
      </c>
    </row>
    <row r="51" spans="1:5" ht="12.75">
      <c r="A51" s="35" t="s">
        <v>57</v>
      </c>
      <c r="E51" s="40" t="s">
        <v>140</v>
      </c>
    </row>
    <row r="52" spans="1:5" ht="357">
      <c r="A52" t="s">
        <v>58</v>
      </c>
      <c r="E52" s="39" t="s">
        <v>141</v>
      </c>
    </row>
    <row r="53" spans="1:13" ht="12.75">
      <c r="A53" t="s">
        <v>46</v>
      </c>
      <c r="C53" s="31" t="s">
        <v>142</v>
      </c>
      <c r="E53" s="33" t="s">
        <v>143</v>
      </c>
      <c r="J53" s="32">
        <f>0</f>
      </c>
      <c s="32">
        <f>0</f>
      </c>
      <c s="32">
        <f>0+L54+L58+L62+L66+L70+L74</f>
      </c>
      <c s="32">
        <f>0+M54+M58+M62+M66+M70+M74</f>
      </c>
    </row>
    <row r="54" spans="1:16" ht="25.5">
      <c r="A54" t="s">
        <v>49</v>
      </c>
      <c s="34" t="s">
        <v>144</v>
      </c>
      <c s="34" t="s">
        <v>145</v>
      </c>
      <c s="35" t="s">
        <v>51</v>
      </c>
      <c s="6" t="s">
        <v>146</v>
      </c>
      <c s="36" t="s">
        <v>134</v>
      </c>
      <c s="37">
        <v>332</v>
      </c>
      <c s="36">
        <v>0</v>
      </c>
      <c s="36">
        <f>ROUND(G54*H54,6)</f>
      </c>
      <c r="L54" s="38">
        <v>0</v>
      </c>
      <c s="32">
        <f>ROUND(ROUND(L54,2)*ROUND(G54,3),2)</f>
      </c>
      <c s="36" t="s">
        <v>54</v>
      </c>
      <c>
        <f>(M54*21)/100</f>
      </c>
      <c t="s">
        <v>27</v>
      </c>
    </row>
    <row r="55" spans="1:5" ht="12.75">
      <c r="A55" s="35" t="s">
        <v>55</v>
      </c>
      <c r="E55" s="39" t="s">
        <v>147</v>
      </c>
    </row>
    <row r="56" spans="1:5" ht="25.5">
      <c r="A56" s="35" t="s">
        <v>57</v>
      </c>
      <c r="E56" s="40" t="s">
        <v>148</v>
      </c>
    </row>
    <row r="57" spans="1:5" ht="114.75">
      <c r="A57" t="s">
        <v>58</v>
      </c>
      <c r="E57" s="39" t="s">
        <v>149</v>
      </c>
    </row>
    <row r="58" spans="1:16" ht="25.5">
      <c r="A58" t="s">
        <v>49</v>
      </c>
      <c s="34" t="s">
        <v>150</v>
      </c>
      <c s="34" t="s">
        <v>151</v>
      </c>
      <c s="35" t="s">
        <v>51</v>
      </c>
      <c s="6" t="s">
        <v>152</v>
      </c>
      <c s="36" t="s">
        <v>134</v>
      </c>
      <c s="37">
        <v>332</v>
      </c>
      <c s="36">
        <v>0</v>
      </c>
      <c s="36">
        <f>ROUND(G58*H58,6)</f>
      </c>
      <c r="L58" s="38">
        <v>0</v>
      </c>
      <c s="32">
        <f>ROUND(ROUND(L58,2)*ROUND(G58,3),2)</f>
      </c>
      <c s="36" t="s">
        <v>54</v>
      </c>
      <c>
        <f>(M58*21)/100</f>
      </c>
      <c t="s">
        <v>27</v>
      </c>
    </row>
    <row r="59" spans="1:5" ht="12.75">
      <c r="A59" s="35" t="s">
        <v>55</v>
      </c>
      <c r="E59" s="39" t="s">
        <v>147</v>
      </c>
    </row>
    <row r="60" spans="1:5" ht="25.5">
      <c r="A60" s="35" t="s">
        <v>57</v>
      </c>
      <c r="E60" s="40" t="s">
        <v>148</v>
      </c>
    </row>
    <row r="61" spans="1:5" ht="102">
      <c r="A61" t="s">
        <v>58</v>
      </c>
      <c r="E61" s="39" t="s">
        <v>153</v>
      </c>
    </row>
    <row r="62" spans="1:16" ht="25.5">
      <c r="A62" t="s">
        <v>49</v>
      </c>
      <c s="34" t="s">
        <v>154</v>
      </c>
      <c s="34" t="s">
        <v>155</v>
      </c>
      <c s="35" t="s">
        <v>51</v>
      </c>
      <c s="6" t="s">
        <v>156</v>
      </c>
      <c s="36" t="s">
        <v>157</v>
      </c>
      <c s="37">
        <v>175</v>
      </c>
      <c s="36">
        <v>0</v>
      </c>
      <c s="36">
        <f>ROUND(G62*H62,6)</f>
      </c>
      <c r="L62" s="38">
        <v>0</v>
      </c>
      <c s="32">
        <f>ROUND(ROUND(L62,2)*ROUND(G62,3),2)</f>
      </c>
      <c s="36" t="s">
        <v>54</v>
      </c>
      <c>
        <f>(M62*21)/100</f>
      </c>
      <c t="s">
        <v>27</v>
      </c>
    </row>
    <row r="63" spans="1:5" ht="12.75">
      <c r="A63" s="35" t="s">
        <v>55</v>
      </c>
      <c r="E63" s="39" t="s">
        <v>51</v>
      </c>
    </row>
    <row r="64" spans="1:5" ht="12.75">
      <c r="A64" s="35" t="s">
        <v>57</v>
      </c>
      <c r="E64" s="40" t="s">
        <v>158</v>
      </c>
    </row>
    <row r="65" spans="1:5" ht="153">
      <c r="A65" t="s">
        <v>58</v>
      </c>
      <c r="E65" s="39" t="s">
        <v>159</v>
      </c>
    </row>
    <row r="66" spans="1:16" ht="12.75">
      <c r="A66" t="s">
        <v>49</v>
      </c>
      <c s="34" t="s">
        <v>160</v>
      </c>
      <c s="34" t="s">
        <v>161</v>
      </c>
      <c s="35" t="s">
        <v>51</v>
      </c>
      <c s="6" t="s">
        <v>162</v>
      </c>
      <c s="36" t="s">
        <v>157</v>
      </c>
      <c s="37">
        <v>2</v>
      </c>
      <c s="36">
        <v>0</v>
      </c>
      <c s="36">
        <f>ROUND(G66*H66,6)</f>
      </c>
      <c r="L66" s="38">
        <v>0</v>
      </c>
      <c s="32">
        <f>ROUND(ROUND(L66,2)*ROUND(G66,3),2)</f>
      </c>
      <c s="36" t="s">
        <v>54</v>
      </c>
      <c>
        <f>(M66*21)/100</f>
      </c>
      <c t="s">
        <v>27</v>
      </c>
    </row>
    <row r="67" spans="1:5" ht="12.75">
      <c r="A67" s="35" t="s">
        <v>55</v>
      </c>
      <c r="E67" s="39" t="s">
        <v>51</v>
      </c>
    </row>
    <row r="68" spans="1:5" ht="12.75">
      <c r="A68" s="35" t="s">
        <v>57</v>
      </c>
      <c r="E68" s="40" t="s">
        <v>163</v>
      </c>
    </row>
    <row r="69" spans="1:5" ht="255">
      <c r="A69" t="s">
        <v>58</v>
      </c>
      <c r="E69" s="39" t="s">
        <v>164</v>
      </c>
    </row>
    <row r="70" spans="1:16" ht="12.75">
      <c r="A70" t="s">
        <v>49</v>
      </c>
      <c s="34" t="s">
        <v>165</v>
      </c>
      <c s="34" t="s">
        <v>166</v>
      </c>
      <c s="35" t="s">
        <v>51</v>
      </c>
      <c s="6" t="s">
        <v>167</v>
      </c>
      <c s="36" t="s">
        <v>157</v>
      </c>
      <c s="37">
        <v>22</v>
      </c>
      <c s="36">
        <v>0</v>
      </c>
      <c s="36">
        <f>ROUND(G70*H70,6)</f>
      </c>
      <c r="L70" s="38">
        <v>0</v>
      </c>
      <c s="32">
        <f>ROUND(ROUND(L70,2)*ROUND(G70,3),2)</f>
      </c>
      <c s="36" t="s">
        <v>54</v>
      </c>
      <c>
        <f>(M70*21)/100</f>
      </c>
      <c t="s">
        <v>27</v>
      </c>
    </row>
    <row r="71" spans="1:5" ht="12.75">
      <c r="A71" s="35" t="s">
        <v>55</v>
      </c>
      <c r="E71" s="39" t="s">
        <v>51</v>
      </c>
    </row>
    <row r="72" spans="1:5" ht="12.75">
      <c r="A72" s="35" t="s">
        <v>57</v>
      </c>
      <c r="E72" s="40" t="s">
        <v>168</v>
      </c>
    </row>
    <row r="73" spans="1:5" ht="255">
      <c r="A73" t="s">
        <v>58</v>
      </c>
      <c r="E73" s="39" t="s">
        <v>164</v>
      </c>
    </row>
    <row r="74" spans="1:16" ht="12.75">
      <c r="A74" t="s">
        <v>49</v>
      </c>
      <c s="34" t="s">
        <v>169</v>
      </c>
      <c s="34" t="s">
        <v>170</v>
      </c>
      <c s="35" t="s">
        <v>51</v>
      </c>
      <c s="6" t="s">
        <v>171</v>
      </c>
      <c s="36" t="s">
        <v>157</v>
      </c>
      <c s="37">
        <v>22</v>
      </c>
      <c s="36">
        <v>0</v>
      </c>
      <c s="36">
        <f>ROUND(G74*H74,6)</f>
      </c>
      <c r="L74" s="38">
        <v>0</v>
      </c>
      <c s="32">
        <f>ROUND(ROUND(L74,2)*ROUND(G74,3),2)</f>
      </c>
      <c s="36" t="s">
        <v>54</v>
      </c>
      <c>
        <f>(M74*21)/100</f>
      </c>
      <c t="s">
        <v>27</v>
      </c>
    </row>
    <row r="75" spans="1:5" ht="12.75">
      <c r="A75" s="35" t="s">
        <v>55</v>
      </c>
      <c r="E75" s="39" t="s">
        <v>51</v>
      </c>
    </row>
    <row r="76" spans="1:5" ht="12.75">
      <c r="A76" s="35" t="s">
        <v>57</v>
      </c>
      <c r="E76" s="40" t="s">
        <v>168</v>
      </c>
    </row>
    <row r="77" spans="1:5" ht="76.5">
      <c r="A77" t="s">
        <v>58</v>
      </c>
      <c r="E77" s="39" t="s">
        <v>172</v>
      </c>
    </row>
    <row r="78" spans="1:13" ht="12.75">
      <c r="A78" t="s">
        <v>46</v>
      </c>
      <c r="C78" s="31" t="s">
        <v>173</v>
      </c>
      <c r="E78" s="33" t="s">
        <v>174</v>
      </c>
      <c r="J78" s="32">
        <f>0</f>
      </c>
      <c s="32">
        <f>0</f>
      </c>
      <c s="32">
        <f>0+L79+L83+L87+L91</f>
      </c>
      <c s="32">
        <f>0+M79+M83+M87+M91</f>
      </c>
    </row>
    <row r="79" spans="1:16" ht="12.75">
      <c r="A79" t="s">
        <v>49</v>
      </c>
      <c s="34" t="s">
        <v>175</v>
      </c>
      <c s="34" t="s">
        <v>176</v>
      </c>
      <c s="35" t="s">
        <v>51</v>
      </c>
      <c s="6" t="s">
        <v>177</v>
      </c>
      <c s="36" t="s">
        <v>157</v>
      </c>
      <c s="37">
        <v>2</v>
      </c>
      <c s="36">
        <v>0</v>
      </c>
      <c s="36">
        <f>ROUND(G79*H79,6)</f>
      </c>
      <c r="L79" s="38">
        <v>0</v>
      </c>
      <c s="32">
        <f>ROUND(ROUND(L79,2)*ROUND(G79,3),2)</f>
      </c>
      <c s="36" t="s">
        <v>54</v>
      </c>
      <c>
        <f>(M79*21)/100</f>
      </c>
      <c t="s">
        <v>27</v>
      </c>
    </row>
    <row r="80" spans="1:5" ht="12.75">
      <c r="A80" s="35" t="s">
        <v>55</v>
      </c>
      <c r="E80" s="39" t="s">
        <v>51</v>
      </c>
    </row>
    <row r="81" spans="1:5" ht="12.75">
      <c r="A81" s="35" t="s">
        <v>57</v>
      </c>
      <c r="E81" s="40" t="s">
        <v>178</v>
      </c>
    </row>
    <row r="82" spans="1:5" ht="89.25">
      <c r="A82" t="s">
        <v>58</v>
      </c>
      <c r="E82" s="39" t="s">
        <v>179</v>
      </c>
    </row>
    <row r="83" spans="1:16" ht="12.75">
      <c r="A83" t="s">
        <v>49</v>
      </c>
      <c s="34" t="s">
        <v>180</v>
      </c>
      <c s="34" t="s">
        <v>181</v>
      </c>
      <c s="35" t="s">
        <v>51</v>
      </c>
      <c s="6" t="s">
        <v>182</v>
      </c>
      <c s="36" t="s">
        <v>157</v>
      </c>
      <c s="37">
        <v>2</v>
      </c>
      <c s="36">
        <v>0</v>
      </c>
      <c s="36">
        <f>ROUND(G83*H83,6)</f>
      </c>
      <c r="L83" s="38">
        <v>0</v>
      </c>
      <c s="32">
        <f>ROUND(ROUND(L83,2)*ROUND(G83,3),2)</f>
      </c>
      <c s="36" t="s">
        <v>54</v>
      </c>
      <c>
        <f>(M83*21)/100</f>
      </c>
      <c t="s">
        <v>27</v>
      </c>
    </row>
    <row r="84" spans="1:5" ht="12.75">
      <c r="A84" s="35" t="s">
        <v>55</v>
      </c>
      <c r="E84" s="39" t="s">
        <v>51</v>
      </c>
    </row>
    <row r="85" spans="1:5" ht="12.75">
      <c r="A85" s="35" t="s">
        <v>57</v>
      </c>
      <c r="E85" s="40" t="s">
        <v>183</v>
      </c>
    </row>
    <row r="86" spans="1:5" ht="140.25">
      <c r="A86" t="s">
        <v>58</v>
      </c>
      <c r="E86" s="39" t="s">
        <v>184</v>
      </c>
    </row>
    <row r="87" spans="1:16" ht="12.75">
      <c r="A87" t="s">
        <v>49</v>
      </c>
      <c s="34" t="s">
        <v>185</v>
      </c>
      <c s="34" t="s">
        <v>186</v>
      </c>
      <c s="35" t="s">
        <v>51</v>
      </c>
      <c s="6" t="s">
        <v>187</v>
      </c>
      <c s="36" t="s">
        <v>157</v>
      </c>
      <c s="37">
        <v>1</v>
      </c>
      <c s="36">
        <v>0</v>
      </c>
      <c s="36">
        <f>ROUND(G87*H87,6)</f>
      </c>
      <c r="L87" s="38">
        <v>0</v>
      </c>
      <c s="32">
        <f>ROUND(ROUND(L87,2)*ROUND(G87,3),2)</f>
      </c>
      <c s="36" t="s">
        <v>54</v>
      </c>
      <c>
        <f>(M87*21)/100</f>
      </c>
      <c t="s">
        <v>27</v>
      </c>
    </row>
    <row r="88" spans="1:5" ht="12.75">
      <c r="A88" s="35" t="s">
        <v>55</v>
      </c>
      <c r="E88" s="39" t="s">
        <v>51</v>
      </c>
    </row>
    <row r="89" spans="1:5" ht="12.75">
      <c r="A89" s="35" t="s">
        <v>57</v>
      </c>
      <c r="E89" s="40" t="s">
        <v>188</v>
      </c>
    </row>
    <row r="90" spans="1:5" ht="114.75">
      <c r="A90" t="s">
        <v>58</v>
      </c>
      <c r="E90" s="39" t="s">
        <v>189</v>
      </c>
    </row>
    <row r="91" spans="1:16" ht="12.75">
      <c r="A91" t="s">
        <v>49</v>
      </c>
      <c s="34" t="s">
        <v>190</v>
      </c>
      <c s="34" t="s">
        <v>191</v>
      </c>
      <c s="35" t="s">
        <v>51</v>
      </c>
      <c s="6" t="s">
        <v>192</v>
      </c>
      <c s="36" t="s">
        <v>157</v>
      </c>
      <c s="37">
        <v>6</v>
      </c>
      <c s="36">
        <v>0</v>
      </c>
      <c s="36">
        <f>ROUND(G91*H91,6)</f>
      </c>
      <c r="L91" s="38">
        <v>0</v>
      </c>
      <c s="32">
        <f>ROUND(ROUND(L91,2)*ROUND(G91,3),2)</f>
      </c>
      <c s="36" t="s">
        <v>54</v>
      </c>
      <c>
        <f>(M91*21)/100</f>
      </c>
      <c t="s">
        <v>27</v>
      </c>
    </row>
    <row r="92" spans="1:5" ht="12.75">
      <c r="A92" s="35" t="s">
        <v>55</v>
      </c>
      <c r="E92" s="39" t="s">
        <v>51</v>
      </c>
    </row>
    <row r="93" spans="1:5" ht="12.75">
      <c r="A93" s="35" t="s">
        <v>57</v>
      </c>
      <c r="E93" s="40" t="s">
        <v>51</v>
      </c>
    </row>
    <row r="94" spans="1:5" ht="165.75">
      <c r="A94" t="s">
        <v>58</v>
      </c>
      <c r="E94" s="39" t="s">
        <v>193</v>
      </c>
    </row>
    <row r="95" spans="1:13" ht="12.75">
      <c r="A95" t="s">
        <v>46</v>
      </c>
      <c r="C95" s="31" t="s">
        <v>194</v>
      </c>
      <c r="E95" s="33" t="s">
        <v>195</v>
      </c>
      <c r="J95" s="32">
        <f>0</f>
      </c>
      <c s="32">
        <f>0</f>
      </c>
      <c s="32">
        <f>0+L96+L100+L104+L108+L112+L116+L120</f>
      </c>
      <c s="32">
        <f>0+M96+M100+M104+M108+M112+M116+M120</f>
      </c>
    </row>
    <row r="96" spans="1:16" ht="12.75">
      <c r="A96" t="s">
        <v>49</v>
      </c>
      <c s="34" t="s">
        <v>196</v>
      </c>
      <c s="34" t="s">
        <v>197</v>
      </c>
      <c s="35" t="s">
        <v>51</v>
      </c>
      <c s="6" t="s">
        <v>198</v>
      </c>
      <c s="36" t="s">
        <v>107</v>
      </c>
      <c s="37">
        <v>487.2</v>
      </c>
      <c s="36">
        <v>0</v>
      </c>
      <c s="36">
        <f>ROUND(G96*H96,6)</f>
      </c>
      <c r="L96" s="38">
        <v>0</v>
      </c>
      <c s="32">
        <f>ROUND(ROUND(L96,2)*ROUND(G96,3),2)</f>
      </c>
      <c s="36" t="s">
        <v>54</v>
      </c>
      <c>
        <f>(M96*21)/100</f>
      </c>
      <c t="s">
        <v>27</v>
      </c>
    </row>
    <row r="97" spans="1:5" ht="12.75">
      <c r="A97" s="35" t="s">
        <v>55</v>
      </c>
      <c r="E97" s="39" t="s">
        <v>51</v>
      </c>
    </row>
    <row r="98" spans="1:5" ht="12.75">
      <c r="A98" s="35" t="s">
        <v>57</v>
      </c>
      <c r="E98" s="40" t="s">
        <v>199</v>
      </c>
    </row>
    <row r="99" spans="1:5" ht="140.25">
      <c r="A99" t="s">
        <v>58</v>
      </c>
      <c r="E99" s="39" t="s">
        <v>200</v>
      </c>
    </row>
    <row r="100" spans="1:16" ht="25.5">
      <c r="A100" t="s">
        <v>49</v>
      </c>
      <c s="34" t="s">
        <v>201</v>
      </c>
      <c s="34" t="s">
        <v>202</v>
      </c>
      <c s="35" t="s">
        <v>51</v>
      </c>
      <c s="6" t="s">
        <v>203</v>
      </c>
      <c s="36" t="s">
        <v>204</v>
      </c>
      <c s="37">
        <v>14616</v>
      </c>
      <c s="36">
        <v>0</v>
      </c>
      <c s="36">
        <f>ROUND(G100*H100,6)</f>
      </c>
      <c r="L100" s="38">
        <v>0</v>
      </c>
      <c s="32">
        <f>ROUND(ROUND(L100,2)*ROUND(G100,3),2)</f>
      </c>
      <c s="36" t="s">
        <v>54</v>
      </c>
      <c>
        <f>(M100*21)/100</f>
      </c>
      <c t="s">
        <v>27</v>
      </c>
    </row>
    <row r="101" spans="1:5" ht="12.75">
      <c r="A101" s="35" t="s">
        <v>55</v>
      </c>
      <c r="E101" s="39" t="s">
        <v>51</v>
      </c>
    </row>
    <row r="102" spans="1:5" ht="12.75">
      <c r="A102" s="35" t="s">
        <v>57</v>
      </c>
      <c r="E102" s="40" t="s">
        <v>205</v>
      </c>
    </row>
    <row r="103" spans="1:5" ht="127.5">
      <c r="A103" t="s">
        <v>58</v>
      </c>
      <c r="E103" s="39" t="s">
        <v>206</v>
      </c>
    </row>
    <row r="104" spans="1:16" ht="25.5">
      <c r="A104" t="s">
        <v>49</v>
      </c>
      <c s="34" t="s">
        <v>207</v>
      </c>
      <c s="34" t="s">
        <v>208</v>
      </c>
      <c s="35" t="s">
        <v>51</v>
      </c>
      <c s="6" t="s">
        <v>209</v>
      </c>
      <c s="36" t="s">
        <v>134</v>
      </c>
      <c s="37">
        <v>232</v>
      </c>
      <c s="36">
        <v>0</v>
      </c>
      <c s="36">
        <f>ROUND(G104*H104,6)</f>
      </c>
      <c r="L104" s="38">
        <v>0</v>
      </c>
      <c s="32">
        <f>ROUND(ROUND(L104,2)*ROUND(G104,3),2)</f>
      </c>
      <c s="36" t="s">
        <v>54</v>
      </c>
      <c>
        <f>(M104*21)/100</f>
      </c>
      <c t="s">
        <v>27</v>
      </c>
    </row>
    <row r="105" spans="1:5" ht="12.75">
      <c r="A105" s="35" t="s">
        <v>55</v>
      </c>
      <c r="E105" s="39" t="s">
        <v>51</v>
      </c>
    </row>
    <row r="106" spans="1:5" ht="12.75">
      <c r="A106" s="35" t="s">
        <v>57</v>
      </c>
      <c r="E106" s="40" t="s">
        <v>210</v>
      </c>
    </row>
    <row r="107" spans="1:5" ht="204">
      <c r="A107" t="s">
        <v>58</v>
      </c>
      <c r="E107" s="39" t="s">
        <v>211</v>
      </c>
    </row>
    <row r="108" spans="1:16" ht="25.5">
      <c r="A108" t="s">
        <v>49</v>
      </c>
      <c s="34" t="s">
        <v>212</v>
      </c>
      <c s="34" t="s">
        <v>213</v>
      </c>
      <c s="35" t="s">
        <v>51</v>
      </c>
      <c s="6" t="s">
        <v>214</v>
      </c>
      <c s="36" t="s">
        <v>215</v>
      </c>
      <c s="37">
        <v>373.75</v>
      </c>
      <c s="36">
        <v>0</v>
      </c>
      <c s="36">
        <f>ROUND(G108*H108,6)</f>
      </c>
      <c r="L108" s="38">
        <v>0</v>
      </c>
      <c s="32">
        <f>ROUND(ROUND(L108,2)*ROUND(G108,3),2)</f>
      </c>
      <c s="36" t="s">
        <v>80</v>
      </c>
      <c>
        <f>(M108*21)/100</f>
      </c>
      <c t="s">
        <v>27</v>
      </c>
    </row>
    <row r="109" spans="1:5" ht="12.75">
      <c r="A109" s="35" t="s">
        <v>55</v>
      </c>
      <c r="E109" s="39" t="s">
        <v>51</v>
      </c>
    </row>
    <row r="110" spans="1:5" ht="38.25">
      <c r="A110" s="35" t="s">
        <v>57</v>
      </c>
      <c r="E110" s="40" t="s">
        <v>216</v>
      </c>
    </row>
    <row r="111" spans="1:5" ht="127.5">
      <c r="A111" t="s">
        <v>58</v>
      </c>
      <c r="E111" s="39" t="s">
        <v>217</v>
      </c>
    </row>
    <row r="112" spans="1:16" ht="12.75">
      <c r="A112" t="s">
        <v>49</v>
      </c>
      <c s="34" t="s">
        <v>218</v>
      </c>
      <c s="34" t="s">
        <v>219</v>
      </c>
      <c s="35" t="s">
        <v>51</v>
      </c>
      <c s="6" t="s">
        <v>220</v>
      </c>
      <c s="36" t="s">
        <v>215</v>
      </c>
      <c s="37">
        <v>2100</v>
      </c>
      <c s="36">
        <v>0</v>
      </c>
      <c s="36">
        <f>ROUND(G112*H112,6)</f>
      </c>
      <c r="L112" s="38">
        <v>0</v>
      </c>
      <c s="32">
        <f>ROUND(ROUND(L112,2)*ROUND(G112,3),2)</f>
      </c>
      <c s="36" t="s">
        <v>80</v>
      </c>
      <c>
        <f>(M112*21)/100</f>
      </c>
      <c t="s">
        <v>27</v>
      </c>
    </row>
    <row r="113" spans="1:5" ht="12.75">
      <c r="A113" s="35" t="s">
        <v>55</v>
      </c>
      <c r="E113" s="39" t="s">
        <v>51</v>
      </c>
    </row>
    <row r="114" spans="1:5" ht="12.75">
      <c r="A114" s="35" t="s">
        <v>57</v>
      </c>
      <c r="E114" s="40" t="s">
        <v>221</v>
      </c>
    </row>
    <row r="115" spans="1:5" ht="127.5">
      <c r="A115" t="s">
        <v>58</v>
      </c>
      <c r="E115" s="39" t="s">
        <v>217</v>
      </c>
    </row>
    <row r="116" spans="1:16" ht="12.75">
      <c r="A116" t="s">
        <v>49</v>
      </c>
      <c s="34" t="s">
        <v>222</v>
      </c>
      <c s="34" t="s">
        <v>223</v>
      </c>
      <c s="35" t="s">
        <v>51</v>
      </c>
      <c s="6" t="s">
        <v>224</v>
      </c>
      <c s="36" t="s">
        <v>157</v>
      </c>
      <c s="37">
        <v>2</v>
      </c>
      <c s="36">
        <v>0</v>
      </c>
      <c s="36">
        <f>ROUND(G116*H116,6)</f>
      </c>
      <c r="L116" s="38">
        <v>0</v>
      </c>
      <c s="32">
        <f>ROUND(ROUND(L116,2)*ROUND(G116,3),2)</f>
      </c>
      <c s="36" t="s">
        <v>54</v>
      </c>
      <c>
        <f>(M116*21)/100</f>
      </c>
      <c t="s">
        <v>27</v>
      </c>
    </row>
    <row r="117" spans="1:5" ht="12.75">
      <c r="A117" s="35" t="s">
        <v>55</v>
      </c>
      <c r="E117" s="39" t="s">
        <v>51</v>
      </c>
    </row>
    <row r="118" spans="1:5" ht="25.5">
      <c r="A118" s="35" t="s">
        <v>57</v>
      </c>
      <c r="E118" s="40" t="s">
        <v>225</v>
      </c>
    </row>
    <row r="119" spans="1:5" ht="140.25">
      <c r="A119" t="s">
        <v>58</v>
      </c>
      <c r="E119" s="39" t="s">
        <v>226</v>
      </c>
    </row>
    <row r="120" spans="1:16" ht="25.5">
      <c r="A120" t="s">
        <v>49</v>
      </c>
      <c s="34" t="s">
        <v>227</v>
      </c>
      <c s="34" t="s">
        <v>228</v>
      </c>
      <c s="35" t="s">
        <v>51</v>
      </c>
      <c s="6" t="s">
        <v>229</v>
      </c>
      <c s="36" t="s">
        <v>230</v>
      </c>
      <c s="37">
        <v>9</v>
      </c>
      <c s="36">
        <v>0</v>
      </c>
      <c s="36">
        <f>ROUND(G120*H120,6)</f>
      </c>
      <c r="L120" s="38">
        <v>0</v>
      </c>
      <c s="32">
        <f>ROUND(ROUND(L120,2)*ROUND(G120,3),2)</f>
      </c>
      <c s="36" t="s">
        <v>54</v>
      </c>
      <c>
        <f>(M120*21)/100</f>
      </c>
      <c t="s">
        <v>27</v>
      </c>
    </row>
    <row r="121" spans="1:5" ht="12.75">
      <c r="A121" s="35" t="s">
        <v>55</v>
      </c>
      <c r="E121" s="39" t="s">
        <v>51</v>
      </c>
    </row>
    <row r="122" spans="1:5" ht="12.75">
      <c r="A122" s="35" t="s">
        <v>57</v>
      </c>
      <c r="E122" s="40" t="s">
        <v>231</v>
      </c>
    </row>
    <row r="123" spans="1:5" ht="127.5">
      <c r="A123" t="s">
        <v>58</v>
      </c>
      <c r="E123" s="39" t="s">
        <v>232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82</v>
      </c>
      <c s="41">
        <f>Rekapitulace!C12</f>
      </c>
      <c s="20" t="s">
        <v>0</v>
      </c>
      <c t="s">
        <v>23</v>
      </c>
      <c t="s">
        <v>27</v>
      </c>
    </row>
    <row r="4" spans="1:16" ht="32" customHeight="1">
      <c r="A4" s="24" t="s">
        <v>20</v>
      </c>
      <c s="25" t="s">
        <v>28</v>
      </c>
      <c s="27" t="s">
        <v>82</v>
      </c>
      <c r="E4" s="26" t="s">
        <v>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235</v>
      </c>
      <c r="E8" s="30" t="s">
        <v>234</v>
      </c>
      <c r="J8" s="29">
        <f>0+J9+J14</f>
      </c>
      <c s="29">
        <f>0+K9+K14</f>
      </c>
      <c s="29">
        <f>0+L9+L14</f>
      </c>
      <c s="29">
        <f>0+M9+M14</f>
      </c>
    </row>
    <row r="9" spans="1:13" ht="12.75">
      <c r="A9" t="s">
        <v>46</v>
      </c>
      <c r="C9" s="31" t="s">
        <v>122</v>
      </c>
      <c r="E9" s="33" t="s">
        <v>123</v>
      </c>
      <c r="J9" s="32">
        <f>0</f>
      </c>
      <c s="32">
        <f>0</f>
      </c>
      <c s="32">
        <f>0+L10</f>
      </c>
      <c s="32">
        <f>0+M10</f>
      </c>
    </row>
    <row r="10" spans="1:16" ht="12.75">
      <c r="A10" t="s">
        <v>49</v>
      </c>
      <c s="34" t="s">
        <v>47</v>
      </c>
      <c s="34" t="s">
        <v>236</v>
      </c>
      <c s="35" t="s">
        <v>51</v>
      </c>
      <c s="6" t="s">
        <v>237</v>
      </c>
      <c s="36" t="s">
        <v>107</v>
      </c>
      <c s="37">
        <v>22.68</v>
      </c>
      <c s="36">
        <v>0</v>
      </c>
      <c s="36">
        <f>ROUND(G10*H10,6)</f>
      </c>
      <c r="L10" s="38">
        <v>0</v>
      </c>
      <c s="32">
        <f>ROUND(ROUND(L10,2)*ROUND(G10,3),2)</f>
      </c>
      <c s="36" t="s">
        <v>54</v>
      </c>
      <c>
        <f>(M10*21)/100</f>
      </c>
      <c t="s">
        <v>27</v>
      </c>
    </row>
    <row r="11" spans="1:5" ht="12.75">
      <c r="A11" s="35" t="s">
        <v>55</v>
      </c>
      <c r="E11" s="39" t="s">
        <v>238</v>
      </c>
    </row>
    <row r="12" spans="1:5" ht="12.75">
      <c r="A12" s="35" t="s">
        <v>57</v>
      </c>
      <c r="E12" s="40" t="s">
        <v>239</v>
      </c>
    </row>
    <row r="13" spans="1:5" ht="89.25">
      <c r="A13" t="s">
        <v>58</v>
      </c>
      <c r="E13" s="39" t="s">
        <v>128</v>
      </c>
    </row>
    <row r="14" spans="1:13" ht="12.75">
      <c r="A14" t="s">
        <v>46</v>
      </c>
      <c r="C14" s="31" t="s">
        <v>142</v>
      </c>
      <c r="E14" s="33" t="s">
        <v>143</v>
      </c>
      <c r="J14" s="32">
        <f>0</f>
      </c>
      <c s="32">
        <f>0</f>
      </c>
      <c s="32">
        <f>0+L15</f>
      </c>
      <c s="32">
        <f>0+M15</f>
      </c>
    </row>
    <row r="15" spans="1:16" ht="25.5">
      <c r="A15" t="s">
        <v>49</v>
      </c>
      <c s="34" t="s">
        <v>27</v>
      </c>
      <c s="34" t="s">
        <v>151</v>
      </c>
      <c s="35" t="s">
        <v>51</v>
      </c>
      <c s="6" t="s">
        <v>152</v>
      </c>
      <c s="36" t="s">
        <v>134</v>
      </c>
      <c s="37">
        <v>332</v>
      </c>
      <c s="36">
        <v>0</v>
      </c>
      <c s="36">
        <f>ROUND(G15*H15,6)</f>
      </c>
      <c r="L15" s="38">
        <v>0</v>
      </c>
      <c s="32">
        <f>ROUND(ROUND(L15,2)*ROUND(G15,3),2)</f>
      </c>
      <c s="36" t="s">
        <v>54</v>
      </c>
      <c>
        <f>(M15*21)/100</f>
      </c>
      <c t="s">
        <v>27</v>
      </c>
    </row>
    <row r="16" spans="1:5" ht="51">
      <c r="A16" s="35" t="s">
        <v>55</v>
      </c>
      <c r="E16" s="39" t="s">
        <v>240</v>
      </c>
    </row>
    <row r="17" spans="1:5" ht="25.5">
      <c r="A17" s="35" t="s">
        <v>57</v>
      </c>
      <c r="E17" s="40" t="s">
        <v>148</v>
      </c>
    </row>
    <row r="18" spans="1:5" ht="102">
      <c r="A18" t="s">
        <v>58</v>
      </c>
      <c r="E18" s="39" t="s">
        <v>153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241</v>
      </c>
      <c s="41">
        <f>Rekapitulace!C15</f>
      </c>
      <c s="20" t="s">
        <v>0</v>
      </c>
      <c t="s">
        <v>23</v>
      </c>
      <c t="s">
        <v>27</v>
      </c>
    </row>
    <row r="4" spans="1:16" ht="32" customHeight="1">
      <c r="A4" s="24" t="s">
        <v>20</v>
      </c>
      <c s="25" t="s">
        <v>28</v>
      </c>
      <c s="27" t="s">
        <v>241</v>
      </c>
      <c r="E4" s="26" t="s">
        <v>242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244</v>
      </c>
      <c r="E8" s="30" t="s">
        <v>242</v>
      </c>
      <c r="J8" s="29">
        <f>0+J9+J14+J59+J80+J85+J94</f>
      </c>
      <c s="29">
        <f>0+K9+K14+K59+K80+K85+K94</f>
      </c>
      <c s="29">
        <f>0+L9+L14+L59+L80+L85+L94</f>
      </c>
      <c s="29">
        <f>0+M9+M14+M59+M80+M85+M94</f>
      </c>
    </row>
    <row r="9" spans="1:13" ht="12.75">
      <c r="A9" t="s">
        <v>46</v>
      </c>
      <c r="C9" s="31" t="s">
        <v>86</v>
      </c>
      <c r="E9" s="33" t="s">
        <v>87</v>
      </c>
      <c r="J9" s="32">
        <f>0</f>
      </c>
      <c s="32">
        <f>0</f>
      </c>
      <c s="32">
        <f>0+L10</f>
      </c>
      <c s="32">
        <f>0+M10</f>
      </c>
    </row>
    <row r="10" spans="1:16" ht="25.5">
      <c r="A10" t="s">
        <v>49</v>
      </c>
      <c s="34" t="s">
        <v>47</v>
      </c>
      <c s="34" t="s">
        <v>88</v>
      </c>
      <c s="35" t="s">
        <v>51</v>
      </c>
      <c s="6" t="s">
        <v>89</v>
      </c>
      <c s="36" t="s">
        <v>90</v>
      </c>
      <c s="37">
        <v>7380.732</v>
      </c>
      <c s="36">
        <v>0</v>
      </c>
      <c s="36">
        <f>ROUND(G10*H10,6)</f>
      </c>
      <c r="L10" s="38">
        <v>0</v>
      </c>
      <c s="32">
        <f>ROUND(ROUND(L10,2)*ROUND(G10,3),2)</f>
      </c>
      <c s="36" t="s">
        <v>54</v>
      </c>
      <c>
        <f>(M10*21)/100</f>
      </c>
      <c t="s">
        <v>27</v>
      </c>
    </row>
    <row r="11" spans="1:5" ht="12.75">
      <c r="A11" s="35" t="s">
        <v>55</v>
      </c>
      <c r="E11" s="39" t="s">
        <v>91</v>
      </c>
    </row>
    <row r="12" spans="1:5" ht="12.75">
      <c r="A12" s="35" t="s">
        <v>57</v>
      </c>
      <c r="E12" s="40" t="s">
        <v>245</v>
      </c>
    </row>
    <row r="13" spans="1:5" ht="140.25">
      <c r="A13" t="s">
        <v>58</v>
      </c>
      <c r="E13" s="39" t="s">
        <v>93</v>
      </c>
    </row>
    <row r="14" spans="1:13" ht="12.75">
      <c r="A14" t="s">
        <v>46</v>
      </c>
      <c r="C14" s="31" t="s">
        <v>47</v>
      </c>
      <c r="E14" s="33" t="s">
        <v>104</v>
      </c>
      <c r="J14" s="32">
        <f>0</f>
      </c>
      <c s="32">
        <f>0</f>
      </c>
      <c s="32">
        <f>0+L15+L19+L23+L27+L31+L35+L39+L43+L47+L51+L55</f>
      </c>
      <c s="32">
        <f>0+M15+M19+M23+M27+M31+M35+M39+M43+M47+M51+M55</f>
      </c>
    </row>
    <row r="15" spans="1:16" ht="12.75">
      <c r="A15" t="s">
        <v>49</v>
      </c>
      <c s="34" t="s">
        <v>27</v>
      </c>
      <c s="34" t="s">
        <v>246</v>
      </c>
      <c s="35" t="s">
        <v>51</v>
      </c>
      <c s="6" t="s">
        <v>247</v>
      </c>
      <c s="36" t="s">
        <v>119</v>
      </c>
      <c s="37">
        <v>3684.065</v>
      </c>
      <c s="36">
        <v>0</v>
      </c>
      <c s="36">
        <f>ROUND(G15*H15,6)</f>
      </c>
      <c r="L15" s="38">
        <v>0</v>
      </c>
      <c s="32">
        <f>ROUND(ROUND(L15,2)*ROUND(G15,3),2)</f>
      </c>
      <c s="36" t="s">
        <v>54</v>
      </c>
      <c>
        <f>(M15*21)/100</f>
      </c>
      <c t="s">
        <v>27</v>
      </c>
    </row>
    <row r="16" spans="1:5" ht="12.75">
      <c r="A16" s="35" t="s">
        <v>55</v>
      </c>
      <c r="E16" s="39" t="s">
        <v>248</v>
      </c>
    </row>
    <row r="17" spans="1:5" ht="76.5">
      <c r="A17" s="35" t="s">
        <v>57</v>
      </c>
      <c r="E17" s="40" t="s">
        <v>249</v>
      </c>
    </row>
    <row r="18" spans="1:5" ht="38.25">
      <c r="A18" t="s">
        <v>58</v>
      </c>
      <c r="E18" s="39" t="s">
        <v>250</v>
      </c>
    </row>
    <row r="19" spans="1:16" ht="12.75">
      <c r="A19" t="s">
        <v>49</v>
      </c>
      <c s="34" t="s">
        <v>26</v>
      </c>
      <c s="34" t="s">
        <v>251</v>
      </c>
      <c s="35" t="s">
        <v>51</v>
      </c>
      <c s="6" t="s">
        <v>252</v>
      </c>
      <c s="36" t="s">
        <v>107</v>
      </c>
      <c s="37">
        <v>552.61</v>
      </c>
      <c s="36">
        <v>0</v>
      </c>
      <c s="36">
        <f>ROUND(G19*H19,6)</f>
      </c>
      <c r="L19" s="38">
        <v>0</v>
      </c>
      <c s="32">
        <f>ROUND(ROUND(L19,2)*ROUND(G19,3),2)</f>
      </c>
      <c s="36" t="s">
        <v>54</v>
      </c>
      <c>
        <f>(M19*21)/100</f>
      </c>
      <c t="s">
        <v>27</v>
      </c>
    </row>
    <row r="20" spans="1:5" ht="12.75">
      <c r="A20" s="35" t="s">
        <v>55</v>
      </c>
      <c r="E20" s="39" t="s">
        <v>51</v>
      </c>
    </row>
    <row r="21" spans="1:5" ht="89.25">
      <c r="A21" s="35" t="s">
        <v>57</v>
      </c>
      <c r="E21" s="40" t="s">
        <v>253</v>
      </c>
    </row>
    <row r="22" spans="1:5" ht="38.25">
      <c r="A22" t="s">
        <v>58</v>
      </c>
      <c r="E22" s="39" t="s">
        <v>254</v>
      </c>
    </row>
    <row r="23" spans="1:16" ht="12.75">
      <c r="A23" t="s">
        <v>49</v>
      </c>
      <c s="34" t="s">
        <v>69</v>
      </c>
      <c s="34" t="s">
        <v>255</v>
      </c>
      <c s="35" t="s">
        <v>51</v>
      </c>
      <c s="6" t="s">
        <v>256</v>
      </c>
      <c s="36" t="s">
        <v>107</v>
      </c>
      <c s="37">
        <v>3690.166</v>
      </c>
      <c s="36">
        <v>0</v>
      </c>
      <c s="36">
        <f>ROUND(G23*H23,6)</f>
      </c>
      <c r="L23" s="38">
        <v>0</v>
      </c>
      <c s="32">
        <f>ROUND(ROUND(L23,2)*ROUND(G23,3),2)</f>
      </c>
      <c s="36" t="s">
        <v>54</v>
      </c>
      <c>
        <f>(M23*21)/100</f>
      </c>
      <c t="s">
        <v>27</v>
      </c>
    </row>
    <row r="24" spans="1:5" ht="12.75">
      <c r="A24" s="35" t="s">
        <v>55</v>
      </c>
      <c r="E24" s="39" t="s">
        <v>51</v>
      </c>
    </row>
    <row r="25" spans="1:5" ht="63.75">
      <c r="A25" s="35" t="s">
        <v>57</v>
      </c>
      <c r="E25" s="40" t="s">
        <v>257</v>
      </c>
    </row>
    <row r="26" spans="1:5" ht="369.75">
      <c r="A26" t="s">
        <v>58</v>
      </c>
      <c r="E26" s="39" t="s">
        <v>258</v>
      </c>
    </row>
    <row r="27" spans="1:16" ht="12.75">
      <c r="A27" t="s">
        <v>49</v>
      </c>
      <c s="34" t="s">
        <v>73</v>
      </c>
      <c s="34" t="s">
        <v>259</v>
      </c>
      <c s="35" t="s">
        <v>51</v>
      </c>
      <c s="6" t="s">
        <v>260</v>
      </c>
      <c s="36" t="s">
        <v>113</v>
      </c>
      <c s="37">
        <v>31258.29</v>
      </c>
      <c s="36">
        <v>0</v>
      </c>
      <c s="36">
        <f>ROUND(G27*H27,6)</f>
      </c>
      <c r="L27" s="38">
        <v>0</v>
      </c>
      <c s="32">
        <f>ROUND(ROUND(L27,2)*ROUND(G27,3),2)</f>
      </c>
      <c s="36" t="s">
        <v>54</v>
      </c>
      <c>
        <f>(M27*21)/100</f>
      </c>
      <c t="s">
        <v>27</v>
      </c>
    </row>
    <row r="28" spans="1:5" ht="12.75">
      <c r="A28" s="35" t="s">
        <v>55</v>
      </c>
      <c r="E28" s="39" t="s">
        <v>51</v>
      </c>
    </row>
    <row r="29" spans="1:5" ht="12.75">
      <c r="A29" s="35" t="s">
        <v>57</v>
      </c>
      <c r="E29" s="40" t="s">
        <v>261</v>
      </c>
    </row>
    <row r="30" spans="1:5" ht="25.5">
      <c r="A30" t="s">
        <v>58</v>
      </c>
      <c r="E30" s="39" t="s">
        <v>115</v>
      </c>
    </row>
    <row r="31" spans="1:16" ht="12.75">
      <c r="A31" t="s">
        <v>49</v>
      </c>
      <c s="34" t="s">
        <v>77</v>
      </c>
      <c s="34" t="s">
        <v>262</v>
      </c>
      <c s="35" t="s">
        <v>51</v>
      </c>
      <c s="6" t="s">
        <v>263</v>
      </c>
      <c s="36" t="s">
        <v>107</v>
      </c>
      <c s="37">
        <v>122.625</v>
      </c>
      <c s="36">
        <v>0</v>
      </c>
      <c s="36">
        <f>ROUND(G31*H31,6)</f>
      </c>
      <c r="L31" s="38">
        <v>0</v>
      </c>
      <c s="32">
        <f>ROUND(ROUND(L31,2)*ROUND(G31,3),2)</f>
      </c>
      <c s="36" t="s">
        <v>54</v>
      </c>
      <c>
        <f>(M31*21)/100</f>
      </c>
      <c t="s">
        <v>27</v>
      </c>
    </row>
    <row r="32" spans="1:5" ht="12.75">
      <c r="A32" s="35" t="s">
        <v>55</v>
      </c>
      <c r="E32" s="39" t="s">
        <v>51</v>
      </c>
    </row>
    <row r="33" spans="1:5" ht="12.75">
      <c r="A33" s="35" t="s">
        <v>57</v>
      </c>
      <c r="E33" s="40" t="s">
        <v>264</v>
      </c>
    </row>
    <row r="34" spans="1:5" ht="306">
      <c r="A34" t="s">
        <v>58</v>
      </c>
      <c r="E34" s="39" t="s">
        <v>265</v>
      </c>
    </row>
    <row r="35" spans="1:16" ht="12.75">
      <c r="A35" t="s">
        <v>49</v>
      </c>
      <c s="34" t="s">
        <v>116</v>
      </c>
      <c s="34" t="s">
        <v>266</v>
      </c>
      <c s="35" t="s">
        <v>267</v>
      </c>
      <c s="6" t="s">
        <v>268</v>
      </c>
      <c s="36" t="s">
        <v>107</v>
      </c>
      <c s="37">
        <v>438.802</v>
      </c>
      <c s="36">
        <v>0</v>
      </c>
      <c s="36">
        <f>ROUND(G35*H35,6)</f>
      </c>
      <c r="L35" s="38">
        <v>0</v>
      </c>
      <c s="32">
        <f>ROUND(ROUND(L35,2)*ROUND(G35,3),2)</f>
      </c>
      <c s="36" t="s">
        <v>54</v>
      </c>
      <c>
        <f>(M35*21)/100</f>
      </c>
      <c t="s">
        <v>27</v>
      </c>
    </row>
    <row r="36" spans="1:5" ht="12.75">
      <c r="A36" s="35" t="s">
        <v>55</v>
      </c>
      <c r="E36" s="39" t="s">
        <v>51</v>
      </c>
    </row>
    <row r="37" spans="1:5" ht="51">
      <c r="A37" s="35" t="s">
        <v>57</v>
      </c>
      <c r="E37" s="40" t="s">
        <v>269</v>
      </c>
    </row>
    <row r="38" spans="1:5" ht="280.5">
      <c r="A38" t="s">
        <v>58</v>
      </c>
      <c r="E38" s="39" t="s">
        <v>270</v>
      </c>
    </row>
    <row r="39" spans="1:16" ht="12.75">
      <c r="A39" t="s">
        <v>49</v>
      </c>
      <c s="34" t="s">
        <v>124</v>
      </c>
      <c s="34" t="s">
        <v>266</v>
      </c>
      <c s="35" t="s">
        <v>271</v>
      </c>
      <c s="6" t="s">
        <v>268</v>
      </c>
      <c s="36" t="s">
        <v>107</v>
      </c>
      <c s="37">
        <v>3373.9</v>
      </c>
      <c s="36">
        <v>0</v>
      </c>
      <c s="36">
        <f>ROUND(G39*H39,6)</f>
      </c>
      <c r="L39" s="38">
        <v>0</v>
      </c>
      <c s="32">
        <f>ROUND(ROUND(L39,2)*ROUND(G39,3),2)</f>
      </c>
      <c s="36" t="s">
        <v>54</v>
      </c>
      <c>
        <f>(M39*21)/100</f>
      </c>
      <c t="s">
        <v>27</v>
      </c>
    </row>
    <row r="40" spans="1:5" ht="12.75">
      <c r="A40" s="35" t="s">
        <v>55</v>
      </c>
      <c r="E40" s="39" t="s">
        <v>272</v>
      </c>
    </row>
    <row r="41" spans="1:5" ht="63.75">
      <c r="A41" s="35" t="s">
        <v>57</v>
      </c>
      <c r="E41" s="40" t="s">
        <v>273</v>
      </c>
    </row>
    <row r="42" spans="1:5" ht="280.5">
      <c r="A42" t="s">
        <v>58</v>
      </c>
      <c r="E42" s="39" t="s">
        <v>270</v>
      </c>
    </row>
    <row r="43" spans="1:16" ht="12.75">
      <c r="A43" t="s">
        <v>49</v>
      </c>
      <c s="34" t="s">
        <v>131</v>
      </c>
      <c s="34" t="s">
        <v>274</v>
      </c>
      <c s="35" t="s">
        <v>51</v>
      </c>
      <c s="6" t="s">
        <v>275</v>
      </c>
      <c s="36" t="s">
        <v>119</v>
      </c>
      <c s="37">
        <v>3712.14</v>
      </c>
      <c s="36">
        <v>0</v>
      </c>
      <c s="36">
        <f>ROUND(G43*H43,6)</f>
      </c>
      <c r="L43" s="38">
        <v>0</v>
      </c>
      <c s="32">
        <f>ROUND(ROUND(L43,2)*ROUND(G43,3),2)</f>
      </c>
      <c s="36" t="s">
        <v>54</v>
      </c>
      <c>
        <f>(M43*21)/100</f>
      </c>
      <c t="s">
        <v>27</v>
      </c>
    </row>
    <row r="44" spans="1:5" ht="12.75">
      <c r="A44" s="35" t="s">
        <v>55</v>
      </c>
      <c r="E44" s="39" t="s">
        <v>276</v>
      </c>
    </row>
    <row r="45" spans="1:5" ht="76.5">
      <c r="A45" s="35" t="s">
        <v>57</v>
      </c>
      <c r="E45" s="40" t="s">
        <v>277</v>
      </c>
    </row>
    <row r="46" spans="1:5" ht="25.5">
      <c r="A46" t="s">
        <v>58</v>
      </c>
      <c r="E46" s="39" t="s">
        <v>121</v>
      </c>
    </row>
    <row r="47" spans="1:16" ht="12.75">
      <c r="A47" t="s">
        <v>49</v>
      </c>
      <c s="34" t="s">
        <v>137</v>
      </c>
      <c s="34" t="s">
        <v>278</v>
      </c>
      <c s="35" t="s">
        <v>51</v>
      </c>
      <c s="6" t="s">
        <v>279</v>
      </c>
      <c s="36" t="s">
        <v>119</v>
      </c>
      <c s="37">
        <v>3684.065</v>
      </c>
      <c s="36">
        <v>0</v>
      </c>
      <c s="36">
        <f>ROUND(G47*H47,6)</f>
      </c>
      <c r="L47" s="38">
        <v>0</v>
      </c>
      <c s="32">
        <f>ROUND(ROUND(L47,2)*ROUND(G47,3),2)</f>
      </c>
      <c s="36" t="s">
        <v>54</v>
      </c>
      <c>
        <f>(M47*21)/100</f>
      </c>
      <c t="s">
        <v>27</v>
      </c>
    </row>
    <row r="48" spans="1:5" ht="12.75">
      <c r="A48" s="35" t="s">
        <v>55</v>
      </c>
      <c r="E48" s="39" t="s">
        <v>51</v>
      </c>
    </row>
    <row r="49" spans="1:5" ht="76.5">
      <c r="A49" s="35" t="s">
        <v>57</v>
      </c>
      <c r="E49" s="40" t="s">
        <v>249</v>
      </c>
    </row>
    <row r="50" spans="1:5" ht="38.25">
      <c r="A50" t="s">
        <v>58</v>
      </c>
      <c r="E50" s="39" t="s">
        <v>280</v>
      </c>
    </row>
    <row r="51" spans="1:16" ht="12.75">
      <c r="A51" t="s">
        <v>49</v>
      </c>
      <c s="34" t="s">
        <v>144</v>
      </c>
      <c s="34" t="s">
        <v>281</v>
      </c>
      <c s="35" t="s">
        <v>51</v>
      </c>
      <c s="6" t="s">
        <v>282</v>
      </c>
      <c s="36" t="s">
        <v>119</v>
      </c>
      <c s="37">
        <v>3684.065</v>
      </c>
      <c s="36">
        <v>0</v>
      </c>
      <c s="36">
        <f>ROUND(G51*H51,6)</f>
      </c>
      <c r="L51" s="38">
        <v>0</v>
      </c>
      <c s="32">
        <f>ROUND(ROUND(L51,2)*ROUND(G51,3),2)</f>
      </c>
      <c s="36" t="s">
        <v>54</v>
      </c>
      <c>
        <f>(M51*21)/100</f>
      </c>
      <c t="s">
        <v>27</v>
      </c>
    </row>
    <row r="52" spans="1:5" ht="12.75">
      <c r="A52" s="35" t="s">
        <v>55</v>
      </c>
      <c r="E52" s="39" t="s">
        <v>51</v>
      </c>
    </row>
    <row r="53" spans="1:5" ht="76.5">
      <c r="A53" s="35" t="s">
        <v>57</v>
      </c>
      <c r="E53" s="40" t="s">
        <v>249</v>
      </c>
    </row>
    <row r="54" spans="1:5" ht="25.5">
      <c r="A54" t="s">
        <v>58</v>
      </c>
      <c r="E54" s="39" t="s">
        <v>283</v>
      </c>
    </row>
    <row r="55" spans="1:16" ht="12.75">
      <c r="A55" t="s">
        <v>49</v>
      </c>
      <c s="34" t="s">
        <v>150</v>
      </c>
      <c s="34" t="s">
        <v>284</v>
      </c>
      <c s="35" t="s">
        <v>51</v>
      </c>
      <c s="6" t="s">
        <v>285</v>
      </c>
      <c s="36" t="s">
        <v>119</v>
      </c>
      <c s="37">
        <v>3684.065</v>
      </c>
      <c s="36">
        <v>0</v>
      </c>
      <c s="36">
        <f>ROUND(G55*H55,6)</f>
      </c>
      <c r="L55" s="38">
        <v>0</v>
      </c>
      <c s="32">
        <f>ROUND(ROUND(L55,2)*ROUND(G55,3),2)</f>
      </c>
      <c s="36" t="s">
        <v>54</v>
      </c>
      <c>
        <f>(M55*21)/100</f>
      </c>
      <c t="s">
        <v>27</v>
      </c>
    </row>
    <row r="56" spans="1:5" ht="12.75">
      <c r="A56" s="35" t="s">
        <v>55</v>
      </c>
      <c r="E56" s="39" t="s">
        <v>51</v>
      </c>
    </row>
    <row r="57" spans="1:5" ht="76.5">
      <c r="A57" s="35" t="s">
        <v>57</v>
      </c>
      <c r="E57" s="40" t="s">
        <v>249</v>
      </c>
    </row>
    <row r="58" spans="1:5" ht="38.25">
      <c r="A58" t="s">
        <v>58</v>
      </c>
      <c r="E58" s="39" t="s">
        <v>286</v>
      </c>
    </row>
    <row r="59" spans="1:13" ht="12.75">
      <c r="A59" t="s">
        <v>46</v>
      </c>
      <c r="C59" s="31" t="s">
        <v>27</v>
      </c>
      <c r="E59" s="33" t="s">
        <v>287</v>
      </c>
      <c r="J59" s="32">
        <f>0</f>
      </c>
      <c s="32">
        <f>0</f>
      </c>
      <c s="32">
        <f>0+L60+L64+L68+L72+L76</f>
      </c>
      <c s="32">
        <f>0+M60+M64+M68+M72+M76</f>
      </c>
    </row>
    <row r="60" spans="1:16" ht="12.75">
      <c r="A60" t="s">
        <v>49</v>
      </c>
      <c s="34" t="s">
        <v>154</v>
      </c>
      <c s="34" t="s">
        <v>288</v>
      </c>
      <c s="35" t="s">
        <v>51</v>
      </c>
      <c s="6" t="s">
        <v>289</v>
      </c>
      <c s="36" t="s">
        <v>107</v>
      </c>
      <c s="37">
        <v>1170.106</v>
      </c>
      <c s="36">
        <v>0</v>
      </c>
      <c s="36">
        <f>ROUND(G60*H60,6)</f>
      </c>
      <c r="L60" s="38">
        <v>0</v>
      </c>
      <c s="32">
        <f>ROUND(ROUND(L60,2)*ROUND(G60,3),2)</f>
      </c>
      <c s="36" t="s">
        <v>54</v>
      </c>
      <c>
        <f>(M60*21)/100</f>
      </c>
      <c t="s">
        <v>27</v>
      </c>
    </row>
    <row r="61" spans="1:5" ht="12.75">
      <c r="A61" s="35" t="s">
        <v>55</v>
      </c>
      <c r="E61" s="39" t="s">
        <v>51</v>
      </c>
    </row>
    <row r="62" spans="1:5" ht="51">
      <c r="A62" s="35" t="s">
        <v>57</v>
      </c>
      <c r="E62" s="40" t="s">
        <v>290</v>
      </c>
    </row>
    <row r="63" spans="1:5" ht="51">
      <c r="A63" t="s">
        <v>58</v>
      </c>
      <c r="E63" s="39" t="s">
        <v>291</v>
      </c>
    </row>
    <row r="64" spans="1:16" ht="12.75">
      <c r="A64" t="s">
        <v>49</v>
      </c>
      <c s="34" t="s">
        <v>160</v>
      </c>
      <c s="34" t="s">
        <v>292</v>
      </c>
      <c s="35" t="s">
        <v>51</v>
      </c>
      <c s="6" t="s">
        <v>293</v>
      </c>
      <c s="36" t="s">
        <v>134</v>
      </c>
      <c s="37">
        <v>3042</v>
      </c>
      <c s="36">
        <v>0</v>
      </c>
      <c s="36">
        <f>ROUND(G64*H64,6)</f>
      </c>
      <c r="L64" s="38">
        <v>0</v>
      </c>
      <c s="32">
        <f>ROUND(ROUND(L64,2)*ROUND(G64,3),2)</f>
      </c>
      <c s="36" t="s">
        <v>54</v>
      </c>
      <c>
        <f>(M64*21)/100</f>
      </c>
      <c t="s">
        <v>27</v>
      </c>
    </row>
    <row r="65" spans="1:5" ht="12.75">
      <c r="A65" s="35" t="s">
        <v>55</v>
      </c>
      <c r="E65" s="39" t="s">
        <v>51</v>
      </c>
    </row>
    <row r="66" spans="1:5" ht="25.5">
      <c r="A66" s="35" t="s">
        <v>57</v>
      </c>
      <c r="E66" s="40" t="s">
        <v>294</v>
      </c>
    </row>
    <row r="67" spans="1:5" ht="191.25">
      <c r="A67" t="s">
        <v>58</v>
      </c>
      <c r="E67" s="39" t="s">
        <v>295</v>
      </c>
    </row>
    <row r="68" spans="1:16" ht="12.75">
      <c r="A68" t="s">
        <v>49</v>
      </c>
      <c s="34" t="s">
        <v>165</v>
      </c>
      <c s="34" t="s">
        <v>296</v>
      </c>
      <c s="35" t="s">
        <v>51</v>
      </c>
      <c s="6" t="s">
        <v>297</v>
      </c>
      <c s="36" t="s">
        <v>119</v>
      </c>
      <c s="37">
        <v>1411.16</v>
      </c>
      <c s="36">
        <v>0</v>
      </c>
      <c s="36">
        <f>ROUND(G68*H68,6)</f>
      </c>
      <c r="L68" s="38">
        <v>0</v>
      </c>
      <c s="32">
        <f>ROUND(ROUND(L68,2)*ROUND(G68,3),2)</f>
      </c>
      <c s="36" t="s">
        <v>54</v>
      </c>
      <c>
        <f>(M68*21)/100</f>
      </c>
      <c t="s">
        <v>27</v>
      </c>
    </row>
    <row r="69" spans="1:5" ht="12.75">
      <c r="A69" s="35" t="s">
        <v>55</v>
      </c>
      <c r="E69" s="39" t="s">
        <v>51</v>
      </c>
    </row>
    <row r="70" spans="1:5" ht="76.5">
      <c r="A70" s="35" t="s">
        <v>57</v>
      </c>
      <c r="E70" s="40" t="s">
        <v>298</v>
      </c>
    </row>
    <row r="71" spans="1:5" ht="102">
      <c r="A71" t="s">
        <v>58</v>
      </c>
      <c r="E71" s="39" t="s">
        <v>299</v>
      </c>
    </row>
    <row r="72" spans="1:16" ht="12.75">
      <c r="A72" t="s">
        <v>49</v>
      </c>
      <c s="34" t="s">
        <v>169</v>
      </c>
      <c s="34" t="s">
        <v>300</v>
      </c>
      <c s="35" t="s">
        <v>267</v>
      </c>
      <c s="6" t="s">
        <v>301</v>
      </c>
      <c s="36" t="s">
        <v>119</v>
      </c>
      <c s="37">
        <v>1558.8</v>
      </c>
      <c s="36">
        <v>0</v>
      </c>
      <c s="36">
        <f>ROUND(G72*H72,6)</f>
      </c>
      <c r="L72" s="38">
        <v>0</v>
      </c>
      <c s="32">
        <f>ROUND(ROUND(L72,2)*ROUND(G72,3),2)</f>
      </c>
      <c s="36" t="s">
        <v>54</v>
      </c>
      <c>
        <f>(M72*21)/100</f>
      </c>
      <c t="s">
        <v>27</v>
      </c>
    </row>
    <row r="73" spans="1:5" ht="12.75">
      <c r="A73" s="35" t="s">
        <v>55</v>
      </c>
      <c r="E73" s="39" t="s">
        <v>302</v>
      </c>
    </row>
    <row r="74" spans="1:5" ht="38.25">
      <c r="A74" s="35" t="s">
        <v>57</v>
      </c>
      <c r="E74" s="40" t="s">
        <v>303</v>
      </c>
    </row>
    <row r="75" spans="1:5" ht="102">
      <c r="A75" t="s">
        <v>58</v>
      </c>
      <c r="E75" s="39" t="s">
        <v>304</v>
      </c>
    </row>
    <row r="76" spans="1:16" ht="12.75">
      <c r="A76" t="s">
        <v>49</v>
      </c>
      <c s="34" t="s">
        <v>175</v>
      </c>
      <c s="34" t="s">
        <v>300</v>
      </c>
      <c s="35" t="s">
        <v>271</v>
      </c>
      <c s="6" t="s">
        <v>301</v>
      </c>
      <c s="36" t="s">
        <v>119</v>
      </c>
      <c s="37">
        <v>705.58</v>
      </c>
      <c s="36">
        <v>0</v>
      </c>
      <c s="36">
        <f>ROUND(G76*H76,6)</f>
      </c>
      <c r="L76" s="38">
        <v>0</v>
      </c>
      <c s="32">
        <f>ROUND(ROUND(L76,2)*ROUND(G76,3),2)</f>
      </c>
      <c s="36" t="s">
        <v>54</v>
      </c>
      <c>
        <f>(M76*21)/100</f>
      </c>
      <c t="s">
        <v>27</v>
      </c>
    </row>
    <row r="77" spans="1:5" ht="12.75">
      <c r="A77" s="35" t="s">
        <v>55</v>
      </c>
      <c r="E77" s="39" t="s">
        <v>302</v>
      </c>
    </row>
    <row r="78" spans="1:5" ht="76.5">
      <c r="A78" s="35" t="s">
        <v>57</v>
      </c>
      <c r="E78" s="40" t="s">
        <v>305</v>
      </c>
    </row>
    <row r="79" spans="1:5" ht="102">
      <c r="A79" t="s">
        <v>58</v>
      </c>
      <c r="E79" s="39" t="s">
        <v>304</v>
      </c>
    </row>
    <row r="80" spans="1:13" ht="12.75">
      <c r="A80" t="s">
        <v>46</v>
      </c>
      <c r="C80" s="31" t="s">
        <v>73</v>
      </c>
      <c r="E80" s="33" t="s">
        <v>306</v>
      </c>
      <c r="J80" s="32">
        <f>0</f>
      </c>
      <c s="32">
        <f>0</f>
      </c>
      <c s="32">
        <f>0+L81</f>
      </c>
      <c s="32">
        <f>0+M81</f>
      </c>
    </row>
    <row r="81" spans="1:16" ht="25.5">
      <c r="A81" t="s">
        <v>49</v>
      </c>
      <c s="34" t="s">
        <v>180</v>
      </c>
      <c s="34" t="s">
        <v>307</v>
      </c>
      <c s="35" t="s">
        <v>51</v>
      </c>
      <c s="6" t="s">
        <v>308</v>
      </c>
      <c s="36" t="s">
        <v>107</v>
      </c>
      <c s="37">
        <v>284.044</v>
      </c>
      <c s="36">
        <v>0</v>
      </c>
      <c s="36">
        <f>ROUND(G81*H81,6)</f>
      </c>
      <c r="L81" s="38">
        <v>0</v>
      </c>
      <c s="32">
        <f>ROUND(ROUND(L81,2)*ROUND(G81,3),2)</f>
      </c>
      <c s="36" t="s">
        <v>54</v>
      </c>
      <c>
        <f>(M81*21)/100</f>
      </c>
      <c t="s">
        <v>27</v>
      </c>
    </row>
    <row r="82" spans="1:5" ht="12.75">
      <c r="A82" s="35" t="s">
        <v>55</v>
      </c>
      <c r="E82" s="39" t="s">
        <v>51</v>
      </c>
    </row>
    <row r="83" spans="1:5" ht="63.75">
      <c r="A83" s="35" t="s">
        <v>57</v>
      </c>
      <c r="E83" s="40" t="s">
        <v>309</v>
      </c>
    </row>
    <row r="84" spans="1:5" ht="280.5">
      <c r="A84" t="s">
        <v>58</v>
      </c>
      <c r="E84" s="39" t="s">
        <v>310</v>
      </c>
    </row>
    <row r="85" spans="1:13" ht="12.75">
      <c r="A85" t="s">
        <v>46</v>
      </c>
      <c r="C85" s="31" t="s">
        <v>116</v>
      </c>
      <c r="E85" s="33" t="s">
        <v>311</v>
      </c>
      <c r="J85" s="32">
        <f>0</f>
      </c>
      <c s="32">
        <f>0</f>
      </c>
      <c s="32">
        <f>0+L86+L90</f>
      </c>
      <c s="32">
        <f>0+M86+M90</f>
      </c>
    </row>
    <row r="86" spans="1:16" ht="12.75">
      <c r="A86" t="s">
        <v>49</v>
      </c>
      <c s="34" t="s">
        <v>185</v>
      </c>
      <c s="34" t="s">
        <v>312</v>
      </c>
      <c s="35" t="s">
        <v>51</v>
      </c>
      <c s="6" t="s">
        <v>313</v>
      </c>
      <c s="36" t="s">
        <v>119</v>
      </c>
      <c s="37">
        <v>1380.61</v>
      </c>
      <c s="36">
        <v>0</v>
      </c>
      <c s="36">
        <f>ROUND(G86*H86,6)</f>
      </c>
      <c r="L86" s="38">
        <v>0</v>
      </c>
      <c s="32">
        <f>ROUND(ROUND(L86,2)*ROUND(G86,3),2)</f>
      </c>
      <c s="36" t="s">
        <v>54</v>
      </c>
      <c>
        <f>(M86*21)/100</f>
      </c>
      <c t="s">
        <v>27</v>
      </c>
    </row>
    <row r="87" spans="1:5" ht="12.75">
      <c r="A87" s="35" t="s">
        <v>55</v>
      </c>
      <c r="E87" s="39" t="s">
        <v>51</v>
      </c>
    </row>
    <row r="88" spans="1:5" ht="25.5">
      <c r="A88" s="35" t="s">
        <v>57</v>
      </c>
      <c r="E88" s="40" t="s">
        <v>314</v>
      </c>
    </row>
    <row r="89" spans="1:5" ht="191.25">
      <c r="A89" t="s">
        <v>58</v>
      </c>
      <c r="E89" s="39" t="s">
        <v>315</v>
      </c>
    </row>
    <row r="90" spans="1:16" ht="12.75">
      <c r="A90" t="s">
        <v>49</v>
      </c>
      <c s="34" t="s">
        <v>190</v>
      </c>
      <c s="34" t="s">
        <v>316</v>
      </c>
      <c s="35" t="s">
        <v>51</v>
      </c>
      <c s="6" t="s">
        <v>317</v>
      </c>
      <c s="36" t="s">
        <v>119</v>
      </c>
      <c s="37">
        <v>2761.22</v>
      </c>
      <c s="36">
        <v>0</v>
      </c>
      <c s="36">
        <f>ROUND(G90*H90,6)</f>
      </c>
      <c r="L90" s="38">
        <v>0</v>
      </c>
      <c s="32">
        <f>ROUND(ROUND(L90,2)*ROUND(G90,3),2)</f>
      </c>
      <c s="36" t="s">
        <v>54</v>
      </c>
      <c>
        <f>(M90*21)/100</f>
      </c>
      <c t="s">
        <v>27</v>
      </c>
    </row>
    <row r="91" spans="1:5" ht="12.75">
      <c r="A91" s="35" t="s">
        <v>55</v>
      </c>
      <c r="E91" s="39" t="s">
        <v>51</v>
      </c>
    </row>
    <row r="92" spans="1:5" ht="25.5">
      <c r="A92" s="35" t="s">
        <v>57</v>
      </c>
      <c r="E92" s="40" t="s">
        <v>318</v>
      </c>
    </row>
    <row r="93" spans="1:5" ht="38.25">
      <c r="A93" t="s">
        <v>58</v>
      </c>
      <c r="E93" s="39" t="s">
        <v>319</v>
      </c>
    </row>
    <row r="94" spans="1:13" ht="12.75">
      <c r="A94" t="s">
        <v>46</v>
      </c>
      <c r="C94" s="31" t="s">
        <v>124</v>
      </c>
      <c r="E94" s="33" t="s">
        <v>320</v>
      </c>
      <c r="J94" s="32">
        <f>0</f>
      </c>
      <c s="32">
        <f>0</f>
      </c>
      <c s="32">
        <f>0+L95+L99</f>
      </c>
      <c s="32">
        <f>0+M95+M99</f>
      </c>
    </row>
    <row r="95" spans="1:16" ht="12.75">
      <c r="A95" t="s">
        <v>49</v>
      </c>
      <c s="34" t="s">
        <v>196</v>
      </c>
      <c s="34" t="s">
        <v>321</v>
      </c>
      <c s="35" t="s">
        <v>51</v>
      </c>
      <c s="6" t="s">
        <v>322</v>
      </c>
      <c s="36" t="s">
        <v>134</v>
      </c>
      <c s="37">
        <v>21</v>
      </c>
      <c s="36">
        <v>0</v>
      </c>
      <c s="36">
        <f>ROUND(G95*H95,6)</f>
      </c>
      <c r="L95" s="38">
        <v>0</v>
      </c>
      <c s="32">
        <f>ROUND(ROUND(L95,2)*ROUND(G95,3),2)</f>
      </c>
      <c s="36" t="s">
        <v>54</v>
      </c>
      <c>
        <f>(M95*21)/100</f>
      </c>
      <c t="s">
        <v>27</v>
      </c>
    </row>
    <row r="96" spans="1:5" ht="12.75">
      <c r="A96" s="35" t="s">
        <v>55</v>
      </c>
      <c r="E96" s="39" t="s">
        <v>51</v>
      </c>
    </row>
    <row r="97" spans="1:5" ht="25.5">
      <c r="A97" s="35" t="s">
        <v>57</v>
      </c>
      <c r="E97" s="40" t="s">
        <v>323</v>
      </c>
    </row>
    <row r="98" spans="1:5" ht="242.25">
      <c r="A98" t="s">
        <v>58</v>
      </c>
      <c r="E98" s="39" t="s">
        <v>324</v>
      </c>
    </row>
    <row r="99" spans="1:16" ht="12.75">
      <c r="A99" t="s">
        <v>49</v>
      </c>
      <c s="34" t="s">
        <v>201</v>
      </c>
      <c s="34" t="s">
        <v>325</v>
      </c>
      <c s="35" t="s">
        <v>51</v>
      </c>
      <c s="6" t="s">
        <v>326</v>
      </c>
      <c s="36" t="s">
        <v>134</v>
      </c>
      <c s="37">
        <v>104</v>
      </c>
      <c s="36">
        <v>0</v>
      </c>
      <c s="36">
        <f>ROUND(G99*H99,6)</f>
      </c>
      <c r="L99" s="38">
        <v>0</v>
      </c>
      <c s="32">
        <f>ROUND(ROUND(L99,2)*ROUND(G99,3),2)</f>
      </c>
      <c s="36" t="s">
        <v>54</v>
      </c>
      <c>
        <f>(M99*21)/100</f>
      </c>
      <c t="s">
        <v>27</v>
      </c>
    </row>
    <row r="100" spans="1:5" ht="12.75">
      <c r="A100" s="35" t="s">
        <v>55</v>
      </c>
      <c r="E100" s="39" t="s">
        <v>51</v>
      </c>
    </row>
    <row r="101" spans="1:5" ht="51">
      <c r="A101" s="35" t="s">
        <v>57</v>
      </c>
      <c r="E101" s="40" t="s">
        <v>327</v>
      </c>
    </row>
    <row r="102" spans="1:5" ht="242.25">
      <c r="A102" t="s">
        <v>58</v>
      </c>
      <c r="E102" s="39" t="s">
        <v>324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328</v>
      </c>
      <c s="41">
        <f>Rekapitulace!C17</f>
      </c>
      <c s="20" t="s">
        <v>0</v>
      </c>
      <c t="s">
        <v>23</v>
      </c>
      <c t="s">
        <v>27</v>
      </c>
    </row>
    <row r="4" spans="1:16" ht="32" customHeight="1">
      <c r="A4" s="24" t="s">
        <v>20</v>
      </c>
      <c s="25" t="s">
        <v>28</v>
      </c>
      <c s="27" t="s">
        <v>328</v>
      </c>
      <c r="E4" s="26" t="s">
        <v>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332</v>
      </c>
      <c r="E8" s="30" t="s">
        <v>331</v>
      </c>
      <c r="J8" s="29">
        <f>0+J9+J38+J95+J132+J165+J190+J195+J216+J221</f>
      </c>
      <c s="29">
        <f>0+K9+K38+K95+K132+K165+K190+K195+K216+K221</f>
      </c>
      <c s="29">
        <f>0+L9+L38+L95+L132+L165+L190+L195+L216+L221</f>
      </c>
      <c s="29">
        <f>0+M9+M38+M95+M132+M165+M190+M195+M216+M221</f>
      </c>
    </row>
    <row r="9" spans="1:13" ht="12.75">
      <c r="A9" t="s">
        <v>46</v>
      </c>
      <c r="C9" s="31" t="s">
        <v>86</v>
      </c>
      <c r="E9" s="33" t="s">
        <v>87</v>
      </c>
      <c r="J9" s="32">
        <f>0</f>
      </c>
      <c s="32">
        <f>0</f>
      </c>
      <c s="32">
        <f>0+L10+L14+L18+L22+L26+L30+L34</f>
      </c>
      <c s="32">
        <f>0+M10+M14+M18+M22+M26+M30+M34</f>
      </c>
    </row>
    <row r="10" spans="1:16" ht="25.5">
      <c r="A10" t="s">
        <v>49</v>
      </c>
      <c s="34" t="s">
        <v>47</v>
      </c>
      <c s="34" t="s">
        <v>88</v>
      </c>
      <c s="35" t="s">
        <v>51</v>
      </c>
      <c s="6" t="s">
        <v>333</v>
      </c>
      <c s="36" t="s">
        <v>90</v>
      </c>
      <c s="37">
        <v>11177.908</v>
      </c>
      <c s="36">
        <v>0</v>
      </c>
      <c s="36">
        <f>ROUND(G10*H10,6)</f>
      </c>
      <c r="L10" s="38">
        <v>0</v>
      </c>
      <c s="32">
        <f>ROUND(ROUND(L10,2)*ROUND(G10,3),2)</f>
      </c>
      <c s="36" t="s">
        <v>54</v>
      </c>
      <c>
        <f>(M10*21)/100</f>
      </c>
      <c t="s">
        <v>27</v>
      </c>
    </row>
    <row r="11" spans="1:5" ht="12.75">
      <c r="A11" s="35" t="s">
        <v>55</v>
      </c>
      <c r="E11" s="39" t="s">
        <v>51</v>
      </c>
    </row>
    <row r="12" spans="1:5" ht="25.5">
      <c r="A12" s="35" t="s">
        <v>57</v>
      </c>
      <c r="E12" s="40" t="s">
        <v>334</v>
      </c>
    </row>
    <row r="13" spans="1:5" ht="140.25">
      <c r="A13" t="s">
        <v>58</v>
      </c>
      <c r="E13" s="39" t="s">
        <v>93</v>
      </c>
    </row>
    <row r="14" spans="1:16" ht="25.5">
      <c r="A14" t="s">
        <v>49</v>
      </c>
      <c s="34" t="s">
        <v>27</v>
      </c>
      <c s="34" t="s">
        <v>94</v>
      </c>
      <c s="35" t="s">
        <v>51</v>
      </c>
      <c s="6" t="s">
        <v>335</v>
      </c>
      <c s="36" t="s">
        <v>90</v>
      </c>
      <c s="37">
        <v>54.943</v>
      </c>
      <c s="36">
        <v>0</v>
      </c>
      <c s="36">
        <f>ROUND(G14*H14,6)</f>
      </c>
      <c r="L14" s="38">
        <v>0</v>
      </c>
      <c s="32">
        <f>ROUND(ROUND(L14,2)*ROUND(G14,3),2)</f>
      </c>
      <c s="36" t="s">
        <v>54</v>
      </c>
      <c>
        <f>(M14*21)/100</f>
      </c>
      <c t="s">
        <v>27</v>
      </c>
    </row>
    <row r="15" spans="1:5" ht="12.75">
      <c r="A15" s="35" t="s">
        <v>55</v>
      </c>
      <c r="E15" s="39" t="s">
        <v>51</v>
      </c>
    </row>
    <row r="16" spans="1:5" ht="25.5">
      <c r="A16" s="35" t="s">
        <v>57</v>
      </c>
      <c r="E16" s="40" t="s">
        <v>336</v>
      </c>
    </row>
    <row r="17" spans="1:5" ht="140.25">
      <c r="A17" t="s">
        <v>58</v>
      </c>
      <c r="E17" s="39" t="s">
        <v>93</v>
      </c>
    </row>
    <row r="18" spans="1:16" ht="25.5">
      <c r="A18" t="s">
        <v>49</v>
      </c>
      <c s="34" t="s">
        <v>26</v>
      </c>
      <c s="34" t="s">
        <v>337</v>
      </c>
      <c s="35" t="s">
        <v>51</v>
      </c>
      <c s="6" t="s">
        <v>338</v>
      </c>
      <c s="36" t="s">
        <v>90</v>
      </c>
      <c s="37">
        <v>2600.859</v>
      </c>
      <c s="36">
        <v>0</v>
      </c>
      <c s="36">
        <f>ROUND(G18*H18,6)</f>
      </c>
      <c r="L18" s="38">
        <v>0</v>
      </c>
      <c s="32">
        <f>ROUND(ROUND(L18,2)*ROUND(G18,3),2)</f>
      </c>
      <c s="36" t="s">
        <v>54</v>
      </c>
      <c>
        <f>(M18*21)/100</f>
      </c>
      <c t="s">
        <v>27</v>
      </c>
    </row>
    <row r="19" spans="1:5" ht="12.75">
      <c r="A19" s="35" t="s">
        <v>55</v>
      </c>
      <c r="E19" s="39" t="s">
        <v>51</v>
      </c>
    </row>
    <row r="20" spans="1:5" ht="25.5">
      <c r="A20" s="35" t="s">
        <v>57</v>
      </c>
      <c r="E20" s="40" t="s">
        <v>339</v>
      </c>
    </row>
    <row r="21" spans="1:5" ht="140.25">
      <c r="A21" t="s">
        <v>58</v>
      </c>
      <c r="E21" s="39" t="s">
        <v>93</v>
      </c>
    </row>
    <row r="22" spans="1:16" ht="12.75">
      <c r="A22" t="s">
        <v>49</v>
      </c>
      <c s="34" t="s">
        <v>69</v>
      </c>
      <c s="34" t="s">
        <v>340</v>
      </c>
      <c s="35" t="s">
        <v>51</v>
      </c>
      <c s="6" t="s">
        <v>341</v>
      </c>
      <c s="36" t="s">
        <v>119</v>
      </c>
      <c s="37">
        <v>1000</v>
      </c>
      <c s="36">
        <v>0</v>
      </c>
      <c s="36">
        <f>ROUND(G22*H22,6)</f>
      </c>
      <c r="L22" s="38">
        <v>0</v>
      </c>
      <c s="32">
        <f>ROUND(ROUND(L22,2)*ROUND(G22,3),2)</f>
      </c>
      <c s="36" t="s">
        <v>54</v>
      </c>
      <c>
        <f>(M22*21)/100</f>
      </c>
      <c t="s">
        <v>27</v>
      </c>
    </row>
    <row r="23" spans="1:5" ht="38.25">
      <c r="A23" s="35" t="s">
        <v>55</v>
      </c>
      <c r="E23" s="39" t="s">
        <v>342</v>
      </c>
    </row>
    <row r="24" spans="1:5" ht="51">
      <c r="A24" s="35" t="s">
        <v>57</v>
      </c>
      <c r="E24" s="40" t="s">
        <v>343</v>
      </c>
    </row>
    <row r="25" spans="1:5" ht="12.75">
      <c r="A25" t="s">
        <v>58</v>
      </c>
      <c r="E25" s="39" t="s">
        <v>344</v>
      </c>
    </row>
    <row r="26" spans="1:16" ht="12.75">
      <c r="A26" t="s">
        <v>49</v>
      </c>
      <c s="34" t="s">
        <v>73</v>
      </c>
      <c s="34" t="s">
        <v>345</v>
      </c>
      <c s="35" t="s">
        <v>51</v>
      </c>
      <c s="6" t="s">
        <v>346</v>
      </c>
      <c s="36" t="s">
        <v>119</v>
      </c>
      <c s="37">
        <v>1000</v>
      </c>
      <c s="36">
        <v>0</v>
      </c>
      <c s="36">
        <f>ROUND(G26*H26,6)</f>
      </c>
      <c r="L26" s="38">
        <v>0</v>
      </c>
      <c s="32">
        <f>ROUND(ROUND(L26,2)*ROUND(G26,3),2)</f>
      </c>
      <c s="36" t="s">
        <v>54</v>
      </c>
      <c>
        <f>(M26*21)/100</f>
      </c>
      <c t="s">
        <v>27</v>
      </c>
    </row>
    <row r="27" spans="1:5" ht="12.75">
      <c r="A27" s="35" t="s">
        <v>55</v>
      </c>
      <c r="E27" s="39" t="s">
        <v>347</v>
      </c>
    </row>
    <row r="28" spans="1:5" ht="51">
      <c r="A28" s="35" t="s">
        <v>57</v>
      </c>
      <c r="E28" s="40" t="s">
        <v>343</v>
      </c>
    </row>
    <row r="29" spans="1:5" ht="12.75">
      <c r="A29" t="s">
        <v>58</v>
      </c>
      <c r="E29" s="39" t="s">
        <v>344</v>
      </c>
    </row>
    <row r="30" spans="1:16" ht="12.75">
      <c r="A30" t="s">
        <v>49</v>
      </c>
      <c s="34" t="s">
        <v>77</v>
      </c>
      <c s="34" t="s">
        <v>348</v>
      </c>
      <c s="35" t="s">
        <v>51</v>
      </c>
      <c s="6" t="s">
        <v>349</v>
      </c>
      <c s="36" t="s">
        <v>53</v>
      </c>
      <c s="37">
        <v>1</v>
      </c>
      <c s="36">
        <v>0</v>
      </c>
      <c s="36">
        <f>ROUND(G30*H30,6)</f>
      </c>
      <c r="L30" s="38">
        <v>0</v>
      </c>
      <c s="32">
        <f>ROUND(ROUND(L30,2)*ROUND(G30,3),2)</f>
      </c>
      <c s="36" t="s">
        <v>54</v>
      </c>
      <c>
        <f>(M30*21)/100</f>
      </c>
      <c t="s">
        <v>27</v>
      </c>
    </row>
    <row r="31" spans="1:5" ht="63.75">
      <c r="A31" s="35" t="s">
        <v>55</v>
      </c>
      <c r="E31" s="39" t="s">
        <v>350</v>
      </c>
    </row>
    <row r="32" spans="1:5" ht="76.5">
      <c r="A32" s="35" t="s">
        <v>57</v>
      </c>
      <c r="E32" s="40" t="s">
        <v>351</v>
      </c>
    </row>
    <row r="33" spans="1:5" ht="12.75">
      <c r="A33" t="s">
        <v>58</v>
      </c>
      <c r="E33" s="39" t="s">
        <v>352</v>
      </c>
    </row>
    <row r="34" spans="1:16" ht="12.75">
      <c r="A34" t="s">
        <v>49</v>
      </c>
      <c s="34" t="s">
        <v>116</v>
      </c>
      <c s="34" t="s">
        <v>353</v>
      </c>
      <c s="35" t="s">
        <v>51</v>
      </c>
      <c s="6" t="s">
        <v>354</v>
      </c>
      <c s="36" t="s">
        <v>53</v>
      </c>
      <c s="37">
        <v>1</v>
      </c>
      <c s="36">
        <v>0</v>
      </c>
      <c s="36">
        <f>ROUND(G34*H34,6)</f>
      </c>
      <c r="L34" s="38">
        <v>0</v>
      </c>
      <c s="32">
        <f>ROUND(ROUND(L34,2)*ROUND(G34,3),2)</f>
      </c>
      <c s="36" t="s">
        <v>54</v>
      </c>
      <c>
        <f>(M34*21)/100</f>
      </c>
      <c t="s">
        <v>27</v>
      </c>
    </row>
    <row r="35" spans="1:5" ht="25.5">
      <c r="A35" s="35" t="s">
        <v>55</v>
      </c>
      <c r="E35" s="39" t="s">
        <v>355</v>
      </c>
    </row>
    <row r="36" spans="1:5" ht="12.75">
      <c r="A36" s="35" t="s">
        <v>57</v>
      </c>
      <c r="E36" s="40" t="s">
        <v>51</v>
      </c>
    </row>
    <row r="37" spans="1:5" ht="12.75">
      <c r="A37" t="s">
        <v>58</v>
      </c>
      <c r="E37" s="39" t="s">
        <v>352</v>
      </c>
    </row>
    <row r="38" spans="1:13" ht="12.75">
      <c r="A38" t="s">
        <v>46</v>
      </c>
      <c r="C38" s="31" t="s">
        <v>47</v>
      </c>
      <c r="E38" s="33" t="s">
        <v>104</v>
      </c>
      <c r="J38" s="32">
        <f>0</f>
      </c>
      <c s="32">
        <f>0</f>
      </c>
      <c s="32">
        <f>0+L39+L43+L47+L51+L55+L59+L63+L67+L71+L75+L79+L83+L87+L91</f>
      </c>
      <c s="32">
        <f>0+M39+M43+M47+M51+M55+M59+M63+M67+M71+M75+M79+M83+M87+M91</f>
      </c>
    </row>
    <row r="39" spans="1:16" ht="12.75">
      <c r="A39" t="s">
        <v>49</v>
      </c>
      <c s="34" t="s">
        <v>124</v>
      </c>
      <c s="34" t="s">
        <v>246</v>
      </c>
      <c s="35" t="s">
        <v>51</v>
      </c>
      <c s="6" t="s">
        <v>247</v>
      </c>
      <c s="36" t="s">
        <v>119</v>
      </c>
      <c s="37">
        <v>868</v>
      </c>
      <c s="36">
        <v>0</v>
      </c>
      <c s="36">
        <f>ROUND(G39*H39,6)</f>
      </c>
      <c r="L39" s="38">
        <v>0</v>
      </c>
      <c s="32">
        <f>ROUND(ROUND(L39,2)*ROUND(G39,3),2)</f>
      </c>
      <c s="36" t="s">
        <v>54</v>
      </c>
      <c>
        <f>(M39*21)/100</f>
      </c>
      <c t="s">
        <v>27</v>
      </c>
    </row>
    <row r="40" spans="1:5" ht="12.75">
      <c r="A40" s="35" t="s">
        <v>55</v>
      </c>
      <c r="E40" s="39" t="s">
        <v>248</v>
      </c>
    </row>
    <row r="41" spans="1:5" ht="76.5">
      <c r="A41" s="35" t="s">
        <v>57</v>
      </c>
      <c r="E41" s="40" t="s">
        <v>356</v>
      </c>
    </row>
    <row r="42" spans="1:5" ht="38.25">
      <c r="A42" t="s">
        <v>58</v>
      </c>
      <c r="E42" s="39" t="s">
        <v>250</v>
      </c>
    </row>
    <row r="43" spans="1:16" ht="12.75">
      <c r="A43" t="s">
        <v>49</v>
      </c>
      <c s="34" t="s">
        <v>131</v>
      </c>
      <c s="34" t="s">
        <v>357</v>
      </c>
      <c s="35" t="s">
        <v>51</v>
      </c>
      <c s="6" t="s">
        <v>358</v>
      </c>
      <c s="36" t="s">
        <v>157</v>
      </c>
      <c s="37">
        <v>10</v>
      </c>
      <c s="36">
        <v>0</v>
      </c>
      <c s="36">
        <f>ROUND(G43*H43,6)</f>
      </c>
      <c r="L43" s="38">
        <v>0</v>
      </c>
      <c s="32">
        <f>ROUND(ROUND(L43,2)*ROUND(G43,3),2)</f>
      </c>
      <c s="36" t="s">
        <v>54</v>
      </c>
      <c>
        <f>(M43*21)/100</f>
      </c>
      <c t="s">
        <v>27</v>
      </c>
    </row>
    <row r="44" spans="1:5" ht="12.75">
      <c r="A44" s="35" t="s">
        <v>55</v>
      </c>
      <c r="E44" s="39" t="s">
        <v>51</v>
      </c>
    </row>
    <row r="45" spans="1:5" ht="12.75">
      <c r="A45" s="35" t="s">
        <v>57</v>
      </c>
      <c r="E45" s="40" t="s">
        <v>359</v>
      </c>
    </row>
    <row r="46" spans="1:5" ht="165.75">
      <c r="A46" t="s">
        <v>58</v>
      </c>
      <c r="E46" s="39" t="s">
        <v>360</v>
      </c>
    </row>
    <row r="47" spans="1:16" ht="12.75">
      <c r="A47" t="s">
        <v>49</v>
      </c>
      <c s="34" t="s">
        <v>137</v>
      </c>
      <c s="34" t="s">
        <v>251</v>
      </c>
      <c s="35" t="s">
        <v>51</v>
      </c>
      <c s="6" t="s">
        <v>252</v>
      </c>
      <c s="36" t="s">
        <v>107</v>
      </c>
      <c s="37">
        <v>130.2</v>
      </c>
      <c s="36">
        <v>0</v>
      </c>
      <c s="36">
        <f>ROUND(G47*H47,6)</f>
      </c>
      <c r="L47" s="38">
        <v>0</v>
      </c>
      <c s="32">
        <f>ROUND(ROUND(L47,2)*ROUND(G47,3),2)</f>
      </c>
      <c s="36" t="s">
        <v>54</v>
      </c>
      <c>
        <f>(M47*21)/100</f>
      </c>
      <c t="s">
        <v>27</v>
      </c>
    </row>
    <row r="48" spans="1:5" ht="12.75">
      <c r="A48" s="35" t="s">
        <v>55</v>
      </c>
      <c r="E48" s="39" t="s">
        <v>51</v>
      </c>
    </row>
    <row r="49" spans="1:5" ht="89.25">
      <c r="A49" s="35" t="s">
        <v>57</v>
      </c>
      <c r="E49" s="40" t="s">
        <v>361</v>
      </c>
    </row>
    <row r="50" spans="1:5" ht="38.25">
      <c r="A50" t="s">
        <v>58</v>
      </c>
      <c r="E50" s="39" t="s">
        <v>254</v>
      </c>
    </row>
    <row r="51" spans="1:16" ht="12.75">
      <c r="A51" t="s">
        <v>49</v>
      </c>
      <c s="34" t="s">
        <v>144</v>
      </c>
      <c s="34" t="s">
        <v>362</v>
      </c>
      <c s="35" t="s">
        <v>51</v>
      </c>
      <c s="6" t="s">
        <v>363</v>
      </c>
      <c s="36" t="s">
        <v>107</v>
      </c>
      <c s="37">
        <v>5588.954</v>
      </c>
      <c s="36">
        <v>0</v>
      </c>
      <c s="36">
        <f>ROUND(G51*H51,6)</f>
      </c>
      <c r="L51" s="38">
        <v>0</v>
      </c>
      <c s="32">
        <f>ROUND(ROUND(L51,2)*ROUND(G51,3),2)</f>
      </c>
      <c s="36" t="s">
        <v>54</v>
      </c>
      <c>
        <f>(M51*21)/100</f>
      </c>
      <c t="s">
        <v>27</v>
      </c>
    </row>
    <row r="52" spans="1:5" ht="12.75">
      <c r="A52" s="35" t="s">
        <v>55</v>
      </c>
      <c r="E52" s="39" t="s">
        <v>51</v>
      </c>
    </row>
    <row r="53" spans="1:5" ht="114.75">
      <c r="A53" s="35" t="s">
        <v>57</v>
      </c>
      <c r="E53" s="40" t="s">
        <v>364</v>
      </c>
    </row>
    <row r="54" spans="1:5" ht="318.75">
      <c r="A54" t="s">
        <v>58</v>
      </c>
      <c r="E54" s="39" t="s">
        <v>365</v>
      </c>
    </row>
    <row r="55" spans="1:16" ht="12.75">
      <c r="A55" t="s">
        <v>49</v>
      </c>
      <c s="34" t="s">
        <v>150</v>
      </c>
      <c s="34" t="s">
        <v>366</v>
      </c>
      <c s="35" t="s">
        <v>51</v>
      </c>
      <c s="6" t="s">
        <v>367</v>
      </c>
      <c s="36" t="s">
        <v>113</v>
      </c>
      <c s="37">
        <v>55889.54</v>
      </c>
      <c s="36">
        <v>0</v>
      </c>
      <c s="36">
        <f>ROUND(G55*H55,6)</f>
      </c>
      <c r="L55" s="38">
        <v>0</v>
      </c>
      <c s="32">
        <f>ROUND(ROUND(L55,2)*ROUND(G55,3),2)</f>
      </c>
      <c s="36" t="s">
        <v>54</v>
      </c>
      <c>
        <f>(M55*21)/100</f>
      </c>
      <c t="s">
        <v>27</v>
      </c>
    </row>
    <row r="56" spans="1:5" ht="12.75">
      <c r="A56" s="35" t="s">
        <v>55</v>
      </c>
      <c r="E56" s="39" t="s">
        <v>51</v>
      </c>
    </row>
    <row r="57" spans="1:5" ht="25.5">
      <c r="A57" s="35" t="s">
        <v>57</v>
      </c>
      <c r="E57" s="40" t="s">
        <v>368</v>
      </c>
    </row>
    <row r="58" spans="1:5" ht="25.5">
      <c r="A58" t="s">
        <v>58</v>
      </c>
      <c r="E58" s="39" t="s">
        <v>115</v>
      </c>
    </row>
    <row r="59" spans="1:16" ht="12.75">
      <c r="A59" t="s">
        <v>49</v>
      </c>
      <c s="34" t="s">
        <v>154</v>
      </c>
      <c s="34" t="s">
        <v>369</v>
      </c>
      <c s="35" t="s">
        <v>51</v>
      </c>
      <c s="6" t="s">
        <v>370</v>
      </c>
      <c s="36" t="s">
        <v>90</v>
      </c>
      <c s="37">
        <v>0.107</v>
      </c>
      <c s="36">
        <v>0</v>
      </c>
      <c s="36">
        <f>ROUND(G59*H59,6)</f>
      </c>
      <c r="L59" s="38">
        <v>0</v>
      </c>
      <c s="32">
        <f>ROUND(ROUND(L59,2)*ROUND(G59,3),2)</f>
      </c>
      <c s="36" t="s">
        <v>54</v>
      </c>
      <c>
        <f>(M59*21)/100</f>
      </c>
      <c t="s">
        <v>27</v>
      </c>
    </row>
    <row r="60" spans="1:5" ht="12.75">
      <c r="A60" s="35" t="s">
        <v>55</v>
      </c>
      <c r="E60" s="39" t="s">
        <v>51</v>
      </c>
    </row>
    <row r="61" spans="1:5" ht="63.75">
      <c r="A61" s="35" t="s">
        <v>57</v>
      </c>
      <c r="E61" s="40" t="s">
        <v>371</v>
      </c>
    </row>
    <row r="62" spans="1:5" ht="216.75">
      <c r="A62" t="s">
        <v>58</v>
      </c>
      <c r="E62" s="39" t="s">
        <v>372</v>
      </c>
    </row>
    <row r="63" spans="1:16" ht="12.75">
      <c r="A63" t="s">
        <v>49</v>
      </c>
      <c s="34" t="s">
        <v>160</v>
      </c>
      <c s="34" t="s">
        <v>373</v>
      </c>
      <c s="35" t="s">
        <v>51</v>
      </c>
      <c s="6" t="s">
        <v>374</v>
      </c>
      <c s="36" t="s">
        <v>107</v>
      </c>
      <c s="37">
        <v>5588.954</v>
      </c>
      <c s="36">
        <v>0</v>
      </c>
      <c s="36">
        <f>ROUND(G63*H63,6)</f>
      </c>
      <c r="L63" s="38">
        <v>0</v>
      </c>
      <c s="32">
        <f>ROUND(ROUND(L63,2)*ROUND(G63,3),2)</f>
      </c>
      <c s="36" t="s">
        <v>54</v>
      </c>
      <c>
        <f>(M63*21)/100</f>
      </c>
      <c t="s">
        <v>27</v>
      </c>
    </row>
    <row r="64" spans="1:5" ht="12.75">
      <c r="A64" s="35" t="s">
        <v>55</v>
      </c>
      <c r="E64" s="39" t="s">
        <v>51</v>
      </c>
    </row>
    <row r="65" spans="1:5" ht="12.75">
      <c r="A65" s="35" t="s">
        <v>57</v>
      </c>
      <c r="E65" s="40" t="s">
        <v>375</v>
      </c>
    </row>
    <row r="66" spans="1:5" ht="191.25">
      <c r="A66" t="s">
        <v>58</v>
      </c>
      <c r="E66" s="39" t="s">
        <v>376</v>
      </c>
    </row>
    <row r="67" spans="1:16" ht="12.75">
      <c r="A67" t="s">
        <v>49</v>
      </c>
      <c s="34" t="s">
        <v>165</v>
      </c>
      <c s="34" t="s">
        <v>266</v>
      </c>
      <c s="35" t="s">
        <v>51</v>
      </c>
      <c s="6" t="s">
        <v>268</v>
      </c>
      <c s="36" t="s">
        <v>107</v>
      </c>
      <c s="37">
        <v>1808.008</v>
      </c>
      <c s="36">
        <v>0</v>
      </c>
      <c s="36">
        <f>ROUND(G67*H67,6)</f>
      </c>
      <c r="L67" s="38">
        <v>0</v>
      </c>
      <c s="32">
        <f>ROUND(ROUND(L67,2)*ROUND(G67,3),2)</f>
      </c>
      <c s="36" t="s">
        <v>54</v>
      </c>
      <c>
        <f>(M67*21)/100</f>
      </c>
      <c t="s">
        <v>27</v>
      </c>
    </row>
    <row r="68" spans="1:5" ht="12.75">
      <c r="A68" s="35" t="s">
        <v>55</v>
      </c>
      <c r="E68" s="39" t="s">
        <v>51</v>
      </c>
    </row>
    <row r="69" spans="1:5" ht="216.75">
      <c r="A69" s="35" t="s">
        <v>57</v>
      </c>
      <c r="E69" s="40" t="s">
        <v>377</v>
      </c>
    </row>
    <row r="70" spans="1:5" ht="280.5">
      <c r="A70" t="s">
        <v>58</v>
      </c>
      <c r="E70" s="39" t="s">
        <v>270</v>
      </c>
    </row>
    <row r="71" spans="1:16" ht="12.75">
      <c r="A71" t="s">
        <v>49</v>
      </c>
      <c s="34" t="s">
        <v>169</v>
      </c>
      <c s="34" t="s">
        <v>378</v>
      </c>
      <c s="35" t="s">
        <v>51</v>
      </c>
      <c s="6" t="s">
        <v>379</v>
      </c>
      <c s="36" t="s">
        <v>107</v>
      </c>
      <c s="37">
        <v>233.9</v>
      </c>
      <c s="36">
        <v>0</v>
      </c>
      <c s="36">
        <f>ROUND(G71*H71,6)</f>
      </c>
      <c r="L71" s="38">
        <v>0</v>
      </c>
      <c s="32">
        <f>ROUND(ROUND(L71,2)*ROUND(G71,3),2)</f>
      </c>
      <c s="36" t="s">
        <v>54</v>
      </c>
      <c>
        <f>(M71*21)/100</f>
      </c>
      <c t="s">
        <v>27</v>
      </c>
    </row>
    <row r="72" spans="1:5" ht="12.75">
      <c r="A72" s="35" t="s">
        <v>55</v>
      </c>
      <c r="E72" s="39" t="s">
        <v>51</v>
      </c>
    </row>
    <row r="73" spans="1:5" ht="89.25">
      <c r="A73" s="35" t="s">
        <v>57</v>
      </c>
      <c r="E73" s="40" t="s">
        <v>380</v>
      </c>
    </row>
    <row r="74" spans="1:5" ht="293.25">
      <c r="A74" t="s">
        <v>58</v>
      </c>
      <c r="E74" s="39" t="s">
        <v>381</v>
      </c>
    </row>
    <row r="75" spans="1:16" ht="12.75">
      <c r="A75" t="s">
        <v>49</v>
      </c>
      <c s="34" t="s">
        <v>175</v>
      </c>
      <c s="34" t="s">
        <v>382</v>
      </c>
      <c s="35" t="s">
        <v>51</v>
      </c>
      <c s="6" t="s">
        <v>383</v>
      </c>
      <c s="36" t="s">
        <v>107</v>
      </c>
      <c s="37">
        <v>3049.741</v>
      </c>
      <c s="36">
        <v>0</v>
      </c>
      <c s="36">
        <f>ROUND(G75*H75,6)</f>
      </c>
      <c r="L75" s="38">
        <v>0</v>
      </c>
      <c s="32">
        <f>ROUND(ROUND(L75,2)*ROUND(G75,3),2)</f>
      </c>
      <c s="36" t="s">
        <v>54</v>
      </c>
      <c>
        <f>(M75*21)/100</f>
      </c>
      <c t="s">
        <v>27</v>
      </c>
    </row>
    <row r="76" spans="1:5" ht="12.75">
      <c r="A76" s="35" t="s">
        <v>55</v>
      </c>
      <c r="E76" s="39" t="s">
        <v>51</v>
      </c>
    </row>
    <row r="77" spans="1:5" ht="114.75">
      <c r="A77" s="35" t="s">
        <v>57</v>
      </c>
      <c r="E77" s="40" t="s">
        <v>384</v>
      </c>
    </row>
    <row r="78" spans="1:5" ht="357">
      <c r="A78" t="s">
        <v>58</v>
      </c>
      <c r="E78" s="39" t="s">
        <v>385</v>
      </c>
    </row>
    <row r="79" spans="1:16" ht="12.75">
      <c r="A79" t="s">
        <v>49</v>
      </c>
      <c s="34" t="s">
        <v>180</v>
      </c>
      <c s="34" t="s">
        <v>386</v>
      </c>
      <c s="35" t="s">
        <v>51</v>
      </c>
      <c s="6" t="s">
        <v>387</v>
      </c>
      <c s="36" t="s">
        <v>119</v>
      </c>
      <c s="37">
        <v>868</v>
      </c>
      <c s="36">
        <v>0</v>
      </c>
      <c s="36">
        <f>ROUND(G79*H79,6)</f>
      </c>
      <c r="L79" s="38">
        <v>0</v>
      </c>
      <c s="32">
        <f>ROUND(ROUND(L79,2)*ROUND(G79,3),2)</f>
      </c>
      <c s="36" t="s">
        <v>54</v>
      </c>
      <c>
        <f>(M79*21)/100</f>
      </c>
      <c t="s">
        <v>27</v>
      </c>
    </row>
    <row r="80" spans="1:5" ht="12.75">
      <c r="A80" s="35" t="s">
        <v>55</v>
      </c>
      <c r="E80" s="39" t="s">
        <v>51</v>
      </c>
    </row>
    <row r="81" spans="1:5" ht="89.25">
      <c r="A81" s="35" t="s">
        <v>57</v>
      </c>
      <c r="E81" s="40" t="s">
        <v>388</v>
      </c>
    </row>
    <row r="82" spans="1:5" ht="12.75">
      <c r="A82" t="s">
        <v>58</v>
      </c>
      <c r="E82" s="39" t="s">
        <v>389</v>
      </c>
    </row>
    <row r="83" spans="1:16" ht="12.75">
      <c r="A83" t="s">
        <v>49</v>
      </c>
      <c s="34" t="s">
        <v>185</v>
      </c>
      <c s="34" t="s">
        <v>278</v>
      </c>
      <c s="35" t="s">
        <v>51</v>
      </c>
      <c s="6" t="s">
        <v>279</v>
      </c>
      <c s="36" t="s">
        <v>119</v>
      </c>
      <c s="37">
        <v>868</v>
      </c>
      <c s="36">
        <v>0</v>
      </c>
      <c s="36">
        <f>ROUND(G83*H83,6)</f>
      </c>
      <c r="L83" s="38">
        <v>0</v>
      </c>
      <c s="32">
        <f>ROUND(ROUND(L83,2)*ROUND(G83,3),2)</f>
      </c>
      <c s="36" t="s">
        <v>54</v>
      </c>
      <c>
        <f>(M83*21)/100</f>
      </c>
      <c t="s">
        <v>27</v>
      </c>
    </row>
    <row r="84" spans="1:5" ht="12.75">
      <c r="A84" s="35" t="s">
        <v>55</v>
      </c>
      <c r="E84" s="39" t="s">
        <v>51</v>
      </c>
    </row>
    <row r="85" spans="1:5" ht="76.5">
      <c r="A85" s="35" t="s">
        <v>57</v>
      </c>
      <c r="E85" s="40" t="s">
        <v>356</v>
      </c>
    </row>
    <row r="86" spans="1:5" ht="38.25">
      <c r="A86" t="s">
        <v>58</v>
      </c>
      <c r="E86" s="39" t="s">
        <v>280</v>
      </c>
    </row>
    <row r="87" spans="1:16" ht="12.75">
      <c r="A87" t="s">
        <v>49</v>
      </c>
      <c s="34" t="s">
        <v>190</v>
      </c>
      <c s="34" t="s">
        <v>281</v>
      </c>
      <c s="35" t="s">
        <v>51</v>
      </c>
      <c s="6" t="s">
        <v>282</v>
      </c>
      <c s="36" t="s">
        <v>119</v>
      </c>
      <c s="37">
        <v>868</v>
      </c>
      <c s="36">
        <v>0</v>
      </c>
      <c s="36">
        <f>ROUND(G87*H87,6)</f>
      </c>
      <c r="L87" s="38">
        <v>0</v>
      </c>
      <c s="32">
        <f>ROUND(ROUND(L87,2)*ROUND(G87,3),2)</f>
      </c>
      <c s="36" t="s">
        <v>54</v>
      </c>
      <c>
        <f>(M87*21)/100</f>
      </c>
      <c t="s">
        <v>27</v>
      </c>
    </row>
    <row r="88" spans="1:5" ht="12.75">
      <c r="A88" s="35" t="s">
        <v>55</v>
      </c>
      <c r="E88" s="39" t="s">
        <v>51</v>
      </c>
    </row>
    <row r="89" spans="1:5" ht="76.5">
      <c r="A89" s="35" t="s">
        <v>57</v>
      </c>
      <c r="E89" s="40" t="s">
        <v>356</v>
      </c>
    </row>
    <row r="90" spans="1:5" ht="25.5">
      <c r="A90" t="s">
        <v>58</v>
      </c>
      <c r="E90" s="39" t="s">
        <v>283</v>
      </c>
    </row>
    <row r="91" spans="1:16" ht="12.75">
      <c r="A91" t="s">
        <v>49</v>
      </c>
      <c s="34" t="s">
        <v>196</v>
      </c>
      <c s="34" t="s">
        <v>284</v>
      </c>
      <c s="35" t="s">
        <v>51</v>
      </c>
      <c s="6" t="s">
        <v>285</v>
      </c>
      <c s="36" t="s">
        <v>119</v>
      </c>
      <c s="37">
        <v>868</v>
      </c>
      <c s="36">
        <v>0</v>
      </c>
      <c s="36">
        <f>ROUND(G91*H91,6)</f>
      </c>
      <c r="L91" s="38">
        <v>0</v>
      </c>
      <c s="32">
        <f>ROUND(ROUND(L91,2)*ROUND(G91,3),2)</f>
      </c>
      <c s="36" t="s">
        <v>54</v>
      </c>
      <c>
        <f>(M91*21)/100</f>
      </c>
      <c t="s">
        <v>27</v>
      </c>
    </row>
    <row r="92" spans="1:5" ht="12.75">
      <c r="A92" s="35" t="s">
        <v>55</v>
      </c>
      <c r="E92" s="39" t="s">
        <v>51</v>
      </c>
    </row>
    <row r="93" spans="1:5" ht="76.5">
      <c r="A93" s="35" t="s">
        <v>57</v>
      </c>
      <c r="E93" s="40" t="s">
        <v>356</v>
      </c>
    </row>
    <row r="94" spans="1:5" ht="38.25">
      <c r="A94" t="s">
        <v>58</v>
      </c>
      <c r="E94" s="39" t="s">
        <v>286</v>
      </c>
    </row>
    <row r="95" spans="1:13" ht="12.75">
      <c r="A95" t="s">
        <v>46</v>
      </c>
      <c r="C95" s="31" t="s">
        <v>27</v>
      </c>
      <c r="E95" s="33" t="s">
        <v>287</v>
      </c>
      <c r="J95" s="32">
        <f>0</f>
      </c>
      <c s="32">
        <f>0</f>
      </c>
      <c s="32">
        <f>0+L96+L100+L104+L108+L112+L116+L120+L124+L128</f>
      </c>
      <c s="32">
        <f>0+M96+M100+M104+M108+M112+M116+M120+M124+M128</f>
      </c>
    </row>
    <row r="96" spans="1:16" ht="12.75">
      <c r="A96" t="s">
        <v>49</v>
      </c>
      <c s="34" t="s">
        <v>201</v>
      </c>
      <c s="34" t="s">
        <v>390</v>
      </c>
      <c s="35" t="s">
        <v>51</v>
      </c>
      <c s="6" t="s">
        <v>391</v>
      </c>
      <c s="36" t="s">
        <v>119</v>
      </c>
      <c s="37">
        <v>104.499</v>
      </c>
      <c s="36">
        <v>0</v>
      </c>
      <c s="36">
        <f>ROUND(G96*H96,6)</f>
      </c>
      <c r="L96" s="38">
        <v>0</v>
      </c>
      <c s="32">
        <f>ROUND(ROUND(L96,2)*ROUND(G96,3),2)</f>
      </c>
      <c s="36" t="s">
        <v>54</v>
      </c>
      <c>
        <f>(M96*21)/100</f>
      </c>
      <c t="s">
        <v>27</v>
      </c>
    </row>
    <row r="97" spans="1:5" ht="12.75">
      <c r="A97" s="35" t="s">
        <v>55</v>
      </c>
      <c r="E97" s="39" t="s">
        <v>51</v>
      </c>
    </row>
    <row r="98" spans="1:5" ht="12.75">
      <c r="A98" s="35" t="s">
        <v>57</v>
      </c>
      <c r="E98" s="40" t="s">
        <v>392</v>
      </c>
    </row>
    <row r="99" spans="1:5" ht="51">
      <c r="A99" t="s">
        <v>58</v>
      </c>
      <c r="E99" s="39" t="s">
        <v>393</v>
      </c>
    </row>
    <row r="100" spans="1:16" ht="12.75">
      <c r="A100" t="s">
        <v>49</v>
      </c>
      <c s="34" t="s">
        <v>207</v>
      </c>
      <c s="34" t="s">
        <v>394</v>
      </c>
      <c s="35" t="s">
        <v>51</v>
      </c>
      <c s="6" t="s">
        <v>395</v>
      </c>
      <c s="36" t="s">
        <v>119</v>
      </c>
      <c s="37">
        <v>155.215</v>
      </c>
      <c s="36">
        <v>0</v>
      </c>
      <c s="36">
        <f>ROUND(G100*H100,6)</f>
      </c>
      <c r="L100" s="38">
        <v>0</v>
      </c>
      <c s="32">
        <f>ROUND(ROUND(L100,2)*ROUND(G100,3),2)</f>
      </c>
      <c s="36" t="s">
        <v>54</v>
      </c>
      <c>
        <f>(M100*21)/100</f>
      </c>
      <c t="s">
        <v>27</v>
      </c>
    </row>
    <row r="101" spans="1:5" ht="12.75">
      <c r="A101" s="35" t="s">
        <v>55</v>
      </c>
      <c r="E101" s="39" t="s">
        <v>51</v>
      </c>
    </row>
    <row r="102" spans="1:5" ht="127.5">
      <c r="A102" s="35" t="s">
        <v>57</v>
      </c>
      <c r="E102" s="40" t="s">
        <v>396</v>
      </c>
    </row>
    <row r="103" spans="1:5" ht="344.25">
      <c r="A103" t="s">
        <v>58</v>
      </c>
      <c r="E103" s="39" t="s">
        <v>397</v>
      </c>
    </row>
    <row r="104" spans="1:16" ht="12.75">
      <c r="A104" t="s">
        <v>49</v>
      </c>
      <c s="34" t="s">
        <v>212</v>
      </c>
      <c s="34" t="s">
        <v>398</v>
      </c>
      <c s="35" t="s">
        <v>51</v>
      </c>
      <c s="6" t="s">
        <v>399</v>
      </c>
      <c s="36" t="s">
        <v>119</v>
      </c>
      <c s="37">
        <v>155.215</v>
      </c>
      <c s="36">
        <v>0</v>
      </c>
      <c s="36">
        <f>ROUND(G104*H104,6)</f>
      </c>
      <c r="L104" s="38">
        <v>0</v>
      </c>
      <c s="32">
        <f>ROUND(ROUND(L104,2)*ROUND(G104,3),2)</f>
      </c>
      <c s="36" t="s">
        <v>54</v>
      </c>
      <c>
        <f>(M104*21)/100</f>
      </c>
      <c t="s">
        <v>27</v>
      </c>
    </row>
    <row r="105" spans="1:5" ht="12.75">
      <c r="A105" s="35" t="s">
        <v>55</v>
      </c>
      <c r="E105" s="39" t="s">
        <v>51</v>
      </c>
    </row>
    <row r="106" spans="1:5" ht="127.5">
      <c r="A106" s="35" t="s">
        <v>57</v>
      </c>
      <c r="E106" s="40" t="s">
        <v>396</v>
      </c>
    </row>
    <row r="107" spans="1:5" ht="12.75">
      <c r="A107" t="s">
        <v>58</v>
      </c>
      <c r="E107" s="39" t="s">
        <v>400</v>
      </c>
    </row>
    <row r="108" spans="1:16" ht="12.75">
      <c r="A108" t="s">
        <v>49</v>
      </c>
      <c s="34" t="s">
        <v>218</v>
      </c>
      <c s="34" t="s">
        <v>401</v>
      </c>
      <c s="35" t="s">
        <v>51</v>
      </c>
      <c s="6" t="s">
        <v>402</v>
      </c>
      <c s="36" t="s">
        <v>134</v>
      </c>
      <c s="37">
        <v>28</v>
      </c>
      <c s="36">
        <v>0</v>
      </c>
      <c s="36">
        <f>ROUND(G108*H108,6)</f>
      </c>
      <c r="L108" s="38">
        <v>0</v>
      </c>
      <c s="32">
        <f>ROUND(ROUND(L108,2)*ROUND(G108,3),2)</f>
      </c>
      <c s="36" t="s">
        <v>54</v>
      </c>
      <c>
        <f>(M108*21)/100</f>
      </c>
      <c t="s">
        <v>27</v>
      </c>
    </row>
    <row r="109" spans="1:5" ht="12.75">
      <c r="A109" s="35" t="s">
        <v>55</v>
      </c>
      <c r="E109" s="39" t="s">
        <v>51</v>
      </c>
    </row>
    <row r="110" spans="1:5" ht="25.5">
      <c r="A110" s="35" t="s">
        <v>57</v>
      </c>
      <c r="E110" s="40" t="s">
        <v>403</v>
      </c>
    </row>
    <row r="111" spans="1:5" ht="114.75">
      <c r="A111" t="s">
        <v>58</v>
      </c>
      <c r="E111" s="39" t="s">
        <v>404</v>
      </c>
    </row>
    <row r="112" spans="1:16" ht="12.75">
      <c r="A112" t="s">
        <v>49</v>
      </c>
      <c s="34" t="s">
        <v>222</v>
      </c>
      <c s="34" t="s">
        <v>405</v>
      </c>
      <c s="35" t="s">
        <v>51</v>
      </c>
      <c s="6" t="s">
        <v>406</v>
      </c>
      <c s="36" t="s">
        <v>107</v>
      </c>
      <c s="37">
        <v>247.3</v>
      </c>
      <c s="36">
        <v>0</v>
      </c>
      <c s="36">
        <f>ROUND(G112*H112,6)</f>
      </c>
      <c r="L112" s="38">
        <v>0</v>
      </c>
      <c s="32">
        <f>ROUND(ROUND(L112,2)*ROUND(G112,3),2)</f>
      </c>
      <c s="36" t="s">
        <v>54</v>
      </c>
      <c>
        <f>(M112*21)/100</f>
      </c>
      <c t="s">
        <v>27</v>
      </c>
    </row>
    <row r="113" spans="1:5" ht="12.75">
      <c r="A113" s="35" t="s">
        <v>55</v>
      </c>
      <c r="E113" s="39" t="s">
        <v>407</v>
      </c>
    </row>
    <row r="114" spans="1:5" ht="63.75">
      <c r="A114" s="35" t="s">
        <v>57</v>
      </c>
      <c r="E114" s="40" t="s">
        <v>408</v>
      </c>
    </row>
    <row r="115" spans="1:5" ht="369.75">
      <c r="A115" t="s">
        <v>58</v>
      </c>
      <c r="E115" s="39" t="s">
        <v>409</v>
      </c>
    </row>
    <row r="116" spans="1:16" ht="12.75">
      <c r="A116" t="s">
        <v>49</v>
      </c>
      <c s="34" t="s">
        <v>227</v>
      </c>
      <c s="34" t="s">
        <v>410</v>
      </c>
      <c s="35" t="s">
        <v>51</v>
      </c>
      <c s="6" t="s">
        <v>411</v>
      </c>
      <c s="36" t="s">
        <v>90</v>
      </c>
      <c s="37">
        <v>22.926</v>
      </c>
      <c s="36">
        <v>0</v>
      </c>
      <c s="36">
        <f>ROUND(G116*H116,6)</f>
      </c>
      <c r="L116" s="38">
        <v>0</v>
      </c>
      <c s="32">
        <f>ROUND(ROUND(L116,2)*ROUND(G116,3),2)</f>
      </c>
      <c s="36" t="s">
        <v>54</v>
      </c>
      <c>
        <f>(M116*21)/100</f>
      </c>
      <c t="s">
        <v>27</v>
      </c>
    </row>
    <row r="117" spans="1:5" ht="12.75">
      <c r="A117" s="35" t="s">
        <v>55</v>
      </c>
      <c r="E117" s="39" t="s">
        <v>412</v>
      </c>
    </row>
    <row r="118" spans="1:5" ht="63.75">
      <c r="A118" s="35" t="s">
        <v>57</v>
      </c>
      <c r="E118" s="40" t="s">
        <v>413</v>
      </c>
    </row>
    <row r="119" spans="1:5" ht="267.75">
      <c r="A119" t="s">
        <v>58</v>
      </c>
      <c r="E119" s="39" t="s">
        <v>414</v>
      </c>
    </row>
    <row r="120" spans="1:16" ht="12.75">
      <c r="A120" t="s">
        <v>49</v>
      </c>
      <c s="34" t="s">
        <v>415</v>
      </c>
      <c s="34" t="s">
        <v>416</v>
      </c>
      <c s="35" t="s">
        <v>51</v>
      </c>
      <c s="6" t="s">
        <v>417</v>
      </c>
      <c s="36" t="s">
        <v>90</v>
      </c>
      <c s="37">
        <v>2.94</v>
      </c>
      <c s="36">
        <v>0</v>
      </c>
      <c s="36">
        <f>ROUND(G120*H120,6)</f>
      </c>
      <c r="L120" s="38">
        <v>0</v>
      </c>
      <c s="32">
        <f>ROUND(ROUND(L120,2)*ROUND(G120,3),2)</f>
      </c>
      <c s="36" t="s">
        <v>54</v>
      </c>
      <c>
        <f>(M120*21)/100</f>
      </c>
      <c t="s">
        <v>27</v>
      </c>
    </row>
    <row r="121" spans="1:5" ht="12.75">
      <c r="A121" s="35" t="s">
        <v>55</v>
      </c>
      <c r="E121" s="39" t="s">
        <v>51</v>
      </c>
    </row>
    <row r="122" spans="1:5" ht="12.75">
      <c r="A122" s="35" t="s">
        <v>57</v>
      </c>
      <c r="E122" s="40" t="s">
        <v>51</v>
      </c>
    </row>
    <row r="123" spans="1:5" ht="267.75">
      <c r="A123" t="s">
        <v>58</v>
      </c>
      <c r="E123" s="39" t="s">
        <v>414</v>
      </c>
    </row>
    <row r="124" spans="1:16" ht="12.75">
      <c r="A124" t="s">
        <v>49</v>
      </c>
      <c s="34" t="s">
        <v>418</v>
      </c>
      <c s="34" t="s">
        <v>419</v>
      </c>
      <c s="35" t="s">
        <v>51</v>
      </c>
      <c s="6" t="s">
        <v>420</v>
      </c>
      <c s="36" t="s">
        <v>157</v>
      </c>
      <c s="37">
        <v>4</v>
      </c>
      <c s="36">
        <v>0</v>
      </c>
      <c s="36">
        <f>ROUND(G124*H124,6)</f>
      </c>
      <c r="L124" s="38">
        <v>0</v>
      </c>
      <c s="32">
        <f>ROUND(ROUND(L124,2)*ROUND(G124,3),2)</f>
      </c>
      <c s="36" t="s">
        <v>54</v>
      </c>
      <c>
        <f>(M124*21)/100</f>
      </c>
      <c t="s">
        <v>27</v>
      </c>
    </row>
    <row r="125" spans="1:5" ht="12.75">
      <c r="A125" s="35" t="s">
        <v>55</v>
      </c>
      <c r="E125" s="39" t="s">
        <v>51</v>
      </c>
    </row>
    <row r="126" spans="1:5" ht="76.5">
      <c r="A126" s="35" t="s">
        <v>57</v>
      </c>
      <c r="E126" s="40" t="s">
        <v>421</v>
      </c>
    </row>
    <row r="127" spans="1:5" ht="153">
      <c r="A127" t="s">
        <v>58</v>
      </c>
      <c r="E127" s="39" t="s">
        <v>422</v>
      </c>
    </row>
    <row r="128" spans="1:16" ht="12.75">
      <c r="A128" t="s">
        <v>49</v>
      </c>
      <c s="34" t="s">
        <v>423</v>
      </c>
      <c s="34" t="s">
        <v>300</v>
      </c>
      <c s="35" t="s">
        <v>51</v>
      </c>
      <c s="6" t="s">
        <v>301</v>
      </c>
      <c s="36" t="s">
        <v>119</v>
      </c>
      <c s="37">
        <v>5734</v>
      </c>
      <c s="36">
        <v>0</v>
      </c>
      <c s="36">
        <f>ROUND(G128*H128,6)</f>
      </c>
      <c r="L128" s="38">
        <v>0</v>
      </c>
      <c s="32">
        <f>ROUND(ROUND(L128,2)*ROUND(G128,3),2)</f>
      </c>
      <c s="36" t="s">
        <v>54</v>
      </c>
      <c>
        <f>(M128*21)/100</f>
      </c>
      <c t="s">
        <v>27</v>
      </c>
    </row>
    <row r="129" spans="1:5" ht="12.75">
      <c r="A129" s="35" t="s">
        <v>55</v>
      </c>
      <c r="E129" s="39" t="s">
        <v>302</v>
      </c>
    </row>
    <row r="130" spans="1:5" ht="51">
      <c r="A130" s="35" t="s">
        <v>57</v>
      </c>
      <c r="E130" s="40" t="s">
        <v>424</v>
      </c>
    </row>
    <row r="131" spans="1:5" ht="102">
      <c r="A131" t="s">
        <v>58</v>
      </c>
      <c r="E131" s="39" t="s">
        <v>304</v>
      </c>
    </row>
    <row r="132" spans="1:13" ht="12.75">
      <c r="A132" t="s">
        <v>46</v>
      </c>
      <c r="C132" s="31" t="s">
        <v>26</v>
      </c>
      <c r="E132" s="33" t="s">
        <v>425</v>
      </c>
      <c r="J132" s="32">
        <f>0</f>
      </c>
      <c s="32">
        <f>0</f>
      </c>
      <c s="32">
        <f>0+L133+L137+L141+L145+L149+L153+L157+L161</f>
      </c>
      <c s="32">
        <f>0+M133+M137+M141+M145+M149+M153+M157+M161</f>
      </c>
    </row>
    <row r="133" spans="1:16" ht="12.75">
      <c r="A133" t="s">
        <v>49</v>
      </c>
      <c s="34" t="s">
        <v>426</v>
      </c>
      <c s="34" t="s">
        <v>427</v>
      </c>
      <c s="35" t="s">
        <v>51</v>
      </c>
      <c s="6" t="s">
        <v>428</v>
      </c>
      <c s="36" t="s">
        <v>107</v>
      </c>
      <c s="37">
        <v>10.36</v>
      </c>
      <c s="36">
        <v>0</v>
      </c>
      <c s="36">
        <f>ROUND(G133*H133,6)</f>
      </c>
      <c r="L133" s="38">
        <v>0</v>
      </c>
      <c s="32">
        <f>ROUND(ROUND(L133,2)*ROUND(G133,3),2)</f>
      </c>
      <c s="36" t="s">
        <v>54</v>
      </c>
      <c>
        <f>(M133*21)/100</f>
      </c>
      <c t="s">
        <v>27</v>
      </c>
    </row>
    <row r="134" spans="1:5" ht="12.75">
      <c r="A134" s="35" t="s">
        <v>55</v>
      </c>
      <c r="E134" s="39" t="s">
        <v>51</v>
      </c>
    </row>
    <row r="135" spans="1:5" ht="38.25">
      <c r="A135" s="35" t="s">
        <v>57</v>
      </c>
      <c r="E135" s="40" t="s">
        <v>429</v>
      </c>
    </row>
    <row r="136" spans="1:5" ht="369.75">
      <c r="A136" t="s">
        <v>58</v>
      </c>
      <c r="E136" s="39" t="s">
        <v>430</v>
      </c>
    </row>
    <row r="137" spans="1:16" ht="12.75">
      <c r="A137" t="s">
        <v>49</v>
      </c>
      <c s="34" t="s">
        <v>431</v>
      </c>
      <c s="34" t="s">
        <v>432</v>
      </c>
      <c s="35" t="s">
        <v>51</v>
      </c>
      <c s="6" t="s">
        <v>433</v>
      </c>
      <c s="36" t="s">
        <v>90</v>
      </c>
      <c s="37">
        <v>0.829</v>
      </c>
      <c s="36">
        <v>0</v>
      </c>
      <c s="36">
        <f>ROUND(G137*H137,6)</f>
      </c>
      <c r="L137" s="38">
        <v>0</v>
      </c>
      <c s="32">
        <f>ROUND(ROUND(L137,2)*ROUND(G137,3),2)</f>
      </c>
      <c s="36" t="s">
        <v>54</v>
      </c>
      <c>
        <f>(M137*21)/100</f>
      </c>
      <c t="s">
        <v>27</v>
      </c>
    </row>
    <row r="138" spans="1:5" ht="12.75">
      <c r="A138" s="35" t="s">
        <v>55</v>
      </c>
      <c r="E138" s="39" t="s">
        <v>51</v>
      </c>
    </row>
    <row r="139" spans="1:5" ht="25.5">
      <c r="A139" s="35" t="s">
        <v>57</v>
      </c>
      <c r="E139" s="40" t="s">
        <v>434</v>
      </c>
    </row>
    <row r="140" spans="1:5" ht="267.75">
      <c r="A140" t="s">
        <v>58</v>
      </c>
      <c r="E140" s="39" t="s">
        <v>414</v>
      </c>
    </row>
    <row r="141" spans="1:16" ht="12.75">
      <c r="A141" t="s">
        <v>49</v>
      </c>
      <c s="34" t="s">
        <v>435</v>
      </c>
      <c s="34" t="s">
        <v>436</v>
      </c>
      <c s="35" t="s">
        <v>51</v>
      </c>
      <c s="6" t="s">
        <v>437</v>
      </c>
      <c s="36" t="s">
        <v>107</v>
      </c>
      <c s="37">
        <v>46.1</v>
      </c>
      <c s="36">
        <v>0</v>
      </c>
      <c s="36">
        <f>ROUND(G141*H141,6)</f>
      </c>
      <c r="L141" s="38">
        <v>0</v>
      </c>
      <c s="32">
        <f>ROUND(ROUND(L141,2)*ROUND(G141,3),2)</f>
      </c>
      <c s="36" t="s">
        <v>438</v>
      </c>
      <c>
        <f>(M141*21)/100</f>
      </c>
      <c t="s">
        <v>27</v>
      </c>
    </row>
    <row r="142" spans="1:5" ht="12.75">
      <c r="A142" s="35" t="s">
        <v>55</v>
      </c>
      <c r="E142" s="39" t="s">
        <v>439</v>
      </c>
    </row>
    <row r="143" spans="1:5" ht="25.5">
      <c r="A143" s="35" t="s">
        <v>57</v>
      </c>
      <c r="E143" s="40" t="s">
        <v>440</v>
      </c>
    </row>
    <row r="144" spans="1:5" ht="229.5">
      <c r="A144" t="s">
        <v>58</v>
      </c>
      <c r="E144" s="39" t="s">
        <v>441</v>
      </c>
    </row>
    <row r="145" spans="1:16" ht="12.75">
      <c r="A145" t="s">
        <v>49</v>
      </c>
      <c s="34" t="s">
        <v>442</v>
      </c>
      <c s="34" t="s">
        <v>443</v>
      </c>
      <c s="35" t="s">
        <v>51</v>
      </c>
      <c s="6" t="s">
        <v>444</v>
      </c>
      <c s="36" t="s">
        <v>107</v>
      </c>
      <c s="37">
        <v>43.1</v>
      </c>
      <c s="36">
        <v>0</v>
      </c>
      <c s="36">
        <f>ROUND(G145*H145,6)</f>
      </c>
      <c r="L145" s="38">
        <v>0</v>
      </c>
      <c s="32">
        <f>ROUND(ROUND(L145,2)*ROUND(G145,3),2)</f>
      </c>
      <c s="36" t="s">
        <v>54</v>
      </c>
      <c>
        <f>(M145*21)/100</f>
      </c>
      <c t="s">
        <v>27</v>
      </c>
    </row>
    <row r="146" spans="1:5" ht="12.75">
      <c r="A146" s="35" t="s">
        <v>55</v>
      </c>
      <c r="E146" s="39" t="s">
        <v>51</v>
      </c>
    </row>
    <row r="147" spans="1:5" ht="25.5">
      <c r="A147" s="35" t="s">
        <v>57</v>
      </c>
      <c r="E147" s="40" t="s">
        <v>445</v>
      </c>
    </row>
    <row r="148" spans="1:5" ht="369.75">
      <c r="A148" t="s">
        <v>58</v>
      </c>
      <c r="E148" s="39" t="s">
        <v>430</v>
      </c>
    </row>
    <row r="149" spans="1:16" ht="12.75">
      <c r="A149" t="s">
        <v>49</v>
      </c>
      <c s="34" t="s">
        <v>446</v>
      </c>
      <c s="34" t="s">
        <v>447</v>
      </c>
      <c s="35" t="s">
        <v>51</v>
      </c>
      <c s="6" t="s">
        <v>448</v>
      </c>
      <c s="36" t="s">
        <v>90</v>
      </c>
      <c s="37">
        <v>9.482</v>
      </c>
      <c s="36">
        <v>0</v>
      </c>
      <c s="36">
        <f>ROUND(G149*H149,6)</f>
      </c>
      <c r="L149" s="38">
        <v>0</v>
      </c>
      <c s="32">
        <f>ROUND(ROUND(L149,2)*ROUND(G149,3),2)</f>
      </c>
      <c s="36" t="s">
        <v>54</v>
      </c>
      <c>
        <f>(M149*21)/100</f>
      </c>
      <c t="s">
        <v>27</v>
      </c>
    </row>
    <row r="150" spans="1:5" ht="12.75">
      <c r="A150" s="35" t="s">
        <v>55</v>
      </c>
      <c r="E150" s="39" t="s">
        <v>51</v>
      </c>
    </row>
    <row r="151" spans="1:5" ht="25.5">
      <c r="A151" s="35" t="s">
        <v>57</v>
      </c>
      <c r="E151" s="40" t="s">
        <v>449</v>
      </c>
    </row>
    <row r="152" spans="1:5" ht="267.75">
      <c r="A152" t="s">
        <v>58</v>
      </c>
      <c r="E152" s="39" t="s">
        <v>414</v>
      </c>
    </row>
    <row r="153" spans="1:16" ht="12.75">
      <c r="A153" t="s">
        <v>49</v>
      </c>
      <c s="34" t="s">
        <v>450</v>
      </c>
      <c s="34" t="s">
        <v>451</v>
      </c>
      <c s="35" t="s">
        <v>51</v>
      </c>
      <c s="6" t="s">
        <v>452</v>
      </c>
      <c s="36" t="s">
        <v>453</v>
      </c>
      <c s="37">
        <v>1111</v>
      </c>
      <c s="36">
        <v>0</v>
      </c>
      <c s="36">
        <f>ROUND(G153*H153,6)</f>
      </c>
      <c r="L153" s="38">
        <v>0</v>
      </c>
      <c s="32">
        <f>ROUND(ROUND(L153,2)*ROUND(G153,3),2)</f>
      </c>
      <c s="36" t="s">
        <v>54</v>
      </c>
      <c>
        <f>(M153*21)/100</f>
      </c>
      <c t="s">
        <v>27</v>
      </c>
    </row>
    <row r="154" spans="1:5" ht="12.75">
      <c r="A154" s="35" t="s">
        <v>55</v>
      </c>
      <c r="E154" s="39" t="s">
        <v>51</v>
      </c>
    </row>
    <row r="155" spans="1:5" ht="25.5">
      <c r="A155" s="35" t="s">
        <v>57</v>
      </c>
      <c r="E155" s="40" t="s">
        <v>454</v>
      </c>
    </row>
    <row r="156" spans="1:5" ht="293.25">
      <c r="A156" t="s">
        <v>58</v>
      </c>
      <c r="E156" s="39" t="s">
        <v>455</v>
      </c>
    </row>
    <row r="157" spans="1:16" ht="12.75">
      <c r="A157" t="s">
        <v>49</v>
      </c>
      <c s="34" t="s">
        <v>456</v>
      </c>
      <c s="34" t="s">
        <v>457</v>
      </c>
      <c s="35" t="s">
        <v>51</v>
      </c>
      <c s="6" t="s">
        <v>458</v>
      </c>
      <c s="36" t="s">
        <v>107</v>
      </c>
      <c s="37">
        <v>123.2</v>
      </c>
      <c s="36">
        <v>0</v>
      </c>
      <c s="36">
        <f>ROUND(G157*H157,6)</f>
      </c>
      <c r="L157" s="38">
        <v>0</v>
      </c>
      <c s="32">
        <f>ROUND(ROUND(L157,2)*ROUND(G157,3),2)</f>
      </c>
      <c s="36" t="s">
        <v>438</v>
      </c>
      <c>
        <f>(M157*21)/100</f>
      </c>
      <c t="s">
        <v>27</v>
      </c>
    </row>
    <row r="158" spans="1:5" ht="12.75">
      <c r="A158" s="35" t="s">
        <v>55</v>
      </c>
      <c r="E158" s="39" t="s">
        <v>439</v>
      </c>
    </row>
    <row r="159" spans="1:5" ht="63.75">
      <c r="A159" s="35" t="s">
        <v>57</v>
      </c>
      <c r="E159" s="40" t="s">
        <v>459</v>
      </c>
    </row>
    <row r="160" spans="1:5" ht="229.5">
      <c r="A160" t="s">
        <v>58</v>
      </c>
      <c r="E160" s="39" t="s">
        <v>441</v>
      </c>
    </row>
    <row r="161" spans="1:16" ht="12.75">
      <c r="A161" t="s">
        <v>49</v>
      </c>
      <c s="34" t="s">
        <v>460</v>
      </c>
      <c s="34" t="s">
        <v>461</v>
      </c>
      <c s="35" t="s">
        <v>51</v>
      </c>
      <c s="6" t="s">
        <v>462</v>
      </c>
      <c s="36" t="s">
        <v>90</v>
      </c>
      <c s="37">
        <v>46.728</v>
      </c>
      <c s="36">
        <v>0</v>
      </c>
      <c s="36">
        <f>ROUND(G161*H161,6)</f>
      </c>
      <c r="L161" s="38">
        <v>0</v>
      </c>
      <c s="32">
        <f>ROUND(ROUND(L161,2)*ROUND(G161,3),2)</f>
      </c>
      <c s="36" t="s">
        <v>54</v>
      </c>
      <c>
        <f>(M161*21)/100</f>
      </c>
      <c t="s">
        <v>27</v>
      </c>
    </row>
    <row r="162" spans="1:5" ht="12.75">
      <c r="A162" s="35" t="s">
        <v>55</v>
      </c>
      <c r="E162" s="39" t="s">
        <v>51</v>
      </c>
    </row>
    <row r="163" spans="1:5" ht="25.5">
      <c r="A163" s="35" t="s">
        <v>57</v>
      </c>
      <c r="E163" s="40" t="s">
        <v>463</v>
      </c>
    </row>
    <row r="164" spans="1:5" ht="267.75">
      <c r="A164" t="s">
        <v>58</v>
      </c>
      <c r="E164" s="39" t="s">
        <v>414</v>
      </c>
    </row>
    <row r="165" spans="1:13" ht="12.75">
      <c r="A165" t="s">
        <v>46</v>
      </c>
      <c r="C165" s="31" t="s">
        <v>69</v>
      </c>
      <c r="E165" s="33" t="s">
        <v>464</v>
      </c>
      <c r="J165" s="32">
        <f>0</f>
      </c>
      <c s="32">
        <f>0</f>
      </c>
      <c s="32">
        <f>0+L166+L170+L174+L178+L182+L186</f>
      </c>
      <c s="32">
        <f>0+M166+M170+M174+M178+M182+M186</f>
      </c>
    </row>
    <row r="166" spans="1:16" ht="12.75">
      <c r="A166" t="s">
        <v>49</v>
      </c>
      <c s="34" t="s">
        <v>465</v>
      </c>
      <c s="34" t="s">
        <v>466</v>
      </c>
      <c s="35" t="s">
        <v>51</v>
      </c>
      <c s="6" t="s">
        <v>467</v>
      </c>
      <c s="36" t="s">
        <v>107</v>
      </c>
      <c s="37">
        <v>256.529</v>
      </c>
      <c s="36">
        <v>0</v>
      </c>
      <c s="36">
        <f>ROUND(G166*H166,6)</f>
      </c>
      <c r="L166" s="38">
        <v>0</v>
      </c>
      <c s="32">
        <f>ROUND(ROUND(L166,2)*ROUND(G166,3),2)</f>
      </c>
      <c s="36" t="s">
        <v>54</v>
      </c>
      <c>
        <f>(M166*21)/100</f>
      </c>
      <c t="s">
        <v>27</v>
      </c>
    </row>
    <row r="167" spans="1:5" ht="12.75">
      <c r="A167" s="35" t="s">
        <v>55</v>
      </c>
      <c r="E167" s="39" t="s">
        <v>468</v>
      </c>
    </row>
    <row r="168" spans="1:5" ht="63.75">
      <c r="A168" s="35" t="s">
        <v>57</v>
      </c>
      <c r="E168" s="40" t="s">
        <v>469</v>
      </c>
    </row>
    <row r="169" spans="1:5" ht="369.75">
      <c r="A169" t="s">
        <v>58</v>
      </c>
      <c r="E169" s="39" t="s">
        <v>430</v>
      </c>
    </row>
    <row r="170" spans="1:16" ht="12.75">
      <c r="A170" t="s">
        <v>49</v>
      </c>
      <c s="34" t="s">
        <v>470</v>
      </c>
      <c s="34" t="s">
        <v>471</v>
      </c>
      <c s="35" t="s">
        <v>51</v>
      </c>
      <c s="6" t="s">
        <v>472</v>
      </c>
      <c s="36" t="s">
        <v>107</v>
      </c>
      <c s="37">
        <v>74.719</v>
      </c>
      <c s="36">
        <v>0</v>
      </c>
      <c s="36">
        <f>ROUND(G170*H170,6)</f>
      </c>
      <c r="L170" s="38">
        <v>0</v>
      </c>
      <c s="32">
        <f>ROUND(ROUND(L170,2)*ROUND(G170,3),2)</f>
      </c>
      <c s="36" t="s">
        <v>54</v>
      </c>
      <c>
        <f>(M170*21)/100</f>
      </c>
      <c t="s">
        <v>27</v>
      </c>
    </row>
    <row r="171" spans="1:5" ht="12.75">
      <c r="A171" s="35" t="s">
        <v>55</v>
      </c>
      <c r="E171" s="39" t="s">
        <v>51</v>
      </c>
    </row>
    <row r="172" spans="1:5" ht="76.5">
      <c r="A172" s="35" t="s">
        <v>57</v>
      </c>
      <c r="E172" s="40" t="s">
        <v>473</v>
      </c>
    </row>
    <row r="173" spans="1:5" ht="369.75">
      <c r="A173" t="s">
        <v>58</v>
      </c>
      <c r="E173" s="39" t="s">
        <v>430</v>
      </c>
    </row>
    <row r="174" spans="1:16" ht="12.75">
      <c r="A174" t="s">
        <v>49</v>
      </c>
      <c s="34" t="s">
        <v>474</v>
      </c>
      <c s="34" t="s">
        <v>475</v>
      </c>
      <c s="35" t="s">
        <v>51</v>
      </c>
      <c s="6" t="s">
        <v>476</v>
      </c>
      <c s="36" t="s">
        <v>107</v>
      </c>
      <c s="37">
        <v>15.4</v>
      </c>
      <c s="36">
        <v>0</v>
      </c>
      <c s="36">
        <f>ROUND(G174*H174,6)</f>
      </c>
      <c r="L174" s="38">
        <v>0</v>
      </c>
      <c s="32">
        <f>ROUND(ROUND(L174,2)*ROUND(G174,3),2)</f>
      </c>
      <c s="36" t="s">
        <v>54</v>
      </c>
      <c>
        <f>(M174*21)/100</f>
      </c>
      <c t="s">
        <v>27</v>
      </c>
    </row>
    <row r="175" spans="1:5" ht="12.75">
      <c r="A175" s="35" t="s">
        <v>55</v>
      </c>
      <c r="E175" s="39" t="s">
        <v>51</v>
      </c>
    </row>
    <row r="176" spans="1:5" ht="76.5">
      <c r="A176" s="35" t="s">
        <v>57</v>
      </c>
      <c r="E176" s="40" t="s">
        <v>477</v>
      </c>
    </row>
    <row r="177" spans="1:5" ht="369.75">
      <c r="A177" t="s">
        <v>58</v>
      </c>
      <c r="E177" s="39" t="s">
        <v>430</v>
      </c>
    </row>
    <row r="178" spans="1:16" ht="12.75">
      <c r="A178" t="s">
        <v>49</v>
      </c>
      <c s="34" t="s">
        <v>478</v>
      </c>
      <c s="34" t="s">
        <v>479</v>
      </c>
      <c s="35" t="s">
        <v>51</v>
      </c>
      <c s="6" t="s">
        <v>480</v>
      </c>
      <c s="36" t="s">
        <v>90</v>
      </c>
      <c s="37">
        <v>5.21</v>
      </c>
      <c s="36">
        <v>0</v>
      </c>
      <c s="36">
        <f>ROUND(G178*H178,6)</f>
      </c>
      <c r="L178" s="38">
        <v>0</v>
      </c>
      <c s="32">
        <f>ROUND(ROUND(L178,2)*ROUND(G178,3),2)</f>
      </c>
      <c s="36" t="s">
        <v>54</v>
      </c>
      <c>
        <f>(M178*21)/100</f>
      </c>
      <c t="s">
        <v>27</v>
      </c>
    </row>
    <row r="179" spans="1:5" ht="12.75">
      <c r="A179" s="35" t="s">
        <v>55</v>
      </c>
      <c r="E179" s="39" t="s">
        <v>51</v>
      </c>
    </row>
    <row r="180" spans="1:5" ht="127.5">
      <c r="A180" s="35" t="s">
        <v>57</v>
      </c>
      <c r="E180" s="40" t="s">
        <v>481</v>
      </c>
    </row>
    <row r="181" spans="1:5" ht="191.25">
      <c r="A181" t="s">
        <v>58</v>
      </c>
      <c r="E181" s="39" t="s">
        <v>482</v>
      </c>
    </row>
    <row r="182" spans="1:16" ht="12.75">
      <c r="A182" t="s">
        <v>49</v>
      </c>
      <c s="34" t="s">
        <v>483</v>
      </c>
      <c s="34" t="s">
        <v>484</v>
      </c>
      <c s="35" t="s">
        <v>51</v>
      </c>
      <c s="6" t="s">
        <v>485</v>
      </c>
      <c s="36" t="s">
        <v>107</v>
      </c>
      <c s="37">
        <v>1.162</v>
      </c>
      <c s="36">
        <v>0</v>
      </c>
      <c s="36">
        <f>ROUND(G182*H182,6)</f>
      </c>
      <c r="L182" s="38">
        <v>0</v>
      </c>
      <c s="32">
        <f>ROUND(ROUND(L182,2)*ROUND(G182,3),2)</f>
      </c>
      <c s="36" t="s">
        <v>54</v>
      </c>
      <c>
        <f>(M182*21)/100</f>
      </c>
      <c t="s">
        <v>27</v>
      </c>
    </row>
    <row r="183" spans="1:5" ht="12.75">
      <c r="A183" s="35" t="s">
        <v>55</v>
      </c>
      <c r="E183" s="39" t="s">
        <v>51</v>
      </c>
    </row>
    <row r="184" spans="1:5" ht="25.5">
      <c r="A184" s="35" t="s">
        <v>57</v>
      </c>
      <c r="E184" s="40" t="s">
        <v>486</v>
      </c>
    </row>
    <row r="185" spans="1:5" ht="409.5">
      <c r="A185" t="s">
        <v>58</v>
      </c>
      <c r="E185" s="39" t="s">
        <v>487</v>
      </c>
    </row>
    <row r="186" spans="1:16" ht="12.75">
      <c r="A186" t="s">
        <v>49</v>
      </c>
      <c s="34" t="s">
        <v>488</v>
      </c>
      <c s="34" t="s">
        <v>489</v>
      </c>
      <c s="35" t="s">
        <v>51</v>
      </c>
      <c s="6" t="s">
        <v>490</v>
      </c>
      <c s="36" t="s">
        <v>107</v>
      </c>
      <c s="37">
        <v>30.802</v>
      </c>
      <c s="36">
        <v>0</v>
      </c>
      <c s="36">
        <f>ROUND(G186*H186,6)</f>
      </c>
      <c r="L186" s="38">
        <v>0</v>
      </c>
      <c s="32">
        <f>ROUND(ROUND(L186,2)*ROUND(G186,3),2)</f>
      </c>
      <c s="36" t="s">
        <v>54</v>
      </c>
      <c>
        <f>(M186*21)/100</f>
      </c>
      <c t="s">
        <v>27</v>
      </c>
    </row>
    <row r="187" spans="1:5" ht="12.75">
      <c r="A187" s="35" t="s">
        <v>55</v>
      </c>
      <c r="E187" s="39" t="s">
        <v>491</v>
      </c>
    </row>
    <row r="188" spans="1:5" ht="76.5">
      <c r="A188" s="35" t="s">
        <v>57</v>
      </c>
      <c r="E188" s="40" t="s">
        <v>492</v>
      </c>
    </row>
    <row r="189" spans="1:5" ht="114.75">
      <c r="A189" t="s">
        <v>58</v>
      </c>
      <c r="E189" s="39" t="s">
        <v>493</v>
      </c>
    </row>
    <row r="190" spans="1:13" ht="12.75">
      <c r="A190" t="s">
        <v>46</v>
      </c>
      <c r="C190" s="31" t="s">
        <v>73</v>
      </c>
      <c r="E190" s="33" t="s">
        <v>306</v>
      </c>
      <c r="J190" s="32">
        <f>0</f>
      </c>
      <c s="32">
        <f>0</f>
      </c>
      <c s="32">
        <f>0+L191</f>
      </c>
      <c s="32">
        <f>0+M191</f>
      </c>
    </row>
    <row r="191" spans="1:16" ht="12.75">
      <c r="A191" t="s">
        <v>49</v>
      </c>
      <c s="34" t="s">
        <v>494</v>
      </c>
      <c s="34" t="s">
        <v>495</v>
      </c>
      <c s="35" t="s">
        <v>51</v>
      </c>
      <c s="6" t="s">
        <v>496</v>
      </c>
      <c s="36" t="s">
        <v>107</v>
      </c>
      <c s="37">
        <v>46.442</v>
      </c>
      <c s="36">
        <v>0</v>
      </c>
      <c s="36">
        <f>ROUND(G191*H191,6)</f>
      </c>
      <c r="L191" s="38">
        <v>0</v>
      </c>
      <c s="32">
        <f>ROUND(ROUND(L191,2)*ROUND(G191,3),2)</f>
      </c>
      <c s="36" t="s">
        <v>54</v>
      </c>
      <c>
        <f>(M191*21)/100</f>
      </c>
      <c t="s">
        <v>27</v>
      </c>
    </row>
    <row r="192" spans="1:5" ht="12.75">
      <c r="A192" s="35" t="s">
        <v>55</v>
      </c>
      <c r="E192" s="39" t="s">
        <v>51</v>
      </c>
    </row>
    <row r="193" spans="1:5" ht="25.5">
      <c r="A193" s="35" t="s">
        <v>57</v>
      </c>
      <c r="E193" s="40" t="s">
        <v>497</v>
      </c>
    </row>
    <row r="194" spans="1:5" ht="51">
      <c r="A194" t="s">
        <v>58</v>
      </c>
      <c r="E194" s="39" t="s">
        <v>498</v>
      </c>
    </row>
    <row r="195" spans="1:13" ht="12.75">
      <c r="A195" t="s">
        <v>46</v>
      </c>
      <c r="C195" s="31" t="s">
        <v>116</v>
      </c>
      <c r="E195" s="33" t="s">
        <v>311</v>
      </c>
      <c r="J195" s="32">
        <f>0</f>
      </c>
      <c s="32">
        <f>0</f>
      </c>
      <c s="32">
        <f>0+L196+L200+L204+L208+L212</f>
      </c>
      <c s="32">
        <f>0+M196+M200+M204+M208+M212</f>
      </c>
    </row>
    <row r="196" spans="1:16" ht="25.5">
      <c r="A196" t="s">
        <v>49</v>
      </c>
      <c s="34" t="s">
        <v>499</v>
      </c>
      <c s="34" t="s">
        <v>500</v>
      </c>
      <c s="35" t="s">
        <v>51</v>
      </c>
      <c s="6" t="s">
        <v>501</v>
      </c>
      <c s="36" t="s">
        <v>119</v>
      </c>
      <c s="37">
        <v>380.58</v>
      </c>
      <c s="36">
        <v>0</v>
      </c>
      <c s="36">
        <f>ROUND(G196*H196,6)</f>
      </c>
      <c r="L196" s="38">
        <v>0</v>
      </c>
      <c s="32">
        <f>ROUND(ROUND(L196,2)*ROUND(G196,3),2)</f>
      </c>
      <c s="36" t="s">
        <v>54</v>
      </c>
      <c>
        <f>(M196*21)/100</f>
      </c>
      <c t="s">
        <v>27</v>
      </c>
    </row>
    <row r="197" spans="1:5" ht="12.75">
      <c r="A197" s="35" t="s">
        <v>55</v>
      </c>
      <c r="E197" s="39" t="s">
        <v>502</v>
      </c>
    </row>
    <row r="198" spans="1:5" ht="38.25">
      <c r="A198" s="35" t="s">
        <v>57</v>
      </c>
      <c r="E198" s="40" t="s">
        <v>503</v>
      </c>
    </row>
    <row r="199" spans="1:5" ht="191.25">
      <c r="A199" t="s">
        <v>58</v>
      </c>
      <c r="E199" s="39" t="s">
        <v>315</v>
      </c>
    </row>
    <row r="200" spans="1:16" ht="25.5">
      <c r="A200" t="s">
        <v>49</v>
      </c>
      <c s="34" t="s">
        <v>504</v>
      </c>
      <c s="34" t="s">
        <v>505</v>
      </c>
      <c s="35" t="s">
        <v>51</v>
      </c>
      <c s="6" t="s">
        <v>506</v>
      </c>
      <c s="36" t="s">
        <v>119</v>
      </c>
      <c s="37">
        <v>1214.437</v>
      </c>
      <c s="36">
        <v>0</v>
      </c>
      <c s="36">
        <f>ROUND(G200*H200,6)</f>
      </c>
      <c r="L200" s="38">
        <v>0</v>
      </c>
      <c s="32">
        <f>ROUND(ROUND(L200,2)*ROUND(G200,3),2)</f>
      </c>
      <c s="36" t="s">
        <v>438</v>
      </c>
      <c>
        <f>(M200*21)/100</f>
      </c>
      <c t="s">
        <v>27</v>
      </c>
    </row>
    <row r="201" spans="1:5" ht="12.75">
      <c r="A201" s="35" t="s">
        <v>55</v>
      </c>
      <c r="E201" s="39" t="s">
        <v>502</v>
      </c>
    </row>
    <row r="202" spans="1:5" ht="216.75">
      <c r="A202" s="35" t="s">
        <v>57</v>
      </c>
      <c r="E202" s="40" t="s">
        <v>507</v>
      </c>
    </row>
    <row r="203" spans="1:5" ht="191.25">
      <c r="A203" t="s">
        <v>58</v>
      </c>
      <c r="E203" s="39" t="s">
        <v>315</v>
      </c>
    </row>
    <row r="204" spans="1:16" ht="25.5">
      <c r="A204" t="s">
        <v>49</v>
      </c>
      <c s="34" t="s">
        <v>508</v>
      </c>
      <c s="34" t="s">
        <v>509</v>
      </c>
      <c s="35" t="s">
        <v>51</v>
      </c>
      <c s="6" t="s">
        <v>510</v>
      </c>
      <c s="36" t="s">
        <v>119</v>
      </c>
      <c s="37">
        <v>190.29</v>
      </c>
      <c s="36">
        <v>0</v>
      </c>
      <c s="36">
        <f>ROUND(G204*H204,6)</f>
      </c>
      <c r="L204" s="38">
        <v>0</v>
      </c>
      <c s="32">
        <f>ROUND(ROUND(L204,2)*ROUND(G204,3),2)</f>
      </c>
      <c s="36" t="s">
        <v>54</v>
      </c>
      <c>
        <f>(M204*21)/100</f>
      </c>
      <c t="s">
        <v>27</v>
      </c>
    </row>
    <row r="205" spans="1:5" ht="12.75">
      <c r="A205" s="35" t="s">
        <v>55</v>
      </c>
      <c r="E205" s="39" t="s">
        <v>511</v>
      </c>
    </row>
    <row r="206" spans="1:5" ht="38.25">
      <c r="A206" s="35" t="s">
        <v>57</v>
      </c>
      <c r="E206" s="40" t="s">
        <v>512</v>
      </c>
    </row>
    <row r="207" spans="1:5" ht="191.25">
      <c r="A207" t="s">
        <v>58</v>
      </c>
      <c r="E207" s="39" t="s">
        <v>315</v>
      </c>
    </row>
    <row r="208" spans="1:16" ht="12.75">
      <c r="A208" t="s">
        <v>49</v>
      </c>
      <c s="34" t="s">
        <v>513</v>
      </c>
      <c s="34" t="s">
        <v>514</v>
      </c>
      <c s="35" t="s">
        <v>51</v>
      </c>
      <c s="6" t="s">
        <v>515</v>
      </c>
      <c s="36" t="s">
        <v>119</v>
      </c>
      <c s="37">
        <v>1214.437</v>
      </c>
      <c s="36">
        <v>0</v>
      </c>
      <c s="36">
        <f>ROUND(G208*H208,6)</f>
      </c>
      <c r="L208" s="38">
        <v>0</v>
      </c>
      <c s="32">
        <f>ROUND(ROUND(L208,2)*ROUND(G208,3),2)</f>
      </c>
      <c s="36" t="s">
        <v>54</v>
      </c>
      <c>
        <f>(M208*21)/100</f>
      </c>
      <c t="s">
        <v>27</v>
      </c>
    </row>
    <row r="209" spans="1:5" ht="12.75">
      <c r="A209" s="35" t="s">
        <v>55</v>
      </c>
      <c r="E209" s="39" t="s">
        <v>51</v>
      </c>
    </row>
    <row r="210" spans="1:5" ht="204">
      <c r="A210" s="35" t="s">
        <v>57</v>
      </c>
      <c r="E210" s="40" t="s">
        <v>516</v>
      </c>
    </row>
    <row r="211" spans="1:5" ht="204">
      <c r="A211" t="s">
        <v>58</v>
      </c>
      <c r="E211" s="39" t="s">
        <v>517</v>
      </c>
    </row>
    <row r="212" spans="1:16" ht="12.75">
      <c r="A212" t="s">
        <v>49</v>
      </c>
      <c s="34" t="s">
        <v>518</v>
      </c>
      <c s="34" t="s">
        <v>519</v>
      </c>
      <c s="35" t="s">
        <v>51</v>
      </c>
      <c s="6" t="s">
        <v>520</v>
      </c>
      <c s="36" t="s">
        <v>119</v>
      </c>
      <c s="37">
        <v>1214.437</v>
      </c>
      <c s="36">
        <v>0</v>
      </c>
      <c s="36">
        <f>ROUND(G212*H212,6)</f>
      </c>
      <c r="L212" s="38">
        <v>0</v>
      </c>
      <c s="32">
        <f>ROUND(ROUND(L212,2)*ROUND(G212,3),2)</f>
      </c>
      <c s="36" t="s">
        <v>54</v>
      </c>
      <c>
        <f>(M212*21)/100</f>
      </c>
      <c t="s">
        <v>27</v>
      </c>
    </row>
    <row r="213" spans="1:5" ht="12.75">
      <c r="A213" s="35" t="s">
        <v>55</v>
      </c>
      <c r="E213" s="39" t="s">
        <v>51</v>
      </c>
    </row>
    <row r="214" spans="1:5" ht="204">
      <c r="A214" s="35" t="s">
        <v>57</v>
      </c>
      <c r="E214" s="40" t="s">
        <v>521</v>
      </c>
    </row>
    <row r="215" spans="1:5" ht="38.25">
      <c r="A215" t="s">
        <v>58</v>
      </c>
      <c r="E215" s="39" t="s">
        <v>319</v>
      </c>
    </row>
    <row r="216" spans="1:13" ht="12.75">
      <c r="A216" t="s">
        <v>46</v>
      </c>
      <c r="C216" s="31" t="s">
        <v>124</v>
      </c>
      <c r="E216" s="33" t="s">
        <v>320</v>
      </c>
      <c r="J216" s="32">
        <f>0</f>
      </c>
      <c s="32">
        <f>0</f>
      </c>
      <c s="32">
        <f>0+L217</f>
      </c>
      <c s="32">
        <f>0+M217</f>
      </c>
    </row>
    <row r="217" spans="1:16" ht="12.75">
      <c r="A217" t="s">
        <v>49</v>
      </c>
      <c s="34" t="s">
        <v>122</v>
      </c>
      <c s="34" t="s">
        <v>325</v>
      </c>
      <c s="35" t="s">
        <v>51</v>
      </c>
      <c s="6" t="s">
        <v>326</v>
      </c>
      <c s="36" t="s">
        <v>134</v>
      </c>
      <c s="37">
        <v>50.76</v>
      </c>
      <c s="36">
        <v>0</v>
      </c>
      <c s="36">
        <f>ROUND(G217*H217,6)</f>
      </c>
      <c r="L217" s="38">
        <v>0</v>
      </c>
      <c s="32">
        <f>ROUND(ROUND(L217,2)*ROUND(G217,3),2)</f>
      </c>
      <c s="36" t="s">
        <v>54</v>
      </c>
      <c>
        <f>(M217*21)/100</f>
      </c>
      <c t="s">
        <v>27</v>
      </c>
    </row>
    <row r="218" spans="1:5" ht="12.75">
      <c r="A218" s="35" t="s">
        <v>55</v>
      </c>
      <c r="E218" s="39" t="s">
        <v>51</v>
      </c>
    </row>
    <row r="219" spans="1:5" ht="25.5">
      <c r="A219" s="35" t="s">
        <v>57</v>
      </c>
      <c r="E219" s="40" t="s">
        <v>522</v>
      </c>
    </row>
    <row r="220" spans="1:5" ht="242.25">
      <c r="A220" t="s">
        <v>58</v>
      </c>
      <c r="E220" s="39" t="s">
        <v>324</v>
      </c>
    </row>
    <row r="221" spans="1:13" ht="12.75">
      <c r="A221" t="s">
        <v>46</v>
      </c>
      <c r="C221" s="31" t="s">
        <v>131</v>
      </c>
      <c r="E221" s="33" t="s">
        <v>523</v>
      </c>
      <c r="J221" s="32">
        <f>0</f>
      </c>
      <c s="32">
        <f>0</f>
      </c>
      <c s="32">
        <f>0+L222+L226+L230+L234+L238+L242</f>
      </c>
      <c s="32">
        <f>0+M222+M226+M230+M234+M238+M242</f>
      </c>
    </row>
    <row r="222" spans="1:16" ht="12.75">
      <c r="A222" t="s">
        <v>49</v>
      </c>
      <c s="34" t="s">
        <v>129</v>
      </c>
      <c s="34" t="s">
        <v>524</v>
      </c>
      <c s="35" t="s">
        <v>51</v>
      </c>
      <c s="6" t="s">
        <v>525</v>
      </c>
      <c s="36" t="s">
        <v>134</v>
      </c>
      <c s="37">
        <v>33.805</v>
      </c>
      <c s="36">
        <v>0</v>
      </c>
      <c s="36">
        <f>ROUND(G222*H222,6)</f>
      </c>
      <c r="L222" s="38">
        <v>0</v>
      </c>
      <c s="32">
        <f>ROUND(ROUND(L222,2)*ROUND(G222,3),2)</f>
      </c>
      <c s="36" t="s">
        <v>54</v>
      </c>
      <c>
        <f>(M222*21)/100</f>
      </c>
      <c t="s">
        <v>27</v>
      </c>
    </row>
    <row r="223" spans="1:5" ht="25.5">
      <c r="A223" s="35" t="s">
        <v>55</v>
      </c>
      <c r="E223" s="39" t="s">
        <v>526</v>
      </c>
    </row>
    <row r="224" spans="1:5" ht="25.5">
      <c r="A224" s="35" t="s">
        <v>57</v>
      </c>
      <c r="E224" s="40" t="s">
        <v>527</v>
      </c>
    </row>
    <row r="225" spans="1:5" ht="38.25">
      <c r="A225" t="s">
        <v>58</v>
      </c>
      <c r="E225" s="39" t="s">
        <v>528</v>
      </c>
    </row>
    <row r="226" spans="1:16" ht="12.75">
      <c r="A226" t="s">
        <v>49</v>
      </c>
      <c s="34" t="s">
        <v>529</v>
      </c>
      <c s="34" t="s">
        <v>530</v>
      </c>
      <c s="35" t="s">
        <v>51</v>
      </c>
      <c s="6" t="s">
        <v>531</v>
      </c>
      <c s="36" t="s">
        <v>157</v>
      </c>
      <c s="37">
        <v>2</v>
      </c>
      <c s="36">
        <v>0</v>
      </c>
      <c s="36">
        <f>ROUND(G226*H226,6)</f>
      </c>
      <c r="L226" s="38">
        <v>0</v>
      </c>
      <c s="32">
        <f>ROUND(ROUND(L226,2)*ROUND(G226,3),2)</f>
      </c>
      <c s="36" t="s">
        <v>54</v>
      </c>
      <c>
        <f>(M226*21)/100</f>
      </c>
      <c t="s">
        <v>27</v>
      </c>
    </row>
    <row r="227" spans="1:5" ht="12.75">
      <c r="A227" s="35" t="s">
        <v>55</v>
      </c>
      <c r="E227" s="39" t="s">
        <v>532</v>
      </c>
    </row>
    <row r="228" spans="1:5" ht="25.5">
      <c r="A228" s="35" t="s">
        <v>57</v>
      </c>
      <c r="E228" s="40" t="s">
        <v>533</v>
      </c>
    </row>
    <row r="229" spans="1:5" ht="369.75">
      <c r="A229" t="s">
        <v>58</v>
      </c>
      <c r="E229" s="39" t="s">
        <v>534</v>
      </c>
    </row>
    <row r="230" spans="1:16" ht="12.75">
      <c r="A230" t="s">
        <v>49</v>
      </c>
      <c s="34" t="s">
        <v>142</v>
      </c>
      <c s="34" t="s">
        <v>535</v>
      </c>
      <c s="35" t="s">
        <v>51</v>
      </c>
      <c s="6" t="s">
        <v>536</v>
      </c>
      <c s="36" t="s">
        <v>107</v>
      </c>
      <c s="37">
        <v>21.977</v>
      </c>
      <c s="36">
        <v>0</v>
      </c>
      <c s="36">
        <f>ROUND(G230*H230,6)</f>
      </c>
      <c r="L230" s="38">
        <v>0</v>
      </c>
      <c s="32">
        <f>ROUND(ROUND(L230,2)*ROUND(G230,3),2)</f>
      </c>
      <c s="36" t="s">
        <v>54</v>
      </c>
      <c>
        <f>(M230*21)/100</f>
      </c>
      <c t="s">
        <v>27</v>
      </c>
    </row>
    <row r="231" spans="1:5" ht="12.75">
      <c r="A231" s="35" t="s">
        <v>55</v>
      </c>
      <c r="E231" s="39" t="s">
        <v>51</v>
      </c>
    </row>
    <row r="232" spans="1:5" ht="63.75">
      <c r="A232" s="35" t="s">
        <v>57</v>
      </c>
      <c r="E232" s="40" t="s">
        <v>537</v>
      </c>
    </row>
    <row r="233" spans="1:5" ht="114.75">
      <c r="A233" t="s">
        <v>58</v>
      </c>
      <c r="E233" s="39" t="s">
        <v>538</v>
      </c>
    </row>
    <row r="234" spans="1:16" ht="12.75">
      <c r="A234" t="s">
        <v>49</v>
      </c>
      <c s="34" t="s">
        <v>539</v>
      </c>
      <c s="34" t="s">
        <v>540</v>
      </c>
      <c s="35" t="s">
        <v>51</v>
      </c>
      <c s="6" t="s">
        <v>541</v>
      </c>
      <c s="36" t="s">
        <v>230</v>
      </c>
      <c s="37">
        <v>549.925</v>
      </c>
      <c s="36">
        <v>0</v>
      </c>
      <c s="36">
        <f>ROUND(G234*H234,6)</f>
      </c>
      <c r="L234" s="38">
        <v>0</v>
      </c>
      <c s="32">
        <f>ROUND(ROUND(L234,2)*ROUND(G234,3),2)</f>
      </c>
      <c s="36" t="s">
        <v>54</v>
      </c>
      <c>
        <f>(M234*21)/100</f>
      </c>
      <c t="s">
        <v>27</v>
      </c>
    </row>
    <row r="235" spans="1:5" ht="12.75">
      <c r="A235" s="35" t="s">
        <v>55</v>
      </c>
      <c r="E235" s="39" t="s">
        <v>51</v>
      </c>
    </row>
    <row r="236" spans="1:5" ht="25.5">
      <c r="A236" s="35" t="s">
        <v>57</v>
      </c>
      <c r="E236" s="40" t="s">
        <v>542</v>
      </c>
    </row>
    <row r="237" spans="1:5" ht="25.5">
      <c r="A237" t="s">
        <v>58</v>
      </c>
      <c r="E237" s="39" t="s">
        <v>543</v>
      </c>
    </row>
    <row r="238" spans="1:16" ht="12.75">
      <c r="A238" t="s">
        <v>49</v>
      </c>
      <c s="34" t="s">
        <v>544</v>
      </c>
      <c s="34" t="s">
        <v>545</v>
      </c>
      <c s="35" t="s">
        <v>51</v>
      </c>
      <c s="6" t="s">
        <v>546</v>
      </c>
      <c s="36" t="s">
        <v>107</v>
      </c>
      <c s="37">
        <v>866.573</v>
      </c>
      <c s="36">
        <v>0</v>
      </c>
      <c s="36">
        <f>ROUND(G238*H238,6)</f>
      </c>
      <c r="L238" s="38">
        <v>0</v>
      </c>
      <c s="32">
        <f>ROUND(ROUND(L238,2)*ROUND(G238,3),2)</f>
      </c>
      <c s="36" t="s">
        <v>54</v>
      </c>
      <c>
        <f>(M238*21)/100</f>
      </c>
      <c t="s">
        <v>27</v>
      </c>
    </row>
    <row r="239" spans="1:5" ht="12.75">
      <c r="A239" s="35" t="s">
        <v>55</v>
      </c>
      <c r="E239" s="39" t="s">
        <v>51</v>
      </c>
    </row>
    <row r="240" spans="1:5" ht="178.5">
      <c r="A240" s="35" t="s">
        <v>57</v>
      </c>
      <c r="E240" s="40" t="s">
        <v>547</v>
      </c>
    </row>
    <row r="241" spans="1:5" ht="114.75">
      <c r="A241" t="s">
        <v>58</v>
      </c>
      <c r="E241" s="39" t="s">
        <v>548</v>
      </c>
    </row>
    <row r="242" spans="1:16" ht="12.75">
      <c r="A242" t="s">
        <v>49</v>
      </c>
      <c s="34" t="s">
        <v>549</v>
      </c>
      <c s="34" t="s">
        <v>550</v>
      </c>
      <c s="35" t="s">
        <v>51</v>
      </c>
      <c s="6" t="s">
        <v>551</v>
      </c>
      <c s="36" t="s">
        <v>230</v>
      </c>
      <c s="37">
        <v>26008.59</v>
      </c>
      <c s="36">
        <v>0</v>
      </c>
      <c s="36">
        <f>ROUND(G242*H242,6)</f>
      </c>
      <c r="L242" s="38">
        <v>0</v>
      </c>
      <c s="32">
        <f>ROUND(ROUND(L242,2)*ROUND(G242,3),2)</f>
      </c>
      <c s="36" t="s">
        <v>54</v>
      </c>
      <c>
        <f>(M242*21)/100</f>
      </c>
      <c t="s">
        <v>27</v>
      </c>
    </row>
    <row r="243" spans="1:5" ht="12.75">
      <c r="A243" s="35" t="s">
        <v>55</v>
      </c>
      <c r="E243" s="39" t="s">
        <v>51</v>
      </c>
    </row>
    <row r="244" spans="1:5" ht="25.5">
      <c r="A244" s="35" t="s">
        <v>57</v>
      </c>
      <c r="E244" s="40" t="s">
        <v>552</v>
      </c>
    </row>
    <row r="245" spans="1:5" ht="25.5">
      <c r="A245" t="s">
        <v>58</v>
      </c>
      <c r="E245" s="39" t="s">
        <v>543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2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328</v>
      </c>
      <c s="41">
        <f>Rekapitulace!C17</f>
      </c>
      <c s="20" t="s">
        <v>0</v>
      </c>
      <c t="s">
        <v>23</v>
      </c>
      <c t="s">
        <v>27</v>
      </c>
    </row>
    <row r="4" spans="1:16" ht="32" customHeight="1">
      <c r="A4" s="24" t="s">
        <v>20</v>
      </c>
      <c s="25" t="s">
        <v>28</v>
      </c>
      <c s="27" t="s">
        <v>328</v>
      </c>
      <c r="E4" s="26" t="s">
        <v>329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COUNTIFS(L8:L234,"=0",A8:A234,"P")+COUNTIFS(L8:L234,"",A8:A234,"P")+SUM(Q8:Q234)</f>
      </c>
    </row>
    <row r="8" spans="1:13" ht="12.75">
      <c r="A8" t="s">
        <v>44</v>
      </c>
      <c r="C8" s="28" t="s">
        <v>555</v>
      </c>
      <c r="E8" s="30" t="s">
        <v>554</v>
      </c>
      <c r="J8" s="29">
        <f>0+J9+J26+J71+J88+J101+J146+J151+J168+J173</f>
      </c>
      <c s="29">
        <f>0+K9+K26+K71+K88+K101+K146+K151+K168+K173</f>
      </c>
      <c s="29">
        <f>0+L9+L26+L71+L88+L101+L146+L151+L168+L173</f>
      </c>
      <c s="29">
        <f>0+M9+M26+M71+M88+M101+M146+M151+M168+M173</f>
      </c>
    </row>
    <row r="9" spans="1:13" ht="12.75">
      <c r="A9" t="s">
        <v>46</v>
      </c>
      <c r="C9" s="31" t="s">
        <v>86</v>
      </c>
      <c r="E9" s="33" t="s">
        <v>87</v>
      </c>
      <c r="J9" s="32">
        <f>0</f>
      </c>
      <c s="32">
        <f>0</f>
      </c>
      <c s="32">
        <f>0+L10+L14+L18+L22</f>
      </c>
      <c s="32">
        <f>0+M10+M14+M18+M22</f>
      </c>
    </row>
    <row r="10" spans="1:16" ht="25.5">
      <c r="A10" t="s">
        <v>49</v>
      </c>
      <c s="34" t="s">
        <v>47</v>
      </c>
      <c s="34" t="s">
        <v>88</v>
      </c>
      <c s="35" t="s">
        <v>51</v>
      </c>
      <c s="6" t="s">
        <v>89</v>
      </c>
      <c s="36" t="s">
        <v>90</v>
      </c>
      <c s="37">
        <v>385.972</v>
      </c>
      <c s="36">
        <v>0</v>
      </c>
      <c s="36">
        <f>ROUND(G10*H10,6)</f>
      </c>
      <c r="L10" s="38">
        <v>0</v>
      </c>
      <c s="32">
        <f>ROUND(ROUND(L10,2)*ROUND(G10,3),2)</f>
      </c>
      <c s="36" t="s">
        <v>54</v>
      </c>
      <c>
        <f>(M10*21)/100</f>
      </c>
      <c t="s">
        <v>27</v>
      </c>
    </row>
    <row r="11" spans="1:5" ht="12.75">
      <c r="A11" s="35" t="s">
        <v>55</v>
      </c>
      <c r="E11" s="39" t="s">
        <v>91</v>
      </c>
    </row>
    <row r="12" spans="1:5" ht="12.75">
      <c r="A12" s="35" t="s">
        <v>57</v>
      </c>
      <c r="E12" s="40" t="s">
        <v>556</v>
      </c>
    </row>
    <row r="13" spans="1:5" ht="140.25">
      <c r="A13" t="s">
        <v>58</v>
      </c>
      <c r="E13" s="39" t="s">
        <v>93</v>
      </c>
    </row>
    <row r="14" spans="1:16" ht="25.5">
      <c r="A14" t="s">
        <v>49</v>
      </c>
      <c s="34" t="s">
        <v>27</v>
      </c>
      <c s="34" t="s">
        <v>94</v>
      </c>
      <c s="35" t="s">
        <v>51</v>
      </c>
      <c s="6" t="s">
        <v>95</v>
      </c>
      <c s="36" t="s">
        <v>90</v>
      </c>
      <c s="37">
        <v>7.5</v>
      </c>
      <c s="36">
        <v>0</v>
      </c>
      <c s="36">
        <f>ROUND(G14*H14,6)</f>
      </c>
      <c r="L14" s="38">
        <v>0</v>
      </c>
      <c s="32">
        <f>ROUND(ROUND(L14,2)*ROUND(G14,3),2)</f>
      </c>
      <c s="36" t="s">
        <v>54</v>
      </c>
      <c>
        <f>(M14*21)/100</f>
      </c>
      <c t="s">
        <v>27</v>
      </c>
    </row>
    <row r="15" spans="1:5" ht="12.75">
      <c r="A15" s="35" t="s">
        <v>55</v>
      </c>
      <c r="E15" s="39" t="s">
        <v>557</v>
      </c>
    </row>
    <row r="16" spans="1:5" ht="12.75">
      <c r="A16" s="35" t="s">
        <v>57</v>
      </c>
      <c r="E16" s="40" t="s">
        <v>558</v>
      </c>
    </row>
    <row r="17" spans="1:5" ht="140.25">
      <c r="A17" t="s">
        <v>58</v>
      </c>
      <c r="E17" s="39" t="s">
        <v>93</v>
      </c>
    </row>
    <row r="18" spans="1:16" ht="25.5">
      <c r="A18" t="s">
        <v>49</v>
      </c>
      <c s="34" t="s">
        <v>26</v>
      </c>
      <c s="34" t="s">
        <v>337</v>
      </c>
      <c s="35" t="s">
        <v>51</v>
      </c>
      <c s="6" t="s">
        <v>338</v>
      </c>
      <c s="36" t="s">
        <v>90</v>
      </c>
      <c s="37">
        <v>133.38</v>
      </c>
      <c s="36">
        <v>0</v>
      </c>
      <c s="36">
        <f>ROUND(G18*H18,6)</f>
      </c>
      <c r="L18" s="38">
        <v>0</v>
      </c>
      <c s="32">
        <f>ROUND(ROUND(L18,2)*ROUND(G18,3),2)</f>
      </c>
      <c s="36" t="s">
        <v>54</v>
      </c>
      <c>
        <f>(M18*21)/100</f>
      </c>
      <c t="s">
        <v>27</v>
      </c>
    </row>
    <row r="19" spans="1:5" ht="12.75">
      <c r="A19" s="35" t="s">
        <v>55</v>
      </c>
      <c r="E19" s="39" t="s">
        <v>51</v>
      </c>
    </row>
    <row r="20" spans="1:5" ht="25.5">
      <c r="A20" s="35" t="s">
        <v>57</v>
      </c>
      <c r="E20" s="40" t="s">
        <v>559</v>
      </c>
    </row>
    <row r="21" spans="1:5" ht="140.25">
      <c r="A21" t="s">
        <v>58</v>
      </c>
      <c r="E21" s="39" t="s">
        <v>93</v>
      </c>
    </row>
    <row r="22" spans="1:16" ht="12.75">
      <c r="A22" t="s">
        <v>49</v>
      </c>
      <c s="34" t="s">
        <v>69</v>
      </c>
      <c s="34" t="s">
        <v>560</v>
      </c>
      <c s="35" t="s">
        <v>51</v>
      </c>
      <c s="6" t="s">
        <v>561</v>
      </c>
      <c s="36" t="s">
        <v>53</v>
      </c>
      <c s="37">
        <v>1</v>
      </c>
      <c s="36">
        <v>0</v>
      </c>
      <c s="36">
        <f>ROUND(G22*H22,6)</f>
      </c>
      <c r="L22" s="38">
        <v>0</v>
      </c>
      <c s="32">
        <f>ROUND(ROUND(L22,2)*ROUND(G22,3),2)</f>
      </c>
      <c s="36" t="s">
        <v>54</v>
      </c>
      <c>
        <f>(M22*21)/100</f>
      </c>
      <c t="s">
        <v>27</v>
      </c>
    </row>
    <row r="23" spans="1:5" ht="25.5">
      <c r="A23" s="35" t="s">
        <v>55</v>
      </c>
      <c r="E23" s="39" t="s">
        <v>562</v>
      </c>
    </row>
    <row r="24" spans="1:5" ht="12.75">
      <c r="A24" s="35" t="s">
        <v>57</v>
      </c>
      <c r="E24" s="40" t="s">
        <v>51</v>
      </c>
    </row>
    <row r="25" spans="1:5" ht="12.75">
      <c r="A25" t="s">
        <v>58</v>
      </c>
      <c r="E25" s="39" t="s">
        <v>344</v>
      </c>
    </row>
    <row r="26" spans="1:13" ht="12.75">
      <c r="A26" t="s">
        <v>46</v>
      </c>
      <c r="C26" s="31" t="s">
        <v>47</v>
      </c>
      <c r="E26" s="33" t="s">
        <v>104</v>
      </c>
      <c r="J26" s="32">
        <f>0</f>
      </c>
      <c s="32">
        <f>0</f>
      </c>
      <c s="32">
        <f>0+L27+L31+L35+L39+L43+L47+L51+L55+L59+L63+L67</f>
      </c>
      <c s="32">
        <f>0+M27+M31+M35+M39+M43+M47+M51+M55+M59+M63+M67</f>
      </c>
    </row>
    <row r="27" spans="1:16" ht="12.75">
      <c r="A27" t="s">
        <v>49</v>
      </c>
      <c s="34" t="s">
        <v>73</v>
      </c>
      <c s="34" t="s">
        <v>246</v>
      </c>
      <c s="35" t="s">
        <v>51</v>
      </c>
      <c s="6" t="s">
        <v>247</v>
      </c>
      <c s="36" t="s">
        <v>119</v>
      </c>
      <c s="37">
        <v>868</v>
      </c>
      <c s="36">
        <v>0</v>
      </c>
      <c s="36">
        <f>ROUND(G27*H27,6)</f>
      </c>
      <c r="L27" s="38">
        <v>0</v>
      </c>
      <c s="32">
        <f>ROUND(ROUND(L27,2)*ROUND(G27,3),2)</f>
      </c>
      <c s="36" t="s">
        <v>54</v>
      </c>
      <c>
        <f>(M27*21)/100</f>
      </c>
      <c t="s">
        <v>27</v>
      </c>
    </row>
    <row r="28" spans="1:5" ht="12.75">
      <c r="A28" s="35" t="s">
        <v>55</v>
      </c>
      <c r="E28" s="39" t="s">
        <v>248</v>
      </c>
    </row>
    <row r="29" spans="1:5" ht="76.5">
      <c r="A29" s="35" t="s">
        <v>57</v>
      </c>
      <c r="E29" s="40" t="s">
        <v>356</v>
      </c>
    </row>
    <row r="30" spans="1:5" ht="38.25">
      <c r="A30" t="s">
        <v>58</v>
      </c>
      <c r="E30" s="39" t="s">
        <v>250</v>
      </c>
    </row>
    <row r="31" spans="1:16" ht="12.75">
      <c r="A31" t="s">
        <v>49</v>
      </c>
      <c s="34" t="s">
        <v>77</v>
      </c>
      <c s="34" t="s">
        <v>357</v>
      </c>
      <c s="35" t="s">
        <v>51</v>
      </c>
      <c s="6" t="s">
        <v>358</v>
      </c>
      <c s="36" t="s">
        <v>157</v>
      </c>
      <c s="37">
        <v>10</v>
      </c>
      <c s="36">
        <v>0</v>
      </c>
      <c s="36">
        <f>ROUND(G31*H31,6)</f>
      </c>
      <c r="L31" s="38">
        <v>0</v>
      </c>
      <c s="32">
        <f>ROUND(ROUND(L31,2)*ROUND(G31,3),2)</f>
      </c>
      <c s="36" t="s">
        <v>54</v>
      </c>
      <c>
        <f>(M31*21)/100</f>
      </c>
      <c t="s">
        <v>27</v>
      </c>
    </row>
    <row r="32" spans="1:5" ht="12.75">
      <c r="A32" s="35" t="s">
        <v>55</v>
      </c>
      <c r="E32" s="39" t="s">
        <v>51</v>
      </c>
    </row>
    <row r="33" spans="1:5" ht="12.75">
      <c r="A33" s="35" t="s">
        <v>57</v>
      </c>
      <c r="E33" s="40" t="s">
        <v>359</v>
      </c>
    </row>
    <row r="34" spans="1:5" ht="165.75">
      <c r="A34" t="s">
        <v>58</v>
      </c>
      <c r="E34" s="39" t="s">
        <v>360</v>
      </c>
    </row>
    <row r="35" spans="1:16" ht="12.75">
      <c r="A35" t="s">
        <v>49</v>
      </c>
      <c s="34" t="s">
        <v>116</v>
      </c>
      <c s="34" t="s">
        <v>251</v>
      </c>
      <c s="35" t="s">
        <v>51</v>
      </c>
      <c s="6" t="s">
        <v>252</v>
      </c>
      <c s="36" t="s">
        <v>107</v>
      </c>
      <c s="37">
        <v>10.5</v>
      </c>
      <c s="36">
        <v>0</v>
      </c>
      <c s="36">
        <f>ROUND(G35*H35,6)</f>
      </c>
      <c r="L35" s="38">
        <v>0</v>
      </c>
      <c s="32">
        <f>ROUND(ROUND(L35,2)*ROUND(G35,3),2)</f>
      </c>
      <c s="36" t="s">
        <v>54</v>
      </c>
      <c>
        <f>(M35*21)/100</f>
      </c>
      <c t="s">
        <v>27</v>
      </c>
    </row>
    <row r="36" spans="1:5" ht="12.75">
      <c r="A36" s="35" t="s">
        <v>55</v>
      </c>
      <c r="E36" s="39" t="s">
        <v>51</v>
      </c>
    </row>
    <row r="37" spans="1:5" ht="127.5">
      <c r="A37" s="35" t="s">
        <v>57</v>
      </c>
      <c r="E37" s="40" t="s">
        <v>563</v>
      </c>
    </row>
    <row r="38" spans="1:5" ht="38.25">
      <c r="A38" t="s">
        <v>58</v>
      </c>
      <c r="E38" s="39" t="s">
        <v>254</v>
      </c>
    </row>
    <row r="39" spans="1:16" ht="12.75">
      <c r="A39" t="s">
        <v>49</v>
      </c>
      <c s="34" t="s">
        <v>124</v>
      </c>
      <c s="34" t="s">
        <v>255</v>
      </c>
      <c s="35" t="s">
        <v>51</v>
      </c>
      <c s="6" t="s">
        <v>256</v>
      </c>
      <c s="36" t="s">
        <v>107</v>
      </c>
      <c s="37">
        <v>376.846</v>
      </c>
      <c s="36">
        <v>0</v>
      </c>
      <c s="36">
        <f>ROUND(G39*H39,6)</f>
      </c>
      <c r="L39" s="38">
        <v>0</v>
      </c>
      <c s="32">
        <f>ROUND(ROUND(L39,2)*ROUND(G39,3),2)</f>
      </c>
      <c s="36" t="s">
        <v>54</v>
      </c>
      <c>
        <f>(M39*21)/100</f>
      </c>
      <c t="s">
        <v>27</v>
      </c>
    </row>
    <row r="40" spans="1:5" ht="12.75">
      <c r="A40" s="35" t="s">
        <v>55</v>
      </c>
      <c r="E40" s="39" t="s">
        <v>51</v>
      </c>
    </row>
    <row r="41" spans="1:5" ht="191.25">
      <c r="A41" s="35" t="s">
        <v>57</v>
      </c>
      <c r="E41" s="40" t="s">
        <v>564</v>
      </c>
    </row>
    <row r="42" spans="1:5" ht="369.75">
      <c r="A42" t="s">
        <v>58</v>
      </c>
      <c r="E42" s="39" t="s">
        <v>258</v>
      </c>
    </row>
    <row r="43" spans="1:16" ht="12.75">
      <c r="A43" t="s">
        <v>49</v>
      </c>
      <c s="34" t="s">
        <v>131</v>
      </c>
      <c s="34" t="s">
        <v>259</v>
      </c>
      <c s="35" t="s">
        <v>51</v>
      </c>
      <c s="6" t="s">
        <v>260</v>
      </c>
      <c s="36" t="s">
        <v>113</v>
      </c>
      <c s="37">
        <v>3768.46</v>
      </c>
      <c s="36">
        <v>0</v>
      </c>
      <c s="36">
        <f>ROUND(G43*H43,6)</f>
      </c>
      <c r="L43" s="38">
        <v>0</v>
      </c>
      <c s="32">
        <f>ROUND(ROUND(L43,2)*ROUND(G43,3),2)</f>
      </c>
      <c s="36" t="s">
        <v>54</v>
      </c>
      <c>
        <f>(M43*21)/100</f>
      </c>
      <c t="s">
        <v>27</v>
      </c>
    </row>
    <row r="44" spans="1:5" ht="12.75">
      <c r="A44" s="35" t="s">
        <v>55</v>
      </c>
      <c r="E44" s="39" t="s">
        <v>51</v>
      </c>
    </row>
    <row r="45" spans="1:5" ht="12.75">
      <c r="A45" s="35" t="s">
        <v>57</v>
      </c>
      <c r="E45" s="40" t="s">
        <v>565</v>
      </c>
    </row>
    <row r="46" spans="1:5" ht="25.5">
      <c r="A46" t="s">
        <v>58</v>
      </c>
      <c r="E46" s="39" t="s">
        <v>115</v>
      </c>
    </row>
    <row r="47" spans="1:16" ht="12.75">
      <c r="A47" t="s">
        <v>49</v>
      </c>
      <c s="34" t="s">
        <v>137</v>
      </c>
      <c s="34" t="s">
        <v>266</v>
      </c>
      <c s="35" t="s">
        <v>51</v>
      </c>
      <c s="6" t="s">
        <v>268</v>
      </c>
      <c s="36" t="s">
        <v>107</v>
      </c>
      <c s="37">
        <v>103.197</v>
      </c>
      <c s="36">
        <v>0</v>
      </c>
      <c s="36">
        <f>ROUND(G47*H47,6)</f>
      </c>
      <c r="L47" s="38">
        <v>0</v>
      </c>
      <c s="32">
        <f>ROUND(ROUND(L47,2)*ROUND(G47,3),2)</f>
      </c>
      <c s="36" t="s">
        <v>54</v>
      </c>
      <c>
        <f>(M47*21)/100</f>
      </c>
      <c t="s">
        <v>27</v>
      </c>
    </row>
    <row r="48" spans="1:5" ht="12.75">
      <c r="A48" s="35" t="s">
        <v>55</v>
      </c>
      <c r="E48" s="39" t="s">
        <v>566</v>
      </c>
    </row>
    <row r="49" spans="1:5" ht="102">
      <c r="A49" s="35" t="s">
        <v>57</v>
      </c>
      <c r="E49" s="40" t="s">
        <v>567</v>
      </c>
    </row>
    <row r="50" spans="1:5" ht="280.5">
      <c r="A50" t="s">
        <v>58</v>
      </c>
      <c r="E50" s="39" t="s">
        <v>270</v>
      </c>
    </row>
    <row r="51" spans="1:16" ht="12.75">
      <c r="A51" t="s">
        <v>49</v>
      </c>
      <c s="34" t="s">
        <v>144</v>
      </c>
      <c s="34" t="s">
        <v>378</v>
      </c>
      <c s="35" t="s">
        <v>51</v>
      </c>
      <c s="6" t="s">
        <v>379</v>
      </c>
      <c s="36" t="s">
        <v>107</v>
      </c>
      <c s="37">
        <v>1.73</v>
      </c>
      <c s="36">
        <v>0</v>
      </c>
      <c s="36">
        <f>ROUND(G51*H51,6)</f>
      </c>
      <c r="L51" s="38">
        <v>0</v>
      </c>
      <c s="32">
        <f>ROUND(ROUND(L51,2)*ROUND(G51,3),2)</f>
      </c>
      <c s="36" t="s">
        <v>54</v>
      </c>
      <c>
        <f>(M51*21)/100</f>
      </c>
      <c t="s">
        <v>27</v>
      </c>
    </row>
    <row r="52" spans="1:5" ht="12.75">
      <c r="A52" s="35" t="s">
        <v>55</v>
      </c>
      <c r="E52" s="39" t="s">
        <v>51</v>
      </c>
    </row>
    <row r="53" spans="1:5" ht="51">
      <c r="A53" s="35" t="s">
        <v>57</v>
      </c>
      <c r="E53" s="40" t="s">
        <v>568</v>
      </c>
    </row>
    <row r="54" spans="1:5" ht="293.25">
      <c r="A54" t="s">
        <v>58</v>
      </c>
      <c r="E54" s="39" t="s">
        <v>381</v>
      </c>
    </row>
    <row r="55" spans="1:16" ht="12.75">
      <c r="A55" t="s">
        <v>49</v>
      </c>
      <c s="34" t="s">
        <v>150</v>
      </c>
      <c s="34" t="s">
        <v>274</v>
      </c>
      <c s="35" t="s">
        <v>51</v>
      </c>
      <c s="6" t="s">
        <v>275</v>
      </c>
      <c s="36" t="s">
        <v>119</v>
      </c>
      <c s="37">
        <v>155.8</v>
      </c>
      <c s="36">
        <v>0</v>
      </c>
      <c s="36">
        <f>ROUND(G55*H55,6)</f>
      </c>
      <c r="L55" s="38">
        <v>0</v>
      </c>
      <c s="32">
        <f>ROUND(ROUND(L55,2)*ROUND(G55,3),2)</f>
      </c>
      <c s="36" t="s">
        <v>54</v>
      </c>
      <c>
        <f>(M55*21)/100</f>
      </c>
      <c t="s">
        <v>27</v>
      </c>
    </row>
    <row r="56" spans="1:5" ht="25.5">
      <c r="A56" s="35" t="s">
        <v>55</v>
      </c>
      <c r="E56" s="39" t="s">
        <v>569</v>
      </c>
    </row>
    <row r="57" spans="1:5" ht="12.75">
      <c r="A57" s="35" t="s">
        <v>57</v>
      </c>
      <c r="E57" s="40" t="s">
        <v>570</v>
      </c>
    </row>
    <row r="58" spans="1:5" ht="25.5">
      <c r="A58" t="s">
        <v>58</v>
      </c>
      <c r="E58" s="39" t="s">
        <v>121</v>
      </c>
    </row>
    <row r="59" spans="1:16" ht="12.75">
      <c r="A59" t="s">
        <v>49</v>
      </c>
      <c s="34" t="s">
        <v>154</v>
      </c>
      <c s="34" t="s">
        <v>278</v>
      </c>
      <c s="35" t="s">
        <v>51</v>
      </c>
      <c s="6" t="s">
        <v>279</v>
      </c>
      <c s="36" t="s">
        <v>119</v>
      </c>
      <c s="37">
        <v>70</v>
      </c>
      <c s="36">
        <v>0</v>
      </c>
      <c s="36">
        <f>ROUND(G59*H59,6)</f>
      </c>
      <c r="L59" s="38">
        <v>0</v>
      </c>
      <c s="32">
        <f>ROUND(ROUND(L59,2)*ROUND(G59,3),2)</f>
      </c>
      <c s="36" t="s">
        <v>54</v>
      </c>
      <c>
        <f>(M59*21)/100</f>
      </c>
      <c t="s">
        <v>27</v>
      </c>
    </row>
    <row r="60" spans="1:5" ht="12.75">
      <c r="A60" s="35" t="s">
        <v>55</v>
      </c>
      <c r="E60" s="39" t="s">
        <v>51</v>
      </c>
    </row>
    <row r="61" spans="1:5" ht="76.5">
      <c r="A61" s="35" t="s">
        <v>57</v>
      </c>
      <c r="E61" s="40" t="s">
        <v>571</v>
      </c>
    </row>
    <row r="62" spans="1:5" ht="38.25">
      <c r="A62" t="s">
        <v>58</v>
      </c>
      <c r="E62" s="39" t="s">
        <v>280</v>
      </c>
    </row>
    <row r="63" spans="1:16" ht="12.75">
      <c r="A63" t="s">
        <v>49</v>
      </c>
      <c s="34" t="s">
        <v>160</v>
      </c>
      <c s="34" t="s">
        <v>281</v>
      </c>
      <c s="35" t="s">
        <v>51</v>
      </c>
      <c s="6" t="s">
        <v>282</v>
      </c>
      <c s="36" t="s">
        <v>119</v>
      </c>
      <c s="37">
        <v>70</v>
      </c>
      <c s="36">
        <v>0</v>
      </c>
      <c s="36">
        <f>ROUND(G63*H63,6)</f>
      </c>
      <c r="L63" s="38">
        <v>0</v>
      </c>
      <c s="32">
        <f>ROUND(ROUND(L63,2)*ROUND(G63,3),2)</f>
      </c>
      <c s="36" t="s">
        <v>54</v>
      </c>
      <c>
        <f>(M63*21)/100</f>
      </c>
      <c t="s">
        <v>27</v>
      </c>
    </row>
    <row r="64" spans="1:5" ht="12.75">
      <c r="A64" s="35" t="s">
        <v>55</v>
      </c>
      <c r="E64" s="39" t="s">
        <v>51</v>
      </c>
    </row>
    <row r="65" spans="1:5" ht="76.5">
      <c r="A65" s="35" t="s">
        <v>57</v>
      </c>
      <c r="E65" s="40" t="s">
        <v>571</v>
      </c>
    </row>
    <row r="66" spans="1:5" ht="25.5">
      <c r="A66" t="s">
        <v>58</v>
      </c>
      <c r="E66" s="39" t="s">
        <v>283</v>
      </c>
    </row>
    <row r="67" spans="1:16" ht="12.75">
      <c r="A67" t="s">
        <v>49</v>
      </c>
      <c s="34" t="s">
        <v>165</v>
      </c>
      <c s="34" t="s">
        <v>284</v>
      </c>
      <c s="35" t="s">
        <v>51</v>
      </c>
      <c s="6" t="s">
        <v>285</v>
      </c>
      <c s="36" t="s">
        <v>119</v>
      </c>
      <c s="37">
        <v>70</v>
      </c>
      <c s="36">
        <v>0</v>
      </c>
      <c s="36">
        <f>ROUND(G67*H67,6)</f>
      </c>
      <c r="L67" s="38">
        <v>0</v>
      </c>
      <c s="32">
        <f>ROUND(ROUND(L67,2)*ROUND(G67,3),2)</f>
      </c>
      <c s="36" t="s">
        <v>54</v>
      </c>
      <c>
        <f>(M67*21)/100</f>
      </c>
      <c t="s">
        <v>27</v>
      </c>
    </row>
    <row r="68" spans="1:5" ht="12.75">
      <c r="A68" s="35" t="s">
        <v>55</v>
      </c>
      <c r="E68" s="39" t="s">
        <v>51</v>
      </c>
    </row>
    <row r="69" spans="1:5" ht="76.5">
      <c r="A69" s="35" t="s">
        <v>57</v>
      </c>
      <c r="E69" s="40" t="s">
        <v>571</v>
      </c>
    </row>
    <row r="70" spans="1:5" ht="38.25">
      <c r="A70" t="s">
        <v>58</v>
      </c>
      <c r="E70" s="39" t="s">
        <v>286</v>
      </c>
    </row>
    <row r="71" spans="1:13" ht="12.75">
      <c r="A71" t="s">
        <v>46</v>
      </c>
      <c r="C71" s="31" t="s">
        <v>27</v>
      </c>
      <c r="E71" s="33" t="s">
        <v>287</v>
      </c>
      <c r="J71" s="32">
        <f>0</f>
      </c>
      <c s="32">
        <f>0</f>
      </c>
      <c s="32">
        <f>0+L72+L76+L80+L84</f>
      </c>
      <c s="32">
        <f>0+M72+M76+M80+M84</f>
      </c>
    </row>
    <row r="72" spans="1:16" ht="12.75">
      <c r="A72" t="s">
        <v>49</v>
      </c>
      <c s="34" t="s">
        <v>169</v>
      </c>
      <c s="34" t="s">
        <v>572</v>
      </c>
      <c s="35" t="s">
        <v>51</v>
      </c>
      <c s="6" t="s">
        <v>573</v>
      </c>
      <c s="36" t="s">
        <v>134</v>
      </c>
      <c s="37">
        <v>1727.06</v>
      </c>
      <c s="36">
        <v>0</v>
      </c>
      <c s="36">
        <f>ROUND(G72*H72,6)</f>
      </c>
      <c r="L72" s="38">
        <v>0</v>
      </c>
      <c s="32">
        <f>ROUND(ROUND(L72,2)*ROUND(G72,3),2)</f>
      </c>
      <c s="36" t="s">
        <v>54</v>
      </c>
      <c>
        <f>(M72*21)/100</f>
      </c>
      <c t="s">
        <v>27</v>
      </c>
    </row>
    <row r="73" spans="1:5" ht="38.25">
      <c r="A73" s="35" t="s">
        <v>55</v>
      </c>
      <c r="E73" s="39" t="s">
        <v>574</v>
      </c>
    </row>
    <row r="74" spans="1:5" ht="242.25">
      <c r="A74" s="35" t="s">
        <v>57</v>
      </c>
      <c r="E74" s="40" t="s">
        <v>575</v>
      </c>
    </row>
    <row r="75" spans="1:5" ht="63.75">
      <c r="A75" t="s">
        <v>58</v>
      </c>
      <c r="E75" s="39" t="s">
        <v>576</v>
      </c>
    </row>
    <row r="76" spans="1:16" ht="12.75">
      <c r="A76" t="s">
        <v>49</v>
      </c>
      <c s="34" t="s">
        <v>175</v>
      </c>
      <c s="34" t="s">
        <v>577</v>
      </c>
      <c s="35" t="s">
        <v>51</v>
      </c>
      <c s="6" t="s">
        <v>578</v>
      </c>
      <c s="36" t="s">
        <v>134</v>
      </c>
      <c s="37">
        <v>3.6</v>
      </c>
      <c s="36">
        <v>0</v>
      </c>
      <c s="36">
        <f>ROUND(G76*H76,6)</f>
      </c>
      <c r="L76" s="38">
        <v>0</v>
      </c>
      <c s="32">
        <f>ROUND(ROUND(L76,2)*ROUND(G76,3),2)</f>
      </c>
      <c s="36" t="s">
        <v>54</v>
      </c>
      <c>
        <f>(M76*21)/100</f>
      </c>
      <c t="s">
        <v>27</v>
      </c>
    </row>
    <row r="77" spans="1:5" ht="12.75">
      <c r="A77" s="35" t="s">
        <v>55</v>
      </c>
      <c r="E77" s="39" t="s">
        <v>579</v>
      </c>
    </row>
    <row r="78" spans="1:5" ht="25.5">
      <c r="A78" s="35" t="s">
        <v>57</v>
      </c>
      <c r="E78" s="40" t="s">
        <v>580</v>
      </c>
    </row>
    <row r="79" spans="1:5" ht="63.75">
      <c r="A79" t="s">
        <v>58</v>
      </c>
      <c r="E79" s="39" t="s">
        <v>576</v>
      </c>
    </row>
    <row r="80" spans="1:16" ht="12.75">
      <c r="A80" t="s">
        <v>49</v>
      </c>
      <c s="34" t="s">
        <v>180</v>
      </c>
      <c s="34" t="s">
        <v>581</v>
      </c>
      <c s="35" t="s">
        <v>51</v>
      </c>
      <c s="6" t="s">
        <v>582</v>
      </c>
      <c s="36" t="s">
        <v>107</v>
      </c>
      <c s="37">
        <v>64.882</v>
      </c>
      <c s="36">
        <v>0</v>
      </c>
      <c s="36">
        <f>ROUND(G80*H80,6)</f>
      </c>
      <c r="L80" s="38">
        <v>0</v>
      </c>
      <c s="32">
        <f>ROUND(ROUND(L80,2)*ROUND(G80,3),2)</f>
      </c>
      <c s="36" t="s">
        <v>54</v>
      </c>
      <c>
        <f>(M80*21)/100</f>
      </c>
      <c t="s">
        <v>27</v>
      </c>
    </row>
    <row r="81" spans="1:5" ht="12.75">
      <c r="A81" s="35" t="s">
        <v>55</v>
      </c>
      <c r="E81" s="39" t="s">
        <v>583</v>
      </c>
    </row>
    <row r="82" spans="1:5" ht="153">
      <c r="A82" s="35" t="s">
        <v>57</v>
      </c>
      <c r="E82" s="40" t="s">
        <v>584</v>
      </c>
    </row>
    <row r="83" spans="1:5" ht="76.5">
      <c r="A83" t="s">
        <v>58</v>
      </c>
      <c r="E83" s="39" t="s">
        <v>585</v>
      </c>
    </row>
    <row r="84" spans="1:16" ht="25.5">
      <c r="A84" t="s">
        <v>49</v>
      </c>
      <c s="34" t="s">
        <v>185</v>
      </c>
      <c s="34" t="s">
        <v>586</v>
      </c>
      <c s="35" t="s">
        <v>51</v>
      </c>
      <c s="6" t="s">
        <v>587</v>
      </c>
      <c s="36" t="s">
        <v>157</v>
      </c>
      <c s="37">
        <v>42</v>
      </c>
      <c s="36">
        <v>0</v>
      </c>
      <c s="36">
        <f>ROUND(G84*H84,6)</f>
      </c>
      <c r="L84" s="38">
        <v>0</v>
      </c>
      <c s="32">
        <f>ROUND(ROUND(L84,2)*ROUND(G84,3),2)</f>
      </c>
      <c s="36" t="s">
        <v>80</v>
      </c>
      <c>
        <f>(M84*21)/100</f>
      </c>
      <c t="s">
        <v>27</v>
      </c>
    </row>
    <row r="85" spans="1:5" ht="102">
      <c r="A85" s="35" t="s">
        <v>55</v>
      </c>
      <c r="E85" s="39" t="s">
        <v>588</v>
      </c>
    </row>
    <row r="86" spans="1:5" ht="12.75">
      <c r="A86" s="35" t="s">
        <v>57</v>
      </c>
      <c r="E86" s="40" t="s">
        <v>589</v>
      </c>
    </row>
    <row r="87" spans="1:5" ht="12.75">
      <c r="A87" t="s">
        <v>58</v>
      </c>
      <c r="E87" s="39" t="s">
        <v>590</v>
      </c>
    </row>
    <row r="88" spans="1:13" ht="12.75">
      <c r="A88" t="s">
        <v>46</v>
      </c>
      <c r="C88" s="31" t="s">
        <v>26</v>
      </c>
      <c r="E88" s="33" t="s">
        <v>425</v>
      </c>
      <c r="J88" s="32">
        <f>0</f>
      </c>
      <c s="32">
        <f>0</f>
      </c>
      <c s="32">
        <f>0+L89+L93+L97</f>
      </c>
      <c s="32">
        <f>0+M89+M93+M97</f>
      </c>
    </row>
    <row r="89" spans="1:16" ht="12.75">
      <c r="A89" t="s">
        <v>49</v>
      </c>
      <c s="34" t="s">
        <v>190</v>
      </c>
      <c s="34" t="s">
        <v>591</v>
      </c>
      <c s="35" t="s">
        <v>51</v>
      </c>
      <c s="6" t="s">
        <v>592</v>
      </c>
      <c s="36" t="s">
        <v>107</v>
      </c>
      <c s="37">
        <v>22.6</v>
      </c>
      <c s="36">
        <v>0</v>
      </c>
      <c s="36">
        <f>ROUND(G89*H89,6)</f>
      </c>
      <c r="L89" s="38">
        <v>0</v>
      </c>
      <c s="32">
        <f>ROUND(ROUND(L89,2)*ROUND(G89,3),2)</f>
      </c>
      <c s="36" t="s">
        <v>54</v>
      </c>
      <c>
        <f>(M89*21)/100</f>
      </c>
      <c t="s">
        <v>27</v>
      </c>
    </row>
    <row r="90" spans="1:5" ht="25.5">
      <c r="A90" s="35" t="s">
        <v>55</v>
      </c>
      <c r="E90" s="39" t="s">
        <v>593</v>
      </c>
    </row>
    <row r="91" spans="1:5" ht="76.5">
      <c r="A91" s="35" t="s">
        <v>57</v>
      </c>
      <c r="E91" s="40" t="s">
        <v>594</v>
      </c>
    </row>
    <row r="92" spans="1:5" ht="382.5">
      <c r="A92" t="s">
        <v>58</v>
      </c>
      <c r="E92" s="39" t="s">
        <v>595</v>
      </c>
    </row>
    <row r="93" spans="1:16" ht="12.75">
      <c r="A93" t="s">
        <v>49</v>
      </c>
      <c s="34" t="s">
        <v>196</v>
      </c>
      <c s="34" t="s">
        <v>596</v>
      </c>
      <c s="35" t="s">
        <v>51</v>
      </c>
      <c s="6" t="s">
        <v>597</v>
      </c>
      <c s="36" t="s">
        <v>90</v>
      </c>
      <c s="37">
        <v>2.971</v>
      </c>
      <c s="36">
        <v>0</v>
      </c>
      <c s="36">
        <f>ROUND(G93*H93,6)</f>
      </c>
      <c r="L93" s="38">
        <v>0</v>
      </c>
      <c s="32">
        <f>ROUND(ROUND(L93,2)*ROUND(G93,3),2)</f>
      </c>
      <c s="36" t="s">
        <v>54</v>
      </c>
      <c>
        <f>(M93*21)/100</f>
      </c>
      <c t="s">
        <v>27</v>
      </c>
    </row>
    <row r="94" spans="1:5" ht="12.75">
      <c r="A94" s="35" t="s">
        <v>55</v>
      </c>
      <c r="E94" s="39" t="s">
        <v>598</v>
      </c>
    </row>
    <row r="95" spans="1:5" ht="25.5">
      <c r="A95" s="35" t="s">
        <v>57</v>
      </c>
      <c r="E95" s="40" t="s">
        <v>599</v>
      </c>
    </row>
    <row r="96" spans="1:5" ht="242.25">
      <c r="A96" t="s">
        <v>58</v>
      </c>
      <c r="E96" s="39" t="s">
        <v>600</v>
      </c>
    </row>
    <row r="97" spans="1:16" ht="12.75">
      <c r="A97" t="s">
        <v>49</v>
      </c>
      <c s="34" t="s">
        <v>201</v>
      </c>
      <c s="34" t="s">
        <v>451</v>
      </c>
      <c s="35" t="s">
        <v>51</v>
      </c>
      <c s="6" t="s">
        <v>452</v>
      </c>
      <c s="36" t="s">
        <v>453</v>
      </c>
      <c s="37">
        <v>3007</v>
      </c>
      <c s="36">
        <v>0</v>
      </c>
      <c s="36">
        <f>ROUND(G97*H97,6)</f>
      </c>
      <c r="L97" s="38">
        <v>0</v>
      </c>
      <c s="32">
        <f>ROUND(ROUND(L97,2)*ROUND(G97,3),2)</f>
      </c>
      <c s="36" t="s">
        <v>54</v>
      </c>
      <c>
        <f>(M97*21)/100</f>
      </c>
      <c t="s">
        <v>27</v>
      </c>
    </row>
    <row r="98" spans="1:5" ht="12.75">
      <c r="A98" s="35" t="s">
        <v>55</v>
      </c>
      <c r="E98" s="39" t="s">
        <v>601</v>
      </c>
    </row>
    <row r="99" spans="1:5" ht="12.75">
      <c r="A99" s="35" t="s">
        <v>57</v>
      </c>
      <c r="E99" s="40" t="s">
        <v>602</v>
      </c>
    </row>
    <row r="100" spans="1:5" ht="293.25">
      <c r="A100" t="s">
        <v>58</v>
      </c>
      <c r="E100" s="39" t="s">
        <v>455</v>
      </c>
    </row>
    <row r="101" spans="1:13" ht="12.75">
      <c r="A101" t="s">
        <v>46</v>
      </c>
      <c r="C101" s="31" t="s">
        <v>69</v>
      </c>
      <c r="E101" s="33" t="s">
        <v>464</v>
      </c>
      <c r="J101" s="32">
        <f>0</f>
      </c>
      <c s="32">
        <f>0</f>
      </c>
      <c s="32">
        <f>0+L102+L106+L110+L114+L118+L122+L126+L130+L134+L138+L142</f>
      </c>
      <c s="32">
        <f>0+M102+M106+M110+M114+M118+M122+M126+M130+M134+M138+M142</f>
      </c>
    </row>
    <row r="102" spans="1:16" ht="12.75">
      <c r="A102" t="s">
        <v>49</v>
      </c>
      <c s="34" t="s">
        <v>207</v>
      </c>
      <c s="34" t="s">
        <v>603</v>
      </c>
      <c s="35" t="s">
        <v>51</v>
      </c>
      <c s="6" t="s">
        <v>604</v>
      </c>
      <c s="36" t="s">
        <v>107</v>
      </c>
      <c s="37">
        <v>32.6</v>
      </c>
      <c s="36">
        <v>0</v>
      </c>
      <c s="36">
        <f>ROUND(G102*H102,6)</f>
      </c>
      <c r="L102" s="38">
        <v>0</v>
      </c>
      <c s="32">
        <f>ROUND(ROUND(L102,2)*ROUND(G102,3),2)</f>
      </c>
      <c s="36" t="s">
        <v>54</v>
      </c>
      <c>
        <f>(M102*21)/100</f>
      </c>
      <c t="s">
        <v>27</v>
      </c>
    </row>
    <row r="103" spans="1:5" ht="25.5">
      <c r="A103" s="35" t="s">
        <v>55</v>
      </c>
      <c r="E103" s="39" t="s">
        <v>605</v>
      </c>
    </row>
    <row r="104" spans="1:5" ht="127.5">
      <c r="A104" s="35" t="s">
        <v>57</v>
      </c>
      <c r="E104" s="40" t="s">
        <v>606</v>
      </c>
    </row>
    <row r="105" spans="1:5" ht="369.75">
      <c r="A105" t="s">
        <v>58</v>
      </c>
      <c r="E105" s="39" t="s">
        <v>430</v>
      </c>
    </row>
    <row r="106" spans="1:16" ht="12.75">
      <c r="A106" t="s">
        <v>49</v>
      </c>
      <c s="34" t="s">
        <v>212</v>
      </c>
      <c s="34" t="s">
        <v>607</v>
      </c>
      <c s="35" t="s">
        <v>51</v>
      </c>
      <c s="6" t="s">
        <v>608</v>
      </c>
      <c s="36" t="s">
        <v>90</v>
      </c>
      <c s="37">
        <v>2.879</v>
      </c>
      <c s="36">
        <v>0</v>
      </c>
      <c s="36">
        <f>ROUND(G106*H106,6)</f>
      </c>
      <c r="L106" s="38">
        <v>0</v>
      </c>
      <c s="32">
        <f>ROUND(ROUND(L106,2)*ROUND(G106,3),2)</f>
      </c>
      <c s="36" t="s">
        <v>54</v>
      </c>
      <c>
        <f>(M106*21)/100</f>
      </c>
      <c t="s">
        <v>27</v>
      </c>
    </row>
    <row r="107" spans="1:5" ht="12.75">
      <c r="A107" s="35" t="s">
        <v>55</v>
      </c>
      <c r="E107" s="39" t="s">
        <v>609</v>
      </c>
    </row>
    <row r="108" spans="1:5" ht="25.5">
      <c r="A108" s="35" t="s">
        <v>57</v>
      </c>
      <c r="E108" s="40" t="s">
        <v>610</v>
      </c>
    </row>
    <row r="109" spans="1:5" ht="267.75">
      <c r="A109" t="s">
        <v>58</v>
      </c>
      <c r="E109" s="39" t="s">
        <v>414</v>
      </c>
    </row>
    <row r="110" spans="1:16" ht="12.75">
      <c r="A110" t="s">
        <v>49</v>
      </c>
      <c s="34" t="s">
        <v>218</v>
      </c>
      <c s="34" t="s">
        <v>611</v>
      </c>
      <c s="35" t="s">
        <v>51</v>
      </c>
      <c s="6" t="s">
        <v>612</v>
      </c>
      <c s="36" t="s">
        <v>90</v>
      </c>
      <c s="37">
        <v>0.378</v>
      </c>
      <c s="36">
        <v>0</v>
      </c>
      <c s="36">
        <f>ROUND(G110*H110,6)</f>
      </c>
      <c r="L110" s="38">
        <v>0</v>
      </c>
      <c s="32">
        <f>ROUND(ROUND(L110,2)*ROUND(G110,3),2)</f>
      </c>
      <c s="36" t="s">
        <v>54</v>
      </c>
      <c>
        <f>(M110*21)/100</f>
      </c>
      <c t="s">
        <v>27</v>
      </c>
    </row>
    <row r="111" spans="1:5" ht="12.75">
      <c r="A111" s="35" t="s">
        <v>55</v>
      </c>
      <c r="E111" s="39" t="s">
        <v>51</v>
      </c>
    </row>
    <row r="112" spans="1:5" ht="25.5">
      <c r="A112" s="35" t="s">
        <v>57</v>
      </c>
      <c r="E112" s="40" t="s">
        <v>613</v>
      </c>
    </row>
    <row r="113" spans="1:5" ht="267.75">
      <c r="A113" t="s">
        <v>58</v>
      </c>
      <c r="E113" s="39" t="s">
        <v>414</v>
      </c>
    </row>
    <row r="114" spans="1:16" ht="12.75">
      <c r="A114" t="s">
        <v>49</v>
      </c>
      <c s="34" t="s">
        <v>222</v>
      </c>
      <c s="34" t="s">
        <v>614</v>
      </c>
      <c s="35" t="s">
        <v>51</v>
      </c>
      <c s="6" t="s">
        <v>615</v>
      </c>
      <c s="36" t="s">
        <v>107</v>
      </c>
      <c s="37">
        <v>41.8</v>
      </c>
      <c s="36">
        <v>0</v>
      </c>
      <c s="36">
        <f>ROUND(G114*H114,6)</f>
      </c>
      <c r="L114" s="38">
        <v>0</v>
      </c>
      <c s="32">
        <f>ROUND(ROUND(L114,2)*ROUND(G114,3),2)</f>
      </c>
      <c s="36" t="s">
        <v>54</v>
      </c>
      <c>
        <f>(M114*21)/100</f>
      </c>
      <c t="s">
        <v>27</v>
      </c>
    </row>
    <row r="115" spans="1:5" ht="12.75">
      <c r="A115" s="35" t="s">
        <v>55</v>
      </c>
      <c r="E115" s="39" t="s">
        <v>616</v>
      </c>
    </row>
    <row r="116" spans="1:5" ht="25.5">
      <c r="A116" s="35" t="s">
        <v>57</v>
      </c>
      <c r="E116" s="40" t="s">
        <v>617</v>
      </c>
    </row>
    <row r="117" spans="1:5" ht="369.75">
      <c r="A117" t="s">
        <v>58</v>
      </c>
      <c r="E117" s="39" t="s">
        <v>430</v>
      </c>
    </row>
    <row r="118" spans="1:16" ht="12.75">
      <c r="A118" t="s">
        <v>49</v>
      </c>
      <c s="34" t="s">
        <v>227</v>
      </c>
      <c s="34" t="s">
        <v>618</v>
      </c>
      <c s="35" t="s">
        <v>51</v>
      </c>
      <c s="6" t="s">
        <v>619</v>
      </c>
      <c s="36" t="s">
        <v>90</v>
      </c>
      <c s="37">
        <v>8.508</v>
      </c>
      <c s="36">
        <v>0</v>
      </c>
      <c s="36">
        <f>ROUND(G118*H118,6)</f>
      </c>
      <c r="L118" s="38">
        <v>0</v>
      </c>
      <c s="32">
        <f>ROUND(ROUND(L118,2)*ROUND(G118,3),2)</f>
      </c>
      <c s="36" t="s">
        <v>54</v>
      </c>
      <c>
        <f>(M118*21)/100</f>
      </c>
      <c t="s">
        <v>27</v>
      </c>
    </row>
    <row r="119" spans="1:5" ht="12.75">
      <c r="A119" s="35" t="s">
        <v>55</v>
      </c>
      <c r="E119" s="39" t="s">
        <v>51</v>
      </c>
    </row>
    <row r="120" spans="1:5" ht="25.5">
      <c r="A120" s="35" t="s">
        <v>57</v>
      </c>
      <c r="E120" s="40" t="s">
        <v>620</v>
      </c>
    </row>
    <row r="121" spans="1:5" ht="267.75">
      <c r="A121" t="s">
        <v>58</v>
      </c>
      <c r="E121" s="39" t="s">
        <v>621</v>
      </c>
    </row>
    <row r="122" spans="1:16" ht="12.75">
      <c r="A122" t="s">
        <v>49</v>
      </c>
      <c s="34" t="s">
        <v>415</v>
      </c>
      <c s="34" t="s">
        <v>622</v>
      </c>
      <c s="35" t="s">
        <v>51</v>
      </c>
      <c s="6" t="s">
        <v>623</v>
      </c>
      <c s="36" t="s">
        <v>107</v>
      </c>
      <c s="37">
        <v>130.71</v>
      </c>
      <c s="36">
        <v>0</v>
      </c>
      <c s="36">
        <f>ROUND(G122*H122,6)</f>
      </c>
      <c r="L122" s="38">
        <v>0</v>
      </c>
      <c s="32">
        <f>ROUND(ROUND(L122,2)*ROUND(G122,3),2)</f>
      </c>
      <c s="36" t="s">
        <v>54</v>
      </c>
      <c>
        <f>(M122*21)/100</f>
      </c>
      <c t="s">
        <v>27</v>
      </c>
    </row>
    <row r="123" spans="1:5" ht="12.75">
      <c r="A123" s="35" t="s">
        <v>55</v>
      </c>
      <c r="E123" s="39" t="s">
        <v>51</v>
      </c>
    </row>
    <row r="124" spans="1:5" ht="127.5">
      <c r="A124" s="35" t="s">
        <v>57</v>
      </c>
      <c r="E124" s="40" t="s">
        <v>624</v>
      </c>
    </row>
    <row r="125" spans="1:5" ht="369.75">
      <c r="A125" t="s">
        <v>58</v>
      </c>
      <c r="E125" s="39" t="s">
        <v>430</v>
      </c>
    </row>
    <row r="126" spans="1:16" ht="12.75">
      <c r="A126" t="s">
        <v>49</v>
      </c>
      <c s="34" t="s">
        <v>418</v>
      </c>
      <c s="34" t="s">
        <v>479</v>
      </c>
      <c s="35" t="s">
        <v>51</v>
      </c>
      <c s="6" t="s">
        <v>480</v>
      </c>
      <c s="36" t="s">
        <v>90</v>
      </c>
      <c s="37">
        <v>3.314</v>
      </c>
      <c s="36">
        <v>0</v>
      </c>
      <c s="36">
        <f>ROUND(G126*H126,6)</f>
      </c>
      <c r="L126" s="38">
        <v>0</v>
      </c>
      <c s="32">
        <f>ROUND(ROUND(L126,2)*ROUND(G126,3),2)</f>
      </c>
      <c s="36" t="s">
        <v>54</v>
      </c>
      <c>
        <f>(M126*21)/100</f>
      </c>
      <c t="s">
        <v>27</v>
      </c>
    </row>
    <row r="127" spans="1:5" ht="25.5">
      <c r="A127" s="35" t="s">
        <v>55</v>
      </c>
      <c r="E127" s="39" t="s">
        <v>625</v>
      </c>
    </row>
    <row r="128" spans="1:5" ht="51">
      <c r="A128" s="35" t="s">
        <v>57</v>
      </c>
      <c r="E128" s="40" t="s">
        <v>626</v>
      </c>
    </row>
    <row r="129" spans="1:5" ht="191.25">
      <c r="A129" t="s">
        <v>58</v>
      </c>
      <c r="E129" s="39" t="s">
        <v>482</v>
      </c>
    </row>
    <row r="130" spans="1:16" ht="12.75">
      <c r="A130" t="s">
        <v>49</v>
      </c>
      <c s="34" t="s">
        <v>423</v>
      </c>
      <c s="34" t="s">
        <v>627</v>
      </c>
      <c s="35" t="s">
        <v>51</v>
      </c>
      <c s="6" t="s">
        <v>628</v>
      </c>
      <c s="36" t="s">
        <v>107</v>
      </c>
      <c s="37">
        <v>13.497</v>
      </c>
      <c s="36">
        <v>0</v>
      </c>
      <c s="36">
        <f>ROUND(G130*H130,6)</f>
      </c>
      <c r="L130" s="38">
        <v>0</v>
      </c>
      <c s="32">
        <f>ROUND(ROUND(L130,2)*ROUND(G130,3),2)</f>
      </c>
      <c s="36" t="s">
        <v>54</v>
      </c>
      <c>
        <f>(M130*21)/100</f>
      </c>
      <c t="s">
        <v>27</v>
      </c>
    </row>
    <row r="131" spans="1:5" ht="12.75">
      <c r="A131" s="35" t="s">
        <v>55</v>
      </c>
      <c r="E131" s="39" t="s">
        <v>51</v>
      </c>
    </row>
    <row r="132" spans="1:5" ht="114.75">
      <c r="A132" s="35" t="s">
        <v>57</v>
      </c>
      <c r="E132" s="40" t="s">
        <v>629</v>
      </c>
    </row>
    <row r="133" spans="1:5" ht="369.75">
      <c r="A133" t="s">
        <v>58</v>
      </c>
      <c r="E133" s="39" t="s">
        <v>430</v>
      </c>
    </row>
    <row r="134" spans="1:16" ht="12.75">
      <c r="A134" t="s">
        <v>49</v>
      </c>
      <c s="34" t="s">
        <v>426</v>
      </c>
      <c s="34" t="s">
        <v>630</v>
      </c>
      <c s="35" t="s">
        <v>51</v>
      </c>
      <c s="6" t="s">
        <v>631</v>
      </c>
      <c s="36" t="s">
        <v>107</v>
      </c>
      <c s="37">
        <v>7.012</v>
      </c>
      <c s="36">
        <v>0</v>
      </c>
      <c s="36">
        <f>ROUND(G134*H134,6)</f>
      </c>
      <c r="L134" s="38">
        <v>0</v>
      </c>
      <c s="32">
        <f>ROUND(ROUND(L134,2)*ROUND(G134,3),2)</f>
      </c>
      <c s="36" t="s">
        <v>54</v>
      </c>
      <c>
        <f>(M134*21)/100</f>
      </c>
      <c t="s">
        <v>27</v>
      </c>
    </row>
    <row r="135" spans="1:5" ht="12.75">
      <c r="A135" s="35" t="s">
        <v>55</v>
      </c>
      <c r="E135" s="39" t="s">
        <v>51</v>
      </c>
    </row>
    <row r="136" spans="1:5" ht="114.75">
      <c r="A136" s="35" t="s">
        <v>57</v>
      </c>
      <c r="E136" s="40" t="s">
        <v>632</v>
      </c>
    </row>
    <row r="137" spans="1:5" ht="369.75">
      <c r="A137" t="s">
        <v>58</v>
      </c>
      <c r="E137" s="39" t="s">
        <v>430</v>
      </c>
    </row>
    <row r="138" spans="1:16" ht="12.75">
      <c r="A138" t="s">
        <v>49</v>
      </c>
      <c s="34" t="s">
        <v>431</v>
      </c>
      <c s="34" t="s">
        <v>633</v>
      </c>
      <c s="35" t="s">
        <v>51</v>
      </c>
      <c s="6" t="s">
        <v>634</v>
      </c>
      <c s="36" t="s">
        <v>90</v>
      </c>
      <c s="37">
        <v>0.846</v>
      </c>
      <c s="36">
        <v>0</v>
      </c>
      <c s="36">
        <f>ROUND(G138*H138,6)</f>
      </c>
      <c r="L138" s="38">
        <v>0</v>
      </c>
      <c s="32">
        <f>ROUND(ROUND(L138,2)*ROUND(G138,3),2)</f>
      </c>
      <c s="36" t="s">
        <v>54</v>
      </c>
      <c>
        <f>(M138*21)/100</f>
      </c>
      <c t="s">
        <v>27</v>
      </c>
    </row>
    <row r="139" spans="1:5" ht="12.75">
      <c r="A139" s="35" t="s">
        <v>55</v>
      </c>
      <c r="E139" s="39" t="s">
        <v>635</v>
      </c>
    </row>
    <row r="140" spans="1:5" ht="216.75">
      <c r="A140" s="35" t="s">
        <v>57</v>
      </c>
      <c r="E140" s="40" t="s">
        <v>636</v>
      </c>
    </row>
    <row r="141" spans="1:5" ht="178.5">
      <c r="A141" t="s">
        <v>58</v>
      </c>
      <c r="E141" s="39" t="s">
        <v>637</v>
      </c>
    </row>
    <row r="142" spans="1:16" ht="12.75">
      <c r="A142" t="s">
        <v>49</v>
      </c>
      <c s="34" t="s">
        <v>435</v>
      </c>
      <c s="34" t="s">
        <v>489</v>
      </c>
      <c s="35" t="s">
        <v>51</v>
      </c>
      <c s="6" t="s">
        <v>490</v>
      </c>
      <c s="36" t="s">
        <v>107</v>
      </c>
      <c s="37">
        <v>14.024</v>
      </c>
      <c s="36">
        <v>0</v>
      </c>
      <c s="36">
        <f>ROUND(G142*H142,6)</f>
      </c>
      <c r="L142" s="38">
        <v>0</v>
      </c>
      <c s="32">
        <f>ROUND(ROUND(L142,2)*ROUND(G142,3),2)</f>
      </c>
      <c s="36" t="s">
        <v>54</v>
      </c>
      <c>
        <f>(M142*21)/100</f>
      </c>
      <c t="s">
        <v>27</v>
      </c>
    </row>
    <row r="143" spans="1:5" ht="12.75">
      <c r="A143" s="35" t="s">
        <v>55</v>
      </c>
      <c r="E143" s="39" t="s">
        <v>638</v>
      </c>
    </row>
    <row r="144" spans="1:5" ht="114.75">
      <c r="A144" s="35" t="s">
        <v>57</v>
      </c>
      <c r="E144" s="40" t="s">
        <v>639</v>
      </c>
    </row>
    <row r="145" spans="1:5" ht="114.75">
      <c r="A145" t="s">
        <v>58</v>
      </c>
      <c r="E145" s="39" t="s">
        <v>493</v>
      </c>
    </row>
    <row r="146" spans="1:13" ht="12.75">
      <c r="A146" t="s">
        <v>46</v>
      </c>
      <c r="C146" s="31" t="s">
        <v>77</v>
      </c>
      <c r="E146" s="33" t="s">
        <v>640</v>
      </c>
      <c r="J146" s="32">
        <f>0</f>
      </c>
      <c s="32">
        <f>0</f>
      </c>
      <c s="32">
        <f>0+L147</f>
      </c>
      <c s="32">
        <f>0+M147</f>
      </c>
    </row>
    <row r="147" spans="1:16" ht="12.75">
      <c r="A147" t="s">
        <v>49</v>
      </c>
      <c s="34" t="s">
        <v>442</v>
      </c>
      <c s="34" t="s">
        <v>641</v>
      </c>
      <c s="35" t="s">
        <v>51</v>
      </c>
      <c s="6" t="s">
        <v>642</v>
      </c>
      <c s="36" t="s">
        <v>119</v>
      </c>
      <c s="37">
        <v>941.011</v>
      </c>
      <c s="36">
        <v>0</v>
      </c>
      <c s="36">
        <f>ROUND(G147*H147,6)</f>
      </c>
      <c r="L147" s="38">
        <v>0</v>
      </c>
      <c s="32">
        <f>ROUND(ROUND(L147,2)*ROUND(G147,3),2)</f>
      </c>
      <c s="36" t="s">
        <v>54</v>
      </c>
      <c>
        <f>(M147*21)/100</f>
      </c>
      <c t="s">
        <v>27</v>
      </c>
    </row>
    <row r="148" spans="1:5" ht="25.5">
      <c r="A148" s="35" t="s">
        <v>55</v>
      </c>
      <c r="E148" s="39" t="s">
        <v>643</v>
      </c>
    </row>
    <row r="149" spans="1:5" ht="382.5">
      <c r="A149" s="35" t="s">
        <v>57</v>
      </c>
      <c r="E149" s="40" t="s">
        <v>644</v>
      </c>
    </row>
    <row r="150" spans="1:5" ht="89.25">
      <c r="A150" t="s">
        <v>58</v>
      </c>
      <c r="E150" s="39" t="s">
        <v>645</v>
      </c>
    </row>
    <row r="151" spans="1:13" ht="12.75">
      <c r="A151" t="s">
        <v>46</v>
      </c>
      <c r="C151" s="31" t="s">
        <v>116</v>
      </c>
      <c r="E151" s="33" t="s">
        <v>311</v>
      </c>
      <c r="J151" s="32">
        <f>0</f>
      </c>
      <c s="32">
        <f>0</f>
      </c>
      <c s="32">
        <f>0+L152+L156+L160+L164</f>
      </c>
      <c s="32">
        <f>0+M152+M156+M160+M164</f>
      </c>
    </row>
    <row r="152" spans="1:16" ht="25.5">
      <c r="A152" t="s">
        <v>49</v>
      </c>
      <c s="34" t="s">
        <v>446</v>
      </c>
      <c s="34" t="s">
        <v>500</v>
      </c>
      <c s="35" t="s">
        <v>51</v>
      </c>
      <c s="6" t="s">
        <v>501</v>
      </c>
      <c s="36" t="s">
        <v>119</v>
      </c>
      <c s="37">
        <v>268.52</v>
      </c>
      <c s="36">
        <v>0</v>
      </c>
      <c s="36">
        <f>ROUND(G152*H152,6)</f>
      </c>
      <c r="L152" s="38">
        <v>0</v>
      </c>
      <c s="32">
        <f>ROUND(ROUND(L152,2)*ROUND(G152,3),2)</f>
      </c>
      <c s="36" t="s">
        <v>54</v>
      </c>
      <c>
        <f>(M152*21)/100</f>
      </c>
      <c t="s">
        <v>27</v>
      </c>
    </row>
    <row r="153" spans="1:5" ht="12.75">
      <c r="A153" s="35" t="s">
        <v>55</v>
      </c>
      <c r="E153" s="39" t="s">
        <v>502</v>
      </c>
    </row>
    <row r="154" spans="1:5" ht="76.5">
      <c r="A154" s="35" t="s">
        <v>57</v>
      </c>
      <c r="E154" s="40" t="s">
        <v>646</v>
      </c>
    </row>
    <row r="155" spans="1:5" ht="191.25">
      <c r="A155" t="s">
        <v>58</v>
      </c>
      <c r="E155" s="39" t="s">
        <v>315</v>
      </c>
    </row>
    <row r="156" spans="1:16" ht="12.75">
      <c r="A156" t="s">
        <v>49</v>
      </c>
      <c s="34" t="s">
        <v>450</v>
      </c>
      <c s="34" t="s">
        <v>514</v>
      </c>
      <c s="35" t="s">
        <v>51</v>
      </c>
      <c s="6" t="s">
        <v>515</v>
      </c>
      <c s="36" t="s">
        <v>119</v>
      </c>
      <c s="37">
        <v>268.52</v>
      </c>
      <c s="36">
        <v>0</v>
      </c>
      <c s="36">
        <f>ROUND(G156*H156,6)</f>
      </c>
      <c r="L156" s="38">
        <v>0</v>
      </c>
      <c s="32">
        <f>ROUND(ROUND(L156,2)*ROUND(G156,3),2)</f>
      </c>
      <c s="36" t="s">
        <v>54</v>
      </c>
      <c>
        <f>(M156*21)/100</f>
      </c>
      <c t="s">
        <v>27</v>
      </c>
    </row>
    <row r="157" spans="1:5" ht="12.75">
      <c r="A157" s="35" t="s">
        <v>55</v>
      </c>
      <c r="E157" s="39" t="s">
        <v>51</v>
      </c>
    </row>
    <row r="158" spans="1:5" ht="76.5">
      <c r="A158" s="35" t="s">
        <v>57</v>
      </c>
      <c r="E158" s="40" t="s">
        <v>647</v>
      </c>
    </row>
    <row r="159" spans="1:5" ht="204">
      <c r="A159" t="s">
        <v>58</v>
      </c>
      <c r="E159" s="39" t="s">
        <v>517</v>
      </c>
    </row>
    <row r="160" spans="1:16" ht="12.75">
      <c r="A160" t="s">
        <v>49</v>
      </c>
      <c s="34" t="s">
        <v>456</v>
      </c>
      <c s="34" t="s">
        <v>648</v>
      </c>
      <c s="35" t="s">
        <v>51</v>
      </c>
      <c s="6" t="s">
        <v>649</v>
      </c>
      <c s="36" t="s">
        <v>119</v>
      </c>
      <c s="37">
        <v>268.52</v>
      </c>
      <c s="36">
        <v>0</v>
      </c>
      <c s="36">
        <f>ROUND(G160*H160,6)</f>
      </c>
      <c r="L160" s="38">
        <v>0</v>
      </c>
      <c s="32">
        <f>ROUND(ROUND(L160,2)*ROUND(G160,3),2)</f>
      </c>
      <c s="36" t="s">
        <v>54</v>
      </c>
      <c>
        <f>(M160*21)/100</f>
      </c>
      <c t="s">
        <v>27</v>
      </c>
    </row>
    <row r="161" spans="1:5" ht="12.75">
      <c r="A161" s="35" t="s">
        <v>55</v>
      </c>
      <c r="E161" s="39" t="s">
        <v>650</v>
      </c>
    </row>
    <row r="162" spans="1:5" ht="76.5">
      <c r="A162" s="35" t="s">
        <v>57</v>
      </c>
      <c r="E162" s="40" t="s">
        <v>651</v>
      </c>
    </row>
    <row r="163" spans="1:5" ht="38.25">
      <c r="A163" t="s">
        <v>58</v>
      </c>
      <c r="E163" s="39" t="s">
        <v>319</v>
      </c>
    </row>
    <row r="164" spans="1:16" ht="12.75">
      <c r="A164" t="s">
        <v>49</v>
      </c>
      <c s="34" t="s">
        <v>460</v>
      </c>
      <c s="34" t="s">
        <v>316</v>
      </c>
      <c s="35" t="s">
        <v>51</v>
      </c>
      <c s="6" t="s">
        <v>317</v>
      </c>
      <c s="36" t="s">
        <v>119</v>
      </c>
      <c s="37">
        <v>268.52</v>
      </c>
      <c s="36">
        <v>0</v>
      </c>
      <c s="36">
        <f>ROUND(G164*H164,6)</f>
      </c>
      <c r="L164" s="38">
        <v>0</v>
      </c>
      <c s="32">
        <f>ROUND(ROUND(L164,2)*ROUND(G164,3),2)</f>
      </c>
      <c s="36" t="s">
        <v>54</v>
      </c>
      <c>
        <f>(M164*21)/100</f>
      </c>
      <c t="s">
        <v>27</v>
      </c>
    </row>
    <row r="165" spans="1:5" ht="12.75">
      <c r="A165" s="35" t="s">
        <v>55</v>
      </c>
      <c r="E165" s="39" t="s">
        <v>51</v>
      </c>
    </row>
    <row r="166" spans="1:5" ht="76.5">
      <c r="A166" s="35" t="s">
        <v>57</v>
      </c>
      <c r="E166" s="40" t="s">
        <v>647</v>
      </c>
    </row>
    <row r="167" spans="1:5" ht="38.25">
      <c r="A167" t="s">
        <v>58</v>
      </c>
      <c r="E167" s="39" t="s">
        <v>319</v>
      </c>
    </row>
    <row r="168" spans="1:13" ht="12.75">
      <c r="A168" t="s">
        <v>46</v>
      </c>
      <c r="C168" s="31" t="s">
        <v>124</v>
      </c>
      <c r="E168" s="33" t="s">
        <v>320</v>
      </c>
      <c r="J168" s="32">
        <f>0</f>
      </c>
      <c s="32">
        <f>0</f>
      </c>
      <c s="32">
        <f>0+L169</f>
      </c>
      <c s="32">
        <f>0+M169</f>
      </c>
    </row>
    <row r="169" spans="1:16" ht="12.75">
      <c r="A169" t="s">
        <v>49</v>
      </c>
      <c s="34" t="s">
        <v>465</v>
      </c>
      <c s="34" t="s">
        <v>325</v>
      </c>
      <c s="35" t="s">
        <v>51</v>
      </c>
      <c s="6" t="s">
        <v>326</v>
      </c>
      <c s="36" t="s">
        <v>134</v>
      </c>
      <c s="37">
        <v>16.8</v>
      </c>
      <c s="36">
        <v>0</v>
      </c>
      <c s="36">
        <f>ROUND(G169*H169,6)</f>
      </c>
      <c r="L169" s="38">
        <v>0</v>
      </c>
      <c s="32">
        <f>ROUND(ROUND(L169,2)*ROUND(G169,3),2)</f>
      </c>
      <c s="36" t="s">
        <v>54</v>
      </c>
      <c>
        <f>(M169*21)/100</f>
      </c>
      <c t="s">
        <v>27</v>
      </c>
    </row>
    <row r="170" spans="1:5" ht="12.75">
      <c r="A170" s="35" t="s">
        <v>55</v>
      </c>
      <c r="E170" s="39" t="s">
        <v>51</v>
      </c>
    </row>
    <row r="171" spans="1:5" ht="25.5">
      <c r="A171" s="35" t="s">
        <v>57</v>
      </c>
      <c r="E171" s="40" t="s">
        <v>652</v>
      </c>
    </row>
    <row r="172" spans="1:5" ht="242.25">
      <c r="A172" t="s">
        <v>58</v>
      </c>
      <c r="E172" s="39" t="s">
        <v>324</v>
      </c>
    </row>
    <row r="173" spans="1:13" ht="12.75">
      <c r="A173" t="s">
        <v>46</v>
      </c>
      <c r="C173" s="31" t="s">
        <v>131</v>
      </c>
      <c r="E173" s="33" t="s">
        <v>523</v>
      </c>
      <c r="J173" s="32">
        <f>0</f>
      </c>
      <c s="32">
        <f>0</f>
      </c>
      <c s="32">
        <f>0+L174+L178+L182+L186+L190+L194+L198+L202+L206+L210+L214+L218+L222+L226+L230+L234</f>
      </c>
      <c s="32">
        <f>0+M174+M178+M182+M186+M190+M194+M198+M202+M206+M210+M214+M218+M222+M226+M230+M234</f>
      </c>
    </row>
    <row r="174" spans="1:16" ht="12.75">
      <c r="A174" t="s">
        <v>49</v>
      </c>
      <c s="34" t="s">
        <v>470</v>
      </c>
      <c s="34" t="s">
        <v>524</v>
      </c>
      <c s="35" t="s">
        <v>51</v>
      </c>
      <c s="6" t="s">
        <v>525</v>
      </c>
      <c s="36" t="s">
        <v>134</v>
      </c>
      <c s="37">
        <v>75.14</v>
      </c>
      <c s="36">
        <v>0</v>
      </c>
      <c s="36">
        <f>ROUND(G174*H174,6)</f>
      </c>
      <c r="L174" s="38">
        <v>0</v>
      </c>
      <c s="32">
        <f>ROUND(ROUND(L174,2)*ROUND(G174,3),2)</f>
      </c>
      <c s="36" t="s">
        <v>54</v>
      </c>
      <c>
        <f>(M174*21)/100</f>
      </c>
      <c t="s">
        <v>27</v>
      </c>
    </row>
    <row r="175" spans="1:5" ht="25.5">
      <c r="A175" s="35" t="s">
        <v>55</v>
      </c>
      <c r="E175" s="39" t="s">
        <v>653</v>
      </c>
    </row>
    <row r="176" spans="1:5" ht="12.75">
      <c r="A176" s="35" t="s">
        <v>57</v>
      </c>
      <c r="E176" s="40" t="s">
        <v>654</v>
      </c>
    </row>
    <row r="177" spans="1:5" ht="38.25">
      <c r="A177" t="s">
        <v>58</v>
      </c>
      <c r="E177" s="39" t="s">
        <v>528</v>
      </c>
    </row>
    <row r="178" spans="1:16" ht="12.75">
      <c r="A178" t="s">
        <v>49</v>
      </c>
      <c s="34" t="s">
        <v>474</v>
      </c>
      <c s="34" t="s">
        <v>655</v>
      </c>
      <c s="35" t="s">
        <v>51</v>
      </c>
      <c s="6" t="s">
        <v>656</v>
      </c>
      <c s="36" t="s">
        <v>119</v>
      </c>
      <c s="37">
        <v>66.6</v>
      </c>
      <c s="36">
        <v>0</v>
      </c>
      <c s="36">
        <f>ROUND(G178*H178,6)</f>
      </c>
      <c r="L178" s="38">
        <v>0</v>
      </c>
      <c s="32">
        <f>ROUND(ROUND(L178,2)*ROUND(G178,3),2)</f>
      </c>
      <c s="36" t="s">
        <v>54</v>
      </c>
      <c>
        <f>(M178*21)/100</f>
      </c>
      <c t="s">
        <v>27</v>
      </c>
    </row>
    <row r="179" spans="1:5" ht="25.5">
      <c r="A179" s="35" t="s">
        <v>55</v>
      </c>
      <c r="E179" s="39" t="s">
        <v>657</v>
      </c>
    </row>
    <row r="180" spans="1:5" ht="25.5">
      <c r="A180" s="35" t="s">
        <v>57</v>
      </c>
      <c r="E180" s="40" t="s">
        <v>658</v>
      </c>
    </row>
    <row r="181" spans="1:5" ht="25.5">
      <c r="A181" t="s">
        <v>58</v>
      </c>
      <c r="E181" s="39" t="s">
        <v>659</v>
      </c>
    </row>
    <row r="182" spans="1:16" ht="12.75">
      <c r="A182" t="s">
        <v>49</v>
      </c>
      <c s="34" t="s">
        <v>478</v>
      </c>
      <c s="34" t="s">
        <v>660</v>
      </c>
      <c s="35" t="s">
        <v>51</v>
      </c>
      <c s="6" t="s">
        <v>661</v>
      </c>
      <c s="36" t="s">
        <v>119</v>
      </c>
      <c s="37">
        <v>16</v>
      </c>
      <c s="36">
        <v>0</v>
      </c>
      <c s="36">
        <f>ROUND(G182*H182,6)</f>
      </c>
      <c r="L182" s="38">
        <v>0</v>
      </c>
      <c s="32">
        <f>ROUND(ROUND(L182,2)*ROUND(G182,3),2)</f>
      </c>
      <c s="36" t="s">
        <v>54</v>
      </c>
      <c>
        <f>(M182*21)/100</f>
      </c>
      <c t="s">
        <v>27</v>
      </c>
    </row>
    <row r="183" spans="1:5" ht="25.5">
      <c r="A183" s="35" t="s">
        <v>55</v>
      </c>
      <c r="E183" s="39" t="s">
        <v>662</v>
      </c>
    </row>
    <row r="184" spans="1:5" ht="12.75">
      <c r="A184" s="35" t="s">
        <v>57</v>
      </c>
      <c r="E184" s="40" t="s">
        <v>663</v>
      </c>
    </row>
    <row r="185" spans="1:5" ht="25.5">
      <c r="A185" t="s">
        <v>58</v>
      </c>
      <c r="E185" s="39" t="s">
        <v>664</v>
      </c>
    </row>
    <row r="186" spans="1:16" ht="25.5">
      <c r="A186" t="s">
        <v>49</v>
      </c>
      <c s="34" t="s">
        <v>483</v>
      </c>
      <c s="34" t="s">
        <v>665</v>
      </c>
      <c s="35" t="s">
        <v>51</v>
      </c>
      <c s="6" t="s">
        <v>666</v>
      </c>
      <c s="36" t="s">
        <v>134</v>
      </c>
      <c s="37">
        <v>120</v>
      </c>
      <c s="36">
        <v>0</v>
      </c>
      <c s="36">
        <f>ROUND(G186*H186,6)</f>
      </c>
      <c r="L186" s="38">
        <v>0</v>
      </c>
      <c s="32">
        <f>ROUND(ROUND(L186,2)*ROUND(G186,3),2)</f>
      </c>
      <c s="36" t="s">
        <v>54</v>
      </c>
      <c>
        <f>(M186*21)/100</f>
      </c>
      <c t="s">
        <v>27</v>
      </c>
    </row>
    <row r="187" spans="1:5" ht="12.75">
      <c r="A187" s="35" t="s">
        <v>55</v>
      </c>
      <c r="E187" s="39" t="s">
        <v>667</v>
      </c>
    </row>
    <row r="188" spans="1:5" ht="12.75">
      <c r="A188" s="35" t="s">
        <v>57</v>
      </c>
      <c r="E188" s="40" t="s">
        <v>668</v>
      </c>
    </row>
    <row r="189" spans="1:5" ht="38.25">
      <c r="A189" t="s">
        <v>58</v>
      </c>
      <c r="E189" s="39" t="s">
        <v>669</v>
      </c>
    </row>
    <row r="190" spans="1:16" ht="12.75">
      <c r="A190" t="s">
        <v>49</v>
      </c>
      <c s="34" t="s">
        <v>488</v>
      </c>
      <c s="34" t="s">
        <v>670</v>
      </c>
      <c s="35" t="s">
        <v>51</v>
      </c>
      <c s="6" t="s">
        <v>671</v>
      </c>
      <c s="36" t="s">
        <v>134</v>
      </c>
      <c s="37">
        <v>120</v>
      </c>
      <c s="36">
        <v>0</v>
      </c>
      <c s="36">
        <f>ROUND(G190*H190,6)</f>
      </c>
      <c r="L190" s="38">
        <v>0</v>
      </c>
      <c s="32">
        <f>ROUND(ROUND(L190,2)*ROUND(G190,3),2)</f>
      </c>
      <c s="36" t="s">
        <v>54</v>
      </c>
      <c>
        <f>(M190*21)/100</f>
      </c>
      <c t="s">
        <v>27</v>
      </c>
    </row>
    <row r="191" spans="1:5" ht="12.75">
      <c r="A191" s="35" t="s">
        <v>55</v>
      </c>
      <c r="E191" s="39" t="s">
        <v>672</v>
      </c>
    </row>
    <row r="192" spans="1:5" ht="12.75">
      <c r="A192" s="35" t="s">
        <v>57</v>
      </c>
      <c r="E192" s="40" t="s">
        <v>668</v>
      </c>
    </row>
    <row r="193" spans="1:5" ht="25.5">
      <c r="A193" t="s">
        <v>58</v>
      </c>
      <c r="E193" s="39" t="s">
        <v>664</v>
      </c>
    </row>
    <row r="194" spans="1:16" ht="12.75">
      <c r="A194" t="s">
        <v>49</v>
      </c>
      <c s="34" t="s">
        <v>494</v>
      </c>
      <c s="34" t="s">
        <v>530</v>
      </c>
      <c s="35" t="s">
        <v>51</v>
      </c>
      <c s="6" t="s">
        <v>531</v>
      </c>
      <c s="36" t="s">
        <v>157</v>
      </c>
      <c s="37">
        <v>2</v>
      </c>
      <c s="36">
        <v>0</v>
      </c>
      <c s="36">
        <f>ROUND(G194*H194,6)</f>
      </c>
      <c r="L194" s="38">
        <v>0</v>
      </c>
      <c s="32">
        <f>ROUND(ROUND(L194,2)*ROUND(G194,3),2)</f>
      </c>
      <c s="36" t="s">
        <v>54</v>
      </c>
      <c>
        <f>(M194*21)/100</f>
      </c>
      <c t="s">
        <v>27</v>
      </c>
    </row>
    <row r="195" spans="1:5" ht="12.75">
      <c r="A195" s="35" t="s">
        <v>55</v>
      </c>
      <c r="E195" s="39" t="s">
        <v>673</v>
      </c>
    </row>
    <row r="196" spans="1:5" ht="25.5">
      <c r="A196" s="35" t="s">
        <v>57</v>
      </c>
      <c r="E196" s="40" t="s">
        <v>533</v>
      </c>
    </row>
    <row r="197" spans="1:5" ht="369.75">
      <c r="A197" t="s">
        <v>58</v>
      </c>
      <c r="E197" s="39" t="s">
        <v>534</v>
      </c>
    </row>
    <row r="198" spans="1:16" ht="12.75">
      <c r="A198" t="s">
        <v>49</v>
      </c>
      <c s="34" t="s">
        <v>499</v>
      </c>
      <c s="34" t="s">
        <v>674</v>
      </c>
      <c s="35" t="s">
        <v>51</v>
      </c>
      <c s="6" t="s">
        <v>675</v>
      </c>
      <c s="36" t="s">
        <v>119</v>
      </c>
      <c s="37">
        <v>941.011</v>
      </c>
      <c s="36">
        <v>0</v>
      </c>
      <c s="36">
        <f>ROUND(G198*H198,6)</f>
      </c>
      <c r="L198" s="38">
        <v>0</v>
      </c>
      <c s="32">
        <f>ROUND(ROUND(L198,2)*ROUND(G198,3),2)</f>
      </c>
      <c s="36" t="s">
        <v>54</v>
      </c>
      <c>
        <f>(M198*21)/100</f>
      </c>
      <c t="s">
        <v>27</v>
      </c>
    </row>
    <row r="199" spans="1:5" ht="12.75">
      <c r="A199" s="35" t="s">
        <v>55</v>
      </c>
      <c r="E199" s="39" t="s">
        <v>676</v>
      </c>
    </row>
    <row r="200" spans="1:5" ht="382.5">
      <c r="A200" s="35" t="s">
        <v>57</v>
      </c>
      <c r="E200" s="40" t="s">
        <v>644</v>
      </c>
    </row>
    <row r="201" spans="1:5" ht="25.5">
      <c r="A201" t="s">
        <v>58</v>
      </c>
      <c r="E201" s="39" t="s">
        <v>677</v>
      </c>
    </row>
    <row r="202" spans="1:16" ht="12.75">
      <c r="A202" t="s">
        <v>49</v>
      </c>
      <c s="34" t="s">
        <v>504</v>
      </c>
      <c s="34" t="s">
        <v>678</v>
      </c>
      <c s="35" t="s">
        <v>51</v>
      </c>
      <c s="6" t="s">
        <v>679</v>
      </c>
      <c s="36" t="s">
        <v>119</v>
      </c>
      <c s="37">
        <v>941.011</v>
      </c>
      <c s="36">
        <v>0</v>
      </c>
      <c s="36">
        <f>ROUND(G202*H202,6)</f>
      </c>
      <c r="L202" s="38">
        <v>0</v>
      </c>
      <c s="32">
        <f>ROUND(ROUND(L202,2)*ROUND(G202,3),2)</f>
      </c>
      <c s="36" t="s">
        <v>54</v>
      </c>
      <c>
        <f>(M202*21)/100</f>
      </c>
      <c t="s">
        <v>27</v>
      </c>
    </row>
    <row r="203" spans="1:5" ht="12.75">
      <c r="A203" s="35" t="s">
        <v>55</v>
      </c>
      <c r="E203" s="39" t="s">
        <v>680</v>
      </c>
    </row>
    <row r="204" spans="1:5" ht="382.5">
      <c r="A204" s="35" t="s">
        <v>57</v>
      </c>
      <c r="E204" s="40" t="s">
        <v>644</v>
      </c>
    </row>
    <row r="205" spans="1:5" ht="25.5">
      <c r="A205" t="s">
        <v>58</v>
      </c>
      <c r="E205" s="39" t="s">
        <v>677</v>
      </c>
    </row>
    <row r="206" spans="1:16" ht="12.75">
      <c r="A206" t="s">
        <v>49</v>
      </c>
      <c s="34" t="s">
        <v>508</v>
      </c>
      <c s="34" t="s">
        <v>681</v>
      </c>
      <c s="35" t="s">
        <v>51</v>
      </c>
      <c s="6" t="s">
        <v>682</v>
      </c>
      <c s="36" t="s">
        <v>119</v>
      </c>
      <c s="37">
        <v>941.011</v>
      </c>
      <c s="36">
        <v>0</v>
      </c>
      <c s="36">
        <f>ROUND(G206*H206,6)</f>
      </c>
      <c r="L206" s="38">
        <v>0</v>
      </c>
      <c s="32">
        <f>ROUND(ROUND(L206,2)*ROUND(G206,3),2)</f>
      </c>
      <c s="36" t="s">
        <v>54</v>
      </c>
      <c>
        <f>(M206*21)/100</f>
      </c>
      <c t="s">
        <v>27</v>
      </c>
    </row>
    <row r="207" spans="1:5" ht="12.75">
      <c r="A207" s="35" t="s">
        <v>55</v>
      </c>
      <c r="E207" s="39" t="s">
        <v>51</v>
      </c>
    </row>
    <row r="208" spans="1:5" ht="382.5">
      <c r="A208" s="35" t="s">
        <v>57</v>
      </c>
      <c r="E208" s="40" t="s">
        <v>644</v>
      </c>
    </row>
    <row r="209" spans="1:5" ht="25.5">
      <c r="A209" t="s">
        <v>58</v>
      </c>
      <c r="E209" s="39" t="s">
        <v>677</v>
      </c>
    </row>
    <row r="210" spans="1:16" ht="12.75">
      <c r="A210" t="s">
        <v>49</v>
      </c>
      <c s="34" t="s">
        <v>513</v>
      </c>
      <c s="34" t="s">
        <v>683</v>
      </c>
      <c s="35" t="s">
        <v>51</v>
      </c>
      <c s="6" t="s">
        <v>684</v>
      </c>
      <c s="36" t="s">
        <v>685</v>
      </c>
      <c s="37">
        <v>706.977</v>
      </c>
      <c s="36">
        <v>0</v>
      </c>
      <c s="36">
        <f>ROUND(G210*H210,6)</f>
      </c>
      <c r="L210" s="38">
        <v>0</v>
      </c>
      <c s="32">
        <f>ROUND(ROUND(L210,2)*ROUND(G210,3),2)</f>
      </c>
      <c s="36" t="s">
        <v>54</v>
      </c>
      <c>
        <f>(M210*21)/100</f>
      </c>
      <c t="s">
        <v>27</v>
      </c>
    </row>
    <row r="211" spans="1:5" ht="12.75">
      <c r="A211" s="35" t="s">
        <v>55</v>
      </c>
      <c r="E211" s="39" t="s">
        <v>51</v>
      </c>
    </row>
    <row r="212" spans="1:5" ht="25.5">
      <c r="A212" s="35" t="s">
        <v>57</v>
      </c>
      <c r="E212" s="40" t="s">
        <v>686</v>
      </c>
    </row>
    <row r="213" spans="1:5" ht="25.5">
      <c r="A213" t="s">
        <v>58</v>
      </c>
      <c r="E213" s="39" t="s">
        <v>687</v>
      </c>
    </row>
    <row r="214" spans="1:16" ht="12.75">
      <c r="A214" t="s">
        <v>49</v>
      </c>
      <c s="34" t="s">
        <v>518</v>
      </c>
      <c s="34" t="s">
        <v>688</v>
      </c>
      <c s="35" t="s">
        <v>51</v>
      </c>
      <c s="6" t="s">
        <v>689</v>
      </c>
      <c s="36" t="s">
        <v>685</v>
      </c>
      <c s="37">
        <v>1196.355</v>
      </c>
      <c s="36">
        <v>0</v>
      </c>
      <c s="36">
        <f>ROUND(G214*H214,6)</f>
      </c>
      <c r="L214" s="38">
        <v>0</v>
      </c>
      <c s="32">
        <f>ROUND(ROUND(L214,2)*ROUND(G214,3),2)</f>
      </c>
      <c s="36" t="s">
        <v>54</v>
      </c>
      <c>
        <f>(M214*21)/100</f>
      </c>
      <c t="s">
        <v>27</v>
      </c>
    </row>
    <row r="215" spans="1:5" ht="12.75">
      <c r="A215" s="35" t="s">
        <v>55</v>
      </c>
      <c r="E215" s="39" t="s">
        <v>51</v>
      </c>
    </row>
    <row r="216" spans="1:5" ht="102">
      <c r="A216" s="35" t="s">
        <v>57</v>
      </c>
      <c r="E216" s="40" t="s">
        <v>690</v>
      </c>
    </row>
    <row r="217" spans="1:5" ht="25.5">
      <c r="A217" t="s">
        <v>58</v>
      </c>
      <c r="E217" s="39" t="s">
        <v>687</v>
      </c>
    </row>
    <row r="218" spans="1:16" ht="12.75">
      <c r="A218" t="s">
        <v>49</v>
      </c>
      <c s="34" t="s">
        <v>122</v>
      </c>
      <c s="34" t="s">
        <v>545</v>
      </c>
      <c s="35" t="s">
        <v>51</v>
      </c>
      <c s="6" t="s">
        <v>546</v>
      </c>
      <c s="36" t="s">
        <v>107</v>
      </c>
      <c s="37">
        <v>44.46</v>
      </c>
      <c s="36">
        <v>0</v>
      </c>
      <c s="36">
        <f>ROUND(G218*H218,6)</f>
      </c>
      <c r="L218" s="38">
        <v>0</v>
      </c>
      <c s="32">
        <f>ROUND(ROUND(L218,2)*ROUND(G218,3),2)</f>
      </c>
      <c s="36" t="s">
        <v>54</v>
      </c>
      <c>
        <f>(M218*21)/100</f>
      </c>
      <c t="s">
        <v>27</v>
      </c>
    </row>
    <row r="219" spans="1:5" ht="12.75">
      <c r="A219" s="35" t="s">
        <v>55</v>
      </c>
      <c r="E219" s="39" t="s">
        <v>51</v>
      </c>
    </row>
    <row r="220" spans="1:5" ht="89.25">
      <c r="A220" s="35" t="s">
        <v>57</v>
      </c>
      <c r="E220" s="40" t="s">
        <v>691</v>
      </c>
    </row>
    <row r="221" spans="1:5" ht="114.75">
      <c r="A221" t="s">
        <v>58</v>
      </c>
      <c r="E221" s="39" t="s">
        <v>548</v>
      </c>
    </row>
    <row r="222" spans="1:16" ht="12.75">
      <c r="A222" t="s">
        <v>49</v>
      </c>
      <c s="34" t="s">
        <v>129</v>
      </c>
      <c s="34" t="s">
        <v>550</v>
      </c>
      <c s="35" t="s">
        <v>51</v>
      </c>
      <c s="6" t="s">
        <v>551</v>
      </c>
      <c s="36" t="s">
        <v>230</v>
      </c>
      <c s="37">
        <v>1333.8</v>
      </c>
      <c s="36">
        <v>0</v>
      </c>
      <c s="36">
        <f>ROUND(G222*H222,6)</f>
      </c>
      <c r="L222" s="38">
        <v>0</v>
      </c>
      <c s="32">
        <f>ROUND(ROUND(L222,2)*ROUND(G222,3),2)</f>
      </c>
      <c s="36" t="s">
        <v>54</v>
      </c>
      <c>
        <f>(M222*21)/100</f>
      </c>
      <c t="s">
        <v>27</v>
      </c>
    </row>
    <row r="223" spans="1:5" ht="12.75">
      <c r="A223" s="35" t="s">
        <v>55</v>
      </c>
      <c r="E223" s="39" t="s">
        <v>51</v>
      </c>
    </row>
    <row r="224" spans="1:5" ht="25.5">
      <c r="A224" s="35" t="s">
        <v>57</v>
      </c>
      <c r="E224" s="40" t="s">
        <v>692</v>
      </c>
    </row>
    <row r="225" spans="1:5" ht="25.5">
      <c r="A225" t="s">
        <v>58</v>
      </c>
      <c r="E225" s="39" t="s">
        <v>543</v>
      </c>
    </row>
    <row r="226" spans="1:16" ht="12.75">
      <c r="A226" t="s">
        <v>49</v>
      </c>
      <c s="34" t="s">
        <v>529</v>
      </c>
      <c s="34" t="s">
        <v>693</v>
      </c>
      <c s="35" t="s">
        <v>51</v>
      </c>
      <c s="6" t="s">
        <v>694</v>
      </c>
      <c s="36" t="s">
        <v>107</v>
      </c>
      <c s="37">
        <v>3</v>
      </c>
      <c s="36">
        <v>0</v>
      </c>
      <c s="36">
        <f>ROUND(G226*H226,6)</f>
      </c>
      <c r="L226" s="38">
        <v>0</v>
      </c>
      <c s="32">
        <f>ROUND(ROUND(L226,2)*ROUND(G226,3),2)</f>
      </c>
      <c s="36" t="s">
        <v>54</v>
      </c>
      <c>
        <f>(M226*21)/100</f>
      </c>
      <c t="s">
        <v>27</v>
      </c>
    </row>
    <row r="227" spans="1:5" ht="12.75">
      <c r="A227" s="35" t="s">
        <v>55</v>
      </c>
      <c r="E227" s="39" t="s">
        <v>51</v>
      </c>
    </row>
    <row r="228" spans="1:5" ht="25.5">
      <c r="A228" s="35" t="s">
        <v>57</v>
      </c>
      <c r="E228" s="40" t="s">
        <v>695</v>
      </c>
    </row>
    <row r="229" spans="1:5" ht="114.75">
      <c r="A229" t="s">
        <v>58</v>
      </c>
      <c r="E229" s="39" t="s">
        <v>548</v>
      </c>
    </row>
    <row r="230" spans="1:16" ht="12.75">
      <c r="A230" t="s">
        <v>49</v>
      </c>
      <c s="34" t="s">
        <v>142</v>
      </c>
      <c s="34" t="s">
        <v>696</v>
      </c>
      <c s="35" t="s">
        <v>51</v>
      </c>
      <c s="6" t="s">
        <v>697</v>
      </c>
      <c s="36" t="s">
        <v>230</v>
      </c>
      <c s="37">
        <v>75</v>
      </c>
      <c s="36">
        <v>0</v>
      </c>
      <c s="36">
        <f>ROUND(G230*H230,6)</f>
      </c>
      <c r="L230" s="38">
        <v>0</v>
      </c>
      <c s="32">
        <f>ROUND(ROUND(L230,2)*ROUND(G230,3),2)</f>
      </c>
      <c s="36" t="s">
        <v>54</v>
      </c>
      <c>
        <f>(M230*21)/100</f>
      </c>
      <c t="s">
        <v>27</v>
      </c>
    </row>
    <row r="231" spans="1:5" ht="12.75">
      <c r="A231" s="35" t="s">
        <v>55</v>
      </c>
      <c r="E231" s="39" t="s">
        <v>51</v>
      </c>
    </row>
    <row r="232" spans="1:5" ht="12.75">
      <c r="A232" s="35" t="s">
        <v>57</v>
      </c>
      <c r="E232" s="40" t="s">
        <v>698</v>
      </c>
    </row>
    <row r="233" spans="1:5" ht="25.5">
      <c r="A233" t="s">
        <v>58</v>
      </c>
      <c r="E233" s="39" t="s">
        <v>543</v>
      </c>
    </row>
    <row r="234" spans="1:16" ht="12.75">
      <c r="A234" t="s">
        <v>49</v>
      </c>
      <c s="34" t="s">
        <v>539</v>
      </c>
      <c s="34" t="s">
        <v>699</v>
      </c>
      <c s="35" t="s">
        <v>700</v>
      </c>
      <c s="6" t="s">
        <v>701</v>
      </c>
      <c s="36" t="s">
        <v>119</v>
      </c>
      <c s="37">
        <v>941.011</v>
      </c>
      <c s="36">
        <v>0</v>
      </c>
      <c s="36">
        <f>ROUND(G234*H234,6)</f>
      </c>
      <c r="L234" s="38">
        <v>0</v>
      </c>
      <c s="32">
        <f>ROUND(ROUND(L234,2)*ROUND(G234,3),2)</f>
      </c>
      <c s="36" t="s">
        <v>80</v>
      </c>
      <c>
        <f>(M234*21)/100</f>
      </c>
      <c t="s">
        <v>27</v>
      </c>
    </row>
    <row r="235" spans="1:5" ht="12.75">
      <c r="A235" s="35" t="s">
        <v>55</v>
      </c>
      <c r="E235" s="39" t="s">
        <v>702</v>
      </c>
    </row>
    <row r="236" spans="1:5" ht="12.75">
      <c r="A236" s="35" t="s">
        <v>57</v>
      </c>
      <c r="E236" s="40" t="s">
        <v>703</v>
      </c>
    </row>
    <row r="237" spans="1:5" ht="89.25">
      <c r="A237" t="s">
        <v>58</v>
      </c>
      <c r="E237" s="39" t="s">
        <v>704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705</v>
      </c>
      <c s="41">
        <f>Rekapitulace!C20</f>
      </c>
      <c s="20" t="s">
        <v>0</v>
      </c>
      <c t="s">
        <v>23</v>
      </c>
      <c t="s">
        <v>27</v>
      </c>
    </row>
    <row r="4" spans="1:16" ht="32" customHeight="1">
      <c r="A4" s="24" t="s">
        <v>20</v>
      </c>
      <c s="25" t="s">
        <v>28</v>
      </c>
      <c s="27" t="s">
        <v>705</v>
      </c>
      <c r="E4" s="26" t="s">
        <v>706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COUNTIFS(L8:L108,"=0",A8:A108,"P")+COUNTIFS(L8:L108,"",A8:A108,"P")+SUM(Q8:Q108)</f>
      </c>
    </row>
    <row r="8" spans="1:13" ht="12.75">
      <c r="A8" t="s">
        <v>44</v>
      </c>
      <c r="C8" s="28" t="s">
        <v>709</v>
      </c>
      <c r="E8" s="30" t="s">
        <v>708</v>
      </c>
      <c r="J8" s="29">
        <f>0+J9+J14+J23</f>
      </c>
      <c s="29">
        <f>0+K9+K14+K23</f>
      </c>
      <c s="29">
        <f>0+L9+L14+L23</f>
      </c>
      <c s="29">
        <f>0+M9+M14+M23</f>
      </c>
    </row>
    <row r="9" spans="1:13" ht="12.75">
      <c r="A9" t="s">
        <v>46</v>
      </c>
      <c r="C9" s="31" t="s">
        <v>86</v>
      </c>
      <c r="E9" s="33" t="s">
        <v>87</v>
      </c>
      <c r="J9" s="32">
        <f>0</f>
      </c>
      <c s="32">
        <f>0</f>
      </c>
      <c s="32">
        <f>0+L10</f>
      </c>
      <c s="32">
        <f>0+M10</f>
      </c>
    </row>
    <row r="10" spans="1:16" ht="12.75">
      <c r="A10" t="s">
        <v>49</v>
      </c>
      <c s="34" t="s">
        <v>47</v>
      </c>
      <c s="34" t="s">
        <v>710</v>
      </c>
      <c s="35" t="s">
        <v>51</v>
      </c>
      <c s="6" t="s">
        <v>711</v>
      </c>
      <c s="36" t="s">
        <v>53</v>
      </c>
      <c s="37">
        <v>1</v>
      </c>
      <c s="36">
        <v>0</v>
      </c>
      <c s="36">
        <f>ROUND(G10*H10,6)</f>
      </c>
      <c r="L10" s="38">
        <v>0</v>
      </c>
      <c s="32">
        <f>ROUND(ROUND(L10,2)*ROUND(G10,3),2)</f>
      </c>
      <c s="36" t="s">
        <v>54</v>
      </c>
      <c>
        <f>(M10*21)/100</f>
      </c>
      <c t="s">
        <v>27</v>
      </c>
    </row>
    <row r="11" spans="1:5" ht="12.75">
      <c r="A11" s="35" t="s">
        <v>55</v>
      </c>
      <c r="E11" s="39" t="s">
        <v>51</v>
      </c>
    </row>
    <row r="12" spans="1:5" ht="12.75">
      <c r="A12" s="35" t="s">
        <v>57</v>
      </c>
      <c r="E12" s="40" t="s">
        <v>712</v>
      </c>
    </row>
    <row r="13" spans="1:5" ht="38.25">
      <c r="A13" t="s">
        <v>58</v>
      </c>
      <c r="E13" s="39" t="s">
        <v>713</v>
      </c>
    </row>
    <row r="14" spans="1:13" ht="12.75">
      <c r="A14" t="s">
        <v>46</v>
      </c>
      <c r="C14" s="31" t="s">
        <v>47</v>
      </c>
      <c r="E14" s="33" t="s">
        <v>104</v>
      </c>
      <c r="J14" s="32">
        <f>0</f>
      </c>
      <c s="32">
        <f>0</f>
      </c>
      <c s="32">
        <f>0+L15+L19</f>
      </c>
      <c s="32">
        <f>0+M15+M19</f>
      </c>
    </row>
    <row r="15" spans="1:16" ht="12.75">
      <c r="A15" t="s">
        <v>49</v>
      </c>
      <c s="34" t="s">
        <v>27</v>
      </c>
      <c s="34" t="s">
        <v>714</v>
      </c>
      <c s="35" t="s">
        <v>51</v>
      </c>
      <c s="6" t="s">
        <v>715</v>
      </c>
      <c s="36" t="s">
        <v>107</v>
      </c>
      <c s="37">
        <v>123</v>
      </c>
      <c s="36">
        <v>0</v>
      </c>
      <c s="36">
        <f>ROUND(G15*H15,6)</f>
      </c>
      <c r="L15" s="38">
        <v>0</v>
      </c>
      <c s="32">
        <f>ROUND(ROUND(L15,2)*ROUND(G15,3),2)</f>
      </c>
      <c s="36" t="s">
        <v>54</v>
      </c>
      <c>
        <f>(M15*21)/100</f>
      </c>
      <c t="s">
        <v>27</v>
      </c>
    </row>
    <row r="16" spans="1:5" ht="12.75">
      <c r="A16" s="35" t="s">
        <v>55</v>
      </c>
      <c r="E16" s="39" t="s">
        <v>716</v>
      </c>
    </row>
    <row r="17" spans="1:5" ht="12.75">
      <c r="A17" s="35" t="s">
        <v>57</v>
      </c>
      <c r="E17" s="40" t="s">
        <v>717</v>
      </c>
    </row>
    <row r="18" spans="1:5" ht="12.75">
      <c r="A18" t="s">
        <v>58</v>
      </c>
      <c r="E18" s="39" t="s">
        <v>718</v>
      </c>
    </row>
    <row r="19" spans="1:16" ht="12.75">
      <c r="A19" t="s">
        <v>49</v>
      </c>
      <c s="34" t="s">
        <v>26</v>
      </c>
      <c s="34" t="s">
        <v>719</v>
      </c>
      <c s="35" t="s">
        <v>51</v>
      </c>
      <c s="6" t="s">
        <v>720</v>
      </c>
      <c s="36" t="s">
        <v>107</v>
      </c>
      <c s="37">
        <v>123</v>
      </c>
      <c s="36">
        <v>0</v>
      </c>
      <c s="36">
        <f>ROUND(G19*H19,6)</f>
      </c>
      <c r="L19" s="38">
        <v>0</v>
      </c>
      <c s="32">
        <f>ROUND(ROUND(L19,2)*ROUND(G19,3),2)</f>
      </c>
      <c s="36" t="s">
        <v>54</v>
      </c>
      <c>
        <f>(M19*21)/100</f>
      </c>
      <c t="s">
        <v>27</v>
      </c>
    </row>
    <row r="20" spans="1:5" ht="12.75">
      <c r="A20" s="35" t="s">
        <v>55</v>
      </c>
      <c r="E20" s="39" t="s">
        <v>716</v>
      </c>
    </row>
    <row r="21" spans="1:5" ht="12.75">
      <c r="A21" s="35" t="s">
        <v>57</v>
      </c>
      <c r="E21" s="40" t="s">
        <v>717</v>
      </c>
    </row>
    <row r="22" spans="1:5" ht="12.75">
      <c r="A22" t="s">
        <v>58</v>
      </c>
      <c r="E22" s="39" t="s">
        <v>718</v>
      </c>
    </row>
    <row r="23" spans="1:13" ht="12.75">
      <c r="A23" t="s">
        <v>46</v>
      </c>
      <c r="C23" s="31" t="s">
        <v>116</v>
      </c>
      <c r="E23" s="33" t="s">
        <v>721</v>
      </c>
      <c r="J23" s="32">
        <f>0</f>
      </c>
      <c s="32">
        <f>0</f>
      </c>
      <c s="32">
        <f>0+L24+L28+L32+L36+L40+L44+L48+L52+L56+L60+L64+L68+L72+L76+L80+L84+L88+L92+L96+L100+L104+L108</f>
      </c>
      <c s="32">
        <f>0+M24+M28+M32+M36+M40+M44+M48+M52+M56+M60+M64+M68+M72+M76+M80+M84+M88+M92+M96+M100+M104+M108</f>
      </c>
    </row>
    <row r="24" spans="1:16" ht="12.75">
      <c r="A24" t="s">
        <v>49</v>
      </c>
      <c s="34" t="s">
        <v>69</v>
      </c>
      <c s="34" t="s">
        <v>722</v>
      </c>
      <c s="35" t="s">
        <v>51</v>
      </c>
      <c s="6" t="s">
        <v>723</v>
      </c>
      <c s="36" t="s">
        <v>157</v>
      </c>
      <c s="37">
        <v>3</v>
      </c>
      <c s="36">
        <v>0</v>
      </c>
      <c s="36">
        <f>ROUND(G24*H24,6)</f>
      </c>
      <c r="L24" s="38">
        <v>0</v>
      </c>
      <c s="32">
        <f>ROUND(ROUND(L24,2)*ROUND(G24,3),2)</f>
      </c>
      <c s="36" t="s">
        <v>54</v>
      </c>
      <c>
        <f>(M24*21)/100</f>
      </c>
      <c t="s">
        <v>27</v>
      </c>
    </row>
    <row r="25" spans="1:5" ht="12.75">
      <c r="A25" s="35" t="s">
        <v>55</v>
      </c>
      <c r="E25" s="39" t="s">
        <v>716</v>
      </c>
    </row>
    <row r="26" spans="1:5" ht="12.75">
      <c r="A26" s="35" t="s">
        <v>57</v>
      </c>
      <c r="E26" s="40" t="s">
        <v>724</v>
      </c>
    </row>
    <row r="27" spans="1:5" ht="12.75">
      <c r="A27" t="s">
        <v>58</v>
      </c>
      <c r="E27" s="39" t="s">
        <v>718</v>
      </c>
    </row>
    <row r="28" spans="1:16" ht="12.75">
      <c r="A28" t="s">
        <v>49</v>
      </c>
      <c s="34" t="s">
        <v>73</v>
      </c>
      <c s="34" t="s">
        <v>725</v>
      </c>
      <c s="35" t="s">
        <v>51</v>
      </c>
      <c s="6" t="s">
        <v>726</v>
      </c>
      <c s="36" t="s">
        <v>157</v>
      </c>
      <c s="37">
        <v>3</v>
      </c>
      <c s="36">
        <v>0</v>
      </c>
      <c s="36">
        <f>ROUND(G28*H28,6)</f>
      </c>
      <c r="L28" s="38">
        <v>0</v>
      </c>
      <c s="32">
        <f>ROUND(ROUND(L28,2)*ROUND(G28,3),2)</f>
      </c>
      <c s="36" t="s">
        <v>54</v>
      </c>
      <c>
        <f>(M28*21)/100</f>
      </c>
      <c t="s">
        <v>27</v>
      </c>
    </row>
    <row r="29" spans="1:5" ht="12.75">
      <c r="A29" s="35" t="s">
        <v>55</v>
      </c>
      <c r="E29" s="39" t="s">
        <v>716</v>
      </c>
    </row>
    <row r="30" spans="1:5" ht="12.75">
      <c r="A30" s="35" t="s">
        <v>57</v>
      </c>
      <c r="E30" s="40" t="s">
        <v>724</v>
      </c>
    </row>
    <row r="31" spans="1:5" ht="12.75">
      <c r="A31" t="s">
        <v>58</v>
      </c>
      <c r="E31" s="39" t="s">
        <v>718</v>
      </c>
    </row>
    <row r="32" spans="1:16" ht="12.75">
      <c r="A32" t="s">
        <v>49</v>
      </c>
      <c s="34" t="s">
        <v>77</v>
      </c>
      <c s="34" t="s">
        <v>727</v>
      </c>
      <c s="35" t="s">
        <v>51</v>
      </c>
      <c s="6" t="s">
        <v>728</v>
      </c>
      <c s="36" t="s">
        <v>134</v>
      </c>
      <c s="37">
        <v>65</v>
      </c>
      <c s="36">
        <v>0</v>
      </c>
      <c s="36">
        <f>ROUND(G32*H32,6)</f>
      </c>
      <c r="L32" s="38">
        <v>0</v>
      </c>
      <c s="32">
        <f>ROUND(ROUND(L32,2)*ROUND(G32,3),2)</f>
      </c>
      <c s="36" t="s">
        <v>54</v>
      </c>
      <c>
        <f>(M32*21)/100</f>
      </c>
      <c t="s">
        <v>27</v>
      </c>
    </row>
    <row r="33" spans="1:5" ht="12.75">
      <c r="A33" s="35" t="s">
        <v>55</v>
      </c>
      <c r="E33" s="39" t="s">
        <v>716</v>
      </c>
    </row>
    <row r="34" spans="1:5" ht="12.75">
      <c r="A34" s="35" t="s">
        <v>57</v>
      </c>
      <c r="E34" s="40" t="s">
        <v>729</v>
      </c>
    </row>
    <row r="35" spans="1:5" ht="12.75">
      <c r="A35" t="s">
        <v>58</v>
      </c>
      <c r="E35" s="39" t="s">
        <v>718</v>
      </c>
    </row>
    <row r="36" spans="1:16" ht="12.75">
      <c r="A36" t="s">
        <v>49</v>
      </c>
      <c s="34" t="s">
        <v>116</v>
      </c>
      <c s="34" t="s">
        <v>730</v>
      </c>
      <c s="35" t="s">
        <v>51</v>
      </c>
      <c s="6" t="s">
        <v>731</v>
      </c>
      <c s="36" t="s">
        <v>134</v>
      </c>
      <c s="37">
        <v>30</v>
      </c>
      <c s="36">
        <v>0</v>
      </c>
      <c s="36">
        <f>ROUND(G36*H36,6)</f>
      </c>
      <c r="L36" s="38">
        <v>0</v>
      </c>
      <c s="32">
        <f>ROUND(ROUND(L36,2)*ROUND(G36,3),2)</f>
      </c>
      <c s="36" t="s">
        <v>54</v>
      </c>
      <c>
        <f>(M36*21)/100</f>
      </c>
      <c t="s">
        <v>27</v>
      </c>
    </row>
    <row r="37" spans="1:5" ht="12.75">
      <c r="A37" s="35" t="s">
        <v>55</v>
      </c>
      <c r="E37" s="39" t="s">
        <v>716</v>
      </c>
    </row>
    <row r="38" spans="1:5" ht="12.75">
      <c r="A38" s="35" t="s">
        <v>57</v>
      </c>
      <c r="E38" s="40" t="s">
        <v>732</v>
      </c>
    </row>
    <row r="39" spans="1:5" ht="12.75">
      <c r="A39" t="s">
        <v>58</v>
      </c>
      <c r="E39" s="39" t="s">
        <v>718</v>
      </c>
    </row>
    <row r="40" spans="1:16" ht="12.75">
      <c r="A40" t="s">
        <v>49</v>
      </c>
      <c s="34" t="s">
        <v>124</v>
      </c>
      <c s="34" t="s">
        <v>733</v>
      </c>
      <c s="35" t="s">
        <v>51</v>
      </c>
      <c s="6" t="s">
        <v>734</v>
      </c>
      <c s="36" t="s">
        <v>134</v>
      </c>
      <c s="37">
        <v>15</v>
      </c>
      <c s="36">
        <v>0</v>
      </c>
      <c s="36">
        <f>ROUND(G40*H40,6)</f>
      </c>
      <c r="L40" s="38">
        <v>0</v>
      </c>
      <c s="32">
        <f>ROUND(ROUND(L40,2)*ROUND(G40,3),2)</f>
      </c>
      <c s="36" t="s">
        <v>54</v>
      </c>
      <c>
        <f>(M40*21)/100</f>
      </c>
      <c t="s">
        <v>27</v>
      </c>
    </row>
    <row r="41" spans="1:5" ht="12.75">
      <c r="A41" s="35" t="s">
        <v>55</v>
      </c>
      <c r="E41" s="39" t="s">
        <v>716</v>
      </c>
    </row>
    <row r="42" spans="1:5" ht="12.75">
      <c r="A42" s="35" t="s">
        <v>57</v>
      </c>
      <c r="E42" s="40" t="s">
        <v>735</v>
      </c>
    </row>
    <row r="43" spans="1:5" ht="12.75">
      <c r="A43" t="s">
        <v>58</v>
      </c>
      <c r="E43" s="39" t="s">
        <v>718</v>
      </c>
    </row>
    <row r="44" spans="1:16" ht="12.75">
      <c r="A44" t="s">
        <v>49</v>
      </c>
      <c s="34" t="s">
        <v>131</v>
      </c>
      <c s="34" t="s">
        <v>736</v>
      </c>
      <c s="35" t="s">
        <v>51</v>
      </c>
      <c s="6" t="s">
        <v>737</v>
      </c>
      <c s="36" t="s">
        <v>134</v>
      </c>
      <c s="37">
        <v>425</v>
      </c>
      <c s="36">
        <v>0</v>
      </c>
      <c s="36">
        <f>ROUND(G44*H44,6)</f>
      </c>
      <c r="L44" s="38">
        <v>0</v>
      </c>
      <c s="32">
        <f>ROUND(ROUND(L44,2)*ROUND(G44,3),2)</f>
      </c>
      <c s="36" t="s">
        <v>54</v>
      </c>
      <c>
        <f>(M44*21)/100</f>
      </c>
      <c t="s">
        <v>27</v>
      </c>
    </row>
    <row r="45" spans="1:5" ht="12.75">
      <c r="A45" s="35" t="s">
        <v>55</v>
      </c>
      <c r="E45" s="39" t="s">
        <v>716</v>
      </c>
    </row>
    <row r="46" spans="1:5" ht="12.75">
      <c r="A46" s="35" t="s">
        <v>57</v>
      </c>
      <c r="E46" s="40" t="s">
        <v>738</v>
      </c>
    </row>
    <row r="47" spans="1:5" ht="12.75">
      <c r="A47" t="s">
        <v>58</v>
      </c>
      <c r="E47" s="39" t="s">
        <v>718</v>
      </c>
    </row>
    <row r="48" spans="1:16" ht="25.5">
      <c r="A48" t="s">
        <v>49</v>
      </c>
      <c s="34" t="s">
        <v>137</v>
      </c>
      <c s="34" t="s">
        <v>739</v>
      </c>
      <c s="35" t="s">
        <v>51</v>
      </c>
      <c s="6" t="s">
        <v>740</v>
      </c>
      <c s="36" t="s">
        <v>157</v>
      </c>
      <c s="37">
        <v>2</v>
      </c>
      <c s="36">
        <v>0</v>
      </c>
      <c s="36">
        <f>ROUND(G48*H48,6)</f>
      </c>
      <c r="L48" s="38">
        <v>0</v>
      </c>
      <c s="32">
        <f>ROUND(ROUND(L48,2)*ROUND(G48,3),2)</f>
      </c>
      <c s="36" t="s">
        <v>54</v>
      </c>
      <c>
        <f>(M48*21)/100</f>
      </c>
      <c t="s">
        <v>27</v>
      </c>
    </row>
    <row r="49" spans="1:5" ht="12.75">
      <c r="A49" s="35" t="s">
        <v>55</v>
      </c>
      <c r="E49" s="39" t="s">
        <v>716</v>
      </c>
    </row>
    <row r="50" spans="1:5" ht="12.75">
      <c r="A50" s="35" t="s">
        <v>57</v>
      </c>
      <c r="E50" s="40" t="s">
        <v>741</v>
      </c>
    </row>
    <row r="51" spans="1:5" ht="12.75">
      <c r="A51" t="s">
        <v>58</v>
      </c>
      <c r="E51" s="39" t="s">
        <v>718</v>
      </c>
    </row>
    <row r="52" spans="1:16" ht="12.75">
      <c r="A52" t="s">
        <v>49</v>
      </c>
      <c s="34" t="s">
        <v>144</v>
      </c>
      <c s="34" t="s">
        <v>742</v>
      </c>
      <c s="35" t="s">
        <v>51</v>
      </c>
      <c s="6" t="s">
        <v>743</v>
      </c>
      <c s="36" t="s">
        <v>134</v>
      </c>
      <c s="37">
        <v>34</v>
      </c>
      <c s="36">
        <v>0</v>
      </c>
      <c s="36">
        <f>ROUND(G52*H52,6)</f>
      </c>
      <c r="L52" s="38">
        <v>0</v>
      </c>
      <c s="32">
        <f>ROUND(ROUND(L52,2)*ROUND(G52,3),2)</f>
      </c>
      <c s="36" t="s">
        <v>54</v>
      </c>
      <c>
        <f>(M52*21)/100</f>
      </c>
      <c t="s">
        <v>27</v>
      </c>
    </row>
    <row r="53" spans="1:5" ht="12.75">
      <c r="A53" s="35" t="s">
        <v>55</v>
      </c>
      <c r="E53" s="39" t="s">
        <v>716</v>
      </c>
    </row>
    <row r="54" spans="1:5" ht="12.75">
      <c r="A54" s="35" t="s">
        <v>57</v>
      </c>
      <c r="E54" s="40" t="s">
        <v>744</v>
      </c>
    </row>
    <row r="55" spans="1:5" ht="12.75">
      <c r="A55" t="s">
        <v>58</v>
      </c>
      <c r="E55" s="39" t="s">
        <v>718</v>
      </c>
    </row>
    <row r="56" spans="1:16" ht="25.5">
      <c r="A56" t="s">
        <v>49</v>
      </c>
      <c s="34" t="s">
        <v>150</v>
      </c>
      <c s="34" t="s">
        <v>745</v>
      </c>
      <c s="35" t="s">
        <v>51</v>
      </c>
      <c s="6" t="s">
        <v>746</v>
      </c>
      <c s="36" t="s">
        <v>453</v>
      </c>
      <c s="37">
        <v>15</v>
      </c>
      <c s="36">
        <v>0</v>
      </c>
      <c s="36">
        <f>ROUND(G56*H56,6)</f>
      </c>
      <c r="L56" s="38">
        <v>0</v>
      </c>
      <c s="32">
        <f>ROUND(ROUND(L56,2)*ROUND(G56,3),2)</f>
      </c>
      <c s="36" t="s">
        <v>54</v>
      </c>
      <c>
        <f>(M56*21)/100</f>
      </c>
      <c t="s">
        <v>27</v>
      </c>
    </row>
    <row r="57" spans="1:5" ht="12.75">
      <c r="A57" s="35" t="s">
        <v>55</v>
      </c>
      <c r="E57" s="39" t="s">
        <v>716</v>
      </c>
    </row>
    <row r="58" spans="1:5" ht="12.75">
      <c r="A58" s="35" t="s">
        <v>57</v>
      </c>
      <c r="E58" s="40" t="s">
        <v>735</v>
      </c>
    </row>
    <row r="59" spans="1:5" ht="12.75">
      <c r="A59" t="s">
        <v>58</v>
      </c>
      <c r="E59" s="39" t="s">
        <v>718</v>
      </c>
    </row>
    <row r="60" spans="1:16" ht="12.75">
      <c r="A60" t="s">
        <v>49</v>
      </c>
      <c s="34" t="s">
        <v>154</v>
      </c>
      <c s="34" t="s">
        <v>747</v>
      </c>
      <c s="35" t="s">
        <v>51</v>
      </c>
      <c s="6" t="s">
        <v>748</v>
      </c>
      <c s="36" t="s">
        <v>157</v>
      </c>
      <c s="37">
        <v>4</v>
      </c>
      <c s="36">
        <v>0</v>
      </c>
      <c s="36">
        <f>ROUND(G60*H60,6)</f>
      </c>
      <c r="L60" s="38">
        <v>0</v>
      </c>
      <c s="32">
        <f>ROUND(ROUND(L60,2)*ROUND(G60,3),2)</f>
      </c>
      <c s="36" t="s">
        <v>54</v>
      </c>
      <c>
        <f>(M60*21)/100</f>
      </c>
      <c t="s">
        <v>27</v>
      </c>
    </row>
    <row r="61" spans="1:5" ht="12.75">
      <c r="A61" s="35" t="s">
        <v>55</v>
      </c>
      <c r="E61" s="39" t="s">
        <v>716</v>
      </c>
    </row>
    <row r="62" spans="1:5" ht="12.75">
      <c r="A62" s="35" t="s">
        <v>57</v>
      </c>
      <c r="E62" s="40" t="s">
        <v>749</v>
      </c>
    </row>
    <row r="63" spans="1:5" ht="12.75">
      <c r="A63" t="s">
        <v>58</v>
      </c>
      <c r="E63" s="39" t="s">
        <v>718</v>
      </c>
    </row>
    <row r="64" spans="1:16" ht="12.75">
      <c r="A64" t="s">
        <v>49</v>
      </c>
      <c s="34" t="s">
        <v>160</v>
      </c>
      <c s="34" t="s">
        <v>750</v>
      </c>
      <c s="35" t="s">
        <v>51</v>
      </c>
      <c s="6" t="s">
        <v>751</v>
      </c>
      <c s="36" t="s">
        <v>752</v>
      </c>
      <c s="37">
        <v>1.54</v>
      </c>
      <c s="36">
        <v>0</v>
      </c>
      <c s="36">
        <f>ROUND(G64*H64,6)</f>
      </c>
      <c r="L64" s="38">
        <v>0</v>
      </c>
      <c s="32">
        <f>ROUND(ROUND(L64,2)*ROUND(G64,3),2)</f>
      </c>
      <c s="36" t="s">
        <v>54</v>
      </c>
      <c>
        <f>(M64*21)/100</f>
      </c>
      <c t="s">
        <v>27</v>
      </c>
    </row>
    <row r="65" spans="1:5" ht="12.75">
      <c r="A65" s="35" t="s">
        <v>55</v>
      </c>
      <c r="E65" s="39" t="s">
        <v>716</v>
      </c>
    </row>
    <row r="66" spans="1:5" ht="12.75">
      <c r="A66" s="35" t="s">
        <v>57</v>
      </c>
      <c r="E66" s="40" t="s">
        <v>753</v>
      </c>
    </row>
    <row r="67" spans="1:5" ht="12.75">
      <c r="A67" t="s">
        <v>58</v>
      </c>
      <c r="E67" s="39" t="s">
        <v>718</v>
      </c>
    </row>
    <row r="68" spans="1:16" ht="12.75">
      <c r="A68" t="s">
        <v>49</v>
      </c>
      <c s="34" t="s">
        <v>165</v>
      </c>
      <c s="34" t="s">
        <v>754</v>
      </c>
      <c s="35" t="s">
        <v>51</v>
      </c>
      <c s="6" t="s">
        <v>755</v>
      </c>
      <c s="36" t="s">
        <v>752</v>
      </c>
      <c s="37">
        <v>2.94</v>
      </c>
      <c s="36">
        <v>0</v>
      </c>
      <c s="36">
        <f>ROUND(G68*H68,6)</f>
      </c>
      <c r="L68" s="38">
        <v>0</v>
      </c>
      <c s="32">
        <f>ROUND(ROUND(L68,2)*ROUND(G68,3),2)</f>
      </c>
      <c s="36" t="s">
        <v>54</v>
      </c>
      <c>
        <f>(M68*21)/100</f>
      </c>
      <c t="s">
        <v>27</v>
      </c>
    </row>
    <row r="69" spans="1:5" ht="12.75">
      <c r="A69" s="35" t="s">
        <v>55</v>
      </c>
      <c r="E69" s="39" t="s">
        <v>716</v>
      </c>
    </row>
    <row r="70" spans="1:5" ht="12.75">
      <c r="A70" s="35" t="s">
        <v>57</v>
      </c>
      <c r="E70" s="40" t="s">
        <v>756</v>
      </c>
    </row>
    <row r="71" spans="1:5" ht="12.75">
      <c r="A71" t="s">
        <v>58</v>
      </c>
      <c r="E71" s="39" t="s">
        <v>718</v>
      </c>
    </row>
    <row r="72" spans="1:16" ht="12.75">
      <c r="A72" t="s">
        <v>49</v>
      </c>
      <c s="34" t="s">
        <v>169</v>
      </c>
      <c s="34" t="s">
        <v>757</v>
      </c>
      <c s="35" t="s">
        <v>51</v>
      </c>
      <c s="6" t="s">
        <v>758</v>
      </c>
      <c s="36" t="s">
        <v>752</v>
      </c>
      <c s="37">
        <v>1.54</v>
      </c>
      <c s="36">
        <v>0</v>
      </c>
      <c s="36">
        <f>ROUND(G72*H72,6)</f>
      </c>
      <c r="L72" s="38">
        <v>0</v>
      </c>
      <c s="32">
        <f>ROUND(ROUND(L72,2)*ROUND(G72,3),2)</f>
      </c>
      <c s="36" t="s">
        <v>54</v>
      </c>
      <c>
        <f>(M72*21)/100</f>
      </c>
      <c t="s">
        <v>27</v>
      </c>
    </row>
    <row r="73" spans="1:5" ht="12.75">
      <c r="A73" s="35" t="s">
        <v>55</v>
      </c>
      <c r="E73" s="39" t="s">
        <v>759</v>
      </c>
    </row>
    <row r="74" spans="1:5" ht="12.75">
      <c r="A74" s="35" t="s">
        <v>57</v>
      </c>
      <c r="E74" s="40" t="s">
        <v>760</v>
      </c>
    </row>
    <row r="75" spans="1:5" ht="12.75">
      <c r="A75" t="s">
        <v>58</v>
      </c>
      <c r="E75" s="39" t="s">
        <v>718</v>
      </c>
    </row>
    <row r="76" spans="1:16" ht="12.75">
      <c r="A76" t="s">
        <v>49</v>
      </c>
      <c s="34" t="s">
        <v>175</v>
      </c>
      <c s="34" t="s">
        <v>761</v>
      </c>
      <c s="35" t="s">
        <v>51</v>
      </c>
      <c s="6" t="s">
        <v>762</v>
      </c>
      <c s="36" t="s">
        <v>157</v>
      </c>
      <c s="37">
        <v>2</v>
      </c>
      <c s="36">
        <v>0</v>
      </c>
      <c s="36">
        <f>ROUND(G76*H76,6)</f>
      </c>
      <c r="L76" s="38">
        <v>0</v>
      </c>
      <c s="32">
        <f>ROUND(ROUND(L76,2)*ROUND(G76,3),2)</f>
      </c>
      <c s="36" t="s">
        <v>54</v>
      </c>
      <c>
        <f>(M76*21)/100</f>
      </c>
      <c t="s">
        <v>27</v>
      </c>
    </row>
    <row r="77" spans="1:5" ht="12.75">
      <c r="A77" s="35" t="s">
        <v>55</v>
      </c>
      <c r="E77" s="39" t="s">
        <v>716</v>
      </c>
    </row>
    <row r="78" spans="1:5" ht="12.75">
      <c r="A78" s="35" t="s">
        <v>57</v>
      </c>
      <c r="E78" s="40" t="s">
        <v>763</v>
      </c>
    </row>
    <row r="79" spans="1:5" ht="12.75">
      <c r="A79" t="s">
        <v>58</v>
      </c>
      <c r="E79" s="39" t="s">
        <v>718</v>
      </c>
    </row>
    <row r="80" spans="1:16" ht="12.75">
      <c r="A80" t="s">
        <v>49</v>
      </c>
      <c s="34" t="s">
        <v>180</v>
      </c>
      <c s="34" t="s">
        <v>764</v>
      </c>
      <c s="35" t="s">
        <v>51</v>
      </c>
      <c s="6" t="s">
        <v>765</v>
      </c>
      <c s="36" t="s">
        <v>157</v>
      </c>
      <c s="37">
        <v>1</v>
      </c>
      <c s="36">
        <v>0</v>
      </c>
      <c s="36">
        <f>ROUND(G80*H80,6)</f>
      </c>
      <c r="L80" s="38">
        <v>0</v>
      </c>
      <c s="32">
        <f>ROUND(ROUND(L80,2)*ROUND(G80,3),2)</f>
      </c>
      <c s="36" t="s">
        <v>54</v>
      </c>
      <c>
        <f>(M80*21)/100</f>
      </c>
      <c t="s">
        <v>27</v>
      </c>
    </row>
    <row r="81" spans="1:5" ht="12.75">
      <c r="A81" s="35" t="s">
        <v>55</v>
      </c>
      <c r="E81" s="39" t="s">
        <v>716</v>
      </c>
    </row>
    <row r="82" spans="1:5" ht="12.75">
      <c r="A82" s="35" t="s">
        <v>57</v>
      </c>
      <c r="E82" s="40" t="s">
        <v>766</v>
      </c>
    </row>
    <row r="83" spans="1:5" ht="12.75">
      <c r="A83" t="s">
        <v>58</v>
      </c>
      <c r="E83" s="39" t="s">
        <v>718</v>
      </c>
    </row>
    <row r="84" spans="1:16" ht="12.75">
      <c r="A84" t="s">
        <v>49</v>
      </c>
      <c s="34" t="s">
        <v>185</v>
      </c>
      <c s="34" t="s">
        <v>767</v>
      </c>
      <c s="35" t="s">
        <v>51</v>
      </c>
      <c s="6" t="s">
        <v>768</v>
      </c>
      <c s="36" t="s">
        <v>134</v>
      </c>
      <c s="37">
        <v>420</v>
      </c>
      <c s="36">
        <v>0</v>
      </c>
      <c s="36">
        <f>ROUND(G84*H84,6)</f>
      </c>
      <c r="L84" s="38">
        <v>0</v>
      </c>
      <c s="32">
        <f>ROUND(ROUND(L84,2)*ROUND(G84,3),2)</f>
      </c>
      <c s="36" t="s">
        <v>54</v>
      </c>
      <c>
        <f>(M84*21)/100</f>
      </c>
      <c t="s">
        <v>27</v>
      </c>
    </row>
    <row r="85" spans="1:5" ht="12.75">
      <c r="A85" s="35" t="s">
        <v>55</v>
      </c>
      <c r="E85" s="39" t="s">
        <v>769</v>
      </c>
    </row>
    <row r="86" spans="1:5" ht="12.75">
      <c r="A86" s="35" t="s">
        <v>57</v>
      </c>
      <c r="E86" s="40" t="s">
        <v>770</v>
      </c>
    </row>
    <row r="87" spans="1:5" ht="12.75">
      <c r="A87" t="s">
        <v>58</v>
      </c>
      <c r="E87" s="39" t="s">
        <v>718</v>
      </c>
    </row>
    <row r="88" spans="1:16" ht="12.75">
      <c r="A88" t="s">
        <v>49</v>
      </c>
      <c s="34" t="s">
        <v>190</v>
      </c>
      <c s="34" t="s">
        <v>771</v>
      </c>
      <c s="35" t="s">
        <v>51</v>
      </c>
      <c s="6" t="s">
        <v>772</v>
      </c>
      <c s="36" t="s">
        <v>134</v>
      </c>
      <c s="37">
        <v>420</v>
      </c>
      <c s="36">
        <v>0</v>
      </c>
      <c s="36">
        <f>ROUND(G88*H88,6)</f>
      </c>
      <c r="L88" s="38">
        <v>0</v>
      </c>
      <c s="32">
        <f>ROUND(ROUND(L88,2)*ROUND(G88,3),2)</f>
      </c>
      <c s="36" t="s">
        <v>54</v>
      </c>
      <c>
        <f>(M88*21)/100</f>
      </c>
      <c t="s">
        <v>27</v>
      </c>
    </row>
    <row r="89" spans="1:5" ht="12.75">
      <c r="A89" s="35" t="s">
        <v>55</v>
      </c>
      <c r="E89" s="39" t="s">
        <v>773</v>
      </c>
    </row>
    <row r="90" spans="1:5" ht="12.75">
      <c r="A90" s="35" t="s">
        <v>57</v>
      </c>
      <c r="E90" s="40" t="s">
        <v>770</v>
      </c>
    </row>
    <row r="91" spans="1:5" ht="12.75">
      <c r="A91" t="s">
        <v>58</v>
      </c>
      <c r="E91" s="39" t="s">
        <v>718</v>
      </c>
    </row>
    <row r="92" spans="1:16" ht="12.75">
      <c r="A92" t="s">
        <v>49</v>
      </c>
      <c s="34" t="s">
        <v>196</v>
      </c>
      <c s="34" t="s">
        <v>774</v>
      </c>
      <c s="35" t="s">
        <v>51</v>
      </c>
      <c s="6" t="s">
        <v>775</v>
      </c>
      <c s="36" t="s">
        <v>157</v>
      </c>
      <c s="37">
        <v>54</v>
      </c>
      <c s="36">
        <v>0</v>
      </c>
      <c s="36">
        <f>ROUND(G92*H92,6)</f>
      </c>
      <c r="L92" s="38">
        <v>0</v>
      </c>
      <c s="32">
        <f>ROUND(ROUND(L92,2)*ROUND(G92,3),2)</f>
      </c>
      <c s="36" t="s">
        <v>54</v>
      </c>
      <c>
        <f>(M92*21)/100</f>
      </c>
      <c t="s">
        <v>27</v>
      </c>
    </row>
    <row r="93" spans="1:5" ht="12.75">
      <c r="A93" s="35" t="s">
        <v>55</v>
      </c>
      <c r="E93" s="39" t="s">
        <v>716</v>
      </c>
    </row>
    <row r="94" spans="1:5" ht="12.75">
      <c r="A94" s="35" t="s">
        <v>57</v>
      </c>
      <c r="E94" s="40" t="s">
        <v>776</v>
      </c>
    </row>
    <row r="95" spans="1:5" ht="12.75">
      <c r="A95" t="s">
        <v>58</v>
      </c>
      <c r="E95" s="39" t="s">
        <v>718</v>
      </c>
    </row>
    <row r="96" spans="1:16" ht="25.5">
      <c r="A96" t="s">
        <v>49</v>
      </c>
      <c s="34" t="s">
        <v>201</v>
      </c>
      <c s="34" t="s">
        <v>777</v>
      </c>
      <c s="35" t="s">
        <v>51</v>
      </c>
      <c s="6" t="s">
        <v>778</v>
      </c>
      <c s="36" t="s">
        <v>779</v>
      </c>
      <c s="37">
        <v>20</v>
      </c>
      <c s="36">
        <v>0</v>
      </c>
      <c s="36">
        <f>ROUND(G96*H96,6)</f>
      </c>
      <c r="L96" s="38">
        <v>0</v>
      </c>
      <c s="32">
        <f>ROUND(ROUND(L96,2)*ROUND(G96,3),2)</f>
      </c>
      <c s="36" t="s">
        <v>54</v>
      </c>
      <c>
        <f>(M96*21)/100</f>
      </c>
      <c t="s">
        <v>27</v>
      </c>
    </row>
    <row r="97" spans="1:5" ht="12.75">
      <c r="A97" s="35" t="s">
        <v>55</v>
      </c>
      <c r="E97" s="39" t="s">
        <v>716</v>
      </c>
    </row>
    <row r="98" spans="1:5" ht="12.75">
      <c r="A98" s="35" t="s">
        <v>57</v>
      </c>
      <c r="E98" s="40" t="s">
        <v>780</v>
      </c>
    </row>
    <row r="99" spans="1:5" ht="12.75">
      <c r="A99" t="s">
        <v>58</v>
      </c>
      <c r="E99" s="39" t="s">
        <v>718</v>
      </c>
    </row>
    <row r="100" spans="1:16" ht="12.75">
      <c r="A100" t="s">
        <v>49</v>
      </c>
      <c s="34" t="s">
        <v>207</v>
      </c>
      <c s="34" t="s">
        <v>781</v>
      </c>
      <c s="35" t="s">
        <v>51</v>
      </c>
      <c s="6" t="s">
        <v>782</v>
      </c>
      <c s="36" t="s">
        <v>783</v>
      </c>
      <c s="37">
        <v>16</v>
      </c>
      <c s="36">
        <v>0</v>
      </c>
      <c s="36">
        <f>ROUND(G100*H100,6)</f>
      </c>
      <c r="L100" s="38">
        <v>0</v>
      </c>
      <c s="32">
        <f>ROUND(ROUND(L100,2)*ROUND(G100,3),2)</f>
      </c>
      <c s="36" t="s">
        <v>54</v>
      </c>
      <c>
        <f>(M100*21)/100</f>
      </c>
      <c t="s">
        <v>27</v>
      </c>
    </row>
    <row r="101" spans="1:5" ht="12.75">
      <c r="A101" s="35" t="s">
        <v>55</v>
      </c>
      <c r="E101" s="39" t="s">
        <v>784</v>
      </c>
    </row>
    <row r="102" spans="1:5" ht="12.75">
      <c r="A102" s="35" t="s">
        <v>57</v>
      </c>
      <c r="E102" s="40" t="s">
        <v>785</v>
      </c>
    </row>
    <row r="103" spans="1:5" ht="12.75">
      <c r="A103" t="s">
        <v>58</v>
      </c>
      <c r="E103" s="39" t="s">
        <v>718</v>
      </c>
    </row>
    <row r="104" spans="1:16" ht="12.75">
      <c r="A104" t="s">
        <v>49</v>
      </c>
      <c s="34" t="s">
        <v>212</v>
      </c>
      <c s="34" t="s">
        <v>786</v>
      </c>
      <c s="35" t="s">
        <v>51</v>
      </c>
      <c s="6" t="s">
        <v>787</v>
      </c>
      <c s="36" t="s">
        <v>783</v>
      </c>
      <c s="37">
        <v>16</v>
      </c>
      <c s="36">
        <v>0</v>
      </c>
      <c s="36">
        <f>ROUND(G104*H104,6)</f>
      </c>
      <c r="L104" s="38">
        <v>0</v>
      </c>
      <c s="32">
        <f>ROUND(ROUND(L104,2)*ROUND(G104,3),2)</f>
      </c>
      <c s="36" t="s">
        <v>54</v>
      </c>
      <c>
        <f>(M104*21)/100</f>
      </c>
      <c t="s">
        <v>27</v>
      </c>
    </row>
    <row r="105" spans="1:5" ht="12.75">
      <c r="A105" s="35" t="s">
        <v>55</v>
      </c>
      <c r="E105" s="39" t="s">
        <v>788</v>
      </c>
    </row>
    <row r="106" spans="1:5" ht="12.75">
      <c r="A106" s="35" t="s">
        <v>57</v>
      </c>
      <c r="E106" s="40" t="s">
        <v>712</v>
      </c>
    </row>
    <row r="107" spans="1:5" ht="12.75">
      <c r="A107" t="s">
        <v>58</v>
      </c>
      <c r="E107" s="39" t="s">
        <v>718</v>
      </c>
    </row>
    <row r="108" spans="1:16" ht="12.75">
      <c r="A108" t="s">
        <v>49</v>
      </c>
      <c s="34" t="s">
        <v>218</v>
      </c>
      <c s="34" t="s">
        <v>789</v>
      </c>
      <c s="35" t="s">
        <v>51</v>
      </c>
      <c s="6" t="s">
        <v>790</v>
      </c>
      <c s="36" t="s">
        <v>107</v>
      </c>
      <c s="37">
        <v>1.5</v>
      </c>
      <c s="36">
        <v>0</v>
      </c>
      <c s="36">
        <f>ROUND(G108*H108,6)</f>
      </c>
      <c r="L108" s="38">
        <v>0</v>
      </c>
      <c s="32">
        <f>ROUND(ROUND(L108,2)*ROUND(G108,3),2)</f>
      </c>
      <c s="36" t="s">
        <v>54</v>
      </c>
      <c>
        <f>(M108*21)/100</f>
      </c>
      <c t="s">
        <v>27</v>
      </c>
    </row>
    <row r="109" spans="1:5" ht="12.75">
      <c r="A109" s="35" t="s">
        <v>55</v>
      </c>
      <c r="E109" s="39" t="s">
        <v>791</v>
      </c>
    </row>
    <row r="110" spans="1:5" ht="12.75">
      <c r="A110" s="35" t="s">
        <v>57</v>
      </c>
      <c r="E110" s="40" t="s">
        <v>792</v>
      </c>
    </row>
    <row r="111" spans="1:5" ht="12.75">
      <c r="A111" t="s">
        <v>58</v>
      </c>
      <c r="E111" s="39" t="s">
        <v>718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