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2021\Soutěže 2021\2-Maršíková 2021\Výměna kolejnic v úseku Skalice nad Svitavou - Svitavy\ZD\Díl 4 SOUPIS PRACÍ S VÝKAZEM VÝMĚR\"/>
    </mc:Choice>
  </mc:AlternateContent>
  <bookViews>
    <workbookView xWindow="0" yWindow="0" windowWidth="20460" windowHeight="7635"/>
  </bookViews>
  <sheets>
    <sheet name="Rekapitulace zakázky" sheetId="1" r:id="rId1"/>
    <sheet name="01.1 - Výměna kolejnic" sheetId="2" r:id="rId2"/>
    <sheet name="02.1 - VON" sheetId="3" r:id="rId3"/>
  </sheets>
  <definedNames>
    <definedName name="_xlnm._FilterDatabase" localSheetId="1" hidden="1">'01.1 - Výměna kolejnic'!$C$118:$K$158</definedName>
    <definedName name="_xlnm._FilterDatabase" localSheetId="2" hidden="1">'02.1 - VON'!$C$116:$K$127</definedName>
    <definedName name="_xlnm.Print_Titles" localSheetId="1">'01.1 - Výměna kolejnic'!$118:$118</definedName>
    <definedName name="_xlnm.Print_Titles" localSheetId="2">'02.1 - VON'!$116:$116</definedName>
    <definedName name="_xlnm.Print_Titles" localSheetId="0">'Rekapitulace zakázky'!$92:$92</definedName>
    <definedName name="_xlnm.Print_Area" localSheetId="1">'01.1 - Výměna kolejnic'!$C$4:$J$39,'01.1 - Výměna kolejnic'!$C$50:$J$76,'01.1 - Výměna kolejnic'!$C$82:$J$100,'01.1 - Výměna kolejnic'!$C$106:$K$158</definedName>
    <definedName name="_xlnm.Print_Area" localSheetId="2">'02.1 - VON'!$C$4:$J$39,'02.1 - VON'!$C$50:$J$76,'02.1 - VON'!$C$82:$J$98,'02.1 - VON'!$C$104:$K$127</definedName>
    <definedName name="_xlnm.Print_Area" localSheetId="0">'Rekapitulace zakázky'!$D$4:$AO$76,'Rekapitulace zakázky'!$C$82:$AQ$97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F113" i="3"/>
  <c r="F111" i="3"/>
  <c r="E109" i="3"/>
  <c r="F91" i="3"/>
  <c r="F89" i="3"/>
  <c r="E87" i="3"/>
  <c r="J24" i="3"/>
  <c r="E24" i="3"/>
  <c r="J114" i="3"/>
  <c r="J23" i="3"/>
  <c r="J21" i="3"/>
  <c r="E21" i="3"/>
  <c r="J113" i="3"/>
  <c r="J20" i="3"/>
  <c r="J18" i="3"/>
  <c r="E18" i="3"/>
  <c r="F114" i="3"/>
  <c r="J17" i="3"/>
  <c r="J12" i="3"/>
  <c r="J111" i="3"/>
  <c r="E7" i="3"/>
  <c r="E107" i="3"/>
  <c r="J37" i="2"/>
  <c r="J36" i="2"/>
  <c r="AY95" i="1"/>
  <c r="J35" i="2"/>
  <c r="AX95" i="1" s="1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116" i="2"/>
  <c r="J23" i="2"/>
  <c r="J21" i="2"/>
  <c r="E21" i="2"/>
  <c r="J91" i="2"/>
  <c r="J20" i="2"/>
  <c r="J18" i="2"/>
  <c r="E18" i="2"/>
  <c r="F116" i="2"/>
  <c r="J17" i="2"/>
  <c r="J12" i="2"/>
  <c r="J113" i="2" s="1"/>
  <c r="E7" i="2"/>
  <c r="E85" i="2"/>
  <c r="L90" i="1"/>
  <c r="AM90" i="1"/>
  <c r="AM89" i="1"/>
  <c r="L89" i="1"/>
  <c r="AM87" i="1"/>
  <c r="L87" i="1"/>
  <c r="L85" i="1"/>
  <c r="L84" i="1"/>
  <c r="BK127" i="3"/>
  <c r="J127" i="3"/>
  <c r="BK126" i="3"/>
  <c r="J126" i="3"/>
  <c r="BK125" i="3"/>
  <c r="J125" i="3"/>
  <c r="BK124" i="3"/>
  <c r="J124" i="3"/>
  <c r="BK123" i="3"/>
  <c r="J123" i="3"/>
  <c r="BK122" i="3"/>
  <c r="J122" i="3"/>
  <c r="BK121" i="3"/>
  <c r="J121" i="3"/>
  <c r="BK120" i="3"/>
  <c r="J120" i="3"/>
  <c r="BK119" i="3"/>
  <c r="J119" i="3"/>
  <c r="BK157" i="2"/>
  <c r="J156" i="2"/>
  <c r="BK155" i="2"/>
  <c r="J154" i="2"/>
  <c r="BK153" i="2"/>
  <c r="J152" i="2"/>
  <c r="BK151" i="2"/>
  <c r="J150" i="2"/>
  <c r="J148" i="2"/>
  <c r="BK147" i="2"/>
  <c r="J146" i="2"/>
  <c r="BK139" i="2"/>
  <c r="BK134" i="2"/>
  <c r="BK133" i="2"/>
  <c r="BK132" i="2"/>
  <c r="BK131" i="2"/>
  <c r="BK128" i="2"/>
  <c r="BK127" i="2"/>
  <c r="J126" i="2"/>
  <c r="BK122" i="2"/>
  <c r="AS94" i="1"/>
  <c r="J158" i="2"/>
  <c r="J157" i="2"/>
  <c r="BK156" i="2"/>
  <c r="J155" i="2"/>
  <c r="BK152" i="2"/>
  <c r="BK148" i="2"/>
  <c r="J147" i="2"/>
  <c r="BK145" i="2"/>
  <c r="J144" i="2"/>
  <c r="BK141" i="2"/>
  <c r="J138" i="2"/>
  <c r="BK137" i="2"/>
  <c r="J132" i="2"/>
  <c r="BK130" i="2"/>
  <c r="J129" i="2"/>
  <c r="BK125" i="2"/>
  <c r="J124" i="2"/>
  <c r="BK123" i="2"/>
  <c r="BK158" i="2"/>
  <c r="BK154" i="2"/>
  <c r="J153" i="2"/>
  <c r="J151" i="2"/>
  <c r="BK150" i="2"/>
  <c r="J149" i="2"/>
  <c r="BK146" i="2"/>
  <c r="J145" i="2"/>
  <c r="BK144" i="2"/>
  <c r="BK143" i="2"/>
  <c r="BK142" i="2"/>
  <c r="J139" i="2"/>
  <c r="BK138" i="2"/>
  <c r="J136" i="2"/>
  <c r="BK135" i="2"/>
  <c r="J134" i="2"/>
  <c r="J131" i="2"/>
  <c r="BK129" i="2"/>
  <c r="J128" i="2"/>
  <c r="BK126" i="2"/>
  <c r="J125" i="2"/>
  <c r="J123" i="2"/>
  <c r="J122" i="2"/>
  <c r="BK149" i="2"/>
  <c r="J143" i="2"/>
  <c r="J142" i="2"/>
  <c r="J141" i="2"/>
  <c r="J137" i="2"/>
  <c r="BK136" i="2"/>
  <c r="J135" i="2"/>
  <c r="J133" i="2"/>
  <c r="J130" i="2"/>
  <c r="J127" i="2"/>
  <c r="BK124" i="2"/>
  <c r="T121" i="2" l="1"/>
  <c r="T120" i="2"/>
  <c r="BK121" i="2"/>
  <c r="J121" i="2" s="1"/>
  <c r="J98" i="2" s="1"/>
  <c r="P121" i="2"/>
  <c r="P120" i="2"/>
  <c r="R121" i="2"/>
  <c r="R120" i="2"/>
  <c r="BK140" i="2"/>
  <c r="J140" i="2" s="1"/>
  <c r="J99" i="2" s="1"/>
  <c r="P140" i="2"/>
  <c r="R140" i="2"/>
  <c r="R119" i="2" s="1"/>
  <c r="T140" i="2"/>
  <c r="BK118" i="3"/>
  <c r="J118" i="3"/>
  <c r="J97" i="3"/>
  <c r="P118" i="3"/>
  <c r="P117" i="3"/>
  <c r="AU96" i="1"/>
  <c r="R118" i="3"/>
  <c r="R117" i="3" s="1"/>
  <c r="T118" i="3"/>
  <c r="T117" i="3"/>
  <c r="J92" i="2"/>
  <c r="BE122" i="2"/>
  <c r="BE125" i="2"/>
  <c r="BE130" i="2"/>
  <c r="BE133" i="2"/>
  <c r="BE137" i="2"/>
  <c r="BE143" i="2"/>
  <c r="BE146" i="2"/>
  <c r="BE150" i="2"/>
  <c r="J89" i="2"/>
  <c r="F92" i="2"/>
  <c r="J115" i="2"/>
  <c r="BE123" i="2"/>
  <c r="BE124" i="2"/>
  <c r="BE132" i="2"/>
  <c r="BE134" i="2"/>
  <c r="BE135" i="2"/>
  <c r="BE136" i="2"/>
  <c r="BE144" i="2"/>
  <c r="BE147" i="2"/>
  <c r="BE151" i="2"/>
  <c r="BE153" i="2"/>
  <c r="BE156" i="2"/>
  <c r="E109" i="2"/>
  <c r="BE126" i="2"/>
  <c r="BE128" i="2"/>
  <c r="BE131" i="2"/>
  <c r="BE138" i="2"/>
  <c r="BE139" i="2"/>
  <c r="BE142" i="2"/>
  <c r="BE149" i="2"/>
  <c r="BE127" i="2"/>
  <c r="BE129" i="2"/>
  <c r="BE141" i="2"/>
  <c r="BE145" i="2"/>
  <c r="BE148" i="2"/>
  <c r="BE152" i="2"/>
  <c r="BE154" i="2"/>
  <c r="BE155" i="2"/>
  <c r="BE157" i="2"/>
  <c r="BE158" i="2"/>
  <c r="E85" i="3"/>
  <c r="J89" i="3"/>
  <c r="J91" i="3"/>
  <c r="F92" i="3"/>
  <c r="J92" i="3"/>
  <c r="BE119" i="3"/>
  <c r="BE120" i="3"/>
  <c r="BE121" i="3"/>
  <c r="BE122" i="3"/>
  <c r="BE123" i="3"/>
  <c r="BE124" i="3"/>
  <c r="BE125" i="3"/>
  <c r="BE126" i="3"/>
  <c r="BE127" i="3"/>
  <c r="F34" i="2"/>
  <c r="BA95" i="1"/>
  <c r="F37" i="2"/>
  <c r="BD95" i="1"/>
  <c r="F34" i="3"/>
  <c r="BA96" i="1"/>
  <c r="F35" i="3"/>
  <c r="BB96" i="1"/>
  <c r="J34" i="2"/>
  <c r="AW95" i="1"/>
  <c r="F35" i="2"/>
  <c r="BB95" i="1"/>
  <c r="J34" i="3"/>
  <c r="AW96" i="1"/>
  <c r="F36" i="2"/>
  <c r="BC95" i="1"/>
  <c r="F36" i="3"/>
  <c r="BC96" i="1"/>
  <c r="F37" i="3"/>
  <c r="BD96" i="1"/>
  <c r="P119" i="2" l="1"/>
  <c r="AU95" i="1"/>
  <c r="T119" i="2"/>
  <c r="BK120" i="2"/>
  <c r="J120" i="2" s="1"/>
  <c r="J97" i="2" s="1"/>
  <c r="BK117" i="3"/>
  <c r="J117" i="3"/>
  <c r="J96" i="3" s="1"/>
  <c r="AU94" i="1"/>
  <c r="BC94" i="1"/>
  <c r="W32" i="1" s="1"/>
  <c r="BD94" i="1"/>
  <c r="W33" i="1"/>
  <c r="F33" i="2"/>
  <c r="AZ95" i="1"/>
  <c r="BB94" i="1"/>
  <c r="W31" i="1"/>
  <c r="F33" i="3"/>
  <c r="AZ96" i="1"/>
  <c r="J33" i="3"/>
  <c r="AV96" i="1"/>
  <c r="AT96" i="1"/>
  <c r="J33" i="2"/>
  <c r="AV95" i="1" s="1"/>
  <c r="AT95" i="1" s="1"/>
  <c r="BA94" i="1"/>
  <c r="W30" i="1"/>
  <c r="BK119" i="2" l="1"/>
  <c r="J119" i="2"/>
  <c r="J96" i="2"/>
  <c r="AZ94" i="1"/>
  <c r="AV94" i="1" s="1"/>
  <c r="AK29" i="1" s="1"/>
  <c r="AW94" i="1"/>
  <c r="AK30" i="1"/>
  <c r="AY94" i="1"/>
  <c r="AX94" i="1"/>
  <c r="J30" i="3"/>
  <c r="AG96" i="1"/>
  <c r="AN96" i="1"/>
  <c r="J39" i="3" l="1"/>
  <c r="W29" i="1"/>
  <c r="J30" i="2"/>
  <c r="AG95" i="1"/>
  <c r="AN95" i="1" s="1"/>
  <c r="AT94" i="1"/>
  <c r="J39" i="2" l="1"/>
  <c r="AG94" i="1"/>
  <c r="AK26" i="1"/>
  <c r="AK35" i="1" s="1"/>
  <c r="AN94" i="1" l="1"/>
</calcChain>
</file>

<file path=xl/sharedStrings.xml><?xml version="1.0" encoding="utf-8"?>
<sst xmlns="http://schemas.openxmlformats.org/spreadsheetml/2006/main" count="1056" uniqueCount="305">
  <si>
    <t>Export Komplet</t>
  </si>
  <si>
    <t/>
  </si>
  <si>
    <t>2.0</t>
  </si>
  <si>
    <t>ZAMOK</t>
  </si>
  <si>
    <t>False</t>
  </si>
  <si>
    <t>{330d8b19-a676-49f9-956a-dc29687ca941}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</si>
  <si>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</si>
  <si>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</si>
  <si>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</si>
  <si>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</si>
  <si>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</si>
  <si>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</si>
  <si>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</si>
  <si>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</si>
  <si>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2021_04_bo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</si>
  <si>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</si>
  <si>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</si>
  <si>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Výměna kolejnic v úseku Skalice nad Svitavou - Svitavy</t>
  </si>
  <si>
    <t>KSO:</t>
  </si>
  <si>
    <t>CC-CZ:</t>
  </si>
  <si>
    <t>Místo:</t>
  </si>
  <si>
    <t>Letovice - Březová nad Svitavou</t>
  </si>
  <si>
    <t>Datum:</t>
  </si>
  <si>
    <t>23. 12. 2020</t>
  </si>
  <si>
    <t>Zadavatel:</t>
  </si>
  <si>
    <t>IČ:</t>
  </si>
  <si>
    <t>70994234</t>
  </si>
  <si>
    <t>Správa železnic, OŘ Brno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</si>
  <si>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</si>
  <si>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</si>
  <si>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</si>
  <si>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</si>
  <si>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</si>
  <si>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</si>
  <si>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</si>
  <si>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</si>
  <si>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</si>
  <si>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</si>
  <si>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</si>
  <si>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</si>
  <si>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</si>
  <si>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</si>
  <si>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</si>
  <si>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</si>
  <si>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</si>
  <si>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</si>
  <si>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</si>
  <si>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</si>
  <si>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</si>
  <si>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</si>
  <si>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</si>
  <si>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</si>
  <si>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</si>
  <si>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</si>
  <si>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</si>
  <si>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</si>
  <si>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</si>
  <si>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</si>
  <si>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</si>
  <si>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</si>
  <si>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</si>
  <si>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</si>
  <si>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</si>
  <si>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</si>
  <si>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</si>
  <si>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</si>
  <si>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</si>
  <si>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</si>
  <si>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</si>
  <si>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</si>
  <si>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</si>
  <si>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</si>
  <si>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</si>
  <si>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</si>
  <si>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</si>
  <si>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</si>
  <si>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</si>
  <si>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</si>
  <si>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</si>
  <si>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</si>
  <si>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</si>
  <si>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</si>
  <si>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</si>
  <si>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Výměna kolejnic</t>
  </si>
  <si>
    <t>STA</t>
  </si>
  <si>
    <t>1</t>
  </si>
  <si>
    <t>{dda33c56-3fcb-4f33-a42a-a2582326f7df}</t>
  </si>
  <si>
    <t>2</t>
  </si>
  <si>
    <t>02.1</t>
  </si>
  <si>
    <t>VON</t>
  </si>
  <si>
    <t>{0551d69b-d5c4-47f6-883a-a3a970e59165}</t>
  </si>
  <si>
    <t>KRYCÍ LIST SOUPISU PRACÍ</t>
  </si>
  <si>
    <t>Objekt:</t>
  </si>
  <si>
    <t>01.1 - Výměna kolejnic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</si>
  <si>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</si>
  <si>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</si>
  <si>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</si>
  <si>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</si>
  <si>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</si>
  <si>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</si>
  <si>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</si>
  <si>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</si>
  <si>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</si>
  <si>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</si>
  <si>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</si>
  <si>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</si>
  <si>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</si>
  <si>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</si>
  <si>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</si>
  <si>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</si>
  <si>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</si>
  <si>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</si>
  <si>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</si>
  <si>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</si>
  <si>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</si>
  <si>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</si>
  <si>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</si>
  <si>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</si>
  <si>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</si>
  <si>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</si>
  <si>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</si>
  <si>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</si>
  <si>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</si>
  <si>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km</t>
  </si>
  <si>
    <t>Sborník UOŽI 01 2021</t>
  </si>
  <si>
    <t>4</t>
  </si>
  <si>
    <t>-685175459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</si>
  <si>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</si>
  <si>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</si>
  <si>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m3</t>
  </si>
  <si>
    <t>-1664437944</t>
  </si>
  <si>
    <t>3</t>
  </si>
  <si>
    <t>M</t>
  </si>
  <si>
    <t>5955101000</t>
  </si>
  <si>
    <t>Kamenivo drcené štěrk frakce 31,5/63 třídy BI</t>
  </si>
  <si>
    <t>t</t>
  </si>
  <si>
    <t>128</t>
  </si>
  <si>
    <t>-1706856102</t>
  </si>
  <si>
    <t>5905115010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</si>
  <si>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</si>
  <si>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m</t>
  </si>
  <si>
    <t>1757682748</t>
  </si>
  <si>
    <t>5907050110</t>
  </si>
  <si>
    <t>Dělení kolejnic kyslíkem soustavy UIC60 nebo R65. Poznámka: 1. V cenách jsou započteny náklady na manipulaci, podložení, označení a provedení řezu kolejnice.</t>
  </si>
  <si>
    <t>kus</t>
  </si>
  <si>
    <t>1257890049</t>
  </si>
  <si>
    <t>6</t>
  </si>
  <si>
    <t>5907050010</t>
  </si>
  <si>
    <t>Dělení kolejnic řezáním nebo rozbroušením soustavy UIC60 nebo R65. Poznámka: 1. V cenách jsou započteny náklady na manipulaci, podložení, označení a provedení řezu kolejnice.</t>
  </si>
  <si>
    <t>1904056686</t>
  </si>
  <si>
    <t>7</t>
  </si>
  <si>
    <t>5907025460</t>
  </si>
  <si>
    <t>Výměna kolejnicových pásů současně s výměnou pryžové podložky tv. UIC60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</si>
  <si>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-1581808718</t>
  </si>
  <si>
    <t>9</t>
  </si>
  <si>
    <t>5958158030</t>
  </si>
  <si>
    <t>Podložka pryžová pod patu kolejnice WU 7 174x152x7 (Vossloh)</t>
  </si>
  <si>
    <t>537348741</t>
  </si>
  <si>
    <t>10</t>
  </si>
  <si>
    <t>5907010020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</si>
  <si>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</si>
  <si>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-422718866</t>
  </si>
  <si>
    <t>11</t>
  </si>
  <si>
    <t>5957122010</t>
  </si>
  <si>
    <t>Lepený izolovaný styk tv. UIC60 z kolejnic vyšší jakosti délky 3,60 m</t>
  </si>
  <si>
    <t>561397668</t>
  </si>
  <si>
    <t>12</t>
  </si>
  <si>
    <t>5957122055</t>
  </si>
  <si>
    <t>Lepený izolovaný styk tv. UIC60 z kolejnic vyšší jakosti délky 4,50 m</t>
  </si>
  <si>
    <t>1327100642</t>
  </si>
  <si>
    <t>13</t>
  </si>
  <si>
    <t>5910015010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</si>
  <si>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</si>
  <si>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svar</t>
  </si>
  <si>
    <t>273911301</t>
  </si>
  <si>
    <t>14</t>
  </si>
  <si>
    <t>5910020110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</si>
  <si>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</si>
  <si>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1391292835</t>
  </si>
  <si>
    <t>5910020910</t>
  </si>
  <si>
    <t>Svařování kolejnic termitem plný předehřev příplatek typ kolejnic R350HT.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</si>
  <si>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571813034</t>
  </si>
  <si>
    <t>16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</si>
  <si>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</si>
  <si>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</si>
  <si>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341063321</t>
  </si>
  <si>
    <t>17</t>
  </si>
  <si>
    <t>5910040330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</si>
  <si>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</si>
  <si>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510828473</t>
  </si>
  <si>
    <t>18</t>
  </si>
  <si>
    <t>5910040430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</si>
  <si>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</si>
  <si>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-1608665654</t>
  </si>
  <si>
    <t>19</t>
  </si>
  <si>
    <t>5901005010</t>
  </si>
  <si>
    <t>Měření geometrických parametrů měřícím vozíkem v koleji. Poznámka: 1. V cenách jsou započteny náklady na měření provozních odchylek dle ČSN, zpracování a předání tištěných výstupů objednateli.</t>
  </si>
  <si>
    <t>870926043</t>
  </si>
  <si>
    <t>OST</t>
  </si>
  <si>
    <t>Ostatní</t>
  </si>
  <si>
    <t>20</t>
  </si>
  <si>
    <t>7497271005</t>
  </si>
  <si>
    <t>Demontáže zařízení trakčního vedení stožáru D, T, TB - demontáž stávajícího zařízení se všemi pomocnými doplňujícími úpravami</t>
  </si>
  <si>
    <t>512</t>
  </si>
  <si>
    <t>-1240675742</t>
  </si>
  <si>
    <t>7497351525</t>
  </si>
  <si>
    <t>Montáž přímého ukolejnění stožár T, P, 2T, BP, DS, OK - 2 vodiče</t>
  </si>
  <si>
    <t>-1687036592</t>
  </si>
  <si>
    <t>22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</si>
  <si>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</si>
  <si>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</si>
  <si>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566288520</t>
  </si>
  <si>
    <t>23</t>
  </si>
  <si>
    <t>7497351560</t>
  </si>
  <si>
    <t>Montáž přímého ukolejnění na elektrizovaných tratích nebo v kolejových obvodech</t>
  </si>
  <si>
    <t>633670814</t>
  </si>
  <si>
    <t>24</t>
  </si>
  <si>
    <t>7592007120</t>
  </si>
  <si>
    <t>Demontáž informačního bodu MIB 6</t>
  </si>
  <si>
    <t>2117269374</t>
  </si>
  <si>
    <t>25</t>
  </si>
  <si>
    <t>7592005120</t>
  </si>
  <si>
    <t>Montáž informačního bodu MIB 6 - uložení a připevnění na určené místo, seřízení, přezkoušení</t>
  </si>
  <si>
    <t>976266138</t>
  </si>
  <si>
    <t>26</t>
  </si>
  <si>
    <t>7592007162</t>
  </si>
  <si>
    <t>Demontáž balízy upevněné pomocí systému Vortok</t>
  </si>
  <si>
    <t>-2051440649</t>
  </si>
  <si>
    <t>27</t>
  </si>
  <si>
    <t>7592005162</t>
  </si>
  <si>
    <t>Montáž balízy do kolejiště pomocí systému Vortok</t>
  </si>
  <si>
    <t>-2005243828</t>
  </si>
  <si>
    <t>28</t>
  </si>
  <si>
    <t>7594105010</t>
  </si>
  <si>
    <t>Odpojení a zpětné připojení lan propojovacích jednoho stykového transformátoru - včetně odpojení a připevnění lanového propojení na pražce nebo montážní trámky</t>
  </si>
  <si>
    <t>-537472988</t>
  </si>
  <si>
    <t>29</t>
  </si>
  <si>
    <t>9902300200</t>
  </si>
  <si>
    <t>Štěrk - Doprava jednosměrná (např. nakupovaného materiálu) mechanizací o nosnosti přes 3,5 t sypanin (kameniva, písku, suti, dlažebních kostek,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</si>
  <si>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503378063</t>
  </si>
  <si>
    <t>30</t>
  </si>
  <si>
    <t>9902300600</t>
  </si>
  <si>
    <t>Pryžové podložky na likvidaci - Doprava jednosměrná (např. nakupovaného materiálu) mechanizací o nosnosti přes 3,5 t sypanin (kameniva, písku, suti, dlažebních kostek, atd.) do 80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</si>
  <si>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-727153890</t>
  </si>
  <si>
    <t>31</t>
  </si>
  <si>
    <t>9902400100</t>
  </si>
  <si>
    <t>Vývoz a svoz kolejnic - 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</si>
  <si>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-533240510</t>
  </si>
  <si>
    <t>32</t>
  </si>
  <si>
    <t>9902400800</t>
  </si>
  <si>
    <t>LISy, pryžové podložky - Doprava jednosměrná (např. nakupovaného materiálu) mechanizací o nosnosti přes 3,5 t objemnějšího kusového materiálu (prefabrikátů, stožárů, výhybek, rozvaděčů, vybouraných hmot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</si>
  <si>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2057506074</t>
  </si>
  <si>
    <t>33</t>
  </si>
  <si>
    <t>9902900100</t>
  </si>
  <si>
    <t>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</si>
  <si>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-44690186</t>
  </si>
  <si>
    <t>34</t>
  </si>
  <si>
    <t>9902900200</t>
  </si>
  <si>
    <t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</si>
  <si>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-788455690</t>
  </si>
  <si>
    <t>35</t>
  </si>
  <si>
    <t>9903100100</t>
  </si>
  <si>
    <t>Dvoucestný bagr - 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</si>
  <si>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-31884627</t>
  </si>
  <si>
    <t>36</t>
  </si>
  <si>
    <t>9903200200</t>
  </si>
  <si>
    <t>1 x ASP, 1 x SSP, 2 x svařovna - 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</si>
  <si>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-1729381197</t>
  </si>
  <si>
    <t>37</t>
  </si>
  <si>
    <t>9909000400</t>
  </si>
  <si>
    <t>Pryžové podložky - 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</si>
  <si>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-719880360</t>
  </si>
  <si>
    <t>02.1 - VON</t>
  </si>
  <si>
    <t>VRN - Vedlejší rozpočtové náklady</t>
  </si>
  <si>
    <t>VRN</t>
  </si>
  <si>
    <t>Vedlejší rozpočtové náklady</t>
  </si>
  <si>
    <t>022101001</t>
  </si>
  <si>
    <t>Geodetické práce Geodetické práce před opravou</t>
  </si>
  <si>
    <t>kpl</t>
  </si>
  <si>
    <t>-1647687664</t>
  </si>
  <si>
    <t>022101011</t>
  </si>
  <si>
    <t>Geodetické práce Geodetické práce v průběhu opravy</t>
  </si>
  <si>
    <t>-503303890</t>
  </si>
  <si>
    <t>022101021</t>
  </si>
  <si>
    <t>Geodetické práce Geodetické práce po ukončení opravy</t>
  </si>
  <si>
    <t>-1370853678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</si>
  <si>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</si>
  <si>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</si>
  <si>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1327046648</t>
  </si>
  <si>
    <t>023122001</t>
  </si>
  <si>
    <t>Projekt provizorních stavů KSU a TP - 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</si>
  <si>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-1269439395</t>
  </si>
  <si>
    <t>024101401</t>
  </si>
  <si>
    <t>Inženýrská činnost koordinační a kompletační činnost</t>
  </si>
  <si>
    <t>-1005993881</t>
  </si>
  <si>
    <t>031101021</t>
  </si>
  <si>
    <t>Pronájem nákladišť, sociální zařízení - 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</si>
  <si>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828513385</t>
  </si>
  <si>
    <t>8</t>
  </si>
  <si>
    <t>031111051</t>
  </si>
  <si>
    <t>Pronájem železničních vozů - Zařízení a vybavení staveniště pronájem ploch</t>
  </si>
  <si>
    <t>1674179823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</si>
  <si>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</si>
  <si>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</si>
  <si>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-6106830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</si>
</sst>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topLeftCell="A46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51"/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14" t="s">
        <v>14</v>
      </c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P5" s="19"/>
      <c r="AQ5" s="19"/>
      <c r="AR5" s="17"/>
      <c r="BE5" s="211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16" t="s">
        <v>17</v>
      </c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P6" s="19"/>
      <c r="AQ6" s="19"/>
      <c r="AR6" s="17"/>
      <c r="BE6" s="212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12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12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2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12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12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2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12"/>
      <c r="BS13" s="14" t="s">
        <v>6</v>
      </c>
    </row>
    <row r="14" spans="1:74">
      <c r="B14" s="18"/>
      <c r="C14" s="19"/>
      <c r="D14" s="19"/>
      <c r="E14" s="217" t="s">
        <v>31</v>
      </c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12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2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12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12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2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12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12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2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2"/>
    </row>
    <row r="23" spans="1:71" s="1" customFormat="1" ht="16.5" customHeight="1">
      <c r="B23" s="18"/>
      <c r="C23" s="19"/>
      <c r="D23" s="19"/>
      <c r="E23" s="219" t="s">
        <v>1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K23" s="219"/>
      <c r="AL23" s="219"/>
      <c r="AM23" s="219"/>
      <c r="AN23" s="219"/>
      <c r="AO23" s="19"/>
      <c r="AP23" s="19"/>
      <c r="AQ23" s="19"/>
      <c r="AR23" s="17"/>
      <c r="BE23" s="212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2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2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0">
        <f>ROUND(AG94,2)</f>
        <v>0</v>
      </c>
      <c r="AL26" s="221"/>
      <c r="AM26" s="221"/>
      <c r="AN26" s="221"/>
      <c r="AO26" s="221"/>
      <c r="AP26" s="33"/>
      <c r="AQ26" s="33"/>
      <c r="AR26" s="36"/>
      <c r="BE26" s="212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2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2" t="s">
        <v>38</v>
      </c>
      <c r="M28" s="222"/>
      <c r="N28" s="222"/>
      <c r="O28" s="222"/>
      <c r="P28" s="222"/>
      <c r="Q28" s="33"/>
      <c r="R28" s="33"/>
      <c r="S28" s="33"/>
      <c r="T28" s="33"/>
      <c r="U28" s="33"/>
      <c r="V28" s="33"/>
      <c r="W28" s="222" t="s">
        <v>39</v>
      </c>
      <c r="X28" s="222"/>
      <c r="Y28" s="222"/>
      <c r="Z28" s="222"/>
      <c r="AA28" s="222"/>
      <c r="AB28" s="222"/>
      <c r="AC28" s="222"/>
      <c r="AD28" s="222"/>
      <c r="AE28" s="222"/>
      <c r="AF28" s="33"/>
      <c r="AG28" s="33"/>
      <c r="AH28" s="33"/>
      <c r="AI28" s="33"/>
      <c r="AJ28" s="33"/>
      <c r="AK28" s="222" t="s">
        <v>40</v>
      </c>
      <c r="AL28" s="222"/>
      <c r="AM28" s="222"/>
      <c r="AN28" s="222"/>
      <c r="AO28" s="222"/>
      <c r="AP28" s="33"/>
      <c r="AQ28" s="33"/>
      <c r="AR28" s="36"/>
      <c r="BE28" s="212"/>
    </row>
    <row r="29" spans="1:71" s="3" customFormat="1" ht="14.45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25">
        <v>0.21</v>
      </c>
      <c r="M29" s="224"/>
      <c r="N29" s="224"/>
      <c r="O29" s="224"/>
      <c r="P29" s="224"/>
      <c r="Q29" s="38"/>
      <c r="R29" s="38"/>
      <c r="S29" s="38"/>
      <c r="T29" s="38"/>
      <c r="U29" s="38"/>
      <c r="V29" s="38"/>
      <c r="W29" s="223">
        <f>ROUND(AZ94, 2)</f>
        <v>0</v>
      </c>
      <c r="X29" s="224"/>
      <c r="Y29" s="224"/>
      <c r="Z29" s="224"/>
      <c r="AA29" s="224"/>
      <c r="AB29" s="224"/>
      <c r="AC29" s="224"/>
      <c r="AD29" s="224"/>
      <c r="AE29" s="224"/>
      <c r="AF29" s="38"/>
      <c r="AG29" s="38"/>
      <c r="AH29" s="38"/>
      <c r="AI29" s="38"/>
      <c r="AJ29" s="38"/>
      <c r="AK29" s="223">
        <f>ROUND(AV94, 2)</f>
        <v>0</v>
      </c>
      <c r="AL29" s="224"/>
      <c r="AM29" s="224"/>
      <c r="AN29" s="224"/>
      <c r="AO29" s="224"/>
      <c r="AP29" s="38"/>
      <c r="AQ29" s="38"/>
      <c r="AR29" s="39"/>
      <c r="BE29" s="213"/>
    </row>
    <row r="30" spans="1:71" s="3" customFormat="1" ht="14.45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25">
        <v>0.15</v>
      </c>
      <c r="M30" s="224"/>
      <c r="N30" s="224"/>
      <c r="O30" s="224"/>
      <c r="P30" s="224"/>
      <c r="Q30" s="38"/>
      <c r="R30" s="38"/>
      <c r="S30" s="38"/>
      <c r="T30" s="38"/>
      <c r="U30" s="38"/>
      <c r="V30" s="38"/>
      <c r="W30" s="223">
        <f>ROUND(BA94, 2)</f>
        <v>0</v>
      </c>
      <c r="X30" s="224"/>
      <c r="Y30" s="224"/>
      <c r="Z30" s="224"/>
      <c r="AA30" s="224"/>
      <c r="AB30" s="224"/>
      <c r="AC30" s="224"/>
      <c r="AD30" s="224"/>
      <c r="AE30" s="224"/>
      <c r="AF30" s="38"/>
      <c r="AG30" s="38"/>
      <c r="AH30" s="38"/>
      <c r="AI30" s="38"/>
      <c r="AJ30" s="38"/>
      <c r="AK30" s="223">
        <f>ROUND(AW94, 2)</f>
        <v>0</v>
      </c>
      <c r="AL30" s="224"/>
      <c r="AM30" s="224"/>
      <c r="AN30" s="224"/>
      <c r="AO30" s="224"/>
      <c r="AP30" s="38"/>
      <c r="AQ30" s="38"/>
      <c r="AR30" s="39"/>
      <c r="BE30" s="213"/>
    </row>
    <row r="31" spans="1:71" s="3" customFormat="1" ht="14.45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25">
        <v>0.21</v>
      </c>
      <c r="M31" s="224"/>
      <c r="N31" s="224"/>
      <c r="O31" s="224"/>
      <c r="P31" s="224"/>
      <c r="Q31" s="38"/>
      <c r="R31" s="38"/>
      <c r="S31" s="38"/>
      <c r="T31" s="38"/>
      <c r="U31" s="38"/>
      <c r="V31" s="38"/>
      <c r="W31" s="223">
        <f>ROUND(BB94, 2)</f>
        <v>0</v>
      </c>
      <c r="X31" s="224"/>
      <c r="Y31" s="224"/>
      <c r="Z31" s="224"/>
      <c r="AA31" s="224"/>
      <c r="AB31" s="224"/>
      <c r="AC31" s="224"/>
      <c r="AD31" s="224"/>
      <c r="AE31" s="224"/>
      <c r="AF31" s="38"/>
      <c r="AG31" s="38"/>
      <c r="AH31" s="38"/>
      <c r="AI31" s="38"/>
      <c r="AJ31" s="38"/>
      <c r="AK31" s="223">
        <v>0</v>
      </c>
      <c r="AL31" s="224"/>
      <c r="AM31" s="224"/>
      <c r="AN31" s="224"/>
      <c r="AO31" s="224"/>
      <c r="AP31" s="38"/>
      <c r="AQ31" s="38"/>
      <c r="AR31" s="39"/>
      <c r="BE31" s="213"/>
    </row>
    <row r="32" spans="1:71" s="3" customFormat="1" ht="14.45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25">
        <v>0.15</v>
      </c>
      <c r="M32" s="224"/>
      <c r="N32" s="224"/>
      <c r="O32" s="224"/>
      <c r="P32" s="224"/>
      <c r="Q32" s="38"/>
      <c r="R32" s="38"/>
      <c r="S32" s="38"/>
      <c r="T32" s="38"/>
      <c r="U32" s="38"/>
      <c r="V32" s="38"/>
      <c r="W32" s="223">
        <f>ROUND(BC94, 2)</f>
        <v>0</v>
      </c>
      <c r="X32" s="224"/>
      <c r="Y32" s="224"/>
      <c r="Z32" s="224"/>
      <c r="AA32" s="224"/>
      <c r="AB32" s="224"/>
      <c r="AC32" s="224"/>
      <c r="AD32" s="224"/>
      <c r="AE32" s="224"/>
      <c r="AF32" s="38"/>
      <c r="AG32" s="38"/>
      <c r="AH32" s="38"/>
      <c r="AI32" s="38"/>
      <c r="AJ32" s="38"/>
      <c r="AK32" s="223">
        <v>0</v>
      </c>
      <c r="AL32" s="224"/>
      <c r="AM32" s="224"/>
      <c r="AN32" s="224"/>
      <c r="AO32" s="224"/>
      <c r="AP32" s="38"/>
      <c r="AQ32" s="38"/>
      <c r="AR32" s="39"/>
      <c r="BE32" s="213"/>
    </row>
    <row r="33" spans="1:57" s="3" customFormat="1" ht="14.45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25">
        <v>0</v>
      </c>
      <c r="M33" s="224"/>
      <c r="N33" s="224"/>
      <c r="O33" s="224"/>
      <c r="P33" s="224"/>
      <c r="Q33" s="38"/>
      <c r="R33" s="38"/>
      <c r="S33" s="38"/>
      <c r="T33" s="38"/>
      <c r="U33" s="38"/>
      <c r="V33" s="38"/>
      <c r="W33" s="223">
        <f>ROUND(BD94, 2)</f>
        <v>0</v>
      </c>
      <c r="X33" s="224"/>
      <c r="Y33" s="224"/>
      <c r="Z33" s="224"/>
      <c r="AA33" s="224"/>
      <c r="AB33" s="224"/>
      <c r="AC33" s="224"/>
      <c r="AD33" s="224"/>
      <c r="AE33" s="224"/>
      <c r="AF33" s="38"/>
      <c r="AG33" s="38"/>
      <c r="AH33" s="38"/>
      <c r="AI33" s="38"/>
      <c r="AJ33" s="38"/>
      <c r="AK33" s="223">
        <v>0</v>
      </c>
      <c r="AL33" s="224"/>
      <c r="AM33" s="224"/>
      <c r="AN33" s="224"/>
      <c r="AO33" s="224"/>
      <c r="AP33" s="38"/>
      <c r="AQ33" s="38"/>
      <c r="AR33" s="39"/>
      <c r="BE33" s="213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12"/>
    </row>
    <row r="35" spans="1:57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26" t="s">
        <v>49</v>
      </c>
      <c r="Y35" s="227"/>
      <c r="Z35" s="227"/>
      <c r="AA35" s="227"/>
      <c r="AB35" s="227"/>
      <c r="AC35" s="42"/>
      <c r="AD35" s="42"/>
      <c r="AE35" s="42"/>
      <c r="AF35" s="42"/>
      <c r="AG35" s="42"/>
      <c r="AH35" s="42"/>
      <c r="AI35" s="42"/>
      <c r="AJ35" s="42"/>
      <c r="AK35" s="228">
        <f>SUM(AK26:AK33)</f>
        <v>0</v>
      </c>
      <c r="AL35" s="227"/>
      <c r="AM35" s="227"/>
      <c r="AN35" s="227"/>
      <c r="AO35" s="229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2021_04_bo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30" t="str">
        <f>K6</f>
        <v>Výměna kolejnic v úseku Skalice nad Svitavou - Svitavy</v>
      </c>
      <c r="M85" s="231"/>
      <c r="N85" s="231"/>
      <c r="O85" s="231"/>
      <c r="P85" s="231"/>
      <c r="Q85" s="231"/>
      <c r="R85" s="231"/>
      <c r="S85" s="231"/>
      <c r="T85" s="231"/>
      <c r="U85" s="231"/>
      <c r="V85" s="231"/>
      <c r="W85" s="231"/>
      <c r="X85" s="231"/>
      <c r="Y85" s="231"/>
      <c r="Z85" s="231"/>
      <c r="AA85" s="231"/>
      <c r="AB85" s="231"/>
      <c r="AC85" s="231"/>
      <c r="AD85" s="231"/>
      <c r="AE85" s="231"/>
      <c r="AF85" s="231"/>
      <c r="AG85" s="231"/>
      <c r="AH85" s="231"/>
      <c r="AI85" s="231"/>
      <c r="AJ85" s="231"/>
      <c r="AK85" s="231"/>
      <c r="AL85" s="231"/>
      <c r="AM85" s="231"/>
      <c r="AN85" s="231"/>
      <c r="AO85" s="231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Letovice - Březová nad Svitavou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2" t="str">
        <f>IF(AN8= "","",AN8)</f>
        <v>23. 12. 2020</v>
      </c>
      <c r="AN87" s="232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OŘ Brno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33" t="str">
        <f>IF(E17="","",E17)</f>
        <v xml:space="preserve"> </v>
      </c>
      <c r="AN89" s="234"/>
      <c r="AO89" s="234"/>
      <c r="AP89" s="234"/>
      <c r="AQ89" s="33"/>
      <c r="AR89" s="36"/>
      <c r="AS89" s="235" t="s">
        <v>57</v>
      </c>
      <c r="AT89" s="236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33" t="str">
        <f>IF(E20="","",E20)</f>
        <v xml:space="preserve"> </v>
      </c>
      <c r="AN90" s="234"/>
      <c r="AO90" s="234"/>
      <c r="AP90" s="234"/>
      <c r="AQ90" s="33"/>
      <c r="AR90" s="36"/>
      <c r="AS90" s="237"/>
      <c r="AT90" s="238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9"/>
      <c r="AT91" s="240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41" t="s">
        <v>58</v>
      </c>
      <c r="D92" s="242"/>
      <c r="E92" s="242"/>
      <c r="F92" s="242"/>
      <c r="G92" s="242"/>
      <c r="H92" s="70"/>
      <c r="I92" s="243" t="s">
        <v>59</v>
      </c>
      <c r="J92" s="242"/>
      <c r="K92" s="242"/>
      <c r="L92" s="242"/>
      <c r="M92" s="242"/>
      <c r="N92" s="242"/>
      <c r="O92" s="242"/>
      <c r="P92" s="242"/>
      <c r="Q92" s="242"/>
      <c r="R92" s="242"/>
      <c r="S92" s="242"/>
      <c r="T92" s="242"/>
      <c r="U92" s="242"/>
      <c r="V92" s="242"/>
      <c r="W92" s="242"/>
      <c r="X92" s="242"/>
      <c r="Y92" s="242"/>
      <c r="Z92" s="242"/>
      <c r="AA92" s="242"/>
      <c r="AB92" s="242"/>
      <c r="AC92" s="242"/>
      <c r="AD92" s="242"/>
      <c r="AE92" s="242"/>
      <c r="AF92" s="242"/>
      <c r="AG92" s="244" t="s">
        <v>60</v>
      </c>
      <c r="AH92" s="242"/>
      <c r="AI92" s="242"/>
      <c r="AJ92" s="242"/>
      <c r="AK92" s="242"/>
      <c r="AL92" s="242"/>
      <c r="AM92" s="242"/>
      <c r="AN92" s="243" t="s">
        <v>61</v>
      </c>
      <c r="AO92" s="242"/>
      <c r="AP92" s="245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49">
        <f>ROUND(SUM(AG95:AG96),2)</f>
        <v>0</v>
      </c>
      <c r="AH94" s="249"/>
      <c r="AI94" s="249"/>
      <c r="AJ94" s="249"/>
      <c r="AK94" s="249"/>
      <c r="AL94" s="249"/>
      <c r="AM94" s="249"/>
      <c r="AN94" s="250">
        <f>SUM(AG94,AT94)</f>
        <v>0</v>
      </c>
      <c r="AO94" s="250"/>
      <c r="AP94" s="250"/>
      <c r="AQ94" s="82" t="s">
        <v>1</v>
      </c>
      <c r="AR94" s="83"/>
      <c r="AS94" s="84">
        <f>ROUND(SUM(AS95:AS96),2)</f>
        <v>0</v>
      </c>
      <c r="AT94" s="85">
        <f>ROUND(SUM(AV94:AW94),2)</f>
        <v>0</v>
      </c>
      <c r="AU94" s="86">
        <f>ROUND(SUM(AU95:AU96),5)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ROUND(SUM(AZ95:AZ96),2)</f>
        <v>0</v>
      </c>
      <c r="BA94" s="85">
        <f>ROUND(SUM(BA95:BA96),2)</f>
        <v>0</v>
      </c>
      <c r="BB94" s="85">
        <f>ROUND(SUM(BB95:BB96),2)</f>
        <v>0</v>
      </c>
      <c r="BC94" s="85">
        <f>ROUND(SUM(BC95:BC96),2)</f>
        <v>0</v>
      </c>
      <c r="BD94" s="87">
        <f>ROUND(SUM(BD95:BD96),2)</f>
        <v>0</v>
      </c>
      <c r="BS94" s="88" t="s">
        <v>76</v>
      </c>
      <c r="BT94" s="88" t="s">
        <v>77</v>
      </c>
      <c r="BU94" s="89" t="s">
        <v>78</v>
      </c>
      <c r="BV94" s="88" t="s">
        <v>79</v>
      </c>
      <c r="BW94" s="88" t="s">
        <v>5</v>
      </c>
      <c r="BX94" s="88" t="s">
        <v>80</v>
      </c>
      <c r="CL94" s="88" t="s">
        <v>1</v>
      </c>
    </row>
    <row r="95" spans="1:91" s="7" customFormat="1" ht="16.5" customHeight="1">
      <c r="A95" s="90" t="s">
        <v>81</v>
      </c>
      <c r="B95" s="91"/>
      <c r="C95" s="92"/>
      <c r="D95" s="248" t="s">
        <v>82</v>
      </c>
      <c r="E95" s="248"/>
      <c r="F95" s="248"/>
      <c r="G95" s="248"/>
      <c r="H95" s="248"/>
      <c r="I95" s="93"/>
      <c r="J95" s="248" t="s">
        <v>83</v>
      </c>
      <c r="K95" s="248"/>
      <c r="L95" s="248"/>
      <c r="M95" s="248"/>
      <c r="N95" s="248"/>
      <c r="O95" s="248"/>
      <c r="P95" s="248"/>
      <c r="Q95" s="248"/>
      <c r="R95" s="248"/>
      <c r="S95" s="248"/>
      <c r="T95" s="248"/>
      <c r="U95" s="248"/>
      <c r="V95" s="248"/>
      <c r="W95" s="248"/>
      <c r="X95" s="248"/>
      <c r="Y95" s="248"/>
      <c r="Z95" s="248"/>
      <c r="AA95" s="248"/>
      <c r="AB95" s="248"/>
      <c r="AC95" s="248"/>
      <c r="AD95" s="248"/>
      <c r="AE95" s="248"/>
      <c r="AF95" s="248"/>
      <c r="AG95" s="246">
        <f>'01.1 - Výměna kolejnic'!J30</f>
        <v>0</v>
      </c>
      <c r="AH95" s="247"/>
      <c r="AI95" s="247"/>
      <c r="AJ95" s="247"/>
      <c r="AK95" s="247"/>
      <c r="AL95" s="247"/>
      <c r="AM95" s="247"/>
      <c r="AN95" s="246">
        <f>SUM(AG95,AT95)</f>
        <v>0</v>
      </c>
      <c r="AO95" s="247"/>
      <c r="AP95" s="247"/>
      <c r="AQ95" s="94" t="s">
        <v>84</v>
      </c>
      <c r="AR95" s="95"/>
      <c r="AS95" s="96">
        <v>0</v>
      </c>
      <c r="AT95" s="97">
        <f>ROUND(SUM(AV95:AW95),2)</f>
        <v>0</v>
      </c>
      <c r="AU95" s="98">
        <f>'01.1 - Výměna kolejnic'!P119</f>
        <v>0</v>
      </c>
      <c r="AV95" s="97">
        <f>'01.1 - Výměna kolejnic'!J33</f>
        <v>0</v>
      </c>
      <c r="AW95" s="97">
        <f>'01.1 - Výměna kolejnic'!J34</f>
        <v>0</v>
      </c>
      <c r="AX95" s="97">
        <f>'01.1 - Výměna kolejnic'!J35</f>
        <v>0</v>
      </c>
      <c r="AY95" s="97">
        <f>'01.1 - Výměna kolejnic'!J36</f>
        <v>0</v>
      </c>
      <c r="AZ95" s="97">
        <f>'01.1 - Výměna kolejnic'!F33</f>
        <v>0</v>
      </c>
      <c r="BA95" s="97">
        <f>'01.1 - Výměna kolejnic'!F34</f>
        <v>0</v>
      </c>
      <c r="BB95" s="97">
        <f>'01.1 - Výměna kolejnic'!F35</f>
        <v>0</v>
      </c>
      <c r="BC95" s="97">
        <f>'01.1 - Výměna kolejnic'!F36</f>
        <v>0</v>
      </c>
      <c r="BD95" s="99">
        <f>'01.1 - Výměna kolejnic'!F37</f>
        <v>0</v>
      </c>
      <c r="BT95" s="100" t="s">
        <v>85</v>
      </c>
      <c r="BV95" s="100" t="s">
        <v>79</v>
      </c>
      <c r="BW95" s="100" t="s">
        <v>86</v>
      </c>
      <c r="BX95" s="100" t="s">
        <v>5</v>
      </c>
      <c r="CL95" s="100" t="s">
        <v>1</v>
      </c>
      <c r="CM95" s="100" t="s">
        <v>87</v>
      </c>
    </row>
    <row r="96" spans="1:91" s="7" customFormat="1" ht="16.5" customHeight="1">
      <c r="A96" s="90" t="s">
        <v>81</v>
      </c>
      <c r="B96" s="91"/>
      <c r="C96" s="92"/>
      <c r="D96" s="248" t="s">
        <v>88</v>
      </c>
      <c r="E96" s="248"/>
      <c r="F96" s="248"/>
      <c r="G96" s="248"/>
      <c r="H96" s="248"/>
      <c r="I96" s="93"/>
      <c r="J96" s="248" t="s">
        <v>89</v>
      </c>
      <c r="K96" s="248"/>
      <c r="L96" s="248"/>
      <c r="M96" s="248"/>
      <c r="N96" s="248"/>
      <c r="O96" s="248"/>
      <c r="P96" s="248"/>
      <c r="Q96" s="248"/>
      <c r="R96" s="248"/>
      <c r="S96" s="248"/>
      <c r="T96" s="248"/>
      <c r="U96" s="248"/>
      <c r="V96" s="248"/>
      <c r="W96" s="248"/>
      <c r="X96" s="248"/>
      <c r="Y96" s="248"/>
      <c r="Z96" s="248"/>
      <c r="AA96" s="248"/>
      <c r="AB96" s="248"/>
      <c r="AC96" s="248"/>
      <c r="AD96" s="248"/>
      <c r="AE96" s="248"/>
      <c r="AF96" s="248"/>
      <c r="AG96" s="246">
        <f>'02.1 - VON'!J30</f>
        <v>0</v>
      </c>
      <c r="AH96" s="247"/>
      <c r="AI96" s="247"/>
      <c r="AJ96" s="247"/>
      <c r="AK96" s="247"/>
      <c r="AL96" s="247"/>
      <c r="AM96" s="247"/>
      <c r="AN96" s="246">
        <f>SUM(AG96,AT96)</f>
        <v>0</v>
      </c>
      <c r="AO96" s="247"/>
      <c r="AP96" s="247"/>
      <c r="AQ96" s="94" t="s">
        <v>89</v>
      </c>
      <c r="AR96" s="95"/>
      <c r="AS96" s="101">
        <v>0</v>
      </c>
      <c r="AT96" s="102">
        <f>ROUND(SUM(AV96:AW96),2)</f>
        <v>0</v>
      </c>
      <c r="AU96" s="103">
        <f>'02.1 - VON'!P117</f>
        <v>0</v>
      </c>
      <c r="AV96" s="102">
        <f>'02.1 - VON'!J33</f>
        <v>0</v>
      </c>
      <c r="AW96" s="102">
        <f>'02.1 - VON'!J34</f>
        <v>0</v>
      </c>
      <c r="AX96" s="102">
        <f>'02.1 - VON'!J35</f>
        <v>0</v>
      </c>
      <c r="AY96" s="102">
        <f>'02.1 - VON'!J36</f>
        <v>0</v>
      </c>
      <c r="AZ96" s="102">
        <f>'02.1 - VON'!F33</f>
        <v>0</v>
      </c>
      <c r="BA96" s="102">
        <f>'02.1 - VON'!F34</f>
        <v>0</v>
      </c>
      <c r="BB96" s="102">
        <f>'02.1 - VON'!F35</f>
        <v>0</v>
      </c>
      <c r="BC96" s="102">
        <f>'02.1 - VON'!F36</f>
        <v>0</v>
      </c>
      <c r="BD96" s="104">
        <f>'02.1 - VON'!F37</f>
        <v>0</v>
      </c>
      <c r="BT96" s="100" t="s">
        <v>85</v>
      </c>
      <c r="BV96" s="100" t="s">
        <v>79</v>
      </c>
      <c r="BW96" s="100" t="s">
        <v>90</v>
      </c>
      <c r="BX96" s="100" t="s">
        <v>5</v>
      </c>
      <c r="CL96" s="100" t="s">
        <v>1</v>
      </c>
      <c r="CM96" s="100" t="s">
        <v>87</v>
      </c>
    </row>
    <row r="97" spans="1:57" s="2" customFormat="1" ht="30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5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sheetProtection algorithmName="SHA-512" hashValue="5FdV4AwCgn9GthgbyUSP/0YNcFYjzRltIeM3iyPvewbMc1vbOsR2auwsGP9YxvqWh8z7UutlkvnEiuvx0ZCJVw==" saltValue="5PD6cOZG/vAW6akYydtmzmllzCljsbqMAUJmiySZiVbkgMgwyPYisvqtdCq7sMJF/rmfCh43UCO65pLxth3otQ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.1 - Výměna kolejnic'!C2" display="/"/>
    <hyperlink ref="A96" location="'02.1 - VO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4" t="s">
        <v>86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87</v>
      </c>
    </row>
    <row r="4" spans="1:46" s="1" customFormat="1" ht="24.95" customHeight="1">
      <c r="B4" s="17"/>
      <c r="D4" s="107" t="s">
        <v>91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2" t="str">
        <f>'Rekapitulace zakázky'!K6</f>
        <v>Výměna kolejnic v úseku Skalice nad Svitavou - Svitavy</v>
      </c>
      <c r="F7" s="253"/>
      <c r="G7" s="253"/>
      <c r="H7" s="253"/>
      <c r="L7" s="17"/>
    </row>
    <row r="8" spans="1:46" s="2" customFormat="1" ht="12" customHeight="1">
      <c r="A8" s="31"/>
      <c r="B8" s="36"/>
      <c r="C8" s="31"/>
      <c r="D8" s="109" t="s">
        <v>92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4" t="s">
        <v>93</v>
      </c>
      <c r="F9" s="255"/>
      <c r="G9" s="255"/>
      <c r="H9" s="255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zakázky'!AN8</f>
        <v>23. 12. 2020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27</v>
      </c>
      <c r="F15" s="31"/>
      <c r="G15" s="31"/>
      <c r="H15" s="31"/>
      <c r="I15" s="109" t="s">
        <v>28</v>
      </c>
      <c r="J15" s="110" t="s">
        <v>29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zakázky'!AN13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6" t="str">
        <f>'Rekapitulace zakázky'!E14</f>
        <v>Vyplň údaj</v>
      </c>
      <c r="F18" s="257"/>
      <c r="G18" s="257"/>
      <c r="H18" s="257"/>
      <c r="I18" s="109" t="s">
        <v>28</v>
      </c>
      <c r="J18" s="27" t="str">
        <f>'Rekapitulace zakázky'!AN14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zakázky'!AN16="","",'Rekapitulace zakázky'!AN16)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zakázky'!E17="","",'Rekapitulace zakázky'!E17)</f>
        <v xml:space="preserve"> </v>
      </c>
      <c r="F21" s="31"/>
      <c r="G21" s="31"/>
      <c r="H21" s="31"/>
      <c r="I21" s="109" t="s">
        <v>28</v>
      </c>
      <c r="J21" s="110" t="str">
        <f>IF('Rekapitulace zakázky'!AN17="","",'Rekapitulace zakázky'!AN17)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tr">
        <f>IF('Rekapitulace zakázky'!AN19="","",'Rekapitulace zakázky'!AN19)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zakázky'!E20="","",'Rekapitulace zakázky'!E20)</f>
        <v xml:space="preserve"> </v>
      </c>
      <c r="F24" s="31"/>
      <c r="G24" s="31"/>
      <c r="H24" s="31"/>
      <c r="I24" s="109" t="s">
        <v>28</v>
      </c>
      <c r="J24" s="110" t="str">
        <f>IF('Rekapitulace zakázky'!AN20="","",'Rekapitulace zakázky'!AN20)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58" t="s">
        <v>1</v>
      </c>
      <c r="F27" s="258"/>
      <c r="G27" s="258"/>
      <c r="H27" s="258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31"/>
      <c r="J30" s="117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8" t="s">
        <v>38</v>
      </c>
      <c r="J32" s="118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41</v>
      </c>
      <c r="E33" s="109" t="s">
        <v>42</v>
      </c>
      <c r="F33" s="120">
        <f>ROUND((SUM(BE119:BE158)),  2)</f>
        <v>0</v>
      </c>
      <c r="G33" s="31"/>
      <c r="H33" s="31"/>
      <c r="I33" s="121">
        <v>0.21</v>
      </c>
      <c r="J33" s="120">
        <f>ROUND(((SUM(BE119:BE158))*I33),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43</v>
      </c>
      <c r="F34" s="120">
        <f>ROUND((SUM(BF119:BF158)),  2)</f>
        <v>0</v>
      </c>
      <c r="G34" s="31"/>
      <c r="H34" s="31"/>
      <c r="I34" s="121">
        <v>0.15</v>
      </c>
      <c r="J34" s="120">
        <f>ROUND(((SUM(BF119:BF158))*I34),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44</v>
      </c>
      <c r="F35" s="120">
        <f>ROUND((SUM(BG119:BG158)),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45</v>
      </c>
      <c r="F36" s="120">
        <f>ROUND((SUM(BH119:BH158)),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46</v>
      </c>
      <c r="F37" s="120">
        <f>ROUND((SUM(BI119:BI158)),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47</v>
      </c>
      <c r="E39" s="124"/>
      <c r="F39" s="124"/>
      <c r="G39" s="125" t="s">
        <v>48</v>
      </c>
      <c r="H39" s="126" t="s">
        <v>49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50</v>
      </c>
      <c r="E50" s="130"/>
      <c r="F50" s="130"/>
      <c r="G50" s="129" t="s">
        <v>51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52</v>
      </c>
      <c r="E61" s="132"/>
      <c r="F61" s="133" t="s">
        <v>53</v>
      </c>
      <c r="G61" s="131" t="s">
        <v>52</v>
      </c>
      <c r="H61" s="132"/>
      <c r="I61" s="132"/>
      <c r="J61" s="134" t="s">
        <v>53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54</v>
      </c>
      <c r="E65" s="135"/>
      <c r="F65" s="135"/>
      <c r="G65" s="129" t="s">
        <v>55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52</v>
      </c>
      <c r="E76" s="132"/>
      <c r="F76" s="133" t="s">
        <v>53</v>
      </c>
      <c r="G76" s="131" t="s">
        <v>52</v>
      </c>
      <c r="H76" s="132"/>
      <c r="I76" s="132"/>
      <c r="J76" s="134" t="s">
        <v>53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94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9" t="str">
        <f>E7</f>
        <v>Výměna kolejnic v úseku Skalice nad Svitavou - Svitavy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92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0" t="str">
        <f>E9</f>
        <v>01.1 - Výměna kolejnic</v>
      </c>
      <c r="F87" s="261"/>
      <c r="G87" s="261"/>
      <c r="H87" s="26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Letovice - Březová nad Svitavou</v>
      </c>
      <c r="G89" s="33"/>
      <c r="H89" s="33"/>
      <c r="I89" s="26" t="s">
        <v>22</v>
      </c>
      <c r="J89" s="63" t="str">
        <f>IF(J12="","",J12)</f>
        <v>23. 12. 2020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Správa železnic, OŘ Brno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95</v>
      </c>
      <c r="D94" s="141"/>
      <c r="E94" s="141"/>
      <c r="F94" s="141"/>
      <c r="G94" s="141"/>
      <c r="H94" s="141"/>
      <c r="I94" s="141"/>
      <c r="J94" s="142" t="s">
        <v>96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97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98</v>
      </c>
    </row>
    <row r="97" spans="1:31" s="9" customFormat="1" ht="24.95" customHeight="1">
      <c r="B97" s="144"/>
      <c r="C97" s="145"/>
      <c r="D97" s="146" t="s">
        <v>99</v>
      </c>
      <c r="E97" s="147"/>
      <c r="F97" s="147"/>
      <c r="G97" s="147"/>
      <c r="H97" s="147"/>
      <c r="I97" s="147"/>
      <c r="J97" s="148">
        <f>J120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100</v>
      </c>
      <c r="E98" s="153"/>
      <c r="F98" s="153"/>
      <c r="G98" s="153"/>
      <c r="H98" s="153"/>
      <c r="I98" s="153"/>
      <c r="J98" s="154">
        <f>J121</f>
        <v>0</v>
      </c>
      <c r="K98" s="151"/>
      <c r="L98" s="155"/>
    </row>
    <row r="99" spans="1:31" s="9" customFormat="1" ht="24.95" customHeight="1">
      <c r="B99" s="144"/>
      <c r="C99" s="145"/>
      <c r="D99" s="146" t="s">
        <v>101</v>
      </c>
      <c r="E99" s="147"/>
      <c r="F99" s="147"/>
      <c r="G99" s="147"/>
      <c r="H99" s="147"/>
      <c r="I99" s="147"/>
      <c r="J99" s="148">
        <f>J140</f>
        <v>0</v>
      </c>
      <c r="K99" s="145"/>
      <c r="L99" s="149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102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59" t="str">
        <f>E7</f>
        <v>Výměna kolejnic v úseku Skalice nad Svitavou - Svitavy</v>
      </c>
      <c r="F109" s="260"/>
      <c r="G109" s="260"/>
      <c r="H109" s="260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92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30" t="str">
        <f>E9</f>
        <v>01.1 - Výměna kolejnic</v>
      </c>
      <c r="F111" s="261"/>
      <c r="G111" s="261"/>
      <c r="H111" s="261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>Letovice - Březová nad Svitavou</v>
      </c>
      <c r="G113" s="33"/>
      <c r="H113" s="33"/>
      <c r="I113" s="26" t="s">
        <v>22</v>
      </c>
      <c r="J113" s="63" t="str">
        <f>IF(J12="","",J12)</f>
        <v>23. 12. 2020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>Správa železnic, OŘ Brno</v>
      </c>
      <c r="G115" s="33"/>
      <c r="H115" s="33"/>
      <c r="I115" s="26" t="s">
        <v>32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30</v>
      </c>
      <c r="D116" s="33"/>
      <c r="E116" s="33"/>
      <c r="F116" s="24" t="str">
        <f>IF(E18="","",E18)</f>
        <v>Vyplň údaj</v>
      </c>
      <c r="G116" s="33"/>
      <c r="H116" s="33"/>
      <c r="I116" s="26" t="s">
        <v>35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6"/>
      <c r="B118" s="157"/>
      <c r="C118" s="158" t="s">
        <v>103</v>
      </c>
      <c r="D118" s="159" t="s">
        <v>62</v>
      </c>
      <c r="E118" s="159" t="s">
        <v>58</v>
      </c>
      <c r="F118" s="159" t="s">
        <v>59</v>
      </c>
      <c r="G118" s="159" t="s">
        <v>104</v>
      </c>
      <c r="H118" s="159" t="s">
        <v>105</v>
      </c>
      <c r="I118" s="159" t="s">
        <v>106</v>
      </c>
      <c r="J118" s="159" t="s">
        <v>96</v>
      </c>
      <c r="K118" s="160" t="s">
        <v>107</v>
      </c>
      <c r="L118" s="161"/>
      <c r="M118" s="72" t="s">
        <v>1</v>
      </c>
      <c r="N118" s="73" t="s">
        <v>41</v>
      </c>
      <c r="O118" s="73" t="s">
        <v>108</v>
      </c>
      <c r="P118" s="73" t="s">
        <v>109</v>
      </c>
      <c r="Q118" s="73" t="s">
        <v>110</v>
      </c>
      <c r="R118" s="73" t="s">
        <v>111</v>
      </c>
      <c r="S118" s="73" t="s">
        <v>112</v>
      </c>
      <c r="T118" s="74" t="s">
        <v>113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pans="1:65" s="2" customFormat="1" ht="22.9" customHeight="1">
      <c r="A119" s="31"/>
      <c r="B119" s="32"/>
      <c r="C119" s="79" t="s">
        <v>114</v>
      </c>
      <c r="D119" s="33"/>
      <c r="E119" s="33"/>
      <c r="F119" s="33"/>
      <c r="G119" s="33"/>
      <c r="H119" s="33"/>
      <c r="I119" s="33"/>
      <c r="J119" s="162">
        <f>BK119</f>
        <v>0</v>
      </c>
      <c r="K119" s="33"/>
      <c r="L119" s="36"/>
      <c r="M119" s="75"/>
      <c r="N119" s="163"/>
      <c r="O119" s="76"/>
      <c r="P119" s="164">
        <f>P120+P140</f>
        <v>0</v>
      </c>
      <c r="Q119" s="76"/>
      <c r="R119" s="164">
        <f>R120+R140</f>
        <v>253.27948000000001</v>
      </c>
      <c r="S119" s="76"/>
      <c r="T119" s="165">
        <f>T120+T140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76</v>
      </c>
      <c r="AU119" s="14" t="s">
        <v>98</v>
      </c>
      <c r="BK119" s="166">
        <f>BK120+BK140</f>
        <v>0</v>
      </c>
    </row>
    <row r="120" spans="1:65" s="12" customFormat="1" ht="25.9" customHeight="1">
      <c r="B120" s="167"/>
      <c r="C120" s="168"/>
      <c r="D120" s="169" t="s">
        <v>76</v>
      </c>
      <c r="E120" s="170" t="s">
        <v>115</v>
      </c>
      <c r="F120" s="170" t="s">
        <v>116</v>
      </c>
      <c r="G120" s="168"/>
      <c r="H120" s="168"/>
      <c r="I120" s="171"/>
      <c r="J120" s="172">
        <f>BK120</f>
        <v>0</v>
      </c>
      <c r="K120" s="168"/>
      <c r="L120" s="173"/>
      <c r="M120" s="174"/>
      <c r="N120" s="175"/>
      <c r="O120" s="175"/>
      <c r="P120" s="176">
        <f>P121</f>
        <v>0</v>
      </c>
      <c r="Q120" s="175"/>
      <c r="R120" s="176">
        <f>R121</f>
        <v>253.27948000000001</v>
      </c>
      <c r="S120" s="175"/>
      <c r="T120" s="177">
        <f>T121</f>
        <v>0</v>
      </c>
      <c r="AR120" s="178" t="s">
        <v>85</v>
      </c>
      <c r="AT120" s="179" t="s">
        <v>76</v>
      </c>
      <c r="AU120" s="179" t="s">
        <v>77</v>
      </c>
      <c r="AY120" s="178" t="s">
        <v>117</v>
      </c>
      <c r="BK120" s="180">
        <f>BK121</f>
        <v>0</v>
      </c>
    </row>
    <row r="121" spans="1:65" s="12" customFormat="1" ht="22.9" customHeight="1">
      <c r="B121" s="167"/>
      <c r="C121" s="168"/>
      <c r="D121" s="169" t="s">
        <v>76</v>
      </c>
      <c r="E121" s="181" t="s">
        <v>118</v>
      </c>
      <c r="F121" s="181" t="s">
        <v>119</v>
      </c>
      <c r="G121" s="168"/>
      <c r="H121" s="168"/>
      <c r="I121" s="171"/>
      <c r="J121" s="182">
        <f>BK121</f>
        <v>0</v>
      </c>
      <c r="K121" s="168"/>
      <c r="L121" s="173"/>
      <c r="M121" s="174"/>
      <c r="N121" s="175"/>
      <c r="O121" s="175"/>
      <c r="P121" s="176">
        <f>SUM(P122:P139)</f>
        <v>0</v>
      </c>
      <c r="Q121" s="175"/>
      <c r="R121" s="176">
        <f>SUM(R122:R139)</f>
        <v>253.27948000000001</v>
      </c>
      <c r="S121" s="175"/>
      <c r="T121" s="177">
        <f>SUM(T122:T139)</f>
        <v>0</v>
      </c>
      <c r="AR121" s="178" t="s">
        <v>85</v>
      </c>
      <c r="AT121" s="179" t="s">
        <v>76</v>
      </c>
      <c r="AU121" s="179" t="s">
        <v>85</v>
      </c>
      <c r="AY121" s="178" t="s">
        <v>117</v>
      </c>
      <c r="BK121" s="180">
        <f>SUM(BK122:BK139)</f>
        <v>0</v>
      </c>
    </row>
    <row r="122" spans="1:65" s="2" customFormat="1" ht="66.75" customHeight="1">
      <c r="A122" s="31"/>
      <c r="B122" s="32"/>
      <c r="C122" s="183" t="s">
        <v>85</v>
      </c>
      <c r="D122" s="183" t="s">
        <v>120</v>
      </c>
      <c r="E122" s="184" t="s">
        <v>121</v>
      </c>
      <c r="F122" s="185" t="s">
        <v>122</v>
      </c>
      <c r="G122" s="186" t="s">
        <v>123</v>
      </c>
      <c r="H122" s="187">
        <v>2.1800000000000002</v>
      </c>
      <c r="I122" s="188"/>
      <c r="J122" s="189">
        <f t="shared" ref="J122:J139" si="0">ROUND(I122*H122,2)</f>
        <v>0</v>
      </c>
      <c r="K122" s="185" t="s">
        <v>124</v>
      </c>
      <c r="L122" s="36"/>
      <c r="M122" s="190" t="s">
        <v>1</v>
      </c>
      <c r="N122" s="191" t="s">
        <v>42</v>
      </c>
      <c r="O122" s="68"/>
      <c r="P122" s="192">
        <f t="shared" ref="P122:P139" si="1">O122*H122</f>
        <v>0</v>
      </c>
      <c r="Q122" s="192">
        <v>0</v>
      </c>
      <c r="R122" s="192">
        <f t="shared" ref="R122:R139" si="2">Q122*H122</f>
        <v>0</v>
      </c>
      <c r="S122" s="192">
        <v>0</v>
      </c>
      <c r="T122" s="193">
        <f t="shared" ref="T122:T139" si="3"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4" t="s">
        <v>125</v>
      </c>
      <c r="AT122" s="194" t="s">
        <v>120</v>
      </c>
      <c r="AU122" s="194" t="s">
        <v>87</v>
      </c>
      <c r="AY122" s="14" t="s">
        <v>117</v>
      </c>
      <c r="BE122" s="195">
        <f t="shared" ref="BE122:BE139" si="4">IF(N122="základní",J122,0)</f>
        <v>0</v>
      </c>
      <c r="BF122" s="195">
        <f t="shared" ref="BF122:BF139" si="5">IF(N122="snížená",J122,0)</f>
        <v>0</v>
      </c>
      <c r="BG122" s="195">
        <f t="shared" ref="BG122:BG139" si="6">IF(N122="zákl. přenesená",J122,0)</f>
        <v>0</v>
      </c>
      <c r="BH122" s="195">
        <f t="shared" ref="BH122:BH139" si="7">IF(N122="sníž. přenesená",J122,0)</f>
        <v>0</v>
      </c>
      <c r="BI122" s="195">
        <f t="shared" ref="BI122:BI139" si="8">IF(N122="nulová",J122,0)</f>
        <v>0</v>
      </c>
      <c r="BJ122" s="14" t="s">
        <v>85</v>
      </c>
      <c r="BK122" s="195">
        <f t="shared" ref="BK122:BK139" si="9">ROUND(I122*H122,2)</f>
        <v>0</v>
      </c>
      <c r="BL122" s="14" t="s">
        <v>125</v>
      </c>
      <c r="BM122" s="194" t="s">
        <v>126</v>
      </c>
    </row>
    <row r="123" spans="1:65" s="2" customFormat="1" ht="36">
      <c r="A123" s="31"/>
      <c r="B123" s="32"/>
      <c r="C123" s="183" t="s">
        <v>87</v>
      </c>
      <c r="D123" s="183" t="s">
        <v>120</v>
      </c>
      <c r="E123" s="184" t="s">
        <v>127</v>
      </c>
      <c r="F123" s="185" t="s">
        <v>128</v>
      </c>
      <c r="G123" s="186" t="s">
        <v>129</v>
      </c>
      <c r="H123" s="187">
        <v>156.25</v>
      </c>
      <c r="I123" s="188"/>
      <c r="J123" s="189">
        <f t="shared" si="0"/>
        <v>0</v>
      </c>
      <c r="K123" s="185" t="s">
        <v>124</v>
      </c>
      <c r="L123" s="36"/>
      <c r="M123" s="190" t="s">
        <v>1</v>
      </c>
      <c r="N123" s="191" t="s">
        <v>42</v>
      </c>
      <c r="O123" s="68"/>
      <c r="P123" s="192">
        <f t="shared" si="1"/>
        <v>0</v>
      </c>
      <c r="Q123" s="192">
        <v>0</v>
      </c>
      <c r="R123" s="192">
        <f t="shared" si="2"/>
        <v>0</v>
      </c>
      <c r="S123" s="192">
        <v>0</v>
      </c>
      <c r="T123" s="193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4" t="s">
        <v>125</v>
      </c>
      <c r="AT123" s="194" t="s">
        <v>120</v>
      </c>
      <c r="AU123" s="194" t="s">
        <v>87</v>
      </c>
      <c r="AY123" s="14" t="s">
        <v>117</v>
      </c>
      <c r="BE123" s="195">
        <f t="shared" si="4"/>
        <v>0</v>
      </c>
      <c r="BF123" s="195">
        <f t="shared" si="5"/>
        <v>0</v>
      </c>
      <c r="BG123" s="195">
        <f t="shared" si="6"/>
        <v>0</v>
      </c>
      <c r="BH123" s="195">
        <f t="shared" si="7"/>
        <v>0</v>
      </c>
      <c r="BI123" s="195">
        <f t="shared" si="8"/>
        <v>0</v>
      </c>
      <c r="BJ123" s="14" t="s">
        <v>85</v>
      </c>
      <c r="BK123" s="195">
        <f t="shared" si="9"/>
        <v>0</v>
      </c>
      <c r="BL123" s="14" t="s">
        <v>125</v>
      </c>
      <c r="BM123" s="194" t="s">
        <v>130</v>
      </c>
    </row>
    <row r="124" spans="1:65" s="2" customFormat="1" ht="16.5" customHeight="1">
      <c r="A124" s="31"/>
      <c r="B124" s="32"/>
      <c r="C124" s="196" t="s">
        <v>131</v>
      </c>
      <c r="D124" s="196" t="s">
        <v>132</v>
      </c>
      <c r="E124" s="197" t="s">
        <v>133</v>
      </c>
      <c r="F124" s="198" t="s">
        <v>134</v>
      </c>
      <c r="G124" s="199" t="s">
        <v>135</v>
      </c>
      <c r="H124" s="200">
        <v>250</v>
      </c>
      <c r="I124" s="201"/>
      <c r="J124" s="202">
        <f t="shared" si="0"/>
        <v>0</v>
      </c>
      <c r="K124" s="198" t="s">
        <v>124</v>
      </c>
      <c r="L124" s="203"/>
      <c r="M124" s="204" t="s">
        <v>1</v>
      </c>
      <c r="N124" s="205" t="s">
        <v>42</v>
      </c>
      <c r="O124" s="68"/>
      <c r="P124" s="192">
        <f t="shared" si="1"/>
        <v>0</v>
      </c>
      <c r="Q124" s="192">
        <v>1</v>
      </c>
      <c r="R124" s="192">
        <f t="shared" si="2"/>
        <v>250</v>
      </c>
      <c r="S124" s="192">
        <v>0</v>
      </c>
      <c r="T124" s="193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4" t="s">
        <v>136</v>
      </c>
      <c r="AT124" s="194" t="s">
        <v>132</v>
      </c>
      <c r="AU124" s="194" t="s">
        <v>87</v>
      </c>
      <c r="AY124" s="14" t="s">
        <v>117</v>
      </c>
      <c r="BE124" s="195">
        <f t="shared" si="4"/>
        <v>0</v>
      </c>
      <c r="BF124" s="195">
        <f t="shared" si="5"/>
        <v>0</v>
      </c>
      <c r="BG124" s="195">
        <f t="shared" si="6"/>
        <v>0</v>
      </c>
      <c r="BH124" s="195">
        <f t="shared" si="7"/>
        <v>0</v>
      </c>
      <c r="BI124" s="195">
        <f t="shared" si="8"/>
        <v>0</v>
      </c>
      <c r="BJ124" s="14" t="s">
        <v>85</v>
      </c>
      <c r="BK124" s="195">
        <f t="shared" si="9"/>
        <v>0</v>
      </c>
      <c r="BL124" s="14" t="s">
        <v>136</v>
      </c>
      <c r="BM124" s="194" t="s">
        <v>137</v>
      </c>
    </row>
    <row r="125" spans="1:65" s="2" customFormat="1" ht="36">
      <c r="A125" s="31"/>
      <c r="B125" s="32"/>
      <c r="C125" s="183" t="s">
        <v>125</v>
      </c>
      <c r="D125" s="183" t="s">
        <v>120</v>
      </c>
      <c r="E125" s="184" t="s">
        <v>138</v>
      </c>
      <c r="F125" s="185" t="s">
        <v>139</v>
      </c>
      <c r="G125" s="186" t="s">
        <v>140</v>
      </c>
      <c r="H125" s="187">
        <v>350</v>
      </c>
      <c r="I125" s="188"/>
      <c r="J125" s="189">
        <f t="shared" si="0"/>
        <v>0</v>
      </c>
      <c r="K125" s="185" t="s">
        <v>124</v>
      </c>
      <c r="L125" s="36"/>
      <c r="M125" s="190" t="s">
        <v>1</v>
      </c>
      <c r="N125" s="191" t="s">
        <v>42</v>
      </c>
      <c r="O125" s="68"/>
      <c r="P125" s="192">
        <f t="shared" si="1"/>
        <v>0</v>
      </c>
      <c r="Q125" s="192">
        <v>0</v>
      </c>
      <c r="R125" s="192">
        <f t="shared" si="2"/>
        <v>0</v>
      </c>
      <c r="S125" s="192">
        <v>0</v>
      </c>
      <c r="T125" s="193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4" t="s">
        <v>125</v>
      </c>
      <c r="AT125" s="194" t="s">
        <v>120</v>
      </c>
      <c r="AU125" s="194" t="s">
        <v>87</v>
      </c>
      <c r="AY125" s="14" t="s">
        <v>117</v>
      </c>
      <c r="BE125" s="195">
        <f t="shared" si="4"/>
        <v>0</v>
      </c>
      <c r="BF125" s="195">
        <f t="shared" si="5"/>
        <v>0</v>
      </c>
      <c r="BG125" s="195">
        <f t="shared" si="6"/>
        <v>0</v>
      </c>
      <c r="BH125" s="195">
        <f t="shared" si="7"/>
        <v>0</v>
      </c>
      <c r="BI125" s="195">
        <f t="shared" si="8"/>
        <v>0</v>
      </c>
      <c r="BJ125" s="14" t="s">
        <v>85</v>
      </c>
      <c r="BK125" s="195">
        <f t="shared" si="9"/>
        <v>0</v>
      </c>
      <c r="BL125" s="14" t="s">
        <v>125</v>
      </c>
      <c r="BM125" s="194" t="s">
        <v>141</v>
      </c>
    </row>
    <row r="126" spans="1:65" s="2" customFormat="1" ht="24">
      <c r="A126" s="31"/>
      <c r="B126" s="32"/>
      <c r="C126" s="183" t="s">
        <v>118</v>
      </c>
      <c r="D126" s="183" t="s">
        <v>120</v>
      </c>
      <c r="E126" s="184" t="s">
        <v>142</v>
      </c>
      <c r="F126" s="185" t="s">
        <v>143</v>
      </c>
      <c r="G126" s="186" t="s">
        <v>144</v>
      </c>
      <c r="H126" s="187">
        <v>180</v>
      </c>
      <c r="I126" s="188"/>
      <c r="J126" s="189">
        <f t="shared" si="0"/>
        <v>0</v>
      </c>
      <c r="K126" s="185" t="s">
        <v>124</v>
      </c>
      <c r="L126" s="36"/>
      <c r="M126" s="190" t="s">
        <v>1</v>
      </c>
      <c r="N126" s="191" t="s">
        <v>42</v>
      </c>
      <c r="O126" s="68"/>
      <c r="P126" s="192">
        <f t="shared" si="1"/>
        <v>0</v>
      </c>
      <c r="Q126" s="192">
        <v>0</v>
      </c>
      <c r="R126" s="192">
        <f t="shared" si="2"/>
        <v>0</v>
      </c>
      <c r="S126" s="192">
        <v>0</v>
      </c>
      <c r="T126" s="193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4" t="s">
        <v>125</v>
      </c>
      <c r="AT126" s="194" t="s">
        <v>120</v>
      </c>
      <c r="AU126" s="194" t="s">
        <v>87</v>
      </c>
      <c r="AY126" s="14" t="s">
        <v>117</v>
      </c>
      <c r="BE126" s="195">
        <f t="shared" si="4"/>
        <v>0</v>
      </c>
      <c r="BF126" s="195">
        <f t="shared" si="5"/>
        <v>0</v>
      </c>
      <c r="BG126" s="195">
        <f t="shared" si="6"/>
        <v>0</v>
      </c>
      <c r="BH126" s="195">
        <f t="shared" si="7"/>
        <v>0</v>
      </c>
      <c r="BI126" s="195">
        <f t="shared" si="8"/>
        <v>0</v>
      </c>
      <c r="BJ126" s="14" t="s">
        <v>85</v>
      </c>
      <c r="BK126" s="195">
        <f t="shared" si="9"/>
        <v>0</v>
      </c>
      <c r="BL126" s="14" t="s">
        <v>125</v>
      </c>
      <c r="BM126" s="194" t="s">
        <v>145</v>
      </c>
    </row>
    <row r="127" spans="1:65" s="2" customFormat="1" ht="24">
      <c r="A127" s="31"/>
      <c r="B127" s="32"/>
      <c r="C127" s="183" t="s">
        <v>146</v>
      </c>
      <c r="D127" s="183" t="s">
        <v>120</v>
      </c>
      <c r="E127" s="184" t="s">
        <v>147</v>
      </c>
      <c r="F127" s="185" t="s">
        <v>148</v>
      </c>
      <c r="G127" s="186" t="s">
        <v>144</v>
      </c>
      <c r="H127" s="187">
        <v>36</v>
      </c>
      <c r="I127" s="188"/>
      <c r="J127" s="189">
        <f t="shared" si="0"/>
        <v>0</v>
      </c>
      <c r="K127" s="185" t="s">
        <v>124</v>
      </c>
      <c r="L127" s="36"/>
      <c r="M127" s="190" t="s">
        <v>1</v>
      </c>
      <c r="N127" s="191" t="s">
        <v>42</v>
      </c>
      <c r="O127" s="68"/>
      <c r="P127" s="192">
        <f t="shared" si="1"/>
        <v>0</v>
      </c>
      <c r="Q127" s="192">
        <v>0</v>
      </c>
      <c r="R127" s="192">
        <f t="shared" si="2"/>
        <v>0</v>
      </c>
      <c r="S127" s="192">
        <v>0</v>
      </c>
      <c r="T127" s="193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4" t="s">
        <v>125</v>
      </c>
      <c r="AT127" s="194" t="s">
        <v>120</v>
      </c>
      <c r="AU127" s="194" t="s">
        <v>87</v>
      </c>
      <c r="AY127" s="14" t="s">
        <v>117</v>
      </c>
      <c r="BE127" s="195">
        <f t="shared" si="4"/>
        <v>0</v>
      </c>
      <c r="BF127" s="195">
        <f t="shared" si="5"/>
        <v>0</v>
      </c>
      <c r="BG127" s="195">
        <f t="shared" si="6"/>
        <v>0</v>
      </c>
      <c r="BH127" s="195">
        <f t="shared" si="7"/>
        <v>0</v>
      </c>
      <c r="BI127" s="195">
        <f t="shared" si="8"/>
        <v>0</v>
      </c>
      <c r="BJ127" s="14" t="s">
        <v>85</v>
      </c>
      <c r="BK127" s="195">
        <f t="shared" si="9"/>
        <v>0</v>
      </c>
      <c r="BL127" s="14" t="s">
        <v>125</v>
      </c>
      <c r="BM127" s="194" t="s">
        <v>149</v>
      </c>
    </row>
    <row r="128" spans="1:65" s="2" customFormat="1" ht="60">
      <c r="A128" s="31"/>
      <c r="B128" s="32"/>
      <c r="C128" s="183" t="s">
        <v>150</v>
      </c>
      <c r="D128" s="183" t="s">
        <v>120</v>
      </c>
      <c r="E128" s="184" t="s">
        <v>151</v>
      </c>
      <c r="F128" s="185" t="s">
        <v>152</v>
      </c>
      <c r="G128" s="186" t="s">
        <v>140</v>
      </c>
      <c r="H128" s="187">
        <v>3360</v>
      </c>
      <c r="I128" s="188"/>
      <c r="J128" s="189">
        <f t="shared" si="0"/>
        <v>0</v>
      </c>
      <c r="K128" s="185" t="s">
        <v>124</v>
      </c>
      <c r="L128" s="36"/>
      <c r="M128" s="190" t="s">
        <v>1</v>
      </c>
      <c r="N128" s="191" t="s">
        <v>42</v>
      </c>
      <c r="O128" s="68"/>
      <c r="P128" s="192">
        <f t="shared" si="1"/>
        <v>0</v>
      </c>
      <c r="Q128" s="192">
        <v>0</v>
      </c>
      <c r="R128" s="192">
        <f t="shared" si="2"/>
        <v>0</v>
      </c>
      <c r="S128" s="192">
        <v>0</v>
      </c>
      <c r="T128" s="193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4" t="s">
        <v>125</v>
      </c>
      <c r="AT128" s="194" t="s">
        <v>120</v>
      </c>
      <c r="AU128" s="194" t="s">
        <v>87</v>
      </c>
      <c r="AY128" s="14" t="s">
        <v>117</v>
      </c>
      <c r="BE128" s="195">
        <f t="shared" si="4"/>
        <v>0</v>
      </c>
      <c r="BF128" s="195">
        <f t="shared" si="5"/>
        <v>0</v>
      </c>
      <c r="BG128" s="195">
        <f t="shared" si="6"/>
        <v>0</v>
      </c>
      <c r="BH128" s="195">
        <f t="shared" si="7"/>
        <v>0</v>
      </c>
      <c r="BI128" s="195">
        <f t="shared" si="8"/>
        <v>0</v>
      </c>
      <c r="BJ128" s="14" t="s">
        <v>85</v>
      </c>
      <c r="BK128" s="195">
        <f t="shared" si="9"/>
        <v>0</v>
      </c>
      <c r="BL128" s="14" t="s">
        <v>125</v>
      </c>
      <c r="BM128" s="194" t="s">
        <v>153</v>
      </c>
    </row>
    <row r="129" spans="1:65" s="2" customFormat="1" ht="16.5" customHeight="1">
      <c r="A129" s="31"/>
      <c r="B129" s="32"/>
      <c r="C129" s="196" t="s">
        <v>154</v>
      </c>
      <c r="D129" s="196" t="s">
        <v>132</v>
      </c>
      <c r="E129" s="197" t="s">
        <v>155</v>
      </c>
      <c r="F129" s="198" t="s">
        <v>156</v>
      </c>
      <c r="G129" s="199" t="s">
        <v>144</v>
      </c>
      <c r="H129" s="200">
        <v>5600</v>
      </c>
      <c r="I129" s="201"/>
      <c r="J129" s="202">
        <f t="shared" si="0"/>
        <v>0</v>
      </c>
      <c r="K129" s="198" t="s">
        <v>124</v>
      </c>
      <c r="L129" s="203"/>
      <c r="M129" s="204" t="s">
        <v>1</v>
      </c>
      <c r="N129" s="205" t="s">
        <v>42</v>
      </c>
      <c r="O129" s="68"/>
      <c r="P129" s="192">
        <f t="shared" si="1"/>
        <v>0</v>
      </c>
      <c r="Q129" s="192">
        <v>1.8000000000000001E-4</v>
      </c>
      <c r="R129" s="192">
        <f t="shared" si="2"/>
        <v>1.008</v>
      </c>
      <c r="S129" s="192">
        <v>0</v>
      </c>
      <c r="T129" s="193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4" t="s">
        <v>136</v>
      </c>
      <c r="AT129" s="194" t="s">
        <v>132</v>
      </c>
      <c r="AU129" s="194" t="s">
        <v>87</v>
      </c>
      <c r="AY129" s="14" t="s">
        <v>117</v>
      </c>
      <c r="BE129" s="195">
        <f t="shared" si="4"/>
        <v>0</v>
      </c>
      <c r="BF129" s="195">
        <f t="shared" si="5"/>
        <v>0</v>
      </c>
      <c r="BG129" s="195">
        <f t="shared" si="6"/>
        <v>0</v>
      </c>
      <c r="BH129" s="195">
        <f t="shared" si="7"/>
        <v>0</v>
      </c>
      <c r="BI129" s="195">
        <f t="shared" si="8"/>
        <v>0</v>
      </c>
      <c r="BJ129" s="14" t="s">
        <v>85</v>
      </c>
      <c r="BK129" s="195">
        <f t="shared" si="9"/>
        <v>0</v>
      </c>
      <c r="BL129" s="14" t="s">
        <v>136</v>
      </c>
      <c r="BM129" s="194" t="s">
        <v>157</v>
      </c>
    </row>
    <row r="130" spans="1:65" s="2" customFormat="1" ht="48">
      <c r="A130" s="31"/>
      <c r="B130" s="32"/>
      <c r="C130" s="183" t="s">
        <v>158</v>
      </c>
      <c r="D130" s="183" t="s">
        <v>120</v>
      </c>
      <c r="E130" s="184" t="s">
        <v>159</v>
      </c>
      <c r="F130" s="185" t="s">
        <v>160</v>
      </c>
      <c r="G130" s="186" t="s">
        <v>140</v>
      </c>
      <c r="H130" s="187">
        <v>32.4</v>
      </c>
      <c r="I130" s="188"/>
      <c r="J130" s="189">
        <f t="shared" si="0"/>
        <v>0</v>
      </c>
      <c r="K130" s="185" t="s">
        <v>124</v>
      </c>
      <c r="L130" s="36"/>
      <c r="M130" s="190" t="s">
        <v>1</v>
      </c>
      <c r="N130" s="191" t="s">
        <v>42</v>
      </c>
      <c r="O130" s="68"/>
      <c r="P130" s="192">
        <f t="shared" si="1"/>
        <v>0</v>
      </c>
      <c r="Q130" s="192">
        <v>0</v>
      </c>
      <c r="R130" s="192">
        <f t="shared" si="2"/>
        <v>0</v>
      </c>
      <c r="S130" s="192">
        <v>0</v>
      </c>
      <c r="T130" s="193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4" t="s">
        <v>125</v>
      </c>
      <c r="AT130" s="194" t="s">
        <v>120</v>
      </c>
      <c r="AU130" s="194" t="s">
        <v>87</v>
      </c>
      <c r="AY130" s="14" t="s">
        <v>117</v>
      </c>
      <c r="BE130" s="195">
        <f t="shared" si="4"/>
        <v>0</v>
      </c>
      <c r="BF130" s="195">
        <f t="shared" si="5"/>
        <v>0</v>
      </c>
      <c r="BG130" s="195">
        <f t="shared" si="6"/>
        <v>0</v>
      </c>
      <c r="BH130" s="195">
        <f t="shared" si="7"/>
        <v>0</v>
      </c>
      <c r="BI130" s="195">
        <f t="shared" si="8"/>
        <v>0</v>
      </c>
      <c r="BJ130" s="14" t="s">
        <v>85</v>
      </c>
      <c r="BK130" s="195">
        <f t="shared" si="9"/>
        <v>0</v>
      </c>
      <c r="BL130" s="14" t="s">
        <v>125</v>
      </c>
      <c r="BM130" s="194" t="s">
        <v>161</v>
      </c>
    </row>
    <row r="131" spans="1:65" s="2" customFormat="1" ht="16.5" customHeight="1">
      <c r="A131" s="31"/>
      <c r="B131" s="32"/>
      <c r="C131" s="196" t="s">
        <v>162</v>
      </c>
      <c r="D131" s="196" t="s">
        <v>132</v>
      </c>
      <c r="E131" s="197" t="s">
        <v>163</v>
      </c>
      <c r="F131" s="198" t="s">
        <v>164</v>
      </c>
      <c r="G131" s="199" t="s">
        <v>144</v>
      </c>
      <c r="H131" s="200">
        <v>4</v>
      </c>
      <c r="I131" s="201"/>
      <c r="J131" s="202">
        <f t="shared" si="0"/>
        <v>0</v>
      </c>
      <c r="K131" s="198" t="s">
        <v>124</v>
      </c>
      <c r="L131" s="203"/>
      <c r="M131" s="204" t="s">
        <v>1</v>
      </c>
      <c r="N131" s="205" t="s">
        <v>42</v>
      </c>
      <c r="O131" s="68"/>
      <c r="P131" s="192">
        <f t="shared" si="1"/>
        <v>0</v>
      </c>
      <c r="Q131" s="192">
        <v>0.25684000000000001</v>
      </c>
      <c r="R131" s="192">
        <f t="shared" si="2"/>
        <v>1.0273600000000001</v>
      </c>
      <c r="S131" s="192">
        <v>0</v>
      </c>
      <c r="T131" s="193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4" t="s">
        <v>136</v>
      </c>
      <c r="AT131" s="194" t="s">
        <v>132</v>
      </c>
      <c r="AU131" s="194" t="s">
        <v>87</v>
      </c>
      <c r="AY131" s="14" t="s">
        <v>117</v>
      </c>
      <c r="BE131" s="195">
        <f t="shared" si="4"/>
        <v>0</v>
      </c>
      <c r="BF131" s="195">
        <f t="shared" si="5"/>
        <v>0</v>
      </c>
      <c r="BG131" s="195">
        <f t="shared" si="6"/>
        <v>0</v>
      </c>
      <c r="BH131" s="195">
        <f t="shared" si="7"/>
        <v>0</v>
      </c>
      <c r="BI131" s="195">
        <f t="shared" si="8"/>
        <v>0</v>
      </c>
      <c r="BJ131" s="14" t="s">
        <v>85</v>
      </c>
      <c r="BK131" s="195">
        <f t="shared" si="9"/>
        <v>0</v>
      </c>
      <c r="BL131" s="14" t="s">
        <v>136</v>
      </c>
      <c r="BM131" s="194" t="s">
        <v>165</v>
      </c>
    </row>
    <row r="132" spans="1:65" s="2" customFormat="1" ht="16.5" customHeight="1">
      <c r="A132" s="31"/>
      <c r="B132" s="32"/>
      <c r="C132" s="196" t="s">
        <v>166</v>
      </c>
      <c r="D132" s="196" t="s">
        <v>132</v>
      </c>
      <c r="E132" s="197" t="s">
        <v>167</v>
      </c>
      <c r="F132" s="198" t="s">
        <v>168</v>
      </c>
      <c r="G132" s="199" t="s">
        <v>144</v>
      </c>
      <c r="H132" s="200">
        <v>4</v>
      </c>
      <c r="I132" s="201"/>
      <c r="J132" s="202">
        <f t="shared" si="0"/>
        <v>0</v>
      </c>
      <c r="K132" s="198" t="s">
        <v>124</v>
      </c>
      <c r="L132" s="203"/>
      <c r="M132" s="204" t="s">
        <v>1</v>
      </c>
      <c r="N132" s="205" t="s">
        <v>42</v>
      </c>
      <c r="O132" s="68"/>
      <c r="P132" s="192">
        <f t="shared" si="1"/>
        <v>0</v>
      </c>
      <c r="Q132" s="192">
        <v>0.31102999999999997</v>
      </c>
      <c r="R132" s="192">
        <f t="shared" si="2"/>
        <v>1.2441199999999999</v>
      </c>
      <c r="S132" s="192">
        <v>0</v>
      </c>
      <c r="T132" s="193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4" t="s">
        <v>136</v>
      </c>
      <c r="AT132" s="194" t="s">
        <v>132</v>
      </c>
      <c r="AU132" s="194" t="s">
        <v>87</v>
      </c>
      <c r="AY132" s="14" t="s">
        <v>117</v>
      </c>
      <c r="BE132" s="195">
        <f t="shared" si="4"/>
        <v>0</v>
      </c>
      <c r="BF132" s="195">
        <f t="shared" si="5"/>
        <v>0</v>
      </c>
      <c r="BG132" s="195">
        <f t="shared" si="6"/>
        <v>0</v>
      </c>
      <c r="BH132" s="195">
        <f t="shared" si="7"/>
        <v>0</v>
      </c>
      <c r="BI132" s="195">
        <f t="shared" si="8"/>
        <v>0</v>
      </c>
      <c r="BJ132" s="14" t="s">
        <v>85</v>
      </c>
      <c r="BK132" s="195">
        <f t="shared" si="9"/>
        <v>0</v>
      </c>
      <c r="BL132" s="14" t="s">
        <v>136</v>
      </c>
      <c r="BM132" s="194" t="s">
        <v>169</v>
      </c>
    </row>
    <row r="133" spans="1:65" s="2" customFormat="1" ht="66.75" customHeight="1">
      <c r="A133" s="31"/>
      <c r="B133" s="32"/>
      <c r="C133" s="183" t="s">
        <v>170</v>
      </c>
      <c r="D133" s="183" t="s">
        <v>120</v>
      </c>
      <c r="E133" s="184" t="s">
        <v>171</v>
      </c>
      <c r="F133" s="185" t="s">
        <v>172</v>
      </c>
      <c r="G133" s="186" t="s">
        <v>173</v>
      </c>
      <c r="H133" s="187">
        <v>32</v>
      </c>
      <c r="I133" s="188"/>
      <c r="J133" s="189">
        <f t="shared" si="0"/>
        <v>0</v>
      </c>
      <c r="K133" s="185" t="s">
        <v>124</v>
      </c>
      <c r="L133" s="36"/>
      <c r="M133" s="190" t="s">
        <v>1</v>
      </c>
      <c r="N133" s="191" t="s">
        <v>42</v>
      </c>
      <c r="O133" s="68"/>
      <c r="P133" s="192">
        <f t="shared" si="1"/>
        <v>0</v>
      </c>
      <c r="Q133" s="192">
        <v>0</v>
      </c>
      <c r="R133" s="192">
        <f t="shared" si="2"/>
        <v>0</v>
      </c>
      <c r="S133" s="192">
        <v>0</v>
      </c>
      <c r="T133" s="193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4" t="s">
        <v>125</v>
      </c>
      <c r="AT133" s="194" t="s">
        <v>120</v>
      </c>
      <c r="AU133" s="194" t="s">
        <v>87</v>
      </c>
      <c r="AY133" s="14" t="s">
        <v>117</v>
      </c>
      <c r="BE133" s="195">
        <f t="shared" si="4"/>
        <v>0</v>
      </c>
      <c r="BF133" s="195">
        <f t="shared" si="5"/>
        <v>0</v>
      </c>
      <c r="BG133" s="195">
        <f t="shared" si="6"/>
        <v>0</v>
      </c>
      <c r="BH133" s="195">
        <f t="shared" si="7"/>
        <v>0</v>
      </c>
      <c r="BI133" s="195">
        <f t="shared" si="8"/>
        <v>0</v>
      </c>
      <c r="BJ133" s="14" t="s">
        <v>85</v>
      </c>
      <c r="BK133" s="195">
        <f t="shared" si="9"/>
        <v>0</v>
      </c>
      <c r="BL133" s="14" t="s">
        <v>125</v>
      </c>
      <c r="BM133" s="194" t="s">
        <v>174</v>
      </c>
    </row>
    <row r="134" spans="1:65" s="2" customFormat="1" ht="55.5" customHeight="1">
      <c r="A134" s="31"/>
      <c r="B134" s="32"/>
      <c r="C134" s="183" t="s">
        <v>175</v>
      </c>
      <c r="D134" s="183" t="s">
        <v>120</v>
      </c>
      <c r="E134" s="184" t="s">
        <v>176</v>
      </c>
      <c r="F134" s="185" t="s">
        <v>177</v>
      </c>
      <c r="G134" s="186" t="s">
        <v>173</v>
      </c>
      <c r="H134" s="187">
        <v>10</v>
      </c>
      <c r="I134" s="188"/>
      <c r="J134" s="189">
        <f t="shared" si="0"/>
        <v>0</v>
      </c>
      <c r="K134" s="185" t="s">
        <v>124</v>
      </c>
      <c r="L134" s="36"/>
      <c r="M134" s="190" t="s">
        <v>1</v>
      </c>
      <c r="N134" s="191" t="s">
        <v>42</v>
      </c>
      <c r="O134" s="68"/>
      <c r="P134" s="192">
        <f t="shared" si="1"/>
        <v>0</v>
      </c>
      <c r="Q134" s="192">
        <v>0</v>
      </c>
      <c r="R134" s="192">
        <f t="shared" si="2"/>
        <v>0</v>
      </c>
      <c r="S134" s="192">
        <v>0</v>
      </c>
      <c r="T134" s="193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4" t="s">
        <v>125</v>
      </c>
      <c r="AT134" s="194" t="s">
        <v>120</v>
      </c>
      <c r="AU134" s="194" t="s">
        <v>87</v>
      </c>
      <c r="AY134" s="14" t="s">
        <v>117</v>
      </c>
      <c r="BE134" s="195">
        <f t="shared" si="4"/>
        <v>0</v>
      </c>
      <c r="BF134" s="195">
        <f t="shared" si="5"/>
        <v>0</v>
      </c>
      <c r="BG134" s="195">
        <f t="shared" si="6"/>
        <v>0</v>
      </c>
      <c r="BH134" s="195">
        <f t="shared" si="7"/>
        <v>0</v>
      </c>
      <c r="BI134" s="195">
        <f t="shared" si="8"/>
        <v>0</v>
      </c>
      <c r="BJ134" s="14" t="s">
        <v>85</v>
      </c>
      <c r="BK134" s="195">
        <f t="shared" si="9"/>
        <v>0</v>
      </c>
      <c r="BL134" s="14" t="s">
        <v>125</v>
      </c>
      <c r="BM134" s="194" t="s">
        <v>178</v>
      </c>
    </row>
    <row r="135" spans="1:65" s="2" customFormat="1" ht="55.5" customHeight="1">
      <c r="A135" s="31"/>
      <c r="B135" s="32"/>
      <c r="C135" s="183" t="s">
        <v>8</v>
      </c>
      <c r="D135" s="183" t="s">
        <v>120</v>
      </c>
      <c r="E135" s="184" t="s">
        <v>179</v>
      </c>
      <c r="F135" s="185" t="s">
        <v>180</v>
      </c>
      <c r="G135" s="186" t="s">
        <v>173</v>
      </c>
      <c r="H135" s="187">
        <v>10</v>
      </c>
      <c r="I135" s="188"/>
      <c r="J135" s="189">
        <f t="shared" si="0"/>
        <v>0</v>
      </c>
      <c r="K135" s="185" t="s">
        <v>124</v>
      </c>
      <c r="L135" s="36"/>
      <c r="M135" s="190" t="s">
        <v>1</v>
      </c>
      <c r="N135" s="191" t="s">
        <v>42</v>
      </c>
      <c r="O135" s="68"/>
      <c r="P135" s="192">
        <f t="shared" si="1"/>
        <v>0</v>
      </c>
      <c r="Q135" s="192">
        <v>0</v>
      </c>
      <c r="R135" s="192">
        <f t="shared" si="2"/>
        <v>0</v>
      </c>
      <c r="S135" s="192">
        <v>0</v>
      </c>
      <c r="T135" s="193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4" t="s">
        <v>125</v>
      </c>
      <c r="AT135" s="194" t="s">
        <v>120</v>
      </c>
      <c r="AU135" s="194" t="s">
        <v>87</v>
      </c>
      <c r="AY135" s="14" t="s">
        <v>117</v>
      </c>
      <c r="BE135" s="195">
        <f t="shared" si="4"/>
        <v>0</v>
      </c>
      <c r="BF135" s="195">
        <f t="shared" si="5"/>
        <v>0</v>
      </c>
      <c r="BG135" s="195">
        <f t="shared" si="6"/>
        <v>0</v>
      </c>
      <c r="BH135" s="195">
        <f t="shared" si="7"/>
        <v>0</v>
      </c>
      <c r="BI135" s="195">
        <f t="shared" si="8"/>
        <v>0</v>
      </c>
      <c r="BJ135" s="14" t="s">
        <v>85</v>
      </c>
      <c r="BK135" s="195">
        <f t="shared" si="9"/>
        <v>0</v>
      </c>
      <c r="BL135" s="14" t="s">
        <v>125</v>
      </c>
      <c r="BM135" s="194" t="s">
        <v>181</v>
      </c>
    </row>
    <row r="136" spans="1:65" s="2" customFormat="1" ht="48">
      <c r="A136" s="31"/>
      <c r="B136" s="32"/>
      <c r="C136" s="183" t="s">
        <v>182</v>
      </c>
      <c r="D136" s="183" t="s">
        <v>120</v>
      </c>
      <c r="E136" s="184" t="s">
        <v>183</v>
      </c>
      <c r="F136" s="185" t="s">
        <v>184</v>
      </c>
      <c r="G136" s="186" t="s">
        <v>173</v>
      </c>
      <c r="H136" s="187">
        <v>12</v>
      </c>
      <c r="I136" s="188"/>
      <c r="J136" s="189">
        <f t="shared" si="0"/>
        <v>0</v>
      </c>
      <c r="K136" s="185" t="s">
        <v>124</v>
      </c>
      <c r="L136" s="36"/>
      <c r="M136" s="190" t="s">
        <v>1</v>
      </c>
      <c r="N136" s="191" t="s">
        <v>42</v>
      </c>
      <c r="O136" s="68"/>
      <c r="P136" s="192">
        <f t="shared" si="1"/>
        <v>0</v>
      </c>
      <c r="Q136" s="192">
        <v>0</v>
      </c>
      <c r="R136" s="192">
        <f t="shared" si="2"/>
        <v>0</v>
      </c>
      <c r="S136" s="192">
        <v>0</v>
      </c>
      <c r="T136" s="193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4" t="s">
        <v>125</v>
      </c>
      <c r="AT136" s="194" t="s">
        <v>120</v>
      </c>
      <c r="AU136" s="194" t="s">
        <v>87</v>
      </c>
      <c r="AY136" s="14" t="s">
        <v>117</v>
      </c>
      <c r="BE136" s="195">
        <f t="shared" si="4"/>
        <v>0</v>
      </c>
      <c r="BF136" s="195">
        <f t="shared" si="5"/>
        <v>0</v>
      </c>
      <c r="BG136" s="195">
        <f t="shared" si="6"/>
        <v>0</v>
      </c>
      <c r="BH136" s="195">
        <f t="shared" si="7"/>
        <v>0</v>
      </c>
      <c r="BI136" s="195">
        <f t="shared" si="8"/>
        <v>0</v>
      </c>
      <c r="BJ136" s="14" t="s">
        <v>85</v>
      </c>
      <c r="BK136" s="195">
        <f t="shared" si="9"/>
        <v>0</v>
      </c>
      <c r="BL136" s="14" t="s">
        <v>125</v>
      </c>
      <c r="BM136" s="194" t="s">
        <v>185</v>
      </c>
    </row>
    <row r="137" spans="1:65" s="2" customFormat="1" ht="48">
      <c r="A137" s="31"/>
      <c r="B137" s="32"/>
      <c r="C137" s="183" t="s">
        <v>186</v>
      </c>
      <c r="D137" s="183" t="s">
        <v>120</v>
      </c>
      <c r="E137" s="184" t="s">
        <v>187</v>
      </c>
      <c r="F137" s="185" t="s">
        <v>188</v>
      </c>
      <c r="G137" s="186" t="s">
        <v>140</v>
      </c>
      <c r="H137" s="187">
        <v>4160</v>
      </c>
      <c r="I137" s="188"/>
      <c r="J137" s="189">
        <f t="shared" si="0"/>
        <v>0</v>
      </c>
      <c r="K137" s="185" t="s">
        <v>124</v>
      </c>
      <c r="L137" s="36"/>
      <c r="M137" s="190" t="s">
        <v>1</v>
      </c>
      <c r="N137" s="191" t="s">
        <v>42</v>
      </c>
      <c r="O137" s="68"/>
      <c r="P137" s="192">
        <f t="shared" si="1"/>
        <v>0</v>
      </c>
      <c r="Q137" s="192">
        <v>0</v>
      </c>
      <c r="R137" s="192">
        <f t="shared" si="2"/>
        <v>0</v>
      </c>
      <c r="S137" s="192">
        <v>0</v>
      </c>
      <c r="T137" s="193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4" t="s">
        <v>125</v>
      </c>
      <c r="AT137" s="194" t="s">
        <v>120</v>
      </c>
      <c r="AU137" s="194" t="s">
        <v>87</v>
      </c>
      <c r="AY137" s="14" t="s">
        <v>117</v>
      </c>
      <c r="BE137" s="195">
        <f t="shared" si="4"/>
        <v>0</v>
      </c>
      <c r="BF137" s="195">
        <f t="shared" si="5"/>
        <v>0</v>
      </c>
      <c r="BG137" s="195">
        <f t="shared" si="6"/>
        <v>0</v>
      </c>
      <c r="BH137" s="195">
        <f t="shared" si="7"/>
        <v>0</v>
      </c>
      <c r="BI137" s="195">
        <f t="shared" si="8"/>
        <v>0</v>
      </c>
      <c r="BJ137" s="14" t="s">
        <v>85</v>
      </c>
      <c r="BK137" s="195">
        <f t="shared" si="9"/>
        <v>0</v>
      </c>
      <c r="BL137" s="14" t="s">
        <v>125</v>
      </c>
      <c r="BM137" s="194" t="s">
        <v>189</v>
      </c>
    </row>
    <row r="138" spans="1:65" s="2" customFormat="1" ht="48">
      <c r="A138" s="31"/>
      <c r="B138" s="32"/>
      <c r="C138" s="183" t="s">
        <v>190</v>
      </c>
      <c r="D138" s="183" t="s">
        <v>120</v>
      </c>
      <c r="E138" s="184" t="s">
        <v>191</v>
      </c>
      <c r="F138" s="185" t="s">
        <v>192</v>
      </c>
      <c r="G138" s="186" t="s">
        <v>140</v>
      </c>
      <c r="H138" s="187">
        <v>4160</v>
      </c>
      <c r="I138" s="188"/>
      <c r="J138" s="189">
        <f t="shared" si="0"/>
        <v>0</v>
      </c>
      <c r="K138" s="185" t="s">
        <v>124</v>
      </c>
      <c r="L138" s="36"/>
      <c r="M138" s="190" t="s">
        <v>1</v>
      </c>
      <c r="N138" s="191" t="s">
        <v>42</v>
      </c>
      <c r="O138" s="68"/>
      <c r="P138" s="192">
        <f t="shared" si="1"/>
        <v>0</v>
      </c>
      <c r="Q138" s="192">
        <v>0</v>
      </c>
      <c r="R138" s="192">
        <f t="shared" si="2"/>
        <v>0</v>
      </c>
      <c r="S138" s="192">
        <v>0</v>
      </c>
      <c r="T138" s="193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4" t="s">
        <v>125</v>
      </c>
      <c r="AT138" s="194" t="s">
        <v>120</v>
      </c>
      <c r="AU138" s="194" t="s">
        <v>87</v>
      </c>
      <c r="AY138" s="14" t="s">
        <v>117</v>
      </c>
      <c r="BE138" s="195">
        <f t="shared" si="4"/>
        <v>0</v>
      </c>
      <c r="BF138" s="195">
        <f t="shared" si="5"/>
        <v>0</v>
      </c>
      <c r="BG138" s="195">
        <f t="shared" si="6"/>
        <v>0</v>
      </c>
      <c r="BH138" s="195">
        <f t="shared" si="7"/>
        <v>0</v>
      </c>
      <c r="BI138" s="195">
        <f t="shared" si="8"/>
        <v>0</v>
      </c>
      <c r="BJ138" s="14" t="s">
        <v>85</v>
      </c>
      <c r="BK138" s="195">
        <f t="shared" si="9"/>
        <v>0</v>
      </c>
      <c r="BL138" s="14" t="s">
        <v>125</v>
      </c>
      <c r="BM138" s="194" t="s">
        <v>193</v>
      </c>
    </row>
    <row r="139" spans="1:65" s="2" customFormat="1" ht="33" customHeight="1">
      <c r="A139" s="31"/>
      <c r="B139" s="32"/>
      <c r="C139" s="183" t="s">
        <v>194</v>
      </c>
      <c r="D139" s="183" t="s">
        <v>120</v>
      </c>
      <c r="E139" s="184" t="s">
        <v>195</v>
      </c>
      <c r="F139" s="185" t="s">
        <v>196</v>
      </c>
      <c r="G139" s="186" t="s">
        <v>123</v>
      </c>
      <c r="H139" s="187">
        <v>1.8</v>
      </c>
      <c r="I139" s="188"/>
      <c r="J139" s="189">
        <f t="shared" si="0"/>
        <v>0</v>
      </c>
      <c r="K139" s="185" t="s">
        <v>124</v>
      </c>
      <c r="L139" s="36"/>
      <c r="M139" s="190" t="s">
        <v>1</v>
      </c>
      <c r="N139" s="191" t="s">
        <v>42</v>
      </c>
      <c r="O139" s="68"/>
      <c r="P139" s="192">
        <f t="shared" si="1"/>
        <v>0</v>
      </c>
      <c r="Q139" s="192">
        <v>0</v>
      </c>
      <c r="R139" s="192">
        <f t="shared" si="2"/>
        <v>0</v>
      </c>
      <c r="S139" s="192">
        <v>0</v>
      </c>
      <c r="T139" s="193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4" t="s">
        <v>125</v>
      </c>
      <c r="AT139" s="194" t="s">
        <v>120</v>
      </c>
      <c r="AU139" s="194" t="s">
        <v>87</v>
      </c>
      <c r="AY139" s="14" t="s">
        <v>117</v>
      </c>
      <c r="BE139" s="195">
        <f t="shared" si="4"/>
        <v>0</v>
      </c>
      <c r="BF139" s="195">
        <f t="shared" si="5"/>
        <v>0</v>
      </c>
      <c r="BG139" s="195">
        <f t="shared" si="6"/>
        <v>0</v>
      </c>
      <c r="BH139" s="195">
        <f t="shared" si="7"/>
        <v>0</v>
      </c>
      <c r="BI139" s="195">
        <f t="shared" si="8"/>
        <v>0</v>
      </c>
      <c r="BJ139" s="14" t="s">
        <v>85</v>
      </c>
      <c r="BK139" s="195">
        <f t="shared" si="9"/>
        <v>0</v>
      </c>
      <c r="BL139" s="14" t="s">
        <v>125</v>
      </c>
      <c r="BM139" s="194" t="s">
        <v>197</v>
      </c>
    </row>
    <row r="140" spans="1:65" s="12" customFormat="1" ht="25.9" customHeight="1">
      <c r="B140" s="167"/>
      <c r="C140" s="168"/>
      <c r="D140" s="169" t="s">
        <v>76</v>
      </c>
      <c r="E140" s="170" t="s">
        <v>198</v>
      </c>
      <c r="F140" s="170" t="s">
        <v>199</v>
      </c>
      <c r="G140" s="168"/>
      <c r="H140" s="168"/>
      <c r="I140" s="171"/>
      <c r="J140" s="172">
        <f>BK140</f>
        <v>0</v>
      </c>
      <c r="K140" s="168"/>
      <c r="L140" s="173"/>
      <c r="M140" s="174"/>
      <c r="N140" s="175"/>
      <c r="O140" s="175"/>
      <c r="P140" s="176">
        <f>SUM(P141:P158)</f>
        <v>0</v>
      </c>
      <c r="Q140" s="175"/>
      <c r="R140" s="176">
        <f>SUM(R141:R158)</f>
        <v>0</v>
      </c>
      <c r="S140" s="175"/>
      <c r="T140" s="177">
        <f>SUM(T141:T158)</f>
        <v>0</v>
      </c>
      <c r="AR140" s="178" t="s">
        <v>125</v>
      </c>
      <c r="AT140" s="179" t="s">
        <v>76</v>
      </c>
      <c r="AU140" s="179" t="s">
        <v>77</v>
      </c>
      <c r="AY140" s="178" t="s">
        <v>117</v>
      </c>
      <c r="BK140" s="180">
        <f>SUM(BK141:BK158)</f>
        <v>0</v>
      </c>
    </row>
    <row r="141" spans="1:65" s="2" customFormat="1" ht="24">
      <c r="A141" s="31"/>
      <c r="B141" s="32"/>
      <c r="C141" s="183" t="s">
        <v>200</v>
      </c>
      <c r="D141" s="183" t="s">
        <v>120</v>
      </c>
      <c r="E141" s="184" t="s">
        <v>201</v>
      </c>
      <c r="F141" s="185" t="s">
        <v>202</v>
      </c>
      <c r="G141" s="186" t="s">
        <v>144</v>
      </c>
      <c r="H141" s="187">
        <v>6</v>
      </c>
      <c r="I141" s="188"/>
      <c r="J141" s="189">
        <f t="shared" ref="J141:J158" si="10">ROUND(I141*H141,2)</f>
        <v>0</v>
      </c>
      <c r="K141" s="185" t="s">
        <v>124</v>
      </c>
      <c r="L141" s="36"/>
      <c r="M141" s="190" t="s">
        <v>1</v>
      </c>
      <c r="N141" s="191" t="s">
        <v>42</v>
      </c>
      <c r="O141" s="68"/>
      <c r="P141" s="192">
        <f t="shared" ref="P141:P158" si="11">O141*H141</f>
        <v>0</v>
      </c>
      <c r="Q141" s="192">
        <v>0</v>
      </c>
      <c r="R141" s="192">
        <f t="shared" ref="R141:R158" si="12">Q141*H141</f>
        <v>0</v>
      </c>
      <c r="S141" s="192">
        <v>0</v>
      </c>
      <c r="T141" s="193">
        <f t="shared" ref="T141:T158" si="13"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4" t="s">
        <v>203</v>
      </c>
      <c r="AT141" s="194" t="s">
        <v>120</v>
      </c>
      <c r="AU141" s="194" t="s">
        <v>85</v>
      </c>
      <c r="AY141" s="14" t="s">
        <v>117</v>
      </c>
      <c r="BE141" s="195">
        <f t="shared" ref="BE141:BE158" si="14">IF(N141="základní",J141,0)</f>
        <v>0</v>
      </c>
      <c r="BF141" s="195">
        <f t="shared" ref="BF141:BF158" si="15">IF(N141="snížená",J141,0)</f>
        <v>0</v>
      </c>
      <c r="BG141" s="195">
        <f t="shared" ref="BG141:BG158" si="16">IF(N141="zákl. přenesená",J141,0)</f>
        <v>0</v>
      </c>
      <c r="BH141" s="195">
        <f t="shared" ref="BH141:BH158" si="17">IF(N141="sníž. přenesená",J141,0)</f>
        <v>0</v>
      </c>
      <c r="BI141" s="195">
        <f t="shared" ref="BI141:BI158" si="18">IF(N141="nulová",J141,0)</f>
        <v>0</v>
      </c>
      <c r="BJ141" s="14" t="s">
        <v>85</v>
      </c>
      <c r="BK141" s="195">
        <f t="shared" ref="BK141:BK158" si="19">ROUND(I141*H141,2)</f>
        <v>0</v>
      </c>
      <c r="BL141" s="14" t="s">
        <v>203</v>
      </c>
      <c r="BM141" s="194" t="s">
        <v>204</v>
      </c>
    </row>
    <row r="142" spans="1:65" s="2" customFormat="1" ht="16.5" customHeight="1">
      <c r="A142" s="31"/>
      <c r="B142" s="32"/>
      <c r="C142" s="183" t="s">
        <v>7</v>
      </c>
      <c r="D142" s="183" t="s">
        <v>120</v>
      </c>
      <c r="E142" s="184" t="s">
        <v>205</v>
      </c>
      <c r="F142" s="185" t="s">
        <v>206</v>
      </c>
      <c r="G142" s="186" t="s">
        <v>144</v>
      </c>
      <c r="H142" s="187">
        <v>6</v>
      </c>
      <c r="I142" s="188"/>
      <c r="J142" s="189">
        <f t="shared" si="10"/>
        <v>0</v>
      </c>
      <c r="K142" s="185" t="s">
        <v>124</v>
      </c>
      <c r="L142" s="36"/>
      <c r="M142" s="190" t="s">
        <v>1</v>
      </c>
      <c r="N142" s="191" t="s">
        <v>42</v>
      </c>
      <c r="O142" s="68"/>
      <c r="P142" s="192">
        <f t="shared" si="11"/>
        <v>0</v>
      </c>
      <c r="Q142" s="192">
        <v>0</v>
      </c>
      <c r="R142" s="192">
        <f t="shared" si="12"/>
        <v>0</v>
      </c>
      <c r="S142" s="192">
        <v>0</v>
      </c>
      <c r="T142" s="193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4" t="s">
        <v>203</v>
      </c>
      <c r="AT142" s="194" t="s">
        <v>120</v>
      </c>
      <c r="AU142" s="194" t="s">
        <v>85</v>
      </c>
      <c r="AY142" s="14" t="s">
        <v>117</v>
      </c>
      <c r="BE142" s="195">
        <f t="shared" si="14"/>
        <v>0</v>
      </c>
      <c r="BF142" s="195">
        <f t="shared" si="15"/>
        <v>0</v>
      </c>
      <c r="BG142" s="195">
        <f t="shared" si="16"/>
        <v>0</v>
      </c>
      <c r="BH142" s="195">
        <f t="shared" si="17"/>
        <v>0</v>
      </c>
      <c r="BI142" s="195">
        <f t="shared" si="18"/>
        <v>0</v>
      </c>
      <c r="BJ142" s="14" t="s">
        <v>85</v>
      </c>
      <c r="BK142" s="195">
        <f t="shared" si="19"/>
        <v>0</v>
      </c>
      <c r="BL142" s="14" t="s">
        <v>203</v>
      </c>
      <c r="BM142" s="194" t="s">
        <v>207</v>
      </c>
    </row>
    <row r="143" spans="1:65" s="2" customFormat="1" ht="33" customHeight="1">
      <c r="A143" s="31"/>
      <c r="B143" s="32"/>
      <c r="C143" s="183" t="s">
        <v>208</v>
      </c>
      <c r="D143" s="183" t="s">
        <v>120</v>
      </c>
      <c r="E143" s="184" t="s">
        <v>209</v>
      </c>
      <c r="F143" s="185" t="s">
        <v>210</v>
      </c>
      <c r="G143" s="186" t="s">
        <v>144</v>
      </c>
      <c r="H143" s="187">
        <v>63</v>
      </c>
      <c r="I143" s="188"/>
      <c r="J143" s="189">
        <f t="shared" si="10"/>
        <v>0</v>
      </c>
      <c r="K143" s="185" t="s">
        <v>124</v>
      </c>
      <c r="L143" s="36"/>
      <c r="M143" s="190" t="s">
        <v>1</v>
      </c>
      <c r="N143" s="191" t="s">
        <v>42</v>
      </c>
      <c r="O143" s="68"/>
      <c r="P143" s="192">
        <f t="shared" si="11"/>
        <v>0</v>
      </c>
      <c r="Q143" s="192">
        <v>0</v>
      </c>
      <c r="R143" s="192">
        <f t="shared" si="12"/>
        <v>0</v>
      </c>
      <c r="S143" s="192">
        <v>0</v>
      </c>
      <c r="T143" s="193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4" t="s">
        <v>203</v>
      </c>
      <c r="AT143" s="194" t="s">
        <v>120</v>
      </c>
      <c r="AU143" s="194" t="s">
        <v>85</v>
      </c>
      <c r="AY143" s="14" t="s">
        <v>117</v>
      </c>
      <c r="BE143" s="195">
        <f t="shared" si="14"/>
        <v>0</v>
      </c>
      <c r="BF143" s="195">
        <f t="shared" si="15"/>
        <v>0</v>
      </c>
      <c r="BG143" s="195">
        <f t="shared" si="16"/>
        <v>0</v>
      </c>
      <c r="BH143" s="195">
        <f t="shared" si="17"/>
        <v>0</v>
      </c>
      <c r="BI143" s="195">
        <f t="shared" si="18"/>
        <v>0</v>
      </c>
      <c r="BJ143" s="14" t="s">
        <v>85</v>
      </c>
      <c r="BK143" s="195">
        <f t="shared" si="19"/>
        <v>0</v>
      </c>
      <c r="BL143" s="14" t="s">
        <v>203</v>
      </c>
      <c r="BM143" s="194" t="s">
        <v>211</v>
      </c>
    </row>
    <row r="144" spans="1:65" s="2" customFormat="1" ht="16.5" customHeight="1">
      <c r="A144" s="31"/>
      <c r="B144" s="32"/>
      <c r="C144" s="183" t="s">
        <v>212</v>
      </c>
      <c r="D144" s="183" t="s">
        <v>120</v>
      </c>
      <c r="E144" s="184" t="s">
        <v>213</v>
      </c>
      <c r="F144" s="185" t="s">
        <v>214</v>
      </c>
      <c r="G144" s="186" t="s">
        <v>144</v>
      </c>
      <c r="H144" s="187">
        <v>63</v>
      </c>
      <c r="I144" s="188"/>
      <c r="J144" s="189">
        <f t="shared" si="10"/>
        <v>0</v>
      </c>
      <c r="K144" s="185" t="s">
        <v>124</v>
      </c>
      <c r="L144" s="36"/>
      <c r="M144" s="190" t="s">
        <v>1</v>
      </c>
      <c r="N144" s="191" t="s">
        <v>42</v>
      </c>
      <c r="O144" s="68"/>
      <c r="P144" s="192">
        <f t="shared" si="11"/>
        <v>0</v>
      </c>
      <c r="Q144" s="192">
        <v>0</v>
      </c>
      <c r="R144" s="192">
        <f t="shared" si="12"/>
        <v>0</v>
      </c>
      <c r="S144" s="192">
        <v>0</v>
      </c>
      <c r="T144" s="193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4" t="s">
        <v>203</v>
      </c>
      <c r="AT144" s="194" t="s">
        <v>120</v>
      </c>
      <c r="AU144" s="194" t="s">
        <v>85</v>
      </c>
      <c r="AY144" s="14" t="s">
        <v>117</v>
      </c>
      <c r="BE144" s="195">
        <f t="shared" si="14"/>
        <v>0</v>
      </c>
      <c r="BF144" s="195">
        <f t="shared" si="15"/>
        <v>0</v>
      </c>
      <c r="BG144" s="195">
        <f t="shared" si="16"/>
        <v>0</v>
      </c>
      <c r="BH144" s="195">
        <f t="shared" si="17"/>
        <v>0</v>
      </c>
      <c r="BI144" s="195">
        <f t="shared" si="18"/>
        <v>0</v>
      </c>
      <c r="BJ144" s="14" t="s">
        <v>85</v>
      </c>
      <c r="BK144" s="195">
        <f t="shared" si="19"/>
        <v>0</v>
      </c>
      <c r="BL144" s="14" t="s">
        <v>203</v>
      </c>
      <c r="BM144" s="194" t="s">
        <v>215</v>
      </c>
    </row>
    <row r="145" spans="1:65" s="2" customFormat="1" ht="16.5" customHeight="1">
      <c r="A145" s="31"/>
      <c r="B145" s="32"/>
      <c r="C145" s="183" t="s">
        <v>216</v>
      </c>
      <c r="D145" s="183" t="s">
        <v>120</v>
      </c>
      <c r="E145" s="184" t="s">
        <v>217</v>
      </c>
      <c r="F145" s="185" t="s">
        <v>218</v>
      </c>
      <c r="G145" s="186" t="s">
        <v>144</v>
      </c>
      <c r="H145" s="187">
        <v>2</v>
      </c>
      <c r="I145" s="188"/>
      <c r="J145" s="189">
        <f t="shared" si="10"/>
        <v>0</v>
      </c>
      <c r="K145" s="185" t="s">
        <v>124</v>
      </c>
      <c r="L145" s="36"/>
      <c r="M145" s="190" t="s">
        <v>1</v>
      </c>
      <c r="N145" s="191" t="s">
        <v>42</v>
      </c>
      <c r="O145" s="68"/>
      <c r="P145" s="192">
        <f t="shared" si="11"/>
        <v>0</v>
      </c>
      <c r="Q145" s="192">
        <v>0</v>
      </c>
      <c r="R145" s="192">
        <f t="shared" si="12"/>
        <v>0</v>
      </c>
      <c r="S145" s="192">
        <v>0</v>
      </c>
      <c r="T145" s="193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4" t="s">
        <v>203</v>
      </c>
      <c r="AT145" s="194" t="s">
        <v>120</v>
      </c>
      <c r="AU145" s="194" t="s">
        <v>85</v>
      </c>
      <c r="AY145" s="14" t="s">
        <v>117</v>
      </c>
      <c r="BE145" s="195">
        <f t="shared" si="14"/>
        <v>0</v>
      </c>
      <c r="BF145" s="195">
        <f t="shared" si="15"/>
        <v>0</v>
      </c>
      <c r="BG145" s="195">
        <f t="shared" si="16"/>
        <v>0</v>
      </c>
      <c r="BH145" s="195">
        <f t="shared" si="17"/>
        <v>0</v>
      </c>
      <c r="BI145" s="195">
        <f t="shared" si="18"/>
        <v>0</v>
      </c>
      <c r="BJ145" s="14" t="s">
        <v>85</v>
      </c>
      <c r="BK145" s="195">
        <f t="shared" si="19"/>
        <v>0</v>
      </c>
      <c r="BL145" s="14" t="s">
        <v>203</v>
      </c>
      <c r="BM145" s="194" t="s">
        <v>219</v>
      </c>
    </row>
    <row r="146" spans="1:65" s="2" customFormat="1" ht="16.5" customHeight="1">
      <c r="A146" s="31"/>
      <c r="B146" s="32"/>
      <c r="C146" s="183" t="s">
        <v>220</v>
      </c>
      <c r="D146" s="183" t="s">
        <v>120</v>
      </c>
      <c r="E146" s="184" t="s">
        <v>221</v>
      </c>
      <c r="F146" s="185" t="s">
        <v>222</v>
      </c>
      <c r="G146" s="186" t="s">
        <v>144</v>
      </c>
      <c r="H146" s="187">
        <v>2</v>
      </c>
      <c r="I146" s="188"/>
      <c r="J146" s="189">
        <f t="shared" si="10"/>
        <v>0</v>
      </c>
      <c r="K146" s="185" t="s">
        <v>124</v>
      </c>
      <c r="L146" s="36"/>
      <c r="M146" s="190" t="s">
        <v>1</v>
      </c>
      <c r="N146" s="191" t="s">
        <v>42</v>
      </c>
      <c r="O146" s="68"/>
      <c r="P146" s="192">
        <f t="shared" si="11"/>
        <v>0</v>
      </c>
      <c r="Q146" s="192">
        <v>0</v>
      </c>
      <c r="R146" s="192">
        <f t="shared" si="12"/>
        <v>0</v>
      </c>
      <c r="S146" s="192">
        <v>0</v>
      </c>
      <c r="T146" s="193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4" t="s">
        <v>203</v>
      </c>
      <c r="AT146" s="194" t="s">
        <v>120</v>
      </c>
      <c r="AU146" s="194" t="s">
        <v>85</v>
      </c>
      <c r="AY146" s="14" t="s">
        <v>117</v>
      </c>
      <c r="BE146" s="195">
        <f t="shared" si="14"/>
        <v>0</v>
      </c>
      <c r="BF146" s="195">
        <f t="shared" si="15"/>
        <v>0</v>
      </c>
      <c r="BG146" s="195">
        <f t="shared" si="16"/>
        <v>0</v>
      </c>
      <c r="BH146" s="195">
        <f t="shared" si="17"/>
        <v>0</v>
      </c>
      <c r="BI146" s="195">
        <f t="shared" si="18"/>
        <v>0</v>
      </c>
      <c r="BJ146" s="14" t="s">
        <v>85</v>
      </c>
      <c r="BK146" s="195">
        <f t="shared" si="19"/>
        <v>0</v>
      </c>
      <c r="BL146" s="14" t="s">
        <v>203</v>
      </c>
      <c r="BM146" s="194" t="s">
        <v>223</v>
      </c>
    </row>
    <row r="147" spans="1:65" s="2" customFormat="1" ht="16.5" customHeight="1">
      <c r="A147" s="31"/>
      <c r="B147" s="32"/>
      <c r="C147" s="183" t="s">
        <v>224</v>
      </c>
      <c r="D147" s="183" t="s">
        <v>120</v>
      </c>
      <c r="E147" s="184" t="s">
        <v>225</v>
      </c>
      <c r="F147" s="185" t="s">
        <v>226</v>
      </c>
      <c r="G147" s="186" t="s">
        <v>144</v>
      </c>
      <c r="H147" s="187">
        <v>12</v>
      </c>
      <c r="I147" s="188"/>
      <c r="J147" s="189">
        <f t="shared" si="10"/>
        <v>0</v>
      </c>
      <c r="K147" s="185" t="s">
        <v>124</v>
      </c>
      <c r="L147" s="36"/>
      <c r="M147" s="190" t="s">
        <v>1</v>
      </c>
      <c r="N147" s="191" t="s">
        <v>42</v>
      </c>
      <c r="O147" s="68"/>
      <c r="P147" s="192">
        <f t="shared" si="11"/>
        <v>0</v>
      </c>
      <c r="Q147" s="192">
        <v>0</v>
      </c>
      <c r="R147" s="192">
        <f t="shared" si="12"/>
        <v>0</v>
      </c>
      <c r="S147" s="192">
        <v>0</v>
      </c>
      <c r="T147" s="193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4" t="s">
        <v>203</v>
      </c>
      <c r="AT147" s="194" t="s">
        <v>120</v>
      </c>
      <c r="AU147" s="194" t="s">
        <v>85</v>
      </c>
      <c r="AY147" s="14" t="s">
        <v>117</v>
      </c>
      <c r="BE147" s="195">
        <f t="shared" si="14"/>
        <v>0</v>
      </c>
      <c r="BF147" s="195">
        <f t="shared" si="15"/>
        <v>0</v>
      </c>
      <c r="BG147" s="195">
        <f t="shared" si="16"/>
        <v>0</v>
      </c>
      <c r="BH147" s="195">
        <f t="shared" si="17"/>
        <v>0</v>
      </c>
      <c r="BI147" s="195">
        <f t="shared" si="18"/>
        <v>0</v>
      </c>
      <c r="BJ147" s="14" t="s">
        <v>85</v>
      </c>
      <c r="BK147" s="195">
        <f t="shared" si="19"/>
        <v>0</v>
      </c>
      <c r="BL147" s="14" t="s">
        <v>203</v>
      </c>
      <c r="BM147" s="194" t="s">
        <v>227</v>
      </c>
    </row>
    <row r="148" spans="1:65" s="2" customFormat="1" ht="16.5" customHeight="1">
      <c r="A148" s="31"/>
      <c r="B148" s="32"/>
      <c r="C148" s="183" t="s">
        <v>228</v>
      </c>
      <c r="D148" s="183" t="s">
        <v>120</v>
      </c>
      <c r="E148" s="184" t="s">
        <v>229</v>
      </c>
      <c r="F148" s="185" t="s">
        <v>230</v>
      </c>
      <c r="G148" s="186" t="s">
        <v>144</v>
      </c>
      <c r="H148" s="187">
        <v>12</v>
      </c>
      <c r="I148" s="188"/>
      <c r="J148" s="189">
        <f t="shared" si="10"/>
        <v>0</v>
      </c>
      <c r="K148" s="185" t="s">
        <v>124</v>
      </c>
      <c r="L148" s="36"/>
      <c r="M148" s="190" t="s">
        <v>1</v>
      </c>
      <c r="N148" s="191" t="s">
        <v>42</v>
      </c>
      <c r="O148" s="68"/>
      <c r="P148" s="192">
        <f t="shared" si="11"/>
        <v>0</v>
      </c>
      <c r="Q148" s="192">
        <v>0</v>
      </c>
      <c r="R148" s="192">
        <f t="shared" si="12"/>
        <v>0</v>
      </c>
      <c r="S148" s="192">
        <v>0</v>
      </c>
      <c r="T148" s="193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4" t="s">
        <v>203</v>
      </c>
      <c r="AT148" s="194" t="s">
        <v>120</v>
      </c>
      <c r="AU148" s="194" t="s">
        <v>85</v>
      </c>
      <c r="AY148" s="14" t="s">
        <v>117</v>
      </c>
      <c r="BE148" s="195">
        <f t="shared" si="14"/>
        <v>0</v>
      </c>
      <c r="BF148" s="195">
        <f t="shared" si="15"/>
        <v>0</v>
      </c>
      <c r="BG148" s="195">
        <f t="shared" si="16"/>
        <v>0</v>
      </c>
      <c r="BH148" s="195">
        <f t="shared" si="17"/>
        <v>0</v>
      </c>
      <c r="BI148" s="195">
        <f t="shared" si="18"/>
        <v>0</v>
      </c>
      <c r="BJ148" s="14" t="s">
        <v>85</v>
      </c>
      <c r="BK148" s="195">
        <f t="shared" si="19"/>
        <v>0</v>
      </c>
      <c r="BL148" s="14" t="s">
        <v>203</v>
      </c>
      <c r="BM148" s="194" t="s">
        <v>231</v>
      </c>
    </row>
    <row r="149" spans="1:65" s="2" customFormat="1" ht="24">
      <c r="A149" s="31"/>
      <c r="B149" s="32"/>
      <c r="C149" s="183" t="s">
        <v>232</v>
      </c>
      <c r="D149" s="183" t="s">
        <v>120</v>
      </c>
      <c r="E149" s="184" t="s">
        <v>233</v>
      </c>
      <c r="F149" s="185" t="s">
        <v>234</v>
      </c>
      <c r="G149" s="186" t="s">
        <v>144</v>
      </c>
      <c r="H149" s="187">
        <v>4</v>
      </c>
      <c r="I149" s="188"/>
      <c r="J149" s="189">
        <f t="shared" si="10"/>
        <v>0</v>
      </c>
      <c r="K149" s="185" t="s">
        <v>124</v>
      </c>
      <c r="L149" s="36"/>
      <c r="M149" s="190" t="s">
        <v>1</v>
      </c>
      <c r="N149" s="191" t="s">
        <v>42</v>
      </c>
      <c r="O149" s="68"/>
      <c r="P149" s="192">
        <f t="shared" si="11"/>
        <v>0</v>
      </c>
      <c r="Q149" s="192">
        <v>0</v>
      </c>
      <c r="R149" s="192">
        <f t="shared" si="12"/>
        <v>0</v>
      </c>
      <c r="S149" s="192">
        <v>0</v>
      </c>
      <c r="T149" s="193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4" t="s">
        <v>203</v>
      </c>
      <c r="AT149" s="194" t="s">
        <v>120</v>
      </c>
      <c r="AU149" s="194" t="s">
        <v>85</v>
      </c>
      <c r="AY149" s="14" t="s">
        <v>117</v>
      </c>
      <c r="BE149" s="195">
        <f t="shared" si="14"/>
        <v>0</v>
      </c>
      <c r="BF149" s="195">
        <f t="shared" si="15"/>
        <v>0</v>
      </c>
      <c r="BG149" s="195">
        <f t="shared" si="16"/>
        <v>0</v>
      </c>
      <c r="BH149" s="195">
        <f t="shared" si="17"/>
        <v>0</v>
      </c>
      <c r="BI149" s="195">
        <f t="shared" si="18"/>
        <v>0</v>
      </c>
      <c r="BJ149" s="14" t="s">
        <v>85</v>
      </c>
      <c r="BK149" s="195">
        <f t="shared" si="19"/>
        <v>0</v>
      </c>
      <c r="BL149" s="14" t="s">
        <v>203</v>
      </c>
      <c r="BM149" s="194" t="s">
        <v>235</v>
      </c>
    </row>
    <row r="150" spans="1:65" s="2" customFormat="1" ht="78" customHeight="1">
      <c r="A150" s="31"/>
      <c r="B150" s="32"/>
      <c r="C150" s="183" t="s">
        <v>236</v>
      </c>
      <c r="D150" s="183" t="s">
        <v>120</v>
      </c>
      <c r="E150" s="184" t="s">
        <v>237</v>
      </c>
      <c r="F150" s="185" t="s">
        <v>238</v>
      </c>
      <c r="G150" s="186" t="s">
        <v>135</v>
      </c>
      <c r="H150" s="187">
        <v>250</v>
      </c>
      <c r="I150" s="188"/>
      <c r="J150" s="189">
        <f t="shared" si="10"/>
        <v>0</v>
      </c>
      <c r="K150" s="185" t="s">
        <v>124</v>
      </c>
      <c r="L150" s="36"/>
      <c r="M150" s="190" t="s">
        <v>1</v>
      </c>
      <c r="N150" s="191" t="s">
        <v>42</v>
      </c>
      <c r="O150" s="68"/>
      <c r="P150" s="192">
        <f t="shared" si="11"/>
        <v>0</v>
      </c>
      <c r="Q150" s="192">
        <v>0</v>
      </c>
      <c r="R150" s="192">
        <f t="shared" si="12"/>
        <v>0</v>
      </c>
      <c r="S150" s="192">
        <v>0</v>
      </c>
      <c r="T150" s="193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4" t="s">
        <v>203</v>
      </c>
      <c r="AT150" s="194" t="s">
        <v>120</v>
      </c>
      <c r="AU150" s="194" t="s">
        <v>85</v>
      </c>
      <c r="AY150" s="14" t="s">
        <v>117</v>
      </c>
      <c r="BE150" s="195">
        <f t="shared" si="14"/>
        <v>0</v>
      </c>
      <c r="BF150" s="195">
        <f t="shared" si="15"/>
        <v>0</v>
      </c>
      <c r="BG150" s="195">
        <f t="shared" si="16"/>
        <v>0</v>
      </c>
      <c r="BH150" s="195">
        <f t="shared" si="17"/>
        <v>0</v>
      </c>
      <c r="BI150" s="195">
        <f t="shared" si="18"/>
        <v>0</v>
      </c>
      <c r="BJ150" s="14" t="s">
        <v>85</v>
      </c>
      <c r="BK150" s="195">
        <f t="shared" si="19"/>
        <v>0</v>
      </c>
      <c r="BL150" s="14" t="s">
        <v>203</v>
      </c>
      <c r="BM150" s="194" t="s">
        <v>239</v>
      </c>
    </row>
    <row r="151" spans="1:65" s="2" customFormat="1" ht="89.25" customHeight="1">
      <c r="A151" s="31"/>
      <c r="B151" s="32"/>
      <c r="C151" s="183" t="s">
        <v>240</v>
      </c>
      <c r="D151" s="183" t="s">
        <v>120</v>
      </c>
      <c r="E151" s="184" t="s">
        <v>241</v>
      </c>
      <c r="F151" s="185" t="s">
        <v>242</v>
      </c>
      <c r="G151" s="186" t="s">
        <v>135</v>
      </c>
      <c r="H151" s="187">
        <v>1.008</v>
      </c>
      <c r="I151" s="188"/>
      <c r="J151" s="189">
        <f t="shared" si="10"/>
        <v>0</v>
      </c>
      <c r="K151" s="185" t="s">
        <v>124</v>
      </c>
      <c r="L151" s="36"/>
      <c r="M151" s="190" t="s">
        <v>1</v>
      </c>
      <c r="N151" s="191" t="s">
        <v>42</v>
      </c>
      <c r="O151" s="68"/>
      <c r="P151" s="192">
        <f t="shared" si="11"/>
        <v>0</v>
      </c>
      <c r="Q151" s="192">
        <v>0</v>
      </c>
      <c r="R151" s="192">
        <f t="shared" si="12"/>
        <v>0</v>
      </c>
      <c r="S151" s="192">
        <v>0</v>
      </c>
      <c r="T151" s="193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4" t="s">
        <v>203</v>
      </c>
      <c r="AT151" s="194" t="s">
        <v>120</v>
      </c>
      <c r="AU151" s="194" t="s">
        <v>85</v>
      </c>
      <c r="AY151" s="14" t="s">
        <v>117</v>
      </c>
      <c r="BE151" s="195">
        <f t="shared" si="14"/>
        <v>0</v>
      </c>
      <c r="BF151" s="195">
        <f t="shared" si="15"/>
        <v>0</v>
      </c>
      <c r="BG151" s="195">
        <f t="shared" si="16"/>
        <v>0</v>
      </c>
      <c r="BH151" s="195">
        <f t="shared" si="17"/>
        <v>0</v>
      </c>
      <c r="BI151" s="195">
        <f t="shared" si="18"/>
        <v>0</v>
      </c>
      <c r="BJ151" s="14" t="s">
        <v>85</v>
      </c>
      <c r="BK151" s="195">
        <f t="shared" si="19"/>
        <v>0</v>
      </c>
      <c r="BL151" s="14" t="s">
        <v>203</v>
      </c>
      <c r="BM151" s="194" t="s">
        <v>243</v>
      </c>
    </row>
    <row r="152" spans="1:65" s="2" customFormat="1" ht="90" customHeight="1">
      <c r="A152" s="31"/>
      <c r="B152" s="32"/>
      <c r="C152" s="183" t="s">
        <v>244</v>
      </c>
      <c r="D152" s="183" t="s">
        <v>120</v>
      </c>
      <c r="E152" s="184" t="s">
        <v>245</v>
      </c>
      <c r="F152" s="185" t="s">
        <v>246</v>
      </c>
      <c r="G152" s="186" t="s">
        <v>135</v>
      </c>
      <c r="H152" s="187">
        <v>405.673</v>
      </c>
      <c r="I152" s="188"/>
      <c r="J152" s="189">
        <f t="shared" si="10"/>
        <v>0</v>
      </c>
      <c r="K152" s="185" t="s">
        <v>124</v>
      </c>
      <c r="L152" s="36"/>
      <c r="M152" s="190" t="s">
        <v>1</v>
      </c>
      <c r="N152" s="191" t="s">
        <v>42</v>
      </c>
      <c r="O152" s="68"/>
      <c r="P152" s="192">
        <f t="shared" si="11"/>
        <v>0</v>
      </c>
      <c r="Q152" s="192">
        <v>0</v>
      </c>
      <c r="R152" s="192">
        <f t="shared" si="12"/>
        <v>0</v>
      </c>
      <c r="S152" s="192">
        <v>0</v>
      </c>
      <c r="T152" s="193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4" t="s">
        <v>203</v>
      </c>
      <c r="AT152" s="194" t="s">
        <v>120</v>
      </c>
      <c r="AU152" s="194" t="s">
        <v>85</v>
      </c>
      <c r="AY152" s="14" t="s">
        <v>117</v>
      </c>
      <c r="BE152" s="195">
        <f t="shared" si="14"/>
        <v>0</v>
      </c>
      <c r="BF152" s="195">
        <f t="shared" si="15"/>
        <v>0</v>
      </c>
      <c r="BG152" s="195">
        <f t="shared" si="16"/>
        <v>0</v>
      </c>
      <c r="BH152" s="195">
        <f t="shared" si="17"/>
        <v>0</v>
      </c>
      <c r="BI152" s="195">
        <f t="shared" si="18"/>
        <v>0</v>
      </c>
      <c r="BJ152" s="14" t="s">
        <v>85</v>
      </c>
      <c r="BK152" s="195">
        <f t="shared" si="19"/>
        <v>0</v>
      </c>
      <c r="BL152" s="14" t="s">
        <v>203</v>
      </c>
      <c r="BM152" s="194" t="s">
        <v>247</v>
      </c>
    </row>
    <row r="153" spans="1:65" s="2" customFormat="1" ht="90" customHeight="1">
      <c r="A153" s="31"/>
      <c r="B153" s="32"/>
      <c r="C153" s="183" t="s">
        <v>248</v>
      </c>
      <c r="D153" s="183" t="s">
        <v>120</v>
      </c>
      <c r="E153" s="184" t="s">
        <v>249</v>
      </c>
      <c r="F153" s="185" t="s">
        <v>250</v>
      </c>
      <c r="G153" s="186" t="s">
        <v>135</v>
      </c>
      <c r="H153" s="187">
        <v>3.2789999999999999</v>
      </c>
      <c r="I153" s="188"/>
      <c r="J153" s="189">
        <f t="shared" si="10"/>
        <v>0</v>
      </c>
      <c r="K153" s="185" t="s">
        <v>124</v>
      </c>
      <c r="L153" s="36"/>
      <c r="M153" s="190" t="s">
        <v>1</v>
      </c>
      <c r="N153" s="191" t="s">
        <v>42</v>
      </c>
      <c r="O153" s="68"/>
      <c r="P153" s="192">
        <f t="shared" si="11"/>
        <v>0</v>
      </c>
      <c r="Q153" s="192">
        <v>0</v>
      </c>
      <c r="R153" s="192">
        <f t="shared" si="12"/>
        <v>0</v>
      </c>
      <c r="S153" s="192">
        <v>0</v>
      </c>
      <c r="T153" s="193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4" t="s">
        <v>203</v>
      </c>
      <c r="AT153" s="194" t="s">
        <v>120</v>
      </c>
      <c r="AU153" s="194" t="s">
        <v>85</v>
      </c>
      <c r="AY153" s="14" t="s">
        <v>117</v>
      </c>
      <c r="BE153" s="195">
        <f t="shared" si="14"/>
        <v>0</v>
      </c>
      <c r="BF153" s="195">
        <f t="shared" si="15"/>
        <v>0</v>
      </c>
      <c r="BG153" s="195">
        <f t="shared" si="16"/>
        <v>0</v>
      </c>
      <c r="BH153" s="195">
        <f t="shared" si="17"/>
        <v>0</v>
      </c>
      <c r="BI153" s="195">
        <f t="shared" si="18"/>
        <v>0</v>
      </c>
      <c r="BJ153" s="14" t="s">
        <v>85</v>
      </c>
      <c r="BK153" s="195">
        <f t="shared" si="19"/>
        <v>0</v>
      </c>
      <c r="BL153" s="14" t="s">
        <v>203</v>
      </c>
      <c r="BM153" s="194" t="s">
        <v>251</v>
      </c>
    </row>
    <row r="154" spans="1:65" s="2" customFormat="1" ht="44.25" customHeight="1">
      <c r="A154" s="31"/>
      <c r="B154" s="32"/>
      <c r="C154" s="183" t="s">
        <v>252</v>
      </c>
      <c r="D154" s="183" t="s">
        <v>120</v>
      </c>
      <c r="E154" s="184" t="s">
        <v>253</v>
      </c>
      <c r="F154" s="185" t="s">
        <v>254</v>
      </c>
      <c r="G154" s="186" t="s">
        <v>135</v>
      </c>
      <c r="H154" s="187">
        <v>1.008</v>
      </c>
      <c r="I154" s="188"/>
      <c r="J154" s="189">
        <f t="shared" si="10"/>
        <v>0</v>
      </c>
      <c r="K154" s="185" t="s">
        <v>124</v>
      </c>
      <c r="L154" s="36"/>
      <c r="M154" s="190" t="s">
        <v>1</v>
      </c>
      <c r="N154" s="191" t="s">
        <v>42</v>
      </c>
      <c r="O154" s="68"/>
      <c r="P154" s="192">
        <f t="shared" si="11"/>
        <v>0</v>
      </c>
      <c r="Q154" s="192">
        <v>0</v>
      </c>
      <c r="R154" s="192">
        <f t="shared" si="12"/>
        <v>0</v>
      </c>
      <c r="S154" s="192">
        <v>0</v>
      </c>
      <c r="T154" s="193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4" t="s">
        <v>203</v>
      </c>
      <c r="AT154" s="194" t="s">
        <v>120</v>
      </c>
      <c r="AU154" s="194" t="s">
        <v>85</v>
      </c>
      <c r="AY154" s="14" t="s">
        <v>117</v>
      </c>
      <c r="BE154" s="195">
        <f t="shared" si="14"/>
        <v>0</v>
      </c>
      <c r="BF154" s="195">
        <f t="shared" si="15"/>
        <v>0</v>
      </c>
      <c r="BG154" s="195">
        <f t="shared" si="16"/>
        <v>0</v>
      </c>
      <c r="BH154" s="195">
        <f t="shared" si="17"/>
        <v>0</v>
      </c>
      <c r="BI154" s="195">
        <f t="shared" si="18"/>
        <v>0</v>
      </c>
      <c r="BJ154" s="14" t="s">
        <v>85</v>
      </c>
      <c r="BK154" s="195">
        <f t="shared" si="19"/>
        <v>0</v>
      </c>
      <c r="BL154" s="14" t="s">
        <v>203</v>
      </c>
      <c r="BM154" s="194" t="s">
        <v>255</v>
      </c>
    </row>
    <row r="155" spans="1:65" s="2" customFormat="1" ht="44.25" customHeight="1">
      <c r="A155" s="31"/>
      <c r="B155" s="32"/>
      <c r="C155" s="183" t="s">
        <v>256</v>
      </c>
      <c r="D155" s="183" t="s">
        <v>120</v>
      </c>
      <c r="E155" s="184" t="s">
        <v>257</v>
      </c>
      <c r="F155" s="185" t="s">
        <v>258</v>
      </c>
      <c r="G155" s="186" t="s">
        <v>135</v>
      </c>
      <c r="H155" s="187">
        <v>203.97200000000001</v>
      </c>
      <c r="I155" s="188"/>
      <c r="J155" s="189">
        <f t="shared" si="10"/>
        <v>0</v>
      </c>
      <c r="K155" s="185" t="s">
        <v>124</v>
      </c>
      <c r="L155" s="36"/>
      <c r="M155" s="190" t="s">
        <v>1</v>
      </c>
      <c r="N155" s="191" t="s">
        <v>42</v>
      </c>
      <c r="O155" s="68"/>
      <c r="P155" s="192">
        <f t="shared" si="11"/>
        <v>0</v>
      </c>
      <c r="Q155" s="192">
        <v>0</v>
      </c>
      <c r="R155" s="192">
        <f t="shared" si="12"/>
        <v>0</v>
      </c>
      <c r="S155" s="192">
        <v>0</v>
      </c>
      <c r="T155" s="193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4" t="s">
        <v>203</v>
      </c>
      <c r="AT155" s="194" t="s">
        <v>120</v>
      </c>
      <c r="AU155" s="194" t="s">
        <v>85</v>
      </c>
      <c r="AY155" s="14" t="s">
        <v>117</v>
      </c>
      <c r="BE155" s="195">
        <f t="shared" si="14"/>
        <v>0</v>
      </c>
      <c r="BF155" s="195">
        <f t="shared" si="15"/>
        <v>0</v>
      </c>
      <c r="BG155" s="195">
        <f t="shared" si="16"/>
        <v>0</v>
      </c>
      <c r="BH155" s="195">
        <f t="shared" si="17"/>
        <v>0</v>
      </c>
      <c r="BI155" s="195">
        <f t="shared" si="18"/>
        <v>0</v>
      </c>
      <c r="BJ155" s="14" t="s">
        <v>85</v>
      </c>
      <c r="BK155" s="195">
        <f t="shared" si="19"/>
        <v>0</v>
      </c>
      <c r="BL155" s="14" t="s">
        <v>203</v>
      </c>
      <c r="BM155" s="194" t="s">
        <v>259</v>
      </c>
    </row>
    <row r="156" spans="1:65" s="2" customFormat="1" ht="48">
      <c r="A156" s="31"/>
      <c r="B156" s="32"/>
      <c r="C156" s="183" t="s">
        <v>260</v>
      </c>
      <c r="D156" s="183" t="s">
        <v>120</v>
      </c>
      <c r="E156" s="184" t="s">
        <v>261</v>
      </c>
      <c r="F156" s="185" t="s">
        <v>262</v>
      </c>
      <c r="G156" s="186" t="s">
        <v>144</v>
      </c>
      <c r="H156" s="187">
        <v>2</v>
      </c>
      <c r="I156" s="188"/>
      <c r="J156" s="189">
        <f t="shared" si="10"/>
        <v>0</v>
      </c>
      <c r="K156" s="185" t="s">
        <v>124</v>
      </c>
      <c r="L156" s="36"/>
      <c r="M156" s="190" t="s">
        <v>1</v>
      </c>
      <c r="N156" s="191" t="s">
        <v>42</v>
      </c>
      <c r="O156" s="68"/>
      <c r="P156" s="192">
        <f t="shared" si="11"/>
        <v>0</v>
      </c>
      <c r="Q156" s="192">
        <v>0</v>
      </c>
      <c r="R156" s="192">
        <f t="shared" si="12"/>
        <v>0</v>
      </c>
      <c r="S156" s="192">
        <v>0</v>
      </c>
      <c r="T156" s="193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4" t="s">
        <v>203</v>
      </c>
      <c r="AT156" s="194" t="s">
        <v>120</v>
      </c>
      <c r="AU156" s="194" t="s">
        <v>85</v>
      </c>
      <c r="AY156" s="14" t="s">
        <v>117</v>
      </c>
      <c r="BE156" s="195">
        <f t="shared" si="14"/>
        <v>0</v>
      </c>
      <c r="BF156" s="195">
        <f t="shared" si="15"/>
        <v>0</v>
      </c>
      <c r="BG156" s="195">
        <f t="shared" si="16"/>
        <v>0</v>
      </c>
      <c r="BH156" s="195">
        <f t="shared" si="17"/>
        <v>0</v>
      </c>
      <c r="BI156" s="195">
        <f t="shared" si="18"/>
        <v>0</v>
      </c>
      <c r="BJ156" s="14" t="s">
        <v>85</v>
      </c>
      <c r="BK156" s="195">
        <f t="shared" si="19"/>
        <v>0</v>
      </c>
      <c r="BL156" s="14" t="s">
        <v>203</v>
      </c>
      <c r="BM156" s="194" t="s">
        <v>263</v>
      </c>
    </row>
    <row r="157" spans="1:65" s="2" customFormat="1" ht="48">
      <c r="A157" s="31"/>
      <c r="B157" s="32"/>
      <c r="C157" s="183" t="s">
        <v>264</v>
      </c>
      <c r="D157" s="183" t="s">
        <v>120</v>
      </c>
      <c r="E157" s="184" t="s">
        <v>265</v>
      </c>
      <c r="F157" s="185" t="s">
        <v>266</v>
      </c>
      <c r="G157" s="186" t="s">
        <v>144</v>
      </c>
      <c r="H157" s="187">
        <v>4</v>
      </c>
      <c r="I157" s="188"/>
      <c r="J157" s="189">
        <f t="shared" si="10"/>
        <v>0</v>
      </c>
      <c r="K157" s="185" t="s">
        <v>124</v>
      </c>
      <c r="L157" s="36"/>
      <c r="M157" s="190" t="s">
        <v>1</v>
      </c>
      <c r="N157" s="191" t="s">
        <v>42</v>
      </c>
      <c r="O157" s="68"/>
      <c r="P157" s="192">
        <f t="shared" si="11"/>
        <v>0</v>
      </c>
      <c r="Q157" s="192">
        <v>0</v>
      </c>
      <c r="R157" s="192">
        <f t="shared" si="12"/>
        <v>0</v>
      </c>
      <c r="S157" s="192">
        <v>0</v>
      </c>
      <c r="T157" s="193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4" t="s">
        <v>203</v>
      </c>
      <c r="AT157" s="194" t="s">
        <v>120</v>
      </c>
      <c r="AU157" s="194" t="s">
        <v>85</v>
      </c>
      <c r="AY157" s="14" t="s">
        <v>117</v>
      </c>
      <c r="BE157" s="195">
        <f t="shared" si="14"/>
        <v>0</v>
      </c>
      <c r="BF157" s="195">
        <f t="shared" si="15"/>
        <v>0</v>
      </c>
      <c r="BG157" s="195">
        <f t="shared" si="16"/>
        <v>0</v>
      </c>
      <c r="BH157" s="195">
        <f t="shared" si="17"/>
        <v>0</v>
      </c>
      <c r="BI157" s="195">
        <f t="shared" si="18"/>
        <v>0</v>
      </c>
      <c r="BJ157" s="14" t="s">
        <v>85</v>
      </c>
      <c r="BK157" s="195">
        <f t="shared" si="19"/>
        <v>0</v>
      </c>
      <c r="BL157" s="14" t="s">
        <v>203</v>
      </c>
      <c r="BM157" s="194" t="s">
        <v>267</v>
      </c>
    </row>
    <row r="158" spans="1:65" s="2" customFormat="1" ht="48">
      <c r="A158" s="31"/>
      <c r="B158" s="32"/>
      <c r="C158" s="183" t="s">
        <v>268</v>
      </c>
      <c r="D158" s="183" t="s">
        <v>120</v>
      </c>
      <c r="E158" s="184" t="s">
        <v>269</v>
      </c>
      <c r="F158" s="185" t="s">
        <v>270</v>
      </c>
      <c r="G158" s="186" t="s">
        <v>135</v>
      </c>
      <c r="H158" s="187">
        <v>1.008</v>
      </c>
      <c r="I158" s="188"/>
      <c r="J158" s="189">
        <f t="shared" si="10"/>
        <v>0</v>
      </c>
      <c r="K158" s="185" t="s">
        <v>124</v>
      </c>
      <c r="L158" s="36"/>
      <c r="M158" s="206" t="s">
        <v>1</v>
      </c>
      <c r="N158" s="207" t="s">
        <v>42</v>
      </c>
      <c r="O158" s="208"/>
      <c r="P158" s="209">
        <f t="shared" si="11"/>
        <v>0</v>
      </c>
      <c r="Q158" s="209">
        <v>0</v>
      </c>
      <c r="R158" s="209">
        <f t="shared" si="12"/>
        <v>0</v>
      </c>
      <c r="S158" s="209">
        <v>0</v>
      </c>
      <c r="T158" s="210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4" t="s">
        <v>203</v>
      </c>
      <c r="AT158" s="194" t="s">
        <v>120</v>
      </c>
      <c r="AU158" s="194" t="s">
        <v>85</v>
      </c>
      <c r="AY158" s="14" t="s">
        <v>117</v>
      </c>
      <c r="BE158" s="195">
        <f t="shared" si="14"/>
        <v>0</v>
      </c>
      <c r="BF158" s="195">
        <f t="shared" si="15"/>
        <v>0</v>
      </c>
      <c r="BG158" s="195">
        <f t="shared" si="16"/>
        <v>0</v>
      </c>
      <c r="BH158" s="195">
        <f t="shared" si="17"/>
        <v>0</v>
      </c>
      <c r="BI158" s="195">
        <f t="shared" si="18"/>
        <v>0</v>
      </c>
      <c r="BJ158" s="14" t="s">
        <v>85</v>
      </c>
      <c r="BK158" s="195">
        <f t="shared" si="19"/>
        <v>0</v>
      </c>
      <c r="BL158" s="14" t="s">
        <v>203</v>
      </c>
      <c r="BM158" s="194" t="s">
        <v>271</v>
      </c>
    </row>
    <row r="159" spans="1:65" s="2" customFormat="1" ht="6.95" customHeight="1">
      <c r="A159" s="31"/>
      <c r="B159" s="51"/>
      <c r="C159" s="52"/>
      <c r="D159" s="52"/>
      <c r="E159" s="52"/>
      <c r="F159" s="52"/>
      <c r="G159" s="52"/>
      <c r="H159" s="52"/>
      <c r="I159" s="52"/>
      <c r="J159" s="52"/>
      <c r="K159" s="52"/>
      <c r="L159" s="36"/>
      <c r="M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</row>
  </sheetData>
  <sheetProtection algorithmName="SHA-512" hashValue="ol85QxDK5Yrps/tcwoSmPZAyRE2j0DrNTYvOYTwZn9bQwBIjxEe7BU/nOJXAZdLQuYuu81EJoKLQSVm9RkUWrA==" saltValue="gUNRFXwbAm/fDrggIoiDRnK++95+05CSjAwECi/tcTVuUQI3Atu2KQkWXwYKyYNjlHhkmjg1Cye6Dn11J4CMIA==" spinCount="100000" sheet="1" objects="1" scenarios="1" formatColumns="0" formatRows="0" autoFilter="0"/>
  <autoFilter ref="C118:K15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4" t="s">
        <v>90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87</v>
      </c>
    </row>
    <row r="4" spans="1:46" s="1" customFormat="1" ht="24.95" customHeight="1">
      <c r="B4" s="17"/>
      <c r="D4" s="107" t="s">
        <v>91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2" t="str">
        <f>'Rekapitulace zakázky'!K6</f>
        <v>Výměna kolejnic v úseku Skalice nad Svitavou - Svitavy</v>
      </c>
      <c r="F7" s="253"/>
      <c r="G7" s="253"/>
      <c r="H7" s="253"/>
      <c r="L7" s="17"/>
    </row>
    <row r="8" spans="1:46" s="2" customFormat="1" ht="12" customHeight="1">
      <c r="A8" s="31"/>
      <c r="B8" s="36"/>
      <c r="C8" s="31"/>
      <c r="D8" s="109" t="s">
        <v>92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4" t="s">
        <v>272</v>
      </c>
      <c r="F9" s="255"/>
      <c r="G9" s="255"/>
      <c r="H9" s="255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zakázky'!AN8</f>
        <v>23. 12. 2020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">
        <v>27</v>
      </c>
      <c r="F15" s="31"/>
      <c r="G15" s="31"/>
      <c r="H15" s="31"/>
      <c r="I15" s="109" t="s">
        <v>28</v>
      </c>
      <c r="J15" s="110" t="s">
        <v>29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30</v>
      </c>
      <c r="E17" s="31"/>
      <c r="F17" s="31"/>
      <c r="G17" s="31"/>
      <c r="H17" s="31"/>
      <c r="I17" s="109" t="s">
        <v>25</v>
      </c>
      <c r="J17" s="27" t="str">
        <f>'Rekapitulace zakázky'!AN13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6" t="str">
        <f>'Rekapitulace zakázky'!E14</f>
        <v>Vyplň údaj</v>
      </c>
      <c r="F18" s="257"/>
      <c r="G18" s="257"/>
      <c r="H18" s="257"/>
      <c r="I18" s="109" t="s">
        <v>28</v>
      </c>
      <c r="J18" s="27" t="str">
        <f>'Rekapitulace zakázky'!AN14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32</v>
      </c>
      <c r="E20" s="31"/>
      <c r="F20" s="31"/>
      <c r="G20" s="31"/>
      <c r="H20" s="31"/>
      <c r="I20" s="109" t="s">
        <v>25</v>
      </c>
      <c r="J20" s="110" t="str">
        <f>IF('Rekapitulace zakázky'!AN16="","",'Rekapitulace zakázky'!AN16)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zakázky'!E17="","",'Rekapitulace zakázky'!E17)</f>
        <v xml:space="preserve"> </v>
      </c>
      <c r="F21" s="31"/>
      <c r="G21" s="31"/>
      <c r="H21" s="31"/>
      <c r="I21" s="109" t="s">
        <v>28</v>
      </c>
      <c r="J21" s="110" t="str">
        <f>IF('Rekapitulace zakázky'!AN17="","",'Rekapitulace zakázky'!AN17)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35</v>
      </c>
      <c r="E23" s="31"/>
      <c r="F23" s="31"/>
      <c r="G23" s="31"/>
      <c r="H23" s="31"/>
      <c r="I23" s="109" t="s">
        <v>25</v>
      </c>
      <c r="J23" s="110" t="str">
        <f>IF('Rekapitulace zakázky'!AN19="","",'Rekapitulace zakázky'!AN19)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zakázky'!E20="","",'Rekapitulace zakázky'!E20)</f>
        <v xml:space="preserve"> </v>
      </c>
      <c r="F24" s="31"/>
      <c r="G24" s="31"/>
      <c r="H24" s="31"/>
      <c r="I24" s="109" t="s">
        <v>28</v>
      </c>
      <c r="J24" s="110" t="str">
        <f>IF('Rekapitulace zakázky'!AN20="","",'Rekapitulace zakázky'!AN20)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36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58" t="s">
        <v>1</v>
      </c>
      <c r="F27" s="258"/>
      <c r="G27" s="258"/>
      <c r="H27" s="258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37</v>
      </c>
      <c r="E30" s="31"/>
      <c r="F30" s="31"/>
      <c r="G30" s="31"/>
      <c r="H30" s="31"/>
      <c r="I30" s="31"/>
      <c r="J30" s="117">
        <f>ROUND(J117,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39</v>
      </c>
      <c r="G32" s="31"/>
      <c r="H32" s="31"/>
      <c r="I32" s="118" t="s">
        <v>38</v>
      </c>
      <c r="J32" s="118" t="s">
        <v>40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41</v>
      </c>
      <c r="E33" s="109" t="s">
        <v>42</v>
      </c>
      <c r="F33" s="120">
        <f>ROUND((SUM(BE117:BE127)),  2)</f>
        <v>0</v>
      </c>
      <c r="G33" s="31"/>
      <c r="H33" s="31"/>
      <c r="I33" s="121">
        <v>0.21</v>
      </c>
      <c r="J33" s="120">
        <f>ROUND(((SUM(BE117:BE127))*I33),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43</v>
      </c>
      <c r="F34" s="120">
        <f>ROUND((SUM(BF117:BF127)),  2)</f>
        <v>0</v>
      </c>
      <c r="G34" s="31"/>
      <c r="H34" s="31"/>
      <c r="I34" s="121">
        <v>0.15</v>
      </c>
      <c r="J34" s="120">
        <f>ROUND(((SUM(BF117:BF127))*I34),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44</v>
      </c>
      <c r="F35" s="120">
        <f>ROUND((SUM(BG117:BG127)),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45</v>
      </c>
      <c r="F36" s="120">
        <f>ROUND((SUM(BH117:BH127)),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46</v>
      </c>
      <c r="F37" s="120">
        <f>ROUND((SUM(BI117:BI127)),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47</v>
      </c>
      <c r="E39" s="124"/>
      <c r="F39" s="124"/>
      <c r="G39" s="125" t="s">
        <v>48</v>
      </c>
      <c r="H39" s="126" t="s">
        <v>49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50</v>
      </c>
      <c r="E50" s="130"/>
      <c r="F50" s="130"/>
      <c r="G50" s="129" t="s">
        <v>51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52</v>
      </c>
      <c r="E61" s="132"/>
      <c r="F61" s="133" t="s">
        <v>53</v>
      </c>
      <c r="G61" s="131" t="s">
        <v>52</v>
      </c>
      <c r="H61" s="132"/>
      <c r="I61" s="132"/>
      <c r="J61" s="134" t="s">
        <v>53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54</v>
      </c>
      <c r="E65" s="135"/>
      <c r="F65" s="135"/>
      <c r="G65" s="129" t="s">
        <v>55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52</v>
      </c>
      <c r="E76" s="132"/>
      <c r="F76" s="133" t="s">
        <v>53</v>
      </c>
      <c r="G76" s="131" t="s">
        <v>52</v>
      </c>
      <c r="H76" s="132"/>
      <c r="I76" s="132"/>
      <c r="J76" s="134" t="s">
        <v>53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94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59" t="str">
        <f>E7</f>
        <v>Výměna kolejnic v úseku Skalice nad Svitavou - Svitavy</v>
      </c>
      <c r="F85" s="260"/>
      <c r="G85" s="260"/>
      <c r="H85" s="260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92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0" t="str">
        <f>E9</f>
        <v>02.1 - VON</v>
      </c>
      <c r="F87" s="261"/>
      <c r="G87" s="261"/>
      <c r="H87" s="261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Letovice - Březová nad Svitavou</v>
      </c>
      <c r="G89" s="33"/>
      <c r="H89" s="33"/>
      <c r="I89" s="26" t="s">
        <v>22</v>
      </c>
      <c r="J89" s="63" t="str">
        <f>IF(J12="","",J12)</f>
        <v>23. 12. 2020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Správa železnic, OŘ Brno</v>
      </c>
      <c r="G91" s="33"/>
      <c r="H91" s="33"/>
      <c r="I91" s="26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26" t="s">
        <v>35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95</v>
      </c>
      <c r="D94" s="141"/>
      <c r="E94" s="141"/>
      <c r="F94" s="141"/>
      <c r="G94" s="141"/>
      <c r="H94" s="141"/>
      <c r="I94" s="141"/>
      <c r="J94" s="142" t="s">
        <v>96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97</v>
      </c>
      <c r="D96" s="33"/>
      <c r="E96" s="33"/>
      <c r="F96" s="33"/>
      <c r="G96" s="33"/>
      <c r="H96" s="33"/>
      <c r="I96" s="33"/>
      <c r="J96" s="81">
        <f>J117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98</v>
      </c>
    </row>
    <row r="97" spans="1:31" s="9" customFormat="1" ht="24.95" customHeight="1">
      <c r="B97" s="144"/>
      <c r="C97" s="145"/>
      <c r="D97" s="146" t="s">
        <v>273</v>
      </c>
      <c r="E97" s="147"/>
      <c r="F97" s="147"/>
      <c r="G97" s="147"/>
      <c r="H97" s="147"/>
      <c r="I97" s="147"/>
      <c r="J97" s="148">
        <f>J118</f>
        <v>0</v>
      </c>
      <c r="K97" s="145"/>
      <c r="L97" s="149"/>
    </row>
    <row r="98" spans="1:31" s="2" customFormat="1" ht="21.75" customHeight="1">
      <c r="A98" s="31"/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51"/>
      <c r="C99" s="52"/>
      <c r="D99" s="52"/>
      <c r="E99" s="52"/>
      <c r="F99" s="52"/>
      <c r="G99" s="52"/>
      <c r="H99" s="52"/>
      <c r="I99" s="52"/>
      <c r="J99" s="52"/>
      <c r="K99" s="52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102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3"/>
      <c r="D107" s="33"/>
      <c r="E107" s="259" t="str">
        <f>E7</f>
        <v>Výměna kolejnic v úseku Skalice nad Svitavou - Svitavy</v>
      </c>
      <c r="F107" s="260"/>
      <c r="G107" s="260"/>
      <c r="H107" s="260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92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30" t="str">
        <f>E9</f>
        <v>02.1 - VON</v>
      </c>
      <c r="F109" s="261"/>
      <c r="G109" s="261"/>
      <c r="H109" s="261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3"/>
      <c r="E111" s="33"/>
      <c r="F111" s="24" t="str">
        <f>F12</f>
        <v>Letovice - Březová nad Svitavou</v>
      </c>
      <c r="G111" s="33"/>
      <c r="H111" s="33"/>
      <c r="I111" s="26" t="s">
        <v>22</v>
      </c>
      <c r="J111" s="63" t="str">
        <f>IF(J12="","",J12)</f>
        <v>23. 12. 2020</v>
      </c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24</v>
      </c>
      <c r="D113" s="33"/>
      <c r="E113" s="33"/>
      <c r="F113" s="24" t="str">
        <f>E15</f>
        <v>Správa železnic, OŘ Brno</v>
      </c>
      <c r="G113" s="33"/>
      <c r="H113" s="33"/>
      <c r="I113" s="26" t="s">
        <v>32</v>
      </c>
      <c r="J113" s="29" t="str">
        <f>E21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30</v>
      </c>
      <c r="D114" s="33"/>
      <c r="E114" s="33"/>
      <c r="F114" s="24" t="str">
        <f>IF(E18="","",E18)</f>
        <v>Vyplň údaj</v>
      </c>
      <c r="G114" s="33"/>
      <c r="H114" s="33"/>
      <c r="I114" s="26" t="s">
        <v>35</v>
      </c>
      <c r="J114" s="29" t="str">
        <f>E24</f>
        <v xml:space="preserve"> 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56"/>
      <c r="B116" s="157"/>
      <c r="C116" s="158" t="s">
        <v>103</v>
      </c>
      <c r="D116" s="159" t="s">
        <v>62</v>
      </c>
      <c r="E116" s="159" t="s">
        <v>58</v>
      </c>
      <c r="F116" s="159" t="s">
        <v>59</v>
      </c>
      <c r="G116" s="159" t="s">
        <v>104</v>
      </c>
      <c r="H116" s="159" t="s">
        <v>105</v>
      </c>
      <c r="I116" s="159" t="s">
        <v>106</v>
      </c>
      <c r="J116" s="159" t="s">
        <v>96</v>
      </c>
      <c r="K116" s="160" t="s">
        <v>107</v>
      </c>
      <c r="L116" s="161"/>
      <c r="M116" s="72" t="s">
        <v>1</v>
      </c>
      <c r="N116" s="73" t="s">
        <v>41</v>
      </c>
      <c r="O116" s="73" t="s">
        <v>108</v>
      </c>
      <c r="P116" s="73" t="s">
        <v>109</v>
      </c>
      <c r="Q116" s="73" t="s">
        <v>110</v>
      </c>
      <c r="R116" s="73" t="s">
        <v>111</v>
      </c>
      <c r="S116" s="73" t="s">
        <v>112</v>
      </c>
      <c r="T116" s="74" t="s">
        <v>113</v>
      </c>
      <c r="U116" s="156"/>
      <c r="V116" s="156"/>
      <c r="W116" s="156"/>
      <c r="X116" s="156"/>
      <c r="Y116" s="156"/>
      <c r="Z116" s="156"/>
      <c r="AA116" s="156"/>
      <c r="AB116" s="156"/>
      <c r="AC116" s="156"/>
      <c r="AD116" s="156"/>
      <c r="AE116" s="156"/>
    </row>
    <row r="117" spans="1:65" s="2" customFormat="1" ht="22.9" customHeight="1">
      <c r="A117" s="31"/>
      <c r="B117" s="32"/>
      <c r="C117" s="79" t="s">
        <v>114</v>
      </c>
      <c r="D117" s="33"/>
      <c r="E117" s="33"/>
      <c r="F117" s="33"/>
      <c r="G117" s="33"/>
      <c r="H117" s="33"/>
      <c r="I117" s="33"/>
      <c r="J117" s="162">
        <f>BK117</f>
        <v>0</v>
      </c>
      <c r="K117" s="33"/>
      <c r="L117" s="36"/>
      <c r="M117" s="75"/>
      <c r="N117" s="163"/>
      <c r="O117" s="76"/>
      <c r="P117" s="164">
        <f>P118</f>
        <v>0</v>
      </c>
      <c r="Q117" s="76"/>
      <c r="R117" s="164">
        <f>R118</f>
        <v>0</v>
      </c>
      <c r="S117" s="76"/>
      <c r="T117" s="165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4" t="s">
        <v>76</v>
      </c>
      <c r="AU117" s="14" t="s">
        <v>98</v>
      </c>
      <c r="BK117" s="166">
        <f>BK118</f>
        <v>0</v>
      </c>
    </row>
    <row r="118" spans="1:65" s="12" customFormat="1" ht="25.9" customHeight="1">
      <c r="B118" s="167"/>
      <c r="C118" s="168"/>
      <c r="D118" s="169" t="s">
        <v>76</v>
      </c>
      <c r="E118" s="170" t="s">
        <v>274</v>
      </c>
      <c r="F118" s="170" t="s">
        <v>275</v>
      </c>
      <c r="G118" s="168"/>
      <c r="H118" s="168"/>
      <c r="I118" s="171"/>
      <c r="J118" s="172">
        <f>BK118</f>
        <v>0</v>
      </c>
      <c r="K118" s="168"/>
      <c r="L118" s="173"/>
      <c r="M118" s="174"/>
      <c r="N118" s="175"/>
      <c r="O118" s="175"/>
      <c r="P118" s="176">
        <f>SUM(P119:P127)</f>
        <v>0</v>
      </c>
      <c r="Q118" s="175"/>
      <c r="R118" s="176">
        <f>SUM(R119:R127)</f>
        <v>0</v>
      </c>
      <c r="S118" s="175"/>
      <c r="T118" s="177">
        <f>SUM(T119:T127)</f>
        <v>0</v>
      </c>
      <c r="AR118" s="178" t="s">
        <v>118</v>
      </c>
      <c r="AT118" s="179" t="s">
        <v>76</v>
      </c>
      <c r="AU118" s="179" t="s">
        <v>77</v>
      </c>
      <c r="AY118" s="178" t="s">
        <v>117</v>
      </c>
      <c r="BK118" s="180">
        <f>SUM(BK119:BK127)</f>
        <v>0</v>
      </c>
    </row>
    <row r="119" spans="1:65" s="2" customFormat="1" ht="16.5" customHeight="1">
      <c r="A119" s="31"/>
      <c r="B119" s="32"/>
      <c r="C119" s="183" t="s">
        <v>85</v>
      </c>
      <c r="D119" s="183" t="s">
        <v>120</v>
      </c>
      <c r="E119" s="184" t="s">
        <v>276</v>
      </c>
      <c r="F119" s="185" t="s">
        <v>277</v>
      </c>
      <c r="G119" s="186" t="s">
        <v>278</v>
      </c>
      <c r="H119" s="187">
        <v>1</v>
      </c>
      <c r="I119" s="188"/>
      <c r="J119" s="189">
        <f t="shared" ref="J119:J127" si="0">ROUND(I119*H119,2)</f>
        <v>0</v>
      </c>
      <c r="K119" s="185" t="s">
        <v>124</v>
      </c>
      <c r="L119" s="36"/>
      <c r="M119" s="190" t="s">
        <v>1</v>
      </c>
      <c r="N119" s="191" t="s">
        <v>42</v>
      </c>
      <c r="O119" s="68"/>
      <c r="P119" s="192">
        <f t="shared" ref="P119:P127" si="1">O119*H119</f>
        <v>0</v>
      </c>
      <c r="Q119" s="192">
        <v>0</v>
      </c>
      <c r="R119" s="192">
        <f t="shared" ref="R119:R127" si="2">Q119*H119</f>
        <v>0</v>
      </c>
      <c r="S119" s="192">
        <v>0</v>
      </c>
      <c r="T119" s="193">
        <f t="shared" ref="T119:T127" si="3"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4" t="s">
        <v>125</v>
      </c>
      <c r="AT119" s="194" t="s">
        <v>120</v>
      </c>
      <c r="AU119" s="194" t="s">
        <v>85</v>
      </c>
      <c r="AY119" s="14" t="s">
        <v>117</v>
      </c>
      <c r="BE119" s="195">
        <f t="shared" ref="BE119:BE127" si="4">IF(N119="základní",J119,0)</f>
        <v>0</v>
      </c>
      <c r="BF119" s="195">
        <f t="shared" ref="BF119:BF127" si="5">IF(N119="snížená",J119,0)</f>
        <v>0</v>
      </c>
      <c r="BG119" s="195">
        <f t="shared" ref="BG119:BG127" si="6">IF(N119="zákl. přenesená",J119,0)</f>
        <v>0</v>
      </c>
      <c r="BH119" s="195">
        <f t="shared" ref="BH119:BH127" si="7">IF(N119="sníž. přenesená",J119,0)</f>
        <v>0</v>
      </c>
      <c r="BI119" s="195">
        <f t="shared" ref="BI119:BI127" si="8">IF(N119="nulová",J119,0)</f>
        <v>0</v>
      </c>
      <c r="BJ119" s="14" t="s">
        <v>85</v>
      </c>
      <c r="BK119" s="195">
        <f t="shared" ref="BK119:BK127" si="9">ROUND(I119*H119,2)</f>
        <v>0</v>
      </c>
      <c r="BL119" s="14" t="s">
        <v>125</v>
      </c>
      <c r="BM119" s="194" t="s">
        <v>279</v>
      </c>
    </row>
    <row r="120" spans="1:65" s="2" customFormat="1" ht="16.5" customHeight="1">
      <c r="A120" s="31"/>
      <c r="B120" s="32"/>
      <c r="C120" s="183" t="s">
        <v>87</v>
      </c>
      <c r="D120" s="183" t="s">
        <v>120</v>
      </c>
      <c r="E120" s="184" t="s">
        <v>280</v>
      </c>
      <c r="F120" s="185" t="s">
        <v>281</v>
      </c>
      <c r="G120" s="186" t="s">
        <v>278</v>
      </c>
      <c r="H120" s="187">
        <v>1</v>
      </c>
      <c r="I120" s="188"/>
      <c r="J120" s="189">
        <f t="shared" si="0"/>
        <v>0</v>
      </c>
      <c r="K120" s="185" t="s">
        <v>124</v>
      </c>
      <c r="L120" s="36"/>
      <c r="M120" s="190" t="s">
        <v>1</v>
      </c>
      <c r="N120" s="191" t="s">
        <v>42</v>
      </c>
      <c r="O120" s="68"/>
      <c r="P120" s="192">
        <f t="shared" si="1"/>
        <v>0</v>
      </c>
      <c r="Q120" s="192">
        <v>0</v>
      </c>
      <c r="R120" s="192">
        <f t="shared" si="2"/>
        <v>0</v>
      </c>
      <c r="S120" s="192">
        <v>0</v>
      </c>
      <c r="T120" s="193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94" t="s">
        <v>125</v>
      </c>
      <c r="AT120" s="194" t="s">
        <v>120</v>
      </c>
      <c r="AU120" s="194" t="s">
        <v>85</v>
      </c>
      <c r="AY120" s="14" t="s">
        <v>117</v>
      </c>
      <c r="BE120" s="195">
        <f t="shared" si="4"/>
        <v>0</v>
      </c>
      <c r="BF120" s="195">
        <f t="shared" si="5"/>
        <v>0</v>
      </c>
      <c r="BG120" s="195">
        <f t="shared" si="6"/>
        <v>0</v>
      </c>
      <c r="BH120" s="195">
        <f t="shared" si="7"/>
        <v>0</v>
      </c>
      <c r="BI120" s="195">
        <f t="shared" si="8"/>
        <v>0</v>
      </c>
      <c r="BJ120" s="14" t="s">
        <v>85</v>
      </c>
      <c r="BK120" s="195">
        <f t="shared" si="9"/>
        <v>0</v>
      </c>
      <c r="BL120" s="14" t="s">
        <v>125</v>
      </c>
      <c r="BM120" s="194" t="s">
        <v>282</v>
      </c>
    </row>
    <row r="121" spans="1:65" s="2" customFormat="1" ht="16.5" customHeight="1">
      <c r="A121" s="31"/>
      <c r="B121" s="32"/>
      <c r="C121" s="183" t="s">
        <v>131</v>
      </c>
      <c r="D121" s="183" t="s">
        <v>120</v>
      </c>
      <c r="E121" s="184" t="s">
        <v>283</v>
      </c>
      <c r="F121" s="185" t="s">
        <v>284</v>
      </c>
      <c r="G121" s="186" t="s">
        <v>278</v>
      </c>
      <c r="H121" s="187">
        <v>1</v>
      </c>
      <c r="I121" s="188"/>
      <c r="J121" s="189">
        <f t="shared" si="0"/>
        <v>0</v>
      </c>
      <c r="K121" s="185" t="s">
        <v>124</v>
      </c>
      <c r="L121" s="36"/>
      <c r="M121" s="190" t="s">
        <v>1</v>
      </c>
      <c r="N121" s="191" t="s">
        <v>42</v>
      </c>
      <c r="O121" s="68"/>
      <c r="P121" s="192">
        <f t="shared" si="1"/>
        <v>0</v>
      </c>
      <c r="Q121" s="192">
        <v>0</v>
      </c>
      <c r="R121" s="192">
        <f t="shared" si="2"/>
        <v>0</v>
      </c>
      <c r="S121" s="192">
        <v>0</v>
      </c>
      <c r="T121" s="193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4" t="s">
        <v>125</v>
      </c>
      <c r="AT121" s="194" t="s">
        <v>120</v>
      </c>
      <c r="AU121" s="194" t="s">
        <v>85</v>
      </c>
      <c r="AY121" s="14" t="s">
        <v>117</v>
      </c>
      <c r="BE121" s="195">
        <f t="shared" si="4"/>
        <v>0</v>
      </c>
      <c r="BF121" s="195">
        <f t="shared" si="5"/>
        <v>0</v>
      </c>
      <c r="BG121" s="195">
        <f t="shared" si="6"/>
        <v>0</v>
      </c>
      <c r="BH121" s="195">
        <f t="shared" si="7"/>
        <v>0</v>
      </c>
      <c r="BI121" s="195">
        <f t="shared" si="8"/>
        <v>0</v>
      </c>
      <c r="BJ121" s="14" t="s">
        <v>85</v>
      </c>
      <c r="BK121" s="195">
        <f t="shared" si="9"/>
        <v>0</v>
      </c>
      <c r="BL121" s="14" t="s">
        <v>125</v>
      </c>
      <c r="BM121" s="194" t="s">
        <v>285</v>
      </c>
    </row>
    <row r="122" spans="1:65" s="2" customFormat="1" ht="60">
      <c r="A122" s="31"/>
      <c r="B122" s="32"/>
      <c r="C122" s="183" t="s">
        <v>125</v>
      </c>
      <c r="D122" s="183" t="s">
        <v>120</v>
      </c>
      <c r="E122" s="184" t="s">
        <v>286</v>
      </c>
      <c r="F122" s="185" t="s">
        <v>287</v>
      </c>
      <c r="G122" s="186" t="s">
        <v>123</v>
      </c>
      <c r="H122" s="187">
        <v>6.04</v>
      </c>
      <c r="I122" s="188"/>
      <c r="J122" s="189">
        <f t="shared" si="0"/>
        <v>0</v>
      </c>
      <c r="K122" s="185" t="s">
        <v>124</v>
      </c>
      <c r="L122" s="36"/>
      <c r="M122" s="190" t="s">
        <v>1</v>
      </c>
      <c r="N122" s="191" t="s">
        <v>42</v>
      </c>
      <c r="O122" s="68"/>
      <c r="P122" s="192">
        <f t="shared" si="1"/>
        <v>0</v>
      </c>
      <c r="Q122" s="192">
        <v>0</v>
      </c>
      <c r="R122" s="192">
        <f t="shared" si="2"/>
        <v>0</v>
      </c>
      <c r="S122" s="192">
        <v>0</v>
      </c>
      <c r="T122" s="193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4" t="s">
        <v>125</v>
      </c>
      <c r="AT122" s="194" t="s">
        <v>120</v>
      </c>
      <c r="AU122" s="194" t="s">
        <v>85</v>
      </c>
      <c r="AY122" s="14" t="s">
        <v>117</v>
      </c>
      <c r="BE122" s="195">
        <f t="shared" si="4"/>
        <v>0</v>
      </c>
      <c r="BF122" s="195">
        <f t="shared" si="5"/>
        <v>0</v>
      </c>
      <c r="BG122" s="195">
        <f t="shared" si="6"/>
        <v>0</v>
      </c>
      <c r="BH122" s="195">
        <f t="shared" si="7"/>
        <v>0</v>
      </c>
      <c r="BI122" s="195">
        <f t="shared" si="8"/>
        <v>0</v>
      </c>
      <c r="BJ122" s="14" t="s">
        <v>85</v>
      </c>
      <c r="BK122" s="195">
        <f t="shared" si="9"/>
        <v>0</v>
      </c>
      <c r="BL122" s="14" t="s">
        <v>125</v>
      </c>
      <c r="BM122" s="194" t="s">
        <v>288</v>
      </c>
    </row>
    <row r="123" spans="1:65" s="2" customFormat="1" ht="48">
      <c r="A123" s="31"/>
      <c r="B123" s="32"/>
      <c r="C123" s="183" t="s">
        <v>118</v>
      </c>
      <c r="D123" s="183" t="s">
        <v>120</v>
      </c>
      <c r="E123" s="184" t="s">
        <v>289</v>
      </c>
      <c r="F123" s="185" t="s">
        <v>290</v>
      </c>
      <c r="G123" s="186" t="s">
        <v>278</v>
      </c>
      <c r="H123" s="187">
        <v>1</v>
      </c>
      <c r="I123" s="188"/>
      <c r="J123" s="189">
        <f t="shared" si="0"/>
        <v>0</v>
      </c>
      <c r="K123" s="185" t="s">
        <v>124</v>
      </c>
      <c r="L123" s="36"/>
      <c r="M123" s="190" t="s">
        <v>1</v>
      </c>
      <c r="N123" s="191" t="s">
        <v>42</v>
      </c>
      <c r="O123" s="68"/>
      <c r="P123" s="192">
        <f t="shared" si="1"/>
        <v>0</v>
      </c>
      <c r="Q123" s="192">
        <v>0</v>
      </c>
      <c r="R123" s="192">
        <f t="shared" si="2"/>
        <v>0</v>
      </c>
      <c r="S123" s="192">
        <v>0</v>
      </c>
      <c r="T123" s="193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4" t="s">
        <v>125</v>
      </c>
      <c r="AT123" s="194" t="s">
        <v>120</v>
      </c>
      <c r="AU123" s="194" t="s">
        <v>85</v>
      </c>
      <c r="AY123" s="14" t="s">
        <v>117</v>
      </c>
      <c r="BE123" s="195">
        <f t="shared" si="4"/>
        <v>0</v>
      </c>
      <c r="BF123" s="195">
        <f t="shared" si="5"/>
        <v>0</v>
      </c>
      <c r="BG123" s="195">
        <f t="shared" si="6"/>
        <v>0</v>
      </c>
      <c r="BH123" s="195">
        <f t="shared" si="7"/>
        <v>0</v>
      </c>
      <c r="BI123" s="195">
        <f t="shared" si="8"/>
        <v>0</v>
      </c>
      <c r="BJ123" s="14" t="s">
        <v>85</v>
      </c>
      <c r="BK123" s="195">
        <f t="shared" si="9"/>
        <v>0</v>
      </c>
      <c r="BL123" s="14" t="s">
        <v>125</v>
      </c>
      <c r="BM123" s="194" t="s">
        <v>291</v>
      </c>
    </row>
    <row r="124" spans="1:65" s="2" customFormat="1" ht="16.5" customHeight="1">
      <c r="A124" s="31"/>
      <c r="B124" s="32"/>
      <c r="C124" s="183" t="s">
        <v>146</v>
      </c>
      <c r="D124" s="183" t="s">
        <v>120</v>
      </c>
      <c r="E124" s="184" t="s">
        <v>292</v>
      </c>
      <c r="F124" s="185" t="s">
        <v>293</v>
      </c>
      <c r="G124" s="186" t="s">
        <v>278</v>
      </c>
      <c r="H124" s="187">
        <v>1</v>
      </c>
      <c r="I124" s="188"/>
      <c r="J124" s="189">
        <f t="shared" si="0"/>
        <v>0</v>
      </c>
      <c r="K124" s="185" t="s">
        <v>124</v>
      </c>
      <c r="L124" s="36"/>
      <c r="M124" s="190" t="s">
        <v>1</v>
      </c>
      <c r="N124" s="191" t="s">
        <v>42</v>
      </c>
      <c r="O124" s="68"/>
      <c r="P124" s="192">
        <f t="shared" si="1"/>
        <v>0</v>
      </c>
      <c r="Q124" s="192">
        <v>0</v>
      </c>
      <c r="R124" s="192">
        <f t="shared" si="2"/>
        <v>0</v>
      </c>
      <c r="S124" s="192">
        <v>0</v>
      </c>
      <c r="T124" s="193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4" t="s">
        <v>125</v>
      </c>
      <c r="AT124" s="194" t="s">
        <v>120</v>
      </c>
      <c r="AU124" s="194" t="s">
        <v>85</v>
      </c>
      <c r="AY124" s="14" t="s">
        <v>117</v>
      </c>
      <c r="BE124" s="195">
        <f t="shared" si="4"/>
        <v>0</v>
      </c>
      <c r="BF124" s="195">
        <f t="shared" si="5"/>
        <v>0</v>
      </c>
      <c r="BG124" s="195">
        <f t="shared" si="6"/>
        <v>0</v>
      </c>
      <c r="BH124" s="195">
        <f t="shared" si="7"/>
        <v>0</v>
      </c>
      <c r="BI124" s="195">
        <f t="shared" si="8"/>
        <v>0</v>
      </c>
      <c r="BJ124" s="14" t="s">
        <v>85</v>
      </c>
      <c r="BK124" s="195">
        <f t="shared" si="9"/>
        <v>0</v>
      </c>
      <c r="BL124" s="14" t="s">
        <v>125</v>
      </c>
      <c r="BM124" s="194" t="s">
        <v>294</v>
      </c>
    </row>
    <row r="125" spans="1:65" s="2" customFormat="1" ht="44.25" customHeight="1">
      <c r="A125" s="31"/>
      <c r="B125" s="32"/>
      <c r="C125" s="183" t="s">
        <v>150</v>
      </c>
      <c r="D125" s="183" t="s">
        <v>120</v>
      </c>
      <c r="E125" s="184" t="s">
        <v>295</v>
      </c>
      <c r="F125" s="185" t="s">
        <v>296</v>
      </c>
      <c r="G125" s="186" t="s">
        <v>278</v>
      </c>
      <c r="H125" s="187">
        <v>1</v>
      </c>
      <c r="I125" s="188"/>
      <c r="J125" s="189">
        <f t="shared" si="0"/>
        <v>0</v>
      </c>
      <c r="K125" s="185" t="s">
        <v>124</v>
      </c>
      <c r="L125" s="36"/>
      <c r="M125" s="190" t="s">
        <v>1</v>
      </c>
      <c r="N125" s="191" t="s">
        <v>42</v>
      </c>
      <c r="O125" s="68"/>
      <c r="P125" s="192">
        <f t="shared" si="1"/>
        <v>0</v>
      </c>
      <c r="Q125" s="192">
        <v>0</v>
      </c>
      <c r="R125" s="192">
        <f t="shared" si="2"/>
        <v>0</v>
      </c>
      <c r="S125" s="192">
        <v>0</v>
      </c>
      <c r="T125" s="193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4" t="s">
        <v>125</v>
      </c>
      <c r="AT125" s="194" t="s">
        <v>120</v>
      </c>
      <c r="AU125" s="194" t="s">
        <v>85</v>
      </c>
      <c r="AY125" s="14" t="s">
        <v>117</v>
      </c>
      <c r="BE125" s="195">
        <f t="shared" si="4"/>
        <v>0</v>
      </c>
      <c r="BF125" s="195">
        <f t="shared" si="5"/>
        <v>0</v>
      </c>
      <c r="BG125" s="195">
        <f t="shared" si="6"/>
        <v>0</v>
      </c>
      <c r="BH125" s="195">
        <f t="shared" si="7"/>
        <v>0</v>
      </c>
      <c r="BI125" s="195">
        <f t="shared" si="8"/>
        <v>0</v>
      </c>
      <c r="BJ125" s="14" t="s">
        <v>85</v>
      </c>
      <c r="BK125" s="195">
        <f t="shared" si="9"/>
        <v>0</v>
      </c>
      <c r="BL125" s="14" t="s">
        <v>125</v>
      </c>
      <c r="BM125" s="194" t="s">
        <v>297</v>
      </c>
    </row>
    <row r="126" spans="1:65" s="2" customFormat="1" ht="16.5" customHeight="1">
      <c r="A126" s="31"/>
      <c r="B126" s="32"/>
      <c r="C126" s="183" t="s">
        <v>298</v>
      </c>
      <c r="D126" s="183" t="s">
        <v>120</v>
      </c>
      <c r="E126" s="184" t="s">
        <v>299</v>
      </c>
      <c r="F126" s="185" t="s">
        <v>300</v>
      </c>
      <c r="G126" s="186" t="s">
        <v>278</v>
      </c>
      <c r="H126" s="187">
        <v>1</v>
      </c>
      <c r="I126" s="188"/>
      <c r="J126" s="189">
        <f t="shared" si="0"/>
        <v>0</v>
      </c>
      <c r="K126" s="185" t="s">
        <v>124</v>
      </c>
      <c r="L126" s="36"/>
      <c r="M126" s="190" t="s">
        <v>1</v>
      </c>
      <c r="N126" s="191" t="s">
        <v>42</v>
      </c>
      <c r="O126" s="68"/>
      <c r="P126" s="192">
        <f t="shared" si="1"/>
        <v>0</v>
      </c>
      <c r="Q126" s="192">
        <v>0</v>
      </c>
      <c r="R126" s="192">
        <f t="shared" si="2"/>
        <v>0</v>
      </c>
      <c r="S126" s="192">
        <v>0</v>
      </c>
      <c r="T126" s="193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4" t="s">
        <v>125</v>
      </c>
      <c r="AT126" s="194" t="s">
        <v>120</v>
      </c>
      <c r="AU126" s="194" t="s">
        <v>85</v>
      </c>
      <c r="AY126" s="14" t="s">
        <v>117</v>
      </c>
      <c r="BE126" s="195">
        <f t="shared" si="4"/>
        <v>0</v>
      </c>
      <c r="BF126" s="195">
        <f t="shared" si="5"/>
        <v>0</v>
      </c>
      <c r="BG126" s="195">
        <f t="shared" si="6"/>
        <v>0</v>
      </c>
      <c r="BH126" s="195">
        <f t="shared" si="7"/>
        <v>0</v>
      </c>
      <c r="BI126" s="195">
        <f t="shared" si="8"/>
        <v>0</v>
      </c>
      <c r="BJ126" s="14" t="s">
        <v>85</v>
      </c>
      <c r="BK126" s="195">
        <f t="shared" si="9"/>
        <v>0</v>
      </c>
      <c r="BL126" s="14" t="s">
        <v>125</v>
      </c>
      <c r="BM126" s="194" t="s">
        <v>301</v>
      </c>
    </row>
    <row r="127" spans="1:65" s="2" customFormat="1" ht="48">
      <c r="A127" s="31"/>
      <c r="B127" s="32"/>
      <c r="C127" s="183" t="s">
        <v>154</v>
      </c>
      <c r="D127" s="183" t="s">
        <v>120</v>
      </c>
      <c r="E127" s="184" t="s">
        <v>302</v>
      </c>
      <c r="F127" s="185" t="s">
        <v>303</v>
      </c>
      <c r="G127" s="186" t="s">
        <v>140</v>
      </c>
      <c r="H127" s="187">
        <v>4160</v>
      </c>
      <c r="I127" s="188"/>
      <c r="J127" s="189">
        <f t="shared" si="0"/>
        <v>0</v>
      </c>
      <c r="K127" s="185" t="s">
        <v>124</v>
      </c>
      <c r="L127" s="36"/>
      <c r="M127" s="206" t="s">
        <v>1</v>
      </c>
      <c r="N127" s="207" t="s">
        <v>42</v>
      </c>
      <c r="O127" s="208"/>
      <c r="P127" s="209">
        <f t="shared" si="1"/>
        <v>0</v>
      </c>
      <c r="Q127" s="209">
        <v>0</v>
      </c>
      <c r="R127" s="209">
        <f t="shared" si="2"/>
        <v>0</v>
      </c>
      <c r="S127" s="209">
        <v>0</v>
      </c>
      <c r="T127" s="210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4" t="s">
        <v>125</v>
      </c>
      <c r="AT127" s="194" t="s">
        <v>120</v>
      </c>
      <c r="AU127" s="194" t="s">
        <v>85</v>
      </c>
      <c r="AY127" s="14" t="s">
        <v>117</v>
      </c>
      <c r="BE127" s="195">
        <f t="shared" si="4"/>
        <v>0</v>
      </c>
      <c r="BF127" s="195">
        <f t="shared" si="5"/>
        <v>0</v>
      </c>
      <c r="BG127" s="195">
        <f t="shared" si="6"/>
        <v>0</v>
      </c>
      <c r="BH127" s="195">
        <f t="shared" si="7"/>
        <v>0</v>
      </c>
      <c r="BI127" s="195">
        <f t="shared" si="8"/>
        <v>0</v>
      </c>
      <c r="BJ127" s="14" t="s">
        <v>85</v>
      </c>
      <c r="BK127" s="195">
        <f t="shared" si="9"/>
        <v>0</v>
      </c>
      <c r="BL127" s="14" t="s">
        <v>125</v>
      </c>
      <c r="BM127" s="194" t="s">
        <v>304</v>
      </c>
    </row>
    <row r="128" spans="1:65" s="2" customFormat="1" ht="6.95" customHeight="1">
      <c r="A128" s="31"/>
      <c r="B128" s="51"/>
      <c r="C128" s="52"/>
      <c r="D128" s="52"/>
      <c r="E128" s="52"/>
      <c r="F128" s="52"/>
      <c r="G128" s="52"/>
      <c r="H128" s="52"/>
      <c r="I128" s="52"/>
      <c r="J128" s="52"/>
      <c r="K128" s="52"/>
      <c r="L128" s="36"/>
      <c r="M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</sheetData>
  <sheetProtection algorithmName="SHA-512" hashValue="HyHR2IcWVOwD6HQKoMtaFtRZh+PEq5KiGhb/jUq8sj24Kn6LFzKjD3/s4+Fs89FaEoCbNzBtdklQlBfxD9+yAw==" saltValue="DpFEHkcFLNyrW06F0l52qljdARjsIg7m2n8oXQcrPIBgn9cHTtfEGr1WJLqe4v+f4IdhRY/GxtHyPefj96DfvQ==" spinCount="100000" sheet="1" objects="1" scenarios="1" formatColumns="0" formatRows="0" autoFilter="0"/>
  <autoFilter ref="C116:K127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zakázky</vt:lpstr>
      <vt:lpstr>01.1 - Výměna kolejnic</vt:lpstr>
      <vt:lpstr>02.1 - VON</vt:lpstr>
      <vt:lpstr>'01.1 - Výměna kolejnic'!Názvy_tisku</vt:lpstr>
      <vt:lpstr>'02.1 - VON'!Názvy_tisku</vt:lpstr>
      <vt:lpstr>'Rekapitulace zakázky'!Názvy_tisku</vt:lpstr>
      <vt:lpstr>'01.1 - Výměna kolejnic'!Oblast_tisku</vt:lpstr>
      <vt:lpstr>'02.1 - VON'!Oblast_tisku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Maršíková Iva</cp:lastModifiedBy>
  <dcterms:created xsi:type="dcterms:W3CDTF">2021-01-13T15:01:06Z</dcterms:created>
  <dcterms:modified xsi:type="dcterms:W3CDTF">2021-01-15T10:13:28Z</dcterms:modified>
</cp:coreProperties>
</file>