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rusak.UADFD01\Documents\OPRAVY A ÚDRŽBA 2021\"/>
    </mc:Choice>
  </mc:AlternateContent>
  <bookViews>
    <workbookView xWindow="0" yWindow="0" windowWidth="25200" windowHeight="11895"/>
  </bookViews>
  <sheets>
    <sheet name="Rekapitulace zakázky" sheetId="1" r:id="rId1"/>
    <sheet name="18-23-1-01 - SO 02 Oprava..." sheetId="2" r:id="rId2"/>
    <sheet name="18-23-1-02 - SO 02 Oprava..." sheetId="3" r:id="rId3"/>
    <sheet name="18-23-2-01 - SO 02 Oprava..." sheetId="4" r:id="rId4"/>
    <sheet name="18-23-2-02 - SO 02 Oprava..." sheetId="5" r:id="rId5"/>
  </sheets>
  <definedNames>
    <definedName name="_xlnm._FilterDatabase" localSheetId="1" hidden="1">'18-23-1-01 - SO 02 Oprava...'!$C$130:$K$340</definedName>
    <definedName name="_xlnm._FilterDatabase" localSheetId="2" hidden="1">'18-23-1-02 - SO 02 Oprava...'!$C$123:$K$171</definedName>
    <definedName name="_xlnm._FilterDatabase" localSheetId="3" hidden="1">'18-23-2-01 - SO 02 Oprava...'!$C$125:$K$147</definedName>
    <definedName name="_xlnm._FilterDatabase" localSheetId="4" hidden="1">'18-23-2-02 - SO 02 Oprava...'!$C$120:$K$125</definedName>
    <definedName name="_xlnm.Print_Titles" localSheetId="1">'18-23-1-01 - SO 02 Oprava...'!$130:$130</definedName>
    <definedName name="_xlnm.Print_Titles" localSheetId="2">'18-23-1-02 - SO 02 Oprava...'!$123:$123</definedName>
    <definedName name="_xlnm.Print_Titles" localSheetId="3">'18-23-2-01 - SO 02 Oprava...'!$125:$125</definedName>
    <definedName name="_xlnm.Print_Titles" localSheetId="4">'18-23-2-02 - SO 02 Oprava...'!$120:$120</definedName>
    <definedName name="_xlnm.Print_Titles" localSheetId="0">'Rekapitulace zakázky'!$92:$92</definedName>
    <definedName name="_xlnm.Print_Area" localSheetId="1">'18-23-1-01 - SO 02 Oprava...'!$C$4:$J$75,'18-23-1-01 - SO 02 Oprava...'!$C$81:$J$110,'18-23-1-01 - SO 02 Oprava...'!$C$116:$K$340</definedName>
    <definedName name="_xlnm.Print_Area" localSheetId="2">'18-23-1-02 - SO 02 Oprava...'!$C$4:$J$75,'18-23-1-02 - SO 02 Oprava...'!$C$81:$J$103,'18-23-1-02 - SO 02 Oprava...'!$C$109:$K$171</definedName>
    <definedName name="_xlnm.Print_Area" localSheetId="3">'18-23-2-01 - SO 02 Oprava...'!$C$4:$J$75,'18-23-2-01 - SO 02 Oprava...'!$C$81:$J$105,'18-23-2-01 - SO 02 Oprava...'!$C$111:$K$147</definedName>
    <definedName name="_xlnm.Print_Area" localSheetId="4">'18-23-2-02 - SO 02 Oprava...'!$C$4:$J$75,'18-23-2-02 - SO 02 Oprava...'!$C$81:$J$100,'18-23-2-02 - SO 02 Oprava...'!$C$106:$K$125</definedName>
    <definedName name="_xlnm.Print_Area" localSheetId="0">'Rekapitulace zakázky'!$D$4:$AO$76,'Rekapitulace zakázky'!$C$82:$AQ$101</definedName>
  </definedNames>
  <calcPr calcId="162913"/>
</workbook>
</file>

<file path=xl/calcChain.xml><?xml version="1.0" encoding="utf-8"?>
<calcChain xmlns="http://schemas.openxmlformats.org/spreadsheetml/2006/main">
  <c r="J39" i="5" l="1"/>
  <c r="J38" i="5"/>
  <c r="AY100" i="1"/>
  <c r="J37" i="5"/>
  <c r="AX100" i="1" s="1"/>
  <c r="BI124" i="5"/>
  <c r="BH124" i="5"/>
  <c r="BG124" i="5"/>
  <c r="BF124" i="5"/>
  <c r="T124" i="5"/>
  <c r="T123" i="5" s="1"/>
  <c r="T122" i="5" s="1"/>
  <c r="T121" i="5" s="1"/>
  <c r="R124" i="5"/>
  <c r="R123" i="5"/>
  <c r="R122" i="5"/>
  <c r="R121" i="5" s="1"/>
  <c r="P124" i="5"/>
  <c r="P123" i="5" s="1"/>
  <c r="P122" i="5" s="1"/>
  <c r="P121" i="5" s="1"/>
  <c r="AU100" i="1" s="1"/>
  <c r="J117" i="5"/>
  <c r="F117" i="5"/>
  <c r="F115" i="5"/>
  <c r="E113" i="5"/>
  <c r="J92" i="5"/>
  <c r="F92" i="5"/>
  <c r="F90" i="5"/>
  <c r="E88" i="5"/>
  <c r="J26" i="5"/>
  <c r="E26" i="5"/>
  <c r="J118" i="5" s="1"/>
  <c r="J25" i="5"/>
  <c r="J20" i="5"/>
  <c r="E20" i="5"/>
  <c r="F118" i="5" s="1"/>
  <c r="J19" i="5"/>
  <c r="J14" i="5"/>
  <c r="J115" i="5"/>
  <c r="E7" i="5"/>
  <c r="E109" i="5"/>
  <c r="J39" i="4"/>
  <c r="J38" i="4"/>
  <c r="AY99" i="1" s="1"/>
  <c r="J37" i="4"/>
  <c r="AX99" i="1" s="1"/>
  <c r="BI147" i="4"/>
  <c r="BH147" i="4"/>
  <c r="BG147" i="4"/>
  <c r="BF147" i="4"/>
  <c r="T147" i="4"/>
  <c r="T146" i="4" s="1"/>
  <c r="R147" i="4"/>
  <c r="R146" i="4" s="1"/>
  <c r="P147" i="4"/>
  <c r="P146" i="4" s="1"/>
  <c r="BI145" i="4"/>
  <c r="BH145" i="4"/>
  <c r="BG145" i="4"/>
  <c r="BF145" i="4"/>
  <c r="T145" i="4"/>
  <c r="T144" i="4" s="1"/>
  <c r="R145" i="4"/>
  <c r="R144" i="4" s="1"/>
  <c r="P145" i="4"/>
  <c r="P144" i="4" s="1"/>
  <c r="BI142" i="4"/>
  <c r="BH142" i="4"/>
  <c r="BG142" i="4"/>
  <c r="BF142" i="4"/>
  <c r="T142" i="4"/>
  <c r="R142" i="4"/>
  <c r="P142" i="4"/>
  <c r="BI141" i="4"/>
  <c r="BH141" i="4"/>
  <c r="BG141" i="4"/>
  <c r="BF141" i="4"/>
  <c r="T141" i="4"/>
  <c r="R141" i="4"/>
  <c r="P141" i="4"/>
  <c r="BI138" i="4"/>
  <c r="BH138" i="4"/>
  <c r="BG138" i="4"/>
  <c r="BF138" i="4"/>
  <c r="T138" i="4"/>
  <c r="T137" i="4" s="1"/>
  <c r="R138" i="4"/>
  <c r="R137" i="4" s="1"/>
  <c r="P138" i="4"/>
  <c r="P137" i="4" s="1"/>
  <c r="BI135" i="4"/>
  <c r="BH135" i="4"/>
  <c r="BG135" i="4"/>
  <c r="BF135" i="4"/>
  <c r="T135" i="4"/>
  <c r="R135" i="4"/>
  <c r="P135" i="4"/>
  <c r="BI133" i="4"/>
  <c r="BH133" i="4"/>
  <c r="BG133" i="4"/>
  <c r="BF133" i="4"/>
  <c r="T133" i="4"/>
  <c r="R133" i="4"/>
  <c r="P133" i="4"/>
  <c r="BI131" i="4"/>
  <c r="BH131" i="4"/>
  <c r="BG131" i="4"/>
  <c r="F37" i="4" s="1"/>
  <c r="BF131" i="4"/>
  <c r="T131" i="4"/>
  <c r="R131" i="4"/>
  <c r="P131" i="4"/>
  <c r="BI129" i="4"/>
  <c r="BH129" i="4"/>
  <c r="BG129" i="4"/>
  <c r="BF129" i="4"/>
  <c r="T129" i="4"/>
  <c r="T128" i="4" s="1"/>
  <c r="R129" i="4"/>
  <c r="R128" i="4"/>
  <c r="P129" i="4"/>
  <c r="P128" i="4" s="1"/>
  <c r="J122" i="4"/>
  <c r="F122" i="4"/>
  <c r="F120" i="4"/>
  <c r="E118" i="4"/>
  <c r="J92" i="4"/>
  <c r="F92" i="4"/>
  <c r="F90" i="4"/>
  <c r="E88" i="4"/>
  <c r="J26" i="4"/>
  <c r="E26" i="4"/>
  <c r="J123" i="4" s="1"/>
  <c r="J25" i="4"/>
  <c r="J20" i="4"/>
  <c r="E20" i="4"/>
  <c r="F123" i="4" s="1"/>
  <c r="J19" i="4"/>
  <c r="J14" i="4"/>
  <c r="J120" i="4"/>
  <c r="E7" i="4"/>
  <c r="E114" i="4"/>
  <c r="J39" i="3"/>
  <c r="J38" i="3"/>
  <c r="AY97" i="1" s="1"/>
  <c r="J37" i="3"/>
  <c r="AX97" i="1"/>
  <c r="BI171" i="3"/>
  <c r="BH171" i="3"/>
  <c r="BG171" i="3"/>
  <c r="BF171" i="3"/>
  <c r="T171" i="3"/>
  <c r="T170" i="3" s="1"/>
  <c r="R171" i="3"/>
  <c r="R170" i="3" s="1"/>
  <c r="P171" i="3"/>
  <c r="P170" i="3" s="1"/>
  <c r="BI168" i="3"/>
  <c r="BH168" i="3"/>
  <c r="BG168" i="3"/>
  <c r="BF168" i="3"/>
  <c r="T168" i="3"/>
  <c r="R168" i="3"/>
  <c r="P168" i="3"/>
  <c r="BI166" i="3"/>
  <c r="BH166" i="3"/>
  <c r="BG166" i="3"/>
  <c r="BF166" i="3"/>
  <c r="T166" i="3"/>
  <c r="R166" i="3"/>
  <c r="P166" i="3"/>
  <c r="BI163" i="3"/>
  <c r="BH163" i="3"/>
  <c r="BG163" i="3"/>
  <c r="BF163" i="3"/>
  <c r="T163" i="3"/>
  <c r="R163" i="3"/>
  <c r="P163" i="3"/>
  <c r="BI159" i="3"/>
  <c r="BH159" i="3"/>
  <c r="BG159" i="3"/>
  <c r="BF159" i="3"/>
  <c r="T159" i="3"/>
  <c r="R159" i="3"/>
  <c r="P159" i="3"/>
  <c r="BI155" i="3"/>
  <c r="BH155" i="3"/>
  <c r="BG155" i="3"/>
  <c r="BF155" i="3"/>
  <c r="T155" i="3"/>
  <c r="R155" i="3"/>
  <c r="P155" i="3"/>
  <c r="BI152" i="3"/>
  <c r="BH152" i="3"/>
  <c r="BG152" i="3"/>
  <c r="BF152" i="3"/>
  <c r="T152" i="3"/>
  <c r="T151" i="3" s="1"/>
  <c r="R152" i="3"/>
  <c r="R151" i="3"/>
  <c r="P152" i="3"/>
  <c r="P151" i="3" s="1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4" i="3"/>
  <c r="BH134" i="3"/>
  <c r="BG134" i="3"/>
  <c r="BF134" i="3"/>
  <c r="T134" i="3"/>
  <c r="R134" i="3"/>
  <c r="P134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J120" i="3"/>
  <c r="F120" i="3"/>
  <c r="F118" i="3"/>
  <c r="E116" i="3"/>
  <c r="J92" i="3"/>
  <c r="F92" i="3"/>
  <c r="F90" i="3"/>
  <c r="E88" i="3"/>
  <c r="J26" i="3"/>
  <c r="E26" i="3"/>
  <c r="J93" i="3" s="1"/>
  <c r="J25" i="3"/>
  <c r="J20" i="3"/>
  <c r="E20" i="3"/>
  <c r="F93" i="3" s="1"/>
  <c r="J19" i="3"/>
  <c r="J14" i="3"/>
  <c r="J118" i="3"/>
  <c r="E7" i="3"/>
  <c r="E84" i="3"/>
  <c r="J39" i="2"/>
  <c r="J38" i="2"/>
  <c r="AY96" i="1" s="1"/>
  <c r="J37" i="2"/>
  <c r="AX96" i="1" s="1"/>
  <c r="BI340" i="2"/>
  <c r="BH340" i="2"/>
  <c r="BG340" i="2"/>
  <c r="BF340" i="2"/>
  <c r="T340" i="2"/>
  <c r="R340" i="2"/>
  <c r="P340" i="2"/>
  <c r="BI339" i="2"/>
  <c r="BH339" i="2"/>
  <c r="BG339" i="2"/>
  <c r="BF339" i="2"/>
  <c r="T339" i="2"/>
  <c r="R339" i="2"/>
  <c r="P339" i="2"/>
  <c r="BI338" i="2"/>
  <c r="BH338" i="2"/>
  <c r="BG338" i="2"/>
  <c r="BF338" i="2"/>
  <c r="T338" i="2"/>
  <c r="R338" i="2"/>
  <c r="P338" i="2"/>
  <c r="BI336" i="2"/>
  <c r="BH336" i="2"/>
  <c r="BG336" i="2"/>
  <c r="BF336" i="2"/>
  <c r="T336" i="2"/>
  <c r="R336" i="2"/>
  <c r="P336" i="2"/>
  <c r="BI334" i="2"/>
  <c r="BH334" i="2"/>
  <c r="BG334" i="2"/>
  <c r="BF334" i="2"/>
  <c r="T334" i="2"/>
  <c r="R334" i="2"/>
  <c r="P334" i="2"/>
  <c r="BI332" i="2"/>
  <c r="BH332" i="2"/>
  <c r="BG332" i="2"/>
  <c r="BF332" i="2"/>
  <c r="T332" i="2"/>
  <c r="R332" i="2"/>
  <c r="P332" i="2"/>
  <c r="BI331" i="2"/>
  <c r="BH331" i="2"/>
  <c r="BG331" i="2"/>
  <c r="BF331" i="2"/>
  <c r="T331" i="2"/>
  <c r="R331" i="2"/>
  <c r="P331" i="2"/>
  <c r="BI330" i="2"/>
  <c r="BH330" i="2"/>
  <c r="BG330" i="2"/>
  <c r="BF330" i="2"/>
  <c r="T330" i="2"/>
  <c r="R330" i="2"/>
  <c r="P330" i="2"/>
  <c r="BI328" i="2"/>
  <c r="BH328" i="2"/>
  <c r="BG328" i="2"/>
  <c r="BF328" i="2"/>
  <c r="T328" i="2"/>
  <c r="R328" i="2"/>
  <c r="P328" i="2"/>
  <c r="BI327" i="2"/>
  <c r="BH327" i="2"/>
  <c r="BG327" i="2"/>
  <c r="BF327" i="2"/>
  <c r="T327" i="2"/>
  <c r="R327" i="2"/>
  <c r="P327" i="2"/>
  <c r="BI325" i="2"/>
  <c r="BH325" i="2"/>
  <c r="BG325" i="2"/>
  <c r="BF325" i="2"/>
  <c r="T325" i="2"/>
  <c r="R325" i="2"/>
  <c r="P325" i="2"/>
  <c r="BI322" i="2"/>
  <c r="BH322" i="2"/>
  <c r="BG322" i="2"/>
  <c r="BF322" i="2"/>
  <c r="T322" i="2"/>
  <c r="R322" i="2"/>
  <c r="P322" i="2"/>
  <c r="BI320" i="2"/>
  <c r="BH320" i="2"/>
  <c r="BG320" i="2"/>
  <c r="BF320" i="2"/>
  <c r="T320" i="2"/>
  <c r="R320" i="2"/>
  <c r="P320" i="2"/>
  <c r="BI317" i="2"/>
  <c r="BH317" i="2"/>
  <c r="BG317" i="2"/>
  <c r="BF317" i="2"/>
  <c r="T317" i="2"/>
  <c r="R317" i="2"/>
  <c r="P317" i="2"/>
  <c r="BI312" i="2"/>
  <c r="BH312" i="2"/>
  <c r="BG312" i="2"/>
  <c r="BF312" i="2"/>
  <c r="T312" i="2"/>
  <c r="R312" i="2"/>
  <c r="P312" i="2"/>
  <c r="BI309" i="2"/>
  <c r="BH309" i="2"/>
  <c r="BG309" i="2"/>
  <c r="BF309" i="2"/>
  <c r="T309" i="2"/>
  <c r="T308" i="2" s="1"/>
  <c r="R309" i="2"/>
  <c r="R308" i="2"/>
  <c r="P309" i="2"/>
  <c r="P308" i="2" s="1"/>
  <c r="BI306" i="2"/>
  <c r="BH306" i="2"/>
  <c r="BG306" i="2"/>
  <c r="BF306" i="2"/>
  <c r="T306" i="2"/>
  <c r="R306" i="2"/>
  <c r="P306" i="2"/>
  <c r="BI304" i="2"/>
  <c r="BH304" i="2"/>
  <c r="BG304" i="2"/>
  <c r="BF304" i="2"/>
  <c r="T304" i="2"/>
  <c r="R304" i="2"/>
  <c r="P304" i="2"/>
  <c r="BI300" i="2"/>
  <c r="BH300" i="2"/>
  <c r="BG300" i="2"/>
  <c r="BF300" i="2"/>
  <c r="T300" i="2"/>
  <c r="R300" i="2"/>
  <c r="P300" i="2"/>
  <c r="BI295" i="2"/>
  <c r="BH295" i="2"/>
  <c r="BG295" i="2"/>
  <c r="BF295" i="2"/>
  <c r="T295" i="2"/>
  <c r="R295" i="2"/>
  <c r="P295" i="2"/>
  <c r="BI290" i="2"/>
  <c r="BH290" i="2"/>
  <c r="BG290" i="2"/>
  <c r="BF290" i="2"/>
  <c r="T290" i="2"/>
  <c r="R290" i="2"/>
  <c r="P290" i="2"/>
  <c r="BI288" i="2"/>
  <c r="BH288" i="2"/>
  <c r="BG288" i="2"/>
  <c r="BF288" i="2"/>
  <c r="T288" i="2"/>
  <c r="R288" i="2"/>
  <c r="P288" i="2"/>
  <c r="BI284" i="2"/>
  <c r="BH284" i="2"/>
  <c r="BG284" i="2"/>
  <c r="BF284" i="2"/>
  <c r="T284" i="2"/>
  <c r="R284" i="2"/>
  <c r="P284" i="2"/>
  <c r="BI281" i="2"/>
  <c r="BH281" i="2"/>
  <c r="BG281" i="2"/>
  <c r="BF281" i="2"/>
  <c r="T281" i="2"/>
  <c r="R281" i="2"/>
  <c r="P281" i="2"/>
  <c r="BI278" i="2"/>
  <c r="BH278" i="2"/>
  <c r="BG278" i="2"/>
  <c r="BF278" i="2"/>
  <c r="T278" i="2"/>
  <c r="R278" i="2"/>
  <c r="P278" i="2"/>
  <c r="BI275" i="2"/>
  <c r="BH275" i="2"/>
  <c r="BG275" i="2"/>
  <c r="BF275" i="2"/>
  <c r="T275" i="2"/>
  <c r="R275" i="2"/>
  <c r="P275" i="2"/>
  <c r="BI273" i="2"/>
  <c r="BH273" i="2"/>
  <c r="BG273" i="2"/>
  <c r="BF273" i="2"/>
  <c r="T273" i="2"/>
  <c r="R273" i="2"/>
  <c r="P273" i="2"/>
  <c r="BI270" i="2"/>
  <c r="BH270" i="2"/>
  <c r="BG270" i="2"/>
  <c r="BF270" i="2"/>
  <c r="T270" i="2"/>
  <c r="R270" i="2"/>
  <c r="P270" i="2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3" i="2"/>
  <c r="BH243" i="2"/>
  <c r="BG243" i="2"/>
  <c r="BF243" i="2"/>
  <c r="T243" i="2"/>
  <c r="R243" i="2"/>
  <c r="P243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05" i="2"/>
  <c r="BH205" i="2"/>
  <c r="BG205" i="2"/>
  <c r="BF205" i="2"/>
  <c r="T205" i="2"/>
  <c r="R205" i="2"/>
  <c r="P205" i="2"/>
  <c r="BI202" i="2"/>
  <c r="BH202" i="2"/>
  <c r="BG202" i="2"/>
  <c r="BF202" i="2"/>
  <c r="T202" i="2"/>
  <c r="T201" i="2" s="1"/>
  <c r="R202" i="2"/>
  <c r="R201" i="2" s="1"/>
  <c r="P202" i="2"/>
  <c r="P201" i="2" s="1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4" i="2"/>
  <c r="BH184" i="2"/>
  <c r="BG184" i="2"/>
  <c r="BF184" i="2"/>
  <c r="T184" i="2"/>
  <c r="R184" i="2"/>
  <c r="P184" i="2"/>
  <c r="BI181" i="2"/>
  <c r="BH181" i="2"/>
  <c r="BG181" i="2"/>
  <c r="BF181" i="2"/>
  <c r="T181" i="2"/>
  <c r="R181" i="2"/>
  <c r="P181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2" i="2"/>
  <c r="BH172" i="2"/>
  <c r="BG172" i="2"/>
  <c r="BF172" i="2"/>
  <c r="T172" i="2"/>
  <c r="R172" i="2"/>
  <c r="P172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J127" i="2"/>
  <c r="F127" i="2"/>
  <c r="F125" i="2"/>
  <c r="E123" i="2"/>
  <c r="J92" i="2"/>
  <c r="F92" i="2"/>
  <c r="F90" i="2"/>
  <c r="E88" i="2"/>
  <c r="J26" i="2"/>
  <c r="E26" i="2"/>
  <c r="J93" i="2" s="1"/>
  <c r="J25" i="2"/>
  <c r="J20" i="2"/>
  <c r="E20" i="2"/>
  <c r="F128" i="2" s="1"/>
  <c r="J19" i="2"/>
  <c r="J14" i="2"/>
  <c r="J125" i="2"/>
  <c r="E7" i="2"/>
  <c r="E119" i="2"/>
  <c r="L90" i="1"/>
  <c r="AM90" i="1"/>
  <c r="AM89" i="1"/>
  <c r="L89" i="1"/>
  <c r="AM87" i="1"/>
  <c r="L87" i="1"/>
  <c r="L85" i="1"/>
  <c r="L84" i="1"/>
  <c r="BK124" i="5"/>
  <c r="J147" i="4"/>
  <c r="BK145" i="4"/>
  <c r="J142" i="4"/>
  <c r="BK141" i="4"/>
  <c r="J133" i="4"/>
  <c r="J129" i="4"/>
  <c r="BK171" i="3"/>
  <c r="J168" i="3"/>
  <c r="BK166" i="3"/>
  <c r="BK163" i="3"/>
  <c r="J159" i="3"/>
  <c r="J155" i="3"/>
  <c r="J152" i="3"/>
  <c r="J146" i="3"/>
  <c r="J145" i="3"/>
  <c r="BK144" i="3"/>
  <c r="J143" i="3"/>
  <c r="BK139" i="3"/>
  <c r="J138" i="3"/>
  <c r="J137" i="3"/>
  <c r="BK136" i="3"/>
  <c r="BK134" i="3"/>
  <c r="J130" i="3"/>
  <c r="BK128" i="3"/>
  <c r="BK127" i="3"/>
  <c r="BK338" i="2"/>
  <c r="BK334" i="2"/>
  <c r="J330" i="2"/>
  <c r="J328" i="2"/>
  <c r="BK317" i="2"/>
  <c r="J312" i="2"/>
  <c r="BK309" i="2"/>
  <c r="BK306" i="2"/>
  <c r="J304" i="2"/>
  <c r="J300" i="2"/>
  <c r="J290" i="2"/>
  <c r="BK288" i="2"/>
  <c r="J284" i="2"/>
  <c r="BK278" i="2"/>
  <c r="J275" i="2"/>
  <c r="BK273" i="2"/>
  <c r="BK266" i="2"/>
  <c r="J263" i="2"/>
  <c r="J248" i="2"/>
  <c r="J246" i="2"/>
  <c r="BK236" i="2"/>
  <c r="J235" i="2"/>
  <c r="BK231" i="2"/>
  <c r="J230" i="2"/>
  <c r="J227" i="2"/>
  <c r="BK222" i="2"/>
  <c r="J214" i="2"/>
  <c r="J199" i="2"/>
  <c r="J195" i="2"/>
  <c r="BK188" i="2"/>
  <c r="BK184" i="2"/>
  <c r="BK181" i="2"/>
  <c r="J176" i="2"/>
  <c r="J172" i="2"/>
  <c r="J168" i="2"/>
  <c r="BK158" i="2"/>
  <c r="BK156" i="2"/>
  <c r="BK153" i="2"/>
  <c r="BK151" i="2"/>
  <c r="BK148" i="2"/>
  <c r="J147" i="2"/>
  <c r="J142" i="2"/>
  <c r="BK136" i="2"/>
  <c r="BK135" i="2"/>
  <c r="J134" i="2"/>
  <c r="J124" i="5"/>
  <c r="BK147" i="4"/>
  <c r="J145" i="4"/>
  <c r="BK142" i="4"/>
  <c r="J141" i="4"/>
  <c r="BK138" i="4"/>
  <c r="J135" i="4"/>
  <c r="J131" i="4"/>
  <c r="BK129" i="4"/>
  <c r="J163" i="3"/>
  <c r="J148" i="3"/>
  <c r="BK129" i="3"/>
  <c r="J128" i="3"/>
  <c r="BK336" i="2"/>
  <c r="J334" i="2"/>
  <c r="J332" i="2"/>
  <c r="BK330" i="2"/>
  <c r="BK328" i="2"/>
  <c r="J327" i="2"/>
  <c r="BK325" i="2"/>
  <c r="J295" i="2"/>
  <c r="BK290" i="2"/>
  <c r="BK284" i="2"/>
  <c r="J281" i="2"/>
  <c r="BK270" i="2"/>
  <c r="J268" i="2"/>
  <c r="J267" i="2"/>
  <c r="J252" i="2"/>
  <c r="BK246" i="2"/>
  <c r="J245" i="2"/>
  <c r="BK241" i="2"/>
  <c r="BK240" i="2"/>
  <c r="BK228" i="2"/>
  <c r="J226" i="2"/>
  <c r="BK224" i="2"/>
  <c r="J222" i="2"/>
  <c r="BK220" i="2"/>
  <c r="BK214" i="2"/>
  <c r="BK205" i="2"/>
  <c r="BK202" i="2"/>
  <c r="BK197" i="2"/>
  <c r="BK195" i="2"/>
  <c r="J191" i="2"/>
  <c r="J188" i="2"/>
  <c r="BK176" i="2"/>
  <c r="J166" i="2"/>
  <c r="J163" i="2"/>
  <c r="J158" i="2"/>
  <c r="J153" i="2"/>
  <c r="J151" i="2"/>
  <c r="J146" i="2"/>
  <c r="J136" i="2"/>
  <c r="AS98" i="1"/>
  <c r="J138" i="4"/>
  <c r="BK135" i="4"/>
  <c r="BK133" i="4"/>
  <c r="BK131" i="4"/>
  <c r="BK159" i="3"/>
  <c r="BK152" i="3"/>
  <c r="BK149" i="3"/>
  <c r="BK148" i="3"/>
  <c r="BK146" i="3"/>
  <c r="J144" i="3"/>
  <c r="BK143" i="3"/>
  <c r="BK142" i="3"/>
  <c r="J139" i="3"/>
  <c r="BK138" i="3"/>
  <c r="BK137" i="3"/>
  <c r="J134" i="3"/>
  <c r="BK130" i="3"/>
  <c r="J127" i="3"/>
  <c r="J336" i="2"/>
  <c r="J331" i="2"/>
  <c r="BK327" i="2"/>
  <c r="J322" i="2"/>
  <c r="BK320" i="2"/>
  <c r="J317" i="2"/>
  <c r="BK312" i="2"/>
  <c r="J309" i="2"/>
  <c r="J306" i="2"/>
  <c r="BK300" i="2"/>
  <c r="J288" i="2"/>
  <c r="BK281" i="2"/>
  <c r="J278" i="2"/>
  <c r="BK268" i="2"/>
  <c r="BK267" i="2"/>
  <c r="J266" i="2"/>
  <c r="BK265" i="2"/>
  <c r="J259" i="2"/>
  <c r="J257" i="2"/>
  <c r="BK254" i="2"/>
  <c r="BK252" i="2"/>
  <c r="BK248" i="2"/>
  <c r="BK245" i="2"/>
  <c r="BK243" i="2"/>
  <c r="J243" i="2"/>
  <c r="BK238" i="2"/>
  <c r="J236" i="2"/>
  <c r="BK233" i="2"/>
  <c r="BK227" i="2"/>
  <c r="J220" i="2"/>
  <c r="BK219" i="2"/>
  <c r="BK216" i="2"/>
  <c r="J205" i="2"/>
  <c r="J202" i="2"/>
  <c r="BK199" i="2"/>
  <c r="J197" i="2"/>
  <c r="J190" i="2"/>
  <c r="J181" i="2"/>
  <c r="BK177" i="2"/>
  <c r="BK172" i="2"/>
  <c r="BK168" i="2"/>
  <c r="BK163" i="2"/>
  <c r="J156" i="2"/>
  <c r="BK146" i="2"/>
  <c r="BK145" i="2"/>
  <c r="J143" i="2"/>
  <c r="BK142" i="2"/>
  <c r="J135" i="2"/>
  <c r="J171" i="3"/>
  <c r="BK168" i="3"/>
  <c r="J166" i="3"/>
  <c r="BK155" i="3"/>
  <c r="J149" i="3"/>
  <c r="BK145" i="3"/>
  <c r="J142" i="3"/>
  <c r="J136" i="3"/>
  <c r="J129" i="3"/>
  <c r="BK340" i="2"/>
  <c r="J340" i="2"/>
  <c r="BK339" i="2"/>
  <c r="J339" i="2"/>
  <c r="J338" i="2"/>
  <c r="BK332" i="2"/>
  <c r="BK331" i="2"/>
  <c r="J325" i="2"/>
  <c r="BK322" i="2"/>
  <c r="J320" i="2"/>
  <c r="BK304" i="2"/>
  <c r="BK295" i="2"/>
  <c r="BK275" i="2"/>
  <c r="J273" i="2"/>
  <c r="J270" i="2"/>
  <c r="J265" i="2"/>
  <c r="BK263" i="2"/>
  <c r="BK259" i="2"/>
  <c r="BK257" i="2"/>
  <c r="J254" i="2"/>
  <c r="J241" i="2"/>
  <c r="J240" i="2"/>
  <c r="J238" i="2"/>
  <c r="BK235" i="2"/>
  <c r="J233" i="2"/>
  <c r="J231" i="2"/>
  <c r="BK230" i="2"/>
  <c r="J228" i="2"/>
  <c r="BK226" i="2"/>
  <c r="J224" i="2"/>
  <c r="J219" i="2"/>
  <c r="J216" i="2"/>
  <c r="BK191" i="2"/>
  <c r="BK190" i="2"/>
  <c r="J184" i="2"/>
  <c r="J177" i="2"/>
  <c r="BK166" i="2"/>
  <c r="J148" i="2"/>
  <c r="BK147" i="2"/>
  <c r="J145" i="2"/>
  <c r="BK143" i="2"/>
  <c r="BK134" i="2"/>
  <c r="AS95" i="1"/>
  <c r="F39" i="5"/>
  <c r="BD100" i="1" s="1"/>
  <c r="F37" i="5"/>
  <c r="BB100" i="1" s="1"/>
  <c r="F36" i="5"/>
  <c r="BA100" i="1" s="1"/>
  <c r="F38" i="5"/>
  <c r="BC100" i="1" s="1"/>
  <c r="BK133" i="2" l="1"/>
  <c r="BK150" i="2"/>
  <c r="J150" i="2"/>
  <c r="J100" i="2"/>
  <c r="BK165" i="2"/>
  <c r="J165" i="2"/>
  <c r="J101" i="2"/>
  <c r="BK183" i="2"/>
  <c r="J183" i="2" s="1"/>
  <c r="J102" i="2" s="1"/>
  <c r="T204" i="2"/>
  <c r="R218" i="2"/>
  <c r="P283" i="2"/>
  <c r="T311" i="2"/>
  <c r="T310" i="2"/>
  <c r="T133" i="2"/>
  <c r="T150" i="2"/>
  <c r="T165" i="2"/>
  <c r="R183" i="2"/>
  <c r="BK204" i="2"/>
  <c r="J204" i="2" s="1"/>
  <c r="J104" i="2" s="1"/>
  <c r="R204" i="2"/>
  <c r="BK218" i="2"/>
  <c r="J218" i="2" s="1"/>
  <c r="J105" i="2" s="1"/>
  <c r="R283" i="2"/>
  <c r="R311" i="2"/>
  <c r="R310" i="2" s="1"/>
  <c r="R126" i="3"/>
  <c r="BK154" i="3"/>
  <c r="J154" i="3"/>
  <c r="J101" i="3" s="1"/>
  <c r="T154" i="3"/>
  <c r="R140" i="4"/>
  <c r="R133" i="2"/>
  <c r="P150" i="2"/>
  <c r="R165" i="2"/>
  <c r="T183" i="2"/>
  <c r="P204" i="2"/>
  <c r="T218" i="2"/>
  <c r="T283" i="2"/>
  <c r="BK311" i="2"/>
  <c r="J311" i="2"/>
  <c r="J109" i="2" s="1"/>
  <c r="T126" i="3"/>
  <c r="T125" i="3"/>
  <c r="T124" i="3"/>
  <c r="P154" i="3"/>
  <c r="BK130" i="4"/>
  <c r="J130" i="4"/>
  <c r="J100" i="4"/>
  <c r="T130" i="4"/>
  <c r="T140" i="4"/>
  <c r="T127" i="4" s="1"/>
  <c r="T126" i="4" s="1"/>
  <c r="P133" i="2"/>
  <c r="R150" i="2"/>
  <c r="P165" i="2"/>
  <c r="P183" i="2"/>
  <c r="P218" i="2"/>
  <c r="BK283" i="2"/>
  <c r="J283" i="2"/>
  <c r="J106" i="2"/>
  <c r="P311" i="2"/>
  <c r="P310" i="2"/>
  <c r="BK126" i="3"/>
  <c r="J126" i="3"/>
  <c r="J99" i="3" s="1"/>
  <c r="P126" i="3"/>
  <c r="P125" i="3"/>
  <c r="P124" i="3"/>
  <c r="AU97" i="1" s="1"/>
  <c r="R154" i="3"/>
  <c r="P130" i="4"/>
  <c r="P127" i="4"/>
  <c r="P126" i="4" s="1"/>
  <c r="AU99" i="1" s="1"/>
  <c r="AU98" i="1" s="1"/>
  <c r="R130" i="4"/>
  <c r="R127" i="4"/>
  <c r="R126" i="4" s="1"/>
  <c r="BK140" i="4"/>
  <c r="J140" i="4"/>
  <c r="J102" i="4"/>
  <c r="P140" i="4"/>
  <c r="E84" i="2"/>
  <c r="J128" i="2"/>
  <c r="BE135" i="2"/>
  <c r="BE136" i="2"/>
  <c r="BE151" i="2"/>
  <c r="BE156" i="2"/>
  <c r="BE163" i="2"/>
  <c r="BE168" i="2"/>
  <c r="BE195" i="2"/>
  <c r="BE199" i="2"/>
  <c r="BE205" i="2"/>
  <c r="BE219" i="2"/>
  <c r="BE227" i="2"/>
  <c r="BE236" i="2"/>
  <c r="BE245" i="2"/>
  <c r="BE246" i="2"/>
  <c r="BE248" i="2"/>
  <c r="BE266" i="2"/>
  <c r="BE267" i="2"/>
  <c r="BE268" i="2"/>
  <c r="BE278" i="2"/>
  <c r="BE284" i="2"/>
  <c r="BE288" i="2"/>
  <c r="BE306" i="2"/>
  <c r="BE309" i="2"/>
  <c r="BE312" i="2"/>
  <c r="BE327" i="2"/>
  <c r="BE330" i="2"/>
  <c r="BE339" i="2"/>
  <c r="BE340" i="2"/>
  <c r="BK201" i="2"/>
  <c r="J201" i="2" s="1"/>
  <c r="J103" i="2" s="1"/>
  <c r="BK308" i="2"/>
  <c r="J308" i="2"/>
  <c r="J107" i="2" s="1"/>
  <c r="E112" i="3"/>
  <c r="J121" i="3"/>
  <c r="BE138" i="3"/>
  <c r="BE143" i="3"/>
  <c r="BE146" i="3"/>
  <c r="BE159" i="3"/>
  <c r="BE143" i="2"/>
  <c r="BE147" i="2"/>
  <c r="BE148" i="2"/>
  <c r="BE153" i="2"/>
  <c r="BE158" i="2"/>
  <c r="BE184" i="2"/>
  <c r="BE191" i="2"/>
  <c r="BE214" i="2"/>
  <c r="BE222" i="2"/>
  <c r="BE228" i="2"/>
  <c r="BE230" i="2"/>
  <c r="BE240" i="2"/>
  <c r="BE241" i="2"/>
  <c r="BE270" i="2"/>
  <c r="BE295" i="2"/>
  <c r="BE304" i="2"/>
  <c r="BE328" i="2"/>
  <c r="BE331" i="2"/>
  <c r="BE334" i="2"/>
  <c r="BE336" i="2"/>
  <c r="BE338" i="2"/>
  <c r="J90" i="3"/>
  <c r="F121" i="3"/>
  <c r="BE127" i="3"/>
  <c r="BE128" i="3"/>
  <c r="BE130" i="3"/>
  <c r="BE136" i="3"/>
  <c r="BE144" i="3"/>
  <c r="BE163" i="3"/>
  <c r="J90" i="4"/>
  <c r="F93" i="4"/>
  <c r="BE131" i="4"/>
  <c r="BE141" i="4"/>
  <c r="BK137" i="4"/>
  <c r="J137" i="4"/>
  <c r="J101" i="4"/>
  <c r="BK144" i="4"/>
  <c r="J144" i="4" s="1"/>
  <c r="J103" i="4" s="1"/>
  <c r="J93" i="5"/>
  <c r="BK123" i="5"/>
  <c r="J123" i="5" s="1"/>
  <c r="J99" i="5" s="1"/>
  <c r="BE134" i="2"/>
  <c r="BE142" i="2"/>
  <c r="BE145" i="2"/>
  <c r="BE172" i="2"/>
  <c r="BE176" i="2"/>
  <c r="BE177" i="2"/>
  <c r="BE181" i="2"/>
  <c r="BE216" i="2"/>
  <c r="BE226" i="2"/>
  <c r="BE231" i="2"/>
  <c r="BE233" i="2"/>
  <c r="BE235" i="2"/>
  <c r="BE254" i="2"/>
  <c r="BE259" i="2"/>
  <c r="BE265" i="2"/>
  <c r="BE273" i="2"/>
  <c r="BE275" i="2"/>
  <c r="BE300" i="2"/>
  <c r="BE317" i="2"/>
  <c r="BE322" i="2"/>
  <c r="BE129" i="3"/>
  <c r="BE134" i="3"/>
  <c r="BE137" i="3"/>
  <c r="BE139" i="3"/>
  <c r="BE145" i="3"/>
  <c r="BE148" i="3"/>
  <c r="BE152" i="3"/>
  <c r="BE155" i="3"/>
  <c r="BE166" i="3"/>
  <c r="BE168" i="3"/>
  <c r="BE171" i="3"/>
  <c r="BK170" i="3"/>
  <c r="J170" i="3"/>
  <c r="J102" i="3"/>
  <c r="E84" i="4"/>
  <c r="J93" i="4"/>
  <c r="BE133" i="4"/>
  <c r="BE138" i="4"/>
  <c r="BE142" i="4"/>
  <c r="BE145" i="4"/>
  <c r="BB99" i="1"/>
  <c r="BK128" i="4"/>
  <c r="J128" i="4" s="1"/>
  <c r="J99" i="4" s="1"/>
  <c r="BK146" i="4"/>
  <c r="J146" i="4"/>
  <c r="J104" i="4" s="1"/>
  <c r="E84" i="5"/>
  <c r="J90" i="2"/>
  <c r="F93" i="2"/>
  <c r="BE146" i="2"/>
  <c r="BE166" i="2"/>
  <c r="BE188" i="2"/>
  <c r="BE190" i="2"/>
  <c r="BE197" i="2"/>
  <c r="BE202" i="2"/>
  <c r="BE220" i="2"/>
  <c r="BE224" i="2"/>
  <c r="BE238" i="2"/>
  <c r="BE243" i="2"/>
  <c r="BE252" i="2"/>
  <c r="BE257" i="2"/>
  <c r="BE263" i="2"/>
  <c r="BE281" i="2"/>
  <c r="BE290" i="2"/>
  <c r="BE320" i="2"/>
  <c r="BE325" i="2"/>
  <c r="BE332" i="2"/>
  <c r="BE142" i="3"/>
  <c r="BE149" i="3"/>
  <c r="BK151" i="3"/>
  <c r="J151" i="3"/>
  <c r="J100" i="3"/>
  <c r="BE129" i="4"/>
  <c r="BE135" i="4"/>
  <c r="BE147" i="4"/>
  <c r="J90" i="5"/>
  <c r="F93" i="5"/>
  <c r="BE124" i="5"/>
  <c r="F36" i="2"/>
  <c r="BA96" i="1" s="1"/>
  <c r="F39" i="3"/>
  <c r="BD97" i="1" s="1"/>
  <c r="F37" i="3"/>
  <c r="BB97" i="1"/>
  <c r="F38" i="4"/>
  <c r="BC99" i="1" s="1"/>
  <c r="BC98" i="1" s="1"/>
  <c r="AY98" i="1" s="1"/>
  <c r="BB98" i="1"/>
  <c r="AX98" i="1" s="1"/>
  <c r="F35" i="5"/>
  <c r="AZ100" i="1"/>
  <c r="F39" i="2"/>
  <c r="BD96" i="1" s="1"/>
  <c r="F36" i="3"/>
  <c r="BA97" i="1"/>
  <c r="F38" i="3"/>
  <c r="BC97" i="1" s="1"/>
  <c r="F39" i="4"/>
  <c r="BD99" i="1"/>
  <c r="BD98" i="1"/>
  <c r="AS94" i="1"/>
  <c r="J36" i="3"/>
  <c r="AW97" i="1"/>
  <c r="J36" i="2"/>
  <c r="AW96" i="1" s="1"/>
  <c r="F36" i="4"/>
  <c r="BA99" i="1"/>
  <c r="BA98" i="1"/>
  <c r="AW98" i="1" s="1"/>
  <c r="F37" i="2"/>
  <c r="BB96" i="1"/>
  <c r="J36" i="5"/>
  <c r="AW100" i="1" s="1"/>
  <c r="F38" i="2"/>
  <c r="BC96" i="1" s="1"/>
  <c r="J36" i="4"/>
  <c r="AW99" i="1" s="1"/>
  <c r="T132" i="2" l="1"/>
  <c r="T131" i="2" s="1"/>
  <c r="P132" i="2"/>
  <c r="P131" i="2"/>
  <c r="AU96" i="1" s="1"/>
  <c r="AU95" i="1" s="1"/>
  <c r="AU94" i="1" s="1"/>
  <c r="R132" i="2"/>
  <c r="R131" i="2"/>
  <c r="R125" i="3"/>
  <c r="R124" i="3" s="1"/>
  <c r="BK132" i="2"/>
  <c r="J132" i="2"/>
  <c r="J98" i="2" s="1"/>
  <c r="J133" i="2"/>
  <c r="J99" i="2" s="1"/>
  <c r="BK310" i="2"/>
  <c r="J310" i="2"/>
  <c r="J108" i="2" s="1"/>
  <c r="BK125" i="3"/>
  <c r="J125" i="3"/>
  <c r="J98" i="3"/>
  <c r="BK122" i="5"/>
  <c r="J122" i="5"/>
  <c r="J98" i="5"/>
  <c r="BK127" i="4"/>
  <c r="J127" i="4" s="1"/>
  <c r="J98" i="4" s="1"/>
  <c r="BA95" i="1"/>
  <c r="AW95" i="1"/>
  <c r="F35" i="4"/>
  <c r="AZ99" i="1"/>
  <c r="AZ98" i="1"/>
  <c r="AV98" i="1"/>
  <c r="AT98" i="1" s="1"/>
  <c r="J35" i="4"/>
  <c r="AV99" i="1"/>
  <c r="AT99" i="1"/>
  <c r="J35" i="3"/>
  <c r="AV97" i="1"/>
  <c r="AT97" i="1" s="1"/>
  <c r="F35" i="3"/>
  <c r="AZ97" i="1"/>
  <c r="BB95" i="1"/>
  <c r="AX95" i="1" s="1"/>
  <c r="F35" i="2"/>
  <c r="AZ96" i="1" s="1"/>
  <c r="J35" i="5"/>
  <c r="AV100" i="1" s="1"/>
  <c r="AT100" i="1" s="1"/>
  <c r="BC95" i="1"/>
  <c r="BC94" i="1"/>
  <c r="W32" i="1" s="1"/>
  <c r="BD95" i="1"/>
  <c r="BD94" i="1" s="1"/>
  <c r="W33" i="1" s="1"/>
  <c r="J35" i="2"/>
  <c r="AV96" i="1" s="1"/>
  <c r="AT96" i="1" s="1"/>
  <c r="BK131" i="2" l="1"/>
  <c r="J131" i="2"/>
  <c r="J32" i="2" s="1"/>
  <c r="AG96" i="1" s="1"/>
  <c r="AN96" i="1" s="1"/>
  <c r="BK121" i="5"/>
  <c r="J121" i="5"/>
  <c r="J97" i="5" s="1"/>
  <c r="BK124" i="3"/>
  <c r="J124" i="3"/>
  <c r="J97" i="3"/>
  <c r="BK126" i="4"/>
  <c r="J126" i="4"/>
  <c r="AZ95" i="1"/>
  <c r="AZ94" i="1" s="1"/>
  <c r="W29" i="1" s="1"/>
  <c r="BA94" i="1"/>
  <c r="W30" i="1" s="1"/>
  <c r="AY95" i="1"/>
  <c r="BB94" i="1"/>
  <c r="AX94" i="1" s="1"/>
  <c r="J32" i="4"/>
  <c r="AG99" i="1"/>
  <c r="AN99" i="1"/>
  <c r="AY94" i="1"/>
  <c r="J97" i="2" l="1"/>
  <c r="J97" i="4"/>
  <c r="J41" i="4"/>
  <c r="J41" i="2"/>
  <c r="AV94" i="1"/>
  <c r="AK29" i="1"/>
  <c r="J32" i="3"/>
  <c r="AG97" i="1"/>
  <c r="AN97" i="1" s="1"/>
  <c r="AW94" i="1"/>
  <c r="AK30" i="1" s="1"/>
  <c r="AV95" i="1"/>
  <c r="AT95" i="1" s="1"/>
  <c r="W31" i="1"/>
  <c r="J32" i="5"/>
  <c r="AG100" i="1"/>
  <c r="AN100" i="1" s="1"/>
  <c r="J41" i="3" l="1"/>
  <c r="J41" i="5"/>
  <c r="AT94" i="1"/>
  <c r="AG95" i="1"/>
  <c r="AG98" i="1"/>
  <c r="AN98" i="1"/>
  <c r="AN95" i="1" l="1"/>
  <c r="AG94" i="1"/>
  <c r="AK26" i="1" s="1"/>
  <c r="AK35" i="1" l="1"/>
  <c r="AN94" i="1"/>
</calcChain>
</file>

<file path=xl/sharedStrings.xml><?xml version="1.0" encoding="utf-8"?>
<sst xmlns="http://schemas.openxmlformats.org/spreadsheetml/2006/main" count="3743" uniqueCount="749">
  <si>
    <t>Export Komplet</t>
  </si>
  <si>
    <t/>
  </si>
  <si>
    <t>2.0</t>
  </si>
  <si>
    <t>ZAMOK</t>
  </si>
  <si>
    <t>False</t>
  </si>
  <si>
    <t>{0b08f176-e71b-4b29-8a7b-cfcf6b2822ac}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</si>
  <si>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</si>
  <si>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</si>
  <si>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</si>
  <si>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</si>
  <si>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</si>
  <si>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</si>
  <si>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</si>
  <si>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</si>
  <si>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18-23a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</si>
  <si>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</si>
  <si>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</si>
  <si>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Oprava mostu v km 33,823 trati Noutonice - Podlešín</t>
  </si>
  <si>
    <t>KSO:</t>
  </si>
  <si>
    <t>821</t>
  </si>
  <si>
    <t>CC-CZ:</t>
  </si>
  <si>
    <t>Místo:</t>
  </si>
  <si>
    <t>Svrkyně</t>
  </si>
  <si>
    <t>Datum:</t>
  </si>
  <si>
    <t>19. 10. 2020</t>
  </si>
  <si>
    <t>CZ-CPV:</t>
  </si>
  <si>
    <t>45000000-7</t>
  </si>
  <si>
    <t>CZ-CPA:</t>
  </si>
  <si>
    <t>42</t>
  </si>
  <si>
    <t>Zadavatel:</t>
  </si>
  <si>
    <t>IČ:</t>
  </si>
  <si>
    <t>70994234</t>
  </si>
  <si>
    <t>Správa železnic, státní organizace</t>
  </si>
  <si>
    <t>DIČ:</t>
  </si>
  <si>
    <t>CZ 70994234</t>
  </si>
  <si>
    <t>Uchazeč:</t>
  </si>
  <si>
    <t>Vyplň údaj</t>
  </si>
  <si>
    <t>Projektant:</t>
  </si>
  <si>
    <t>28786793</t>
  </si>
  <si>
    <t>Ing. Ivan Šír, projektování dopravních staveb a.s.</t>
  </si>
  <si>
    <t>CZ 28786793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</si>
  <si>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</si>
  <si>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</si>
  <si>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</si>
  <si>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</si>
  <si>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</si>
  <si>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</si>
  <si>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</si>
  <si>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</si>
  <si>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</si>
  <si>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</si>
  <si>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</si>
  <si>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</si>
  <si>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</si>
  <si>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</si>
  <si>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</si>
  <si>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</si>
  <si>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</si>
  <si>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</si>
  <si>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</si>
  <si>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</si>
  <si>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</si>
  <si>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</si>
  <si>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</si>
  <si>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</si>
  <si>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</si>
  <si>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</si>
  <si>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</si>
  <si>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</si>
  <si>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</si>
  <si>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</si>
  <si>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</si>
  <si>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</si>
  <si>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</si>
  <si>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</si>
  <si>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</si>
  <si>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</si>
  <si>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</si>
  <si>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</si>
  <si>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</si>
  <si>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</si>
  <si>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</si>
  <si>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</si>
  <si>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</si>
  <si>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</si>
  <si>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</si>
  <si>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</si>
  <si>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</si>
  <si>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</si>
  <si>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</si>
  <si>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18-23-1</t>
  </si>
  <si>
    <t xml:space="preserve">Oprava mostu v km 33,823 trati Noutonice - Podlešín _ Most, Žel. svšek </t>
  </si>
  <si>
    <t>ING</t>
  </si>
  <si>
    <t>1</t>
  </si>
  <si>
    <t>{31b883db-573a-4776-98d0-4d7dff56b4b6}</t>
  </si>
  <si>
    <t>2</t>
  </si>
  <si>
    <t>/</t>
  </si>
  <si>
    <t>18-23-1/01</t>
  </si>
  <si>
    <t>SO 02 Oprava mostu v km 33,823 trati Noutonice - Podlešín _ Most</t>
  </si>
  <si>
    <t>Soupis</t>
  </si>
  <si>
    <t>{957c5463-37d2-4983-a2af-9c81e3c9a268}</t>
  </si>
  <si>
    <t>18-23-1/02</t>
  </si>
  <si>
    <t>SO 02 Oprava mostu v km 33,823 trati Noutonice - Podlešín _ Železniční svršek</t>
  </si>
  <si>
    <t>{292ea372-6f02-4361-9f72-192ecc437ce1}</t>
  </si>
  <si>
    <t>18-23-2</t>
  </si>
  <si>
    <t>Oprava mostu v km 33,823 trati Noutonice - Podlešín _ VRN</t>
  </si>
  <si>
    <t>VON</t>
  </si>
  <si>
    <t>{8d0086e4-db27-4228-8102-3399304e7af6}</t>
  </si>
  <si>
    <t>18-23-2/01</t>
  </si>
  <si>
    <t>SO 02 Oprava mostu v km 33,823 trati Noutonice - Podlešín _ VRN</t>
  </si>
  <si>
    <t>{1204419d-a0e7-4529-8c79-330d12d5f10c}</t>
  </si>
  <si>
    <t>18-23-2/02</t>
  </si>
  <si>
    <t>SO 02 Oprava mostu v km 33,823 trati Noutonice - Podlešín _ DSPS</t>
  </si>
  <si>
    <t>{de1dce91-033b-4919-81c8-19883e24795f}</t>
  </si>
  <si>
    <t>KRYCÍ LIST SOUPISU PRACÍ</t>
  </si>
  <si>
    <t>Objekt:</t>
  </si>
  <si>
    <t xml:space="preserve">18-23-1 - Oprava mostu v km 33,823 trati Noutonice - Podlešín _ Most, Žel. svšek </t>
  </si>
  <si>
    <t>Soupis:</t>
  </si>
  <si>
    <t>18-23-1/01 - SO 02 Oprava mostu v km 33,823 trati Noutonice - Podlešín _ Most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</si>
  <si>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</si>
  <si>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</si>
  <si>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</si>
  <si>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</si>
  <si>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</si>
  <si>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</si>
  <si>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</si>
  <si>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</si>
  <si>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</si>
  <si>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</si>
  <si>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</si>
  <si>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</si>
  <si>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</si>
  <si>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</si>
  <si>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</si>
  <si>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</si>
  <si>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</si>
  <si>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</si>
  <si>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</si>
  <si>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</si>
  <si>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</si>
  <si>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</si>
  <si>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</si>
  <si>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</si>
  <si>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</si>
  <si>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</si>
  <si>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</si>
  <si>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</si>
  <si>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</si>
  <si>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</si>
  <si>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</si>
  <si>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</si>
  <si>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</si>
  <si>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</si>
  <si>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</si>
  <si>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111111324</t>
  </si>
  <si>
    <t>Odstranění ruderálního porostu do 500 m2 naložení a odvoz do 20 km ve svahu přes 1:1</t>
  </si>
  <si>
    <t>m2</t>
  </si>
  <si>
    <t>CS ÚRS 2020 02</t>
  </si>
  <si>
    <t>4</t>
  </si>
  <si>
    <t>661214162</t>
  </si>
  <si>
    <t>121151103</t>
  </si>
  <si>
    <t>Sejmutí ornice plochy do 100 m2 tl vrstvy do 200 mm strojně</t>
  </si>
  <si>
    <t>-562265342</t>
  </si>
  <si>
    <t>3</t>
  </si>
  <si>
    <t>122252501</t>
  </si>
  <si>
    <t>Odkopávky a prokopávky nezapažené pro spodní stavbu železnic v hornině třídy těžitelnosti I, skupiny 3 objem do 100 m3 strojně</t>
  </si>
  <si>
    <t>m3</t>
  </si>
  <si>
    <t>-1726355406</t>
  </si>
  <si>
    <t>VV</t>
  </si>
  <si>
    <t>"pro SVI"    9,2*6,2</t>
  </si>
  <si>
    <t>"rýhy drenáží mimo SVI"    4,0*1,4*2,0</t>
  </si>
  <si>
    <t>"pro výběhové zídky"    4,0*3,5*1,5*1,0</t>
  </si>
  <si>
    <t>"odkop u říms a křídel"    4,0*1,0</t>
  </si>
  <si>
    <t>Součet</t>
  </si>
  <si>
    <t>162751116</t>
  </si>
  <si>
    <t>Vodorovné přemístění do 9000 m výkopku/sypaniny z horniny třídy těžitelnosti I, skupiny 1 až 3</t>
  </si>
  <si>
    <t>-511305819</t>
  </si>
  <si>
    <t>5</t>
  </si>
  <si>
    <t>171201221</t>
  </si>
  <si>
    <t>Poplatek za uložení na skládce (skládkovné) zeminy a kamení kód odpadu 17 05 04</t>
  </si>
  <si>
    <t>t</t>
  </si>
  <si>
    <t>1412817528</t>
  </si>
  <si>
    <t>93,24*1,8</t>
  </si>
  <si>
    <t>6</t>
  </si>
  <si>
    <t>182351023</t>
  </si>
  <si>
    <t>Rozprostření ornice pl do 100 m2 ve svahu přes 1:5 tl vrstvy do 200 mm strojně</t>
  </si>
  <si>
    <t>-1930765849</t>
  </si>
  <si>
    <t>7</t>
  </si>
  <si>
    <t>181111124</t>
  </si>
  <si>
    <t>Plošná úprava terénu do 500 m2 zemina tř 1 až 4 nerovnosti do 150 mm ve svahu přes 1:1</t>
  </si>
  <si>
    <t>-2051645568</t>
  </si>
  <si>
    <t>8</t>
  </si>
  <si>
    <t>181411123</t>
  </si>
  <si>
    <t>Založení lučního trávníku výsevem plochy do 1000 m2 ve svahu do 1:1</t>
  </si>
  <si>
    <t>85749191</t>
  </si>
  <si>
    <t>9</t>
  </si>
  <si>
    <t>M</t>
  </si>
  <si>
    <t>00572474</t>
  </si>
  <si>
    <t>osivo směs travní krajinná-svahová</t>
  </si>
  <si>
    <t>kg</t>
  </si>
  <si>
    <t>-312339862</t>
  </si>
  <si>
    <t>120*0,015 'Přepočtené koeficientem množství</t>
  </si>
  <si>
    <t>Zakládání</t>
  </si>
  <si>
    <t>10</t>
  </si>
  <si>
    <t>212795111</t>
  </si>
  <si>
    <t>Příčné odvodnění mostní opěry z plastových trub DN 160 včetně podkladního betonu, štěrkového obsypu</t>
  </si>
  <si>
    <t>m</t>
  </si>
  <si>
    <t>2133546423</t>
  </si>
  <si>
    <t>9,2+10,0</t>
  </si>
  <si>
    <t>11</t>
  </si>
  <si>
    <t>213111121</t>
  </si>
  <si>
    <t>Stabilizace základové spáry zřízením vrstvy z geomříže tuhé</t>
  </si>
  <si>
    <t>-1218830590</t>
  </si>
  <si>
    <t>P</t>
  </si>
  <si>
    <t>Poznámka k položce:_x000D_
v místech vynechaných kotev nad klenbou</t>
  </si>
  <si>
    <t>(0,75*1,5)*2</t>
  </si>
  <si>
    <t>12</t>
  </si>
  <si>
    <t>69321026</t>
  </si>
  <si>
    <t>geomříž jednoosá HDPE s tahovou pevností 170kN/m</t>
  </si>
  <si>
    <t>-616174764</t>
  </si>
  <si>
    <t>2,25*1,15 'Přepočtené koeficientem množství</t>
  </si>
  <si>
    <t>13</t>
  </si>
  <si>
    <t>221213121</t>
  </si>
  <si>
    <t>Vrty pro injektování za rubem ostění přenosnými kladivy hornina tř IV</t>
  </si>
  <si>
    <t>493069543</t>
  </si>
  <si>
    <t>"délka vrtu 0,5 m"    0,5*125</t>
  </si>
  <si>
    <t>"délka vrtu 1,2 m"    1,2*84</t>
  </si>
  <si>
    <t>"délka vrtu 1,5 m"    1,5*15</t>
  </si>
  <si>
    <t>14</t>
  </si>
  <si>
    <t>221213129</t>
  </si>
  <si>
    <t>Příplatek za vrty dovrchní pro injektování za rubem ostění přenosnými kladivy hornina tř IV</t>
  </si>
  <si>
    <t>715039810</t>
  </si>
  <si>
    <t>"délka vrtu 0,5 m"    0,5*85</t>
  </si>
  <si>
    <t>Svislé a kompletní konstrukce</t>
  </si>
  <si>
    <t>317221111</t>
  </si>
  <si>
    <t>Osazení kamenných římsových desek do maltového lože</t>
  </si>
  <si>
    <t>-599511826</t>
  </si>
  <si>
    <t>6,6+7,0-2,0</t>
  </si>
  <si>
    <t>16</t>
  </si>
  <si>
    <t>317321118</t>
  </si>
  <si>
    <t>Mostní římsy ze ŽB C 30/37</t>
  </si>
  <si>
    <t>-993265050</t>
  </si>
  <si>
    <t>"římsy na průčelním zdivu"    6,253*2</t>
  </si>
  <si>
    <t>"římsy na křídlech"    0,4+0,33</t>
  </si>
  <si>
    <t>17</t>
  </si>
  <si>
    <t>317353121</t>
  </si>
  <si>
    <t>Bednění mostních říms všech tvarů - zřízení</t>
  </si>
  <si>
    <t>-1697226550</t>
  </si>
  <si>
    <t>"římsy na průčelním zdivu"    (3,192*9)*2</t>
  </si>
  <si>
    <t>"římsy na křídlech"    (1,3+0,124+0,35)+(1,45+0,09+0,39)</t>
  </si>
  <si>
    <t>18</t>
  </si>
  <si>
    <t>317353221</t>
  </si>
  <si>
    <t>Bednění mostních říms všech tvarů - odstranění</t>
  </si>
  <si>
    <t>574056714</t>
  </si>
  <si>
    <t>19</t>
  </si>
  <si>
    <t>317361116</t>
  </si>
  <si>
    <t>Výztuž mostních říms z betonářské oceli 10 505</t>
  </si>
  <si>
    <t>1640182234</t>
  </si>
  <si>
    <t>"římsy na průčelním zdivu"    1,595</t>
  </si>
  <si>
    <t>"římsy na křídlech"    1,6</t>
  </si>
  <si>
    <t>20</t>
  </si>
  <si>
    <t>389941050.R</t>
  </si>
  <si>
    <t>Montáž a dodávka kovových doplňkových konstrukcí</t>
  </si>
  <si>
    <t>ks</t>
  </si>
  <si>
    <t>-1172378304</t>
  </si>
  <si>
    <t xml:space="preserve">Poznámka k položce:_x000D_
deska se zhotovitelem - letopočet opravy    </t>
  </si>
  <si>
    <t>Vodorovné konstrukce</t>
  </si>
  <si>
    <t>451315114</t>
  </si>
  <si>
    <t>Podkladní nebo výplňová vrstva z betonu C 12/15 tl do 100 mm</t>
  </si>
  <si>
    <t>623882353</t>
  </si>
  <si>
    <t>"podklad pod římsy tl. 50 mm"    (0,85*9,0)*2</t>
  </si>
  <si>
    <t>"podklad pod římsy křídel tl. 50 mm"    3,69+2,9</t>
  </si>
  <si>
    <t>22</t>
  </si>
  <si>
    <t>451315124</t>
  </si>
  <si>
    <t>Podkladní nebo výplňová vrstva z betonu C 12/15 tl do 150 mm</t>
  </si>
  <si>
    <t>-1560884169</t>
  </si>
  <si>
    <t>"podklad pod izolaci"    (2,8*6,2)-(2,35*0,15*9)</t>
  </si>
  <si>
    <t>23</t>
  </si>
  <si>
    <t>273361412</t>
  </si>
  <si>
    <t>Výztuž základových desek ze svařovaných sítí do 6 kg/m2</t>
  </si>
  <si>
    <t>-424799667</t>
  </si>
  <si>
    <t>24</t>
  </si>
  <si>
    <t>451476121</t>
  </si>
  <si>
    <t>Podkladní vrstva plastbetonová tixotropní první vrstva tl 10 mm</t>
  </si>
  <si>
    <t>-1445517137</t>
  </si>
  <si>
    <t>"pod patky zábradlí zídek IZT"    0,20*0,135*12</t>
  </si>
  <si>
    <t>"pod patky zábradlí říms"    0,24*0,24*12</t>
  </si>
  <si>
    <t>25</t>
  </si>
  <si>
    <t>451476122</t>
  </si>
  <si>
    <t>Podkladní vrstva plastbetonová tixotropní každá další vrstva tl 10 mm</t>
  </si>
  <si>
    <t>87131285</t>
  </si>
  <si>
    <t>26</t>
  </si>
  <si>
    <t>458501112</t>
  </si>
  <si>
    <t>Výplňové klíny za opěrou z kameniva drceného hutněného po vrstvách</t>
  </si>
  <si>
    <t>-914589105</t>
  </si>
  <si>
    <t>"zásyp za opěrami"    5,0*6,2</t>
  </si>
  <si>
    <t>27</t>
  </si>
  <si>
    <t>465513156</t>
  </si>
  <si>
    <t>Dlažba svahu u opěr z upraveného lomového žulového kamene tl 200 mm do lože C 25/30 pl do 10 m2</t>
  </si>
  <si>
    <t>2132796542</t>
  </si>
  <si>
    <t>"vyústění odvodnění"    0,8*4</t>
  </si>
  <si>
    <t>Komunikace pozemní</t>
  </si>
  <si>
    <t>28</t>
  </si>
  <si>
    <t>564871116</t>
  </si>
  <si>
    <t>Podklad ze štěrkodrtě ŠD tl. 300 mm</t>
  </si>
  <si>
    <t>1656919232</t>
  </si>
  <si>
    <t>"podklad pod výběhové zídky IZT 62/19"    (0,3*3,0*1,5)*4</t>
  </si>
  <si>
    <t>Úpravy povrchů, podlahy a osazování výplní</t>
  </si>
  <si>
    <t>29</t>
  </si>
  <si>
    <t>628611131</t>
  </si>
  <si>
    <t>Nátěr betonu mostu akrylátový 2x ochranný pružný OS-C</t>
  </si>
  <si>
    <t>939429026</t>
  </si>
  <si>
    <t>Poznámka k položce:_x000D_
včetně kamenného zdiva</t>
  </si>
  <si>
    <t xml:space="preserve">"římsy"    2,0*2,1*9,0    </t>
  </si>
  <si>
    <t>"výběhové římsy"    4,0*2,0</t>
  </si>
  <si>
    <t>"opěry a klenba"    9,9*5,38</t>
  </si>
  <si>
    <t>"čelní zdivo"    30,0</t>
  </si>
  <si>
    <t>"křídla"    75,0</t>
  </si>
  <si>
    <t>"křídla římsy"    0,8*30,2</t>
  </si>
  <si>
    <t>30</t>
  </si>
  <si>
    <t>628613233</t>
  </si>
  <si>
    <t>Protikorozní ochrana OK mostu III. tř.- základní a podkladní epoxidový, vrchní PU nátěr s metalizací</t>
  </si>
  <si>
    <t>1849943030</t>
  </si>
  <si>
    <t>"zábradlí  - ONS 02"     34,878</t>
  </si>
  <si>
    <t>31</t>
  </si>
  <si>
    <t>15625102</t>
  </si>
  <si>
    <t>drát metalizační ZnAl D 3mm</t>
  </si>
  <si>
    <t>91548571</t>
  </si>
  <si>
    <t>34,878*1,517 'Přepočtené koeficientem množství</t>
  </si>
  <si>
    <t>Ostatní konstrukce a práce, bourání</t>
  </si>
  <si>
    <t>32</t>
  </si>
  <si>
    <t>911122112</t>
  </si>
  <si>
    <t>Výroba dílů ocelového zábradlí přes 50 kg při opravách mostů</t>
  </si>
  <si>
    <t>-630522228</t>
  </si>
  <si>
    <t>33</t>
  </si>
  <si>
    <t>911122212</t>
  </si>
  <si>
    <t>Montáž dílů ocelového zábradlí přes 50 kg při opravách mostů</t>
  </si>
  <si>
    <t>-1298330563</t>
  </si>
  <si>
    <t>Poznámka k položce:_x000D_
V cenách montáže jsou započteny i náklady na spojení dílů, jejich vyrovnání a upevnění k nosné konstrukci včetně spojovacího a kotevního materiálu.</t>
  </si>
  <si>
    <t>34</t>
  </si>
  <si>
    <t>13010460.R</t>
  </si>
  <si>
    <t>ocel jakosti S235JR</t>
  </si>
  <si>
    <t>155722868</t>
  </si>
  <si>
    <t>0,972*1,05 'Přepočtené koeficientem množství</t>
  </si>
  <si>
    <t>35</t>
  </si>
  <si>
    <t>931992121</t>
  </si>
  <si>
    <t>Výplň dilatačních spár z extrudovaného polystyrénu tl 20 mm</t>
  </si>
  <si>
    <t>-703062510</t>
  </si>
  <si>
    <t>"dilatační spáry - římsy křídel"    4*0,5*0,7</t>
  </si>
  <si>
    <t>36</t>
  </si>
  <si>
    <t>931994142</t>
  </si>
  <si>
    <t>Těsnění dilatační spáry betonové konstrukce polyuretanovým tmelem do pl 4,0 cm2</t>
  </si>
  <si>
    <t>-309101796</t>
  </si>
  <si>
    <t>37</t>
  </si>
  <si>
    <t>936942211</t>
  </si>
  <si>
    <t>Zhotovení tabulky s letopočtem opravy mostu vložením šablony do bednění</t>
  </si>
  <si>
    <t>kus</t>
  </si>
  <si>
    <t>1324939940</t>
  </si>
  <si>
    <t>38</t>
  </si>
  <si>
    <t>936943141</t>
  </si>
  <si>
    <t>Montáž odvodnění mostu z potrubí nerezového DN 200</t>
  </si>
  <si>
    <t>-1256495743</t>
  </si>
  <si>
    <t>"ukončení vyústění"    0,4*4</t>
  </si>
  <si>
    <t>39</t>
  </si>
  <si>
    <t>31642100.R</t>
  </si>
  <si>
    <t>trubka nerez DN 200 tl. 2mm</t>
  </si>
  <si>
    <t>-1671886136</t>
  </si>
  <si>
    <t>40</t>
  </si>
  <si>
    <t>941111131</t>
  </si>
  <si>
    <t>Montáž lešení řadového trubkového lehkého s podlahami zatížení do 200 kg/m2 š do 1,5 m v do 10 m</t>
  </si>
  <si>
    <t>-645244514</t>
  </si>
  <si>
    <t>(5,0*5,5*4)+(7,0*8,0*2)</t>
  </si>
  <si>
    <t>41</t>
  </si>
  <si>
    <t>941111231</t>
  </si>
  <si>
    <t>Příplatek k lešení řadovému trubkovému lehkému s podlahami š 1,5 m v 10 m za první a ZKD den použití</t>
  </si>
  <si>
    <t>-1876072259</t>
  </si>
  <si>
    <t>222*28 'Přepočtené koeficientem množství</t>
  </si>
  <si>
    <t>941111831</t>
  </si>
  <si>
    <t>Demontáž lešení řadového trubkového lehkého s podlahami zatížení do 200 kg/m2 š do 1,5 m v do 10 m</t>
  </si>
  <si>
    <t>-1328678791</t>
  </si>
  <si>
    <t>43</t>
  </si>
  <si>
    <t>943111111</t>
  </si>
  <si>
    <t>Montáž lešení prostorového trubkového lehkého bez podlah zatížení do 200 kg/m2 v do 10 m</t>
  </si>
  <si>
    <t>101608099</t>
  </si>
  <si>
    <t>"pod mostem"    2,0*4,2*5,4</t>
  </si>
  <si>
    <t>44</t>
  </si>
  <si>
    <t>943111211</t>
  </si>
  <si>
    <t>Příplatek k lešení prostorovému trubkovému lehkému bez podlah v do 10 m za první a ZKD den použití</t>
  </si>
  <si>
    <t>106111119</t>
  </si>
  <si>
    <t>45,36*28 'Přepočtené koeficientem množství</t>
  </si>
  <si>
    <t>45</t>
  </si>
  <si>
    <t>943111811</t>
  </si>
  <si>
    <t>Demontáž lešení prostorového trubkového lehkého bez podlah zatížení do 200 kg/m2 v do 10 m</t>
  </si>
  <si>
    <t>1503258743</t>
  </si>
  <si>
    <t>46</t>
  </si>
  <si>
    <t>949211111</t>
  </si>
  <si>
    <t>Montáž lešeňové podlahy s příčníky pro trubková lešení v do 10 m</t>
  </si>
  <si>
    <t>42966071</t>
  </si>
  <si>
    <t>4,2*5,38</t>
  </si>
  <si>
    <t>47</t>
  </si>
  <si>
    <t>949211211</t>
  </si>
  <si>
    <t>Příplatek k lešeňové podlaze s příčníky pro trubková lešení za první a ZKD den použití</t>
  </si>
  <si>
    <t>-170265637</t>
  </si>
  <si>
    <t>22,956*28 'Přepočtené koeficientem množství</t>
  </si>
  <si>
    <t>48</t>
  </si>
  <si>
    <t>949211811</t>
  </si>
  <si>
    <t>Demontáž lešeňové podlahy s příčníky pro trubková lešení v do 10 m</t>
  </si>
  <si>
    <t>-1849880034</t>
  </si>
  <si>
    <t>49</t>
  </si>
  <si>
    <t>962021112</t>
  </si>
  <si>
    <t>Bourání mostních zdí a pilířů z kamene</t>
  </si>
  <si>
    <t>-1287777992</t>
  </si>
  <si>
    <t>1,7*16,5</t>
  </si>
  <si>
    <t>50</t>
  </si>
  <si>
    <t>962051111</t>
  </si>
  <si>
    <t>Bourání mostních zdí a pilířů z ŽB</t>
  </si>
  <si>
    <t>-928797283</t>
  </si>
  <si>
    <t>"ubourání říms křídel "    0,4+0,32</t>
  </si>
  <si>
    <t>"ubourání odřezaných částí říms"    0,8*(8,095+8,335)</t>
  </si>
  <si>
    <t>51</t>
  </si>
  <si>
    <t>966023211</t>
  </si>
  <si>
    <t>Snesení nevyhovujících kamenných římsových desek na průčelním zdivu a křídlech</t>
  </si>
  <si>
    <t>1778738068</t>
  </si>
  <si>
    <t>6,6+7,0</t>
  </si>
  <si>
    <t>52</t>
  </si>
  <si>
    <t>977131117</t>
  </si>
  <si>
    <t>Vrty příklepovými vrtáky D do 25 mm do cihelného zdiva nebo prostého betonu</t>
  </si>
  <si>
    <t>-807552931</t>
  </si>
  <si>
    <t>Poznámka k položce:_x000D_
nad vrcholem klenby vynechány</t>
  </si>
  <si>
    <t>"vrty pro kotvení nových ŽB říms"     0,4*196</t>
  </si>
  <si>
    <t>53</t>
  </si>
  <si>
    <t>977212112</t>
  </si>
  <si>
    <t>Řezání diamantovým lanem ŽB kcí s výztuží průměru přes 16 mm</t>
  </si>
  <si>
    <t>-131019788</t>
  </si>
  <si>
    <t>0,85*(8,095+8,335)</t>
  </si>
  <si>
    <t>54</t>
  </si>
  <si>
    <t>985121122</t>
  </si>
  <si>
    <t>Tryskání degradovaného betonu stěn a rubu kleneb vodou pod tlakem do 1250 barů</t>
  </si>
  <si>
    <t>1445780819</t>
  </si>
  <si>
    <t>"zdivo opěr"    1,8*5,3*2</t>
  </si>
  <si>
    <t>"zdivo křídel a průčelního zdiva"    26,6+29,3+19,9+23,3+15,3+15,3</t>
  </si>
  <si>
    <t>55</t>
  </si>
  <si>
    <t>985121222</t>
  </si>
  <si>
    <t>Tryskání degradovaného betonu líce kleneb vodou pod tlakem do 1250 barů</t>
  </si>
  <si>
    <t>-1116742144</t>
  </si>
  <si>
    <t>"klenba"    6,29*5,38</t>
  </si>
  <si>
    <t>56</t>
  </si>
  <si>
    <t>985121911</t>
  </si>
  <si>
    <t>Příplatek k tryskání degradovaného betonu za práci ve stísněném prostoru</t>
  </si>
  <si>
    <t>-1403065995</t>
  </si>
  <si>
    <t>57</t>
  </si>
  <si>
    <t>985211112</t>
  </si>
  <si>
    <t>Vyklínování uvolněných kamenů ve zdivu se spárami dl do 12 m/m2</t>
  </si>
  <si>
    <t>-862010028</t>
  </si>
  <si>
    <t>58</t>
  </si>
  <si>
    <t>985223210</t>
  </si>
  <si>
    <t>Přezdívání kamenného zdiva do aktivované malty do 1 m3</t>
  </si>
  <si>
    <t>-712540292</t>
  </si>
  <si>
    <t>59</t>
  </si>
  <si>
    <t>985231112</t>
  </si>
  <si>
    <t>Spárování zdiva aktivovanou maltou spára hl do 40 mm dl do 12 m/m2</t>
  </si>
  <si>
    <t>-1376509763</t>
  </si>
  <si>
    <t>"30% kamenného zdiva"   182,62*0,3</t>
  </si>
  <si>
    <t>60</t>
  </si>
  <si>
    <t>985232112</t>
  </si>
  <si>
    <t>Hloubkové spárování zdiva aktivovanou maltou spára hl do 80 mm dl do 12 m/m2</t>
  </si>
  <si>
    <t>870833086</t>
  </si>
  <si>
    <t>Poznámka k položce:_x000D_
klenba 100%</t>
  </si>
  <si>
    <t>"20% kamenného zdiva"    182,62*0,20</t>
  </si>
  <si>
    <t>61</t>
  </si>
  <si>
    <t>985233122</t>
  </si>
  <si>
    <t>Úprava spár po spárování zdiva zdrsněním spára dl do 12 m/m2</t>
  </si>
  <si>
    <t>792087981</t>
  </si>
  <si>
    <t>54,786+36,524</t>
  </si>
  <si>
    <t>62</t>
  </si>
  <si>
    <t>985331113</t>
  </si>
  <si>
    <t>Dodatečné vlepování betonářské výztuže D 12 mm do cementové aktivované malty včetně vyvrtání otvoru</t>
  </si>
  <si>
    <t>-1697750092</t>
  </si>
  <si>
    <t>Poznámka k položce:_x000D_
výztuž vakázána u výztuže mostních říms</t>
  </si>
  <si>
    <t>0,4*108</t>
  </si>
  <si>
    <t>63</t>
  </si>
  <si>
    <t>985421199.R</t>
  </si>
  <si>
    <t xml:space="preserve">Injektování vrtů nízkotlaké vzestupné s jednoduchým oturátorem tlakem do 0,6 MPa      </t>
  </si>
  <si>
    <t>1775374846</t>
  </si>
  <si>
    <t>Poznámka k položce:_x000D_
včetně materiálu dle TZ</t>
  </si>
  <si>
    <t>"předpokládaná mezerovitost zdiva 15%"   81,3*0,15</t>
  </si>
  <si>
    <t>64</t>
  </si>
  <si>
    <t>985441113</t>
  </si>
  <si>
    <t>Přídavná šroubovitá nerezová výztuž 1 táhlo D 8 mm v drážce v cihelném zdivu hl do 70 mm</t>
  </si>
  <si>
    <t>519772238</t>
  </si>
  <si>
    <t>6,380*18</t>
  </si>
  <si>
    <t>997</t>
  </si>
  <si>
    <t>Přesun sutě</t>
  </si>
  <si>
    <t>65</t>
  </si>
  <si>
    <t>997211611</t>
  </si>
  <si>
    <t>Nakládání suti na dopravní prostředky pro vodorovnou dopravu</t>
  </si>
  <si>
    <t>2131761758</t>
  </si>
  <si>
    <t>"vybouraný kámen"     70,0</t>
  </si>
  <si>
    <t>"vybouraný beton"     33,3</t>
  </si>
  <si>
    <t>66</t>
  </si>
  <si>
    <t>997211612</t>
  </si>
  <si>
    <t>Nakládání vybouraných hmot na dopravní prostředky pro vodorovnou dopravu</t>
  </si>
  <si>
    <t>1968973861</t>
  </si>
  <si>
    <t>"demontované zábradlí"     0,472</t>
  </si>
  <si>
    <t>67</t>
  </si>
  <si>
    <t>997211511</t>
  </si>
  <si>
    <t>Vodorovná doprava suti po suchu na vzdálenost do 1 km</t>
  </si>
  <si>
    <t>1829849984</t>
  </si>
  <si>
    <t>"vybouraný ŽB"     33,3</t>
  </si>
  <si>
    <t>68</t>
  </si>
  <si>
    <t>997211519</t>
  </si>
  <si>
    <t>Příplatek ZKD 1 km u vodorovné dopravy suti</t>
  </si>
  <si>
    <t>137286108</t>
  </si>
  <si>
    <t>Poznámka k položce:_x000D_
předpokládaná skládka DEMK s.r.o. Horoměřice cca 9,0 km</t>
  </si>
  <si>
    <t>69</t>
  </si>
  <si>
    <t>-1958330202</t>
  </si>
  <si>
    <t>Poznámka k položce:_x000D_
odvoz demontovaného zábradlí do žst. Benešov cca 152,0 km</t>
  </si>
  <si>
    <t>0,472*152 'Přepočtené koeficientem množství</t>
  </si>
  <si>
    <t>70</t>
  </si>
  <si>
    <t>997013655</t>
  </si>
  <si>
    <t>1068765405</t>
  </si>
  <si>
    <t>71</t>
  </si>
  <si>
    <t>997013602</t>
  </si>
  <si>
    <t>Poplatek za uložení na skládce (skládkovné) stavebního odpadu železobetonového kód odpadu 17 01 01</t>
  </si>
  <si>
    <t>1812771308</t>
  </si>
  <si>
    <t>998</t>
  </si>
  <si>
    <t>Přesun hmot</t>
  </si>
  <si>
    <t>72</t>
  </si>
  <si>
    <t>998214111</t>
  </si>
  <si>
    <t>Přesun hmot pro mosty montované z dílců ŽB nebo předpjatých v do 20 m</t>
  </si>
  <si>
    <t>-487987693</t>
  </si>
  <si>
    <t>PSV</t>
  </si>
  <si>
    <t>Práce a dodávky PSV</t>
  </si>
  <si>
    <t>711</t>
  </si>
  <si>
    <t>Izolace proti vodě, vlhkosti a plynům</t>
  </si>
  <si>
    <t>73</t>
  </si>
  <si>
    <t>711112001</t>
  </si>
  <si>
    <t>Provedení izolace proti zemní vlhkosti svislé za studena nátěrem penetračním</t>
  </si>
  <si>
    <t>47240884</t>
  </si>
  <si>
    <t>"římsa r1 boky + za křídlem"    2,0*1,22</t>
  </si>
  <si>
    <t>"římsa r2 boky + za křídlem"    2,0*1,19</t>
  </si>
  <si>
    <t>"výběhové zídky"    4,0*3,0</t>
  </si>
  <si>
    <t>74</t>
  </si>
  <si>
    <t>11163150</t>
  </si>
  <si>
    <t>lak penetrační asfaltový</t>
  </si>
  <si>
    <t>1441787978</t>
  </si>
  <si>
    <t>Poznámka k položce:_x000D_
Spotřeba 0,3-0,4kg/m2</t>
  </si>
  <si>
    <t>16,82*0,0004 'Přepočtené koeficientem množství</t>
  </si>
  <si>
    <t>75</t>
  </si>
  <si>
    <t>711112002</t>
  </si>
  <si>
    <t>Provedení izolace proti zemní vlhkosti svislé za studena lakem asfaltovým</t>
  </si>
  <si>
    <t>-1262165970</t>
  </si>
  <si>
    <t>16,82*2</t>
  </si>
  <si>
    <t>76</t>
  </si>
  <si>
    <t>11163152</t>
  </si>
  <si>
    <t>lak hydroizolační asfaltový</t>
  </si>
  <si>
    <t>1672488267</t>
  </si>
  <si>
    <t>Poznámka k položce:_x000D_
Spotřeba: 0,3-0,5 kg/m2</t>
  </si>
  <si>
    <t>33,64*0,0005 'Přepočtené koeficientem množství</t>
  </si>
  <si>
    <t>77</t>
  </si>
  <si>
    <t>711141559</t>
  </si>
  <si>
    <t>Provedení izolace proti zemní vlhkosti pásy přitavením vodorovné NAIP</t>
  </si>
  <si>
    <t>307108125</t>
  </si>
  <si>
    <t>19,5*6,0</t>
  </si>
  <si>
    <t>78</t>
  </si>
  <si>
    <t>711142559</t>
  </si>
  <si>
    <t>Provedení izolace proti zemní vlhkosti pásy přitavením svislé NAIP</t>
  </si>
  <si>
    <t>449342559</t>
  </si>
  <si>
    <t>79</t>
  </si>
  <si>
    <t>628331655.R</t>
  </si>
  <si>
    <t xml:space="preserve">pás těžký asfaltový, schválený systém SŽDC </t>
  </si>
  <si>
    <t>1663870460</t>
  </si>
  <si>
    <t>138,6*1,2 'Přepočtené koeficientem množství</t>
  </si>
  <si>
    <t>80</t>
  </si>
  <si>
    <t>711491172</t>
  </si>
  <si>
    <t>Provedení doplňků izolace proti vodě na vodorovné ploše z textilií vrstva ochranná</t>
  </si>
  <si>
    <t>-770869983</t>
  </si>
  <si>
    <t>81</t>
  </si>
  <si>
    <t>711491272</t>
  </si>
  <si>
    <t>Provedení doplňků izolace proti vodě na ploše svislé z textilií vrstva ochranná</t>
  </si>
  <si>
    <t>279655610</t>
  </si>
  <si>
    <t>82</t>
  </si>
  <si>
    <t>69311085</t>
  </si>
  <si>
    <t>geotextilie netkaná separační, ochranná, filtrační, drenážní PP 800g/m2</t>
  </si>
  <si>
    <t>-354960936</t>
  </si>
  <si>
    <t>138,6*1,05 'Přepočtené koeficientem množství</t>
  </si>
  <si>
    <t>83</t>
  </si>
  <si>
    <t>711491177</t>
  </si>
  <si>
    <t>Připevnění doplňků izolace proti vodě nerezovou lištou</t>
  </si>
  <si>
    <t>-1547700119</t>
  </si>
  <si>
    <t>14,95*2</t>
  </si>
  <si>
    <t>84</t>
  </si>
  <si>
    <t>137566170.R</t>
  </si>
  <si>
    <t>pásnice nerezová 50/5 - (kotvení izolace)</t>
  </si>
  <si>
    <t>25994631</t>
  </si>
  <si>
    <t>"prořez 3,0%"    29,9*1,03</t>
  </si>
  <si>
    <t>85</t>
  </si>
  <si>
    <t>311410111.R</t>
  </si>
  <si>
    <t>vrut nerez  10 x 60 (6hr. hlava) DIN 571/A2</t>
  </si>
  <si>
    <t>100 kus</t>
  </si>
  <si>
    <t>-2065097260</t>
  </si>
  <si>
    <t>86</t>
  </si>
  <si>
    <t>56280112</t>
  </si>
  <si>
    <t>hmoždinky univerzální 8x50</t>
  </si>
  <si>
    <t>-1148770231</t>
  </si>
  <si>
    <t>87</t>
  </si>
  <si>
    <t>998711201</t>
  </si>
  <si>
    <t>Přesun hmot procentní pro izolace proti vodě, vlhkosti a plynům v objektech v do 6 m</t>
  </si>
  <si>
    <t>%</t>
  </si>
  <si>
    <t>-818897675</t>
  </si>
  <si>
    <t>18-23-1/02 - SO 02 Oprava mostu v km 33,823 trati Noutonice - Podlešín _ Železniční svršek</t>
  </si>
  <si>
    <t>525341111</t>
  </si>
  <si>
    <t>Demontáž koleje na pražcích betonových soustavy S49 rozdělení c</t>
  </si>
  <si>
    <t>-432063777</t>
  </si>
  <si>
    <t>512531111</t>
  </si>
  <si>
    <t>Odstranění kolejového lože z kameniva po rozebrání koleje</t>
  </si>
  <si>
    <t>-1454018720</t>
  </si>
  <si>
    <t>512532993</t>
  </si>
  <si>
    <t>Příplatek za ztížení odstranění lože z kameniva po rozebrání koleje překážka po obou stranách</t>
  </si>
  <si>
    <t>-202591606</t>
  </si>
  <si>
    <t>511501255</t>
  </si>
  <si>
    <t>Zřízení kolejového lože z drceného kameniva</t>
  </si>
  <si>
    <t>392677181</t>
  </si>
  <si>
    <t>"na mostě"    0,7*5,1*9,0</t>
  </si>
  <si>
    <t>"před a za mostem"    49,0</t>
  </si>
  <si>
    <t>58344005</t>
  </si>
  <si>
    <t>kamenivo drcené hrubé frakce 32/63 třída BI OTP ČD</t>
  </si>
  <si>
    <t>CS ÚRS 2018 01</t>
  </si>
  <si>
    <t>-2062014983</t>
  </si>
  <si>
    <t>81,13*1,8 'Přepočtené koeficientem množství</t>
  </si>
  <si>
    <t>511501278</t>
  </si>
  <si>
    <t>Příplatek za ztížení kolejového lože z kameniva při překážce po obou stranách</t>
  </si>
  <si>
    <t>505476484</t>
  </si>
  <si>
    <t>521391121</t>
  </si>
  <si>
    <t>Montáž kolejnicových pasů soustavy S49</t>
  </si>
  <si>
    <t>-2146915936</t>
  </si>
  <si>
    <t>31198049</t>
  </si>
  <si>
    <t>podložka pryžová pod patu kolejnice S49  183x126x6</t>
  </si>
  <si>
    <t>2131021819</t>
  </si>
  <si>
    <t>43765101</t>
  </si>
  <si>
    <t>kolejnice železniční širokopatní tvaru 49E1 (S49)</t>
  </si>
  <si>
    <t>1387548116</t>
  </si>
  <si>
    <t>Poznámka k položce:_x000D_
NAOCEŃOVAT !! - použitý výzisk</t>
  </si>
  <si>
    <t>21*0,09935 'Přepočtené koeficientem množství</t>
  </si>
  <si>
    <t>59211206</t>
  </si>
  <si>
    <t>pražec z předpjatého betonu příčný, vystrojení pružné bezpodkladnicové vč. kompletů pro kolejnici S 49, 2600x300x220mm</t>
  </si>
  <si>
    <t>1215064317</t>
  </si>
  <si>
    <t>548121613</t>
  </si>
  <si>
    <t>Svařování kolejnic aluminotermicky plný předehřev soustavy S49</t>
  </si>
  <si>
    <t>-1612976977</t>
  </si>
  <si>
    <t>54653002</t>
  </si>
  <si>
    <t>dávka svařovací kolejnice S49 jakost R260 základní spára</t>
  </si>
  <si>
    <t>614278528</t>
  </si>
  <si>
    <t>543451112</t>
  </si>
  <si>
    <t>Umožnění volné dilatace kolejnice bez kluzných podložek bez demontáže a montáže upevňovadel</t>
  </si>
  <si>
    <t>-113302034</t>
  </si>
  <si>
    <t>543191111.R</t>
  </si>
  <si>
    <t>Směrové a výškové vyrovnání koleje automatickou podbíječkou</t>
  </si>
  <si>
    <t>257874767</t>
  </si>
  <si>
    <t>Poznámka k položce:_x000D_
Poznámka k položce: "ASP bude pro zbytek výměry nad nutné podbití v okolí mostů k dispozici ST - cena stanovena včetně PUŠLu"_x000D_
Včetně mostu v km 32,956</t>
  </si>
  <si>
    <t>514591111</t>
  </si>
  <si>
    <t>Doplnění kameniva v kolejích a výhybkách</t>
  </si>
  <si>
    <t>-976869505</t>
  </si>
  <si>
    <t>2004518370</t>
  </si>
  <si>
    <t>70*1,8 'Přepočtené koeficientem množství</t>
  </si>
  <si>
    <t>922501117</t>
  </si>
  <si>
    <t>Drážní stezka z drti kamenné zhutněné tl 100 mm</t>
  </si>
  <si>
    <t>-1233359219</t>
  </si>
  <si>
    <t>0,8*14,0</t>
  </si>
  <si>
    <t>-1951707829</t>
  </si>
  <si>
    <t>"kol. lože"    80,0*1,9</t>
  </si>
  <si>
    <t>"pryžové podložky"    35*2*(0,00018)</t>
  </si>
  <si>
    <t>997013501</t>
  </si>
  <si>
    <t>Odvoz suti a vybouraných hmot na skládku nebo meziskládku do 1 km se složením</t>
  </si>
  <si>
    <t>-736052986</t>
  </si>
  <si>
    <t>"kol. lože"    152,0</t>
  </si>
  <si>
    <t>997013509</t>
  </si>
  <si>
    <t>Příplatek k odvozu suti a vybouraných hmot na skládku ZKD 1 km přes 1 km</t>
  </si>
  <si>
    <t>692054158</t>
  </si>
  <si>
    <t>152,013*8 'Přepočtené koeficientem množství</t>
  </si>
  <si>
    <t>997221655</t>
  </si>
  <si>
    <t>-470133738</t>
  </si>
  <si>
    <t>997013813</t>
  </si>
  <si>
    <t>Poplatek za uložení na skládce (skládkovné) stavebního odpadu z plastických hmot kód odpadu 17 02 03</t>
  </si>
  <si>
    <t>-983421296</t>
  </si>
  <si>
    <t>"pryžové podložky"    0,013</t>
  </si>
  <si>
    <t>998241021</t>
  </si>
  <si>
    <t>Přesun hmot pro dráhy kolejové jakéhokoliv rozsahu dopravní vzdálenost do 5000 m</t>
  </si>
  <si>
    <t>-1403346769</t>
  </si>
  <si>
    <t>18-23-2 - Oprava mostu v km 33,823 trati Noutonice - Podlešín _ VRN</t>
  </si>
  <si>
    <t>18-23-2/01 - SO 02 Oprava mostu v km 33,823 trati Noutonice - Podlešín _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</si>
  <si>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</si>
  <si>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</si>
  <si>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</si>
  <si>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</si>
  <si>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</si>
  <si>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</si>
  <si>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VRN8 - Přesun stavebních kapacit</t>
  </si>
  <si>
    <t>VRN</t>
  </si>
  <si>
    <t>Vedlejší rozpočtové náklady</t>
  </si>
  <si>
    <t>VRN1</t>
  </si>
  <si>
    <t>Průzkumné, geodetické a projektové práce</t>
  </si>
  <si>
    <t>012203000</t>
  </si>
  <si>
    <t>Geodetické práce při provádění stavby</t>
  </si>
  <si>
    <t>kpl</t>
  </si>
  <si>
    <t>1024</t>
  </si>
  <si>
    <t>-926313819</t>
  </si>
  <si>
    <t>VRN3</t>
  </si>
  <si>
    <t>Zařízení staveniště</t>
  </si>
  <si>
    <t>030001000</t>
  </si>
  <si>
    <t>-1402868696</t>
  </si>
  <si>
    <t>Poznámka k položce:_x000D_
včetně pronájmů pozemků</t>
  </si>
  <si>
    <t>034002000</t>
  </si>
  <si>
    <t>Zabezpečení staveniště</t>
  </si>
  <si>
    <t>874324052</t>
  </si>
  <si>
    <t>Poznámka k položce:_x000D_
zabezpečení staveniště mimo pracovní dobu</t>
  </si>
  <si>
    <t>039002000</t>
  </si>
  <si>
    <t>Zrušení zařízení staveniště</t>
  </si>
  <si>
    <t>514723763</t>
  </si>
  <si>
    <t>Poznámka k položce:_x000D_
včetně uvedení pozemků do původního stavu, včetně komunikace pod mostem</t>
  </si>
  <si>
    <t>VRN4</t>
  </si>
  <si>
    <t>Inženýrská činnost</t>
  </si>
  <si>
    <t>042903000</t>
  </si>
  <si>
    <t>Ostatní posudky</t>
  </si>
  <si>
    <t>294276981</t>
  </si>
  <si>
    <t>Poznámka k položce:_x000D_
rozbory odpadů</t>
  </si>
  <si>
    <t>VRN6</t>
  </si>
  <si>
    <t>Územní vlivy</t>
  </si>
  <si>
    <t>060001000</t>
  </si>
  <si>
    <t>-1461367591</t>
  </si>
  <si>
    <t>065002000</t>
  </si>
  <si>
    <t>Mimostaveništní doprava materiálů</t>
  </si>
  <si>
    <t>1286506148</t>
  </si>
  <si>
    <t>Poznámka k položce:_x000D_
přepravy, které nejsou zakalkulovány v rozpočtu, včetně ASP a PUŠLu</t>
  </si>
  <si>
    <t>VRN7</t>
  </si>
  <si>
    <t>Provozní vlivy</t>
  </si>
  <si>
    <t>070001000</t>
  </si>
  <si>
    <t>-1557998809</t>
  </si>
  <si>
    <t>VRN8</t>
  </si>
  <si>
    <t>Přesun stavebních kapacit</t>
  </si>
  <si>
    <t>081002000</t>
  </si>
  <si>
    <t>Doprava zaměstnanců</t>
  </si>
  <si>
    <t>-1804831167</t>
  </si>
  <si>
    <t>18-23-2/02 - SO 02 Oprava mostu v km 33,823 trati Noutonice - Podlešín _ DSPS</t>
  </si>
  <si>
    <t>013254000</t>
  </si>
  <si>
    <t>Dokumentace skutečného provedení stavby</t>
  </si>
  <si>
    <t>CS ÚRS 2018 02</t>
  </si>
  <si>
    <t>-1690195373</t>
  </si>
  <si>
    <t>Poznámka k položce:_x000D_
DSPS 2x, vč. digitální podoby, ověřená SŽG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</si>
</sst>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0" xfId="0"/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17" fillId="0" borderId="0" xfId="0" applyNumberFormat="1" applyFont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2"/>
  <sheetViews>
    <sheetView showGridLines="0" tabSelected="1" workbookViewId="0">
      <selection activeCell="AK26" sqref="AK26:AO26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52"/>
      <c r="AS2" s="252"/>
      <c r="AT2" s="252"/>
      <c r="AU2" s="252"/>
      <c r="AV2" s="252"/>
      <c r="AW2" s="252"/>
      <c r="AX2" s="252"/>
      <c r="AY2" s="252"/>
      <c r="AZ2" s="252"/>
      <c r="BA2" s="252"/>
      <c r="BB2" s="252"/>
      <c r="BC2" s="252"/>
      <c r="BD2" s="252"/>
      <c r="BE2" s="252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3" t="s">
        <v>14</v>
      </c>
      <c r="L5" s="264"/>
      <c r="M5" s="264"/>
      <c r="N5" s="264"/>
      <c r="O5" s="264"/>
      <c r="P5" s="264"/>
      <c r="Q5" s="264"/>
      <c r="R5" s="264"/>
      <c r="S5" s="264"/>
      <c r="T5" s="264"/>
      <c r="U5" s="264"/>
      <c r="V5" s="264"/>
      <c r="W5" s="264"/>
      <c r="X5" s="264"/>
      <c r="Y5" s="264"/>
      <c r="Z5" s="264"/>
      <c r="AA5" s="264"/>
      <c r="AB5" s="264"/>
      <c r="AC5" s="264"/>
      <c r="AD5" s="264"/>
      <c r="AE5" s="264"/>
      <c r="AF5" s="264"/>
      <c r="AG5" s="264"/>
      <c r="AH5" s="264"/>
      <c r="AI5" s="264"/>
      <c r="AJ5" s="264"/>
      <c r="AK5" s="264"/>
      <c r="AL5" s="264"/>
      <c r="AM5" s="264"/>
      <c r="AN5" s="264"/>
      <c r="AO5" s="264"/>
      <c r="AP5" s="21"/>
      <c r="AQ5" s="21"/>
      <c r="AR5" s="19"/>
      <c r="BE5" s="260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65" t="s">
        <v>17</v>
      </c>
      <c r="L6" s="264"/>
      <c r="M6" s="264"/>
      <c r="N6" s="264"/>
      <c r="O6" s="264"/>
      <c r="P6" s="264"/>
      <c r="Q6" s="264"/>
      <c r="R6" s="264"/>
      <c r="S6" s="264"/>
      <c r="T6" s="264"/>
      <c r="U6" s="264"/>
      <c r="V6" s="264"/>
      <c r="W6" s="264"/>
      <c r="X6" s="264"/>
      <c r="Y6" s="264"/>
      <c r="Z6" s="264"/>
      <c r="AA6" s="264"/>
      <c r="AB6" s="264"/>
      <c r="AC6" s="264"/>
      <c r="AD6" s="264"/>
      <c r="AE6" s="264"/>
      <c r="AF6" s="264"/>
      <c r="AG6" s="264"/>
      <c r="AH6" s="264"/>
      <c r="AI6" s="264"/>
      <c r="AJ6" s="264"/>
      <c r="AK6" s="264"/>
      <c r="AL6" s="264"/>
      <c r="AM6" s="264"/>
      <c r="AN6" s="264"/>
      <c r="AO6" s="264"/>
      <c r="AP6" s="21"/>
      <c r="AQ6" s="21"/>
      <c r="AR6" s="19"/>
      <c r="BE6" s="261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7</v>
      </c>
      <c r="AO7" s="21"/>
      <c r="AP7" s="21"/>
      <c r="AQ7" s="21"/>
      <c r="AR7" s="19"/>
      <c r="BE7" s="261"/>
      <c r="BS7" s="16" t="s">
        <v>6</v>
      </c>
    </row>
    <row r="8" spans="1:74" s="1" customFormat="1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 t="s">
        <v>24</v>
      </c>
      <c r="AO8" s="21"/>
      <c r="AP8" s="21"/>
      <c r="AQ8" s="21"/>
      <c r="AR8" s="19"/>
      <c r="BE8" s="261"/>
      <c r="BS8" s="16" t="s">
        <v>6</v>
      </c>
    </row>
    <row r="9" spans="1:74" s="1" customFormat="1" ht="29.25" customHeight="1">
      <c r="B9" s="20"/>
      <c r="C9" s="21"/>
      <c r="D9" s="25" t="s">
        <v>25</v>
      </c>
      <c r="E9" s="21"/>
      <c r="F9" s="21"/>
      <c r="G9" s="21"/>
      <c r="H9" s="21"/>
      <c r="I9" s="21"/>
      <c r="J9" s="21"/>
      <c r="K9" s="30" t="s">
        <v>26</v>
      </c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5" t="s">
        <v>27</v>
      </c>
      <c r="AL9" s="21"/>
      <c r="AM9" s="21"/>
      <c r="AN9" s="30" t="s">
        <v>28</v>
      </c>
      <c r="AO9" s="21"/>
      <c r="AP9" s="21"/>
      <c r="AQ9" s="21"/>
      <c r="AR9" s="19"/>
      <c r="BE9" s="261"/>
      <c r="BS9" s="16" t="s">
        <v>6</v>
      </c>
    </row>
    <row r="10" spans="1:74" s="1" customFormat="1" ht="12" customHeight="1">
      <c r="B10" s="20"/>
      <c r="C10" s="21"/>
      <c r="D10" s="28" t="s">
        <v>29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30</v>
      </c>
      <c r="AL10" s="21"/>
      <c r="AM10" s="21"/>
      <c r="AN10" s="26" t="s">
        <v>31</v>
      </c>
      <c r="AO10" s="21"/>
      <c r="AP10" s="21"/>
      <c r="AQ10" s="21"/>
      <c r="AR10" s="19"/>
      <c r="BE10" s="261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32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33</v>
      </c>
      <c r="AL11" s="21"/>
      <c r="AM11" s="21"/>
      <c r="AN11" s="26" t="s">
        <v>34</v>
      </c>
      <c r="AO11" s="21"/>
      <c r="AP11" s="21"/>
      <c r="AQ11" s="21"/>
      <c r="AR11" s="19"/>
      <c r="BE11" s="261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61"/>
      <c r="BS12" s="16" t="s">
        <v>6</v>
      </c>
    </row>
    <row r="13" spans="1:74" s="1" customFormat="1" ht="12" customHeight="1">
      <c r="B13" s="20"/>
      <c r="C13" s="21"/>
      <c r="D13" s="28" t="s">
        <v>35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30</v>
      </c>
      <c r="AL13" s="21"/>
      <c r="AM13" s="21"/>
      <c r="AN13" s="31" t="s">
        <v>36</v>
      </c>
      <c r="AO13" s="21"/>
      <c r="AP13" s="21"/>
      <c r="AQ13" s="21"/>
      <c r="AR13" s="19"/>
      <c r="BE13" s="261"/>
      <c r="BS13" s="16" t="s">
        <v>6</v>
      </c>
    </row>
    <row r="14" spans="1:74" ht="12.75">
      <c r="B14" s="20"/>
      <c r="C14" s="21"/>
      <c r="D14" s="21"/>
      <c r="E14" s="266" t="s">
        <v>36</v>
      </c>
      <c r="F14" s="267"/>
      <c r="G14" s="267"/>
      <c r="H14" s="267"/>
      <c r="I14" s="267"/>
      <c r="J14" s="267"/>
      <c r="K14" s="267"/>
      <c r="L14" s="267"/>
      <c r="M14" s="267"/>
      <c r="N14" s="267"/>
      <c r="O14" s="267"/>
      <c r="P14" s="267"/>
      <c r="Q14" s="267"/>
      <c r="R14" s="267"/>
      <c r="S14" s="267"/>
      <c r="T14" s="267"/>
      <c r="U14" s="267"/>
      <c r="V14" s="267"/>
      <c r="W14" s="267"/>
      <c r="X14" s="267"/>
      <c r="Y14" s="267"/>
      <c r="Z14" s="267"/>
      <c r="AA14" s="267"/>
      <c r="AB14" s="267"/>
      <c r="AC14" s="267"/>
      <c r="AD14" s="267"/>
      <c r="AE14" s="267"/>
      <c r="AF14" s="267"/>
      <c r="AG14" s="267"/>
      <c r="AH14" s="267"/>
      <c r="AI14" s="267"/>
      <c r="AJ14" s="267"/>
      <c r="AK14" s="28" t="s">
        <v>33</v>
      </c>
      <c r="AL14" s="21"/>
      <c r="AM14" s="21"/>
      <c r="AN14" s="31" t="s">
        <v>36</v>
      </c>
      <c r="AO14" s="21"/>
      <c r="AP14" s="21"/>
      <c r="AQ14" s="21"/>
      <c r="AR14" s="19"/>
      <c r="BE14" s="261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61"/>
      <c r="BS15" s="16" t="s">
        <v>4</v>
      </c>
    </row>
    <row r="16" spans="1:74" s="1" customFormat="1" ht="12" customHeight="1">
      <c r="B16" s="20"/>
      <c r="C16" s="21"/>
      <c r="D16" s="28" t="s">
        <v>37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30</v>
      </c>
      <c r="AL16" s="21"/>
      <c r="AM16" s="21"/>
      <c r="AN16" s="26" t="s">
        <v>38</v>
      </c>
      <c r="AO16" s="21"/>
      <c r="AP16" s="21"/>
      <c r="AQ16" s="21"/>
      <c r="AR16" s="19"/>
      <c r="BE16" s="261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39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33</v>
      </c>
      <c r="AL17" s="21"/>
      <c r="AM17" s="21"/>
      <c r="AN17" s="26" t="s">
        <v>40</v>
      </c>
      <c r="AO17" s="21"/>
      <c r="AP17" s="21"/>
      <c r="AQ17" s="21"/>
      <c r="AR17" s="19"/>
      <c r="BE17" s="261"/>
      <c r="BS17" s="16" t="s">
        <v>41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61"/>
      <c r="BS18" s="16" t="s">
        <v>6</v>
      </c>
    </row>
    <row r="19" spans="1:71" s="1" customFormat="1" ht="12" customHeight="1">
      <c r="B19" s="20"/>
      <c r="C19" s="21"/>
      <c r="D19" s="28" t="s">
        <v>42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30</v>
      </c>
      <c r="AL19" s="21"/>
      <c r="AM19" s="21"/>
      <c r="AN19" s="26" t="s">
        <v>1</v>
      </c>
      <c r="AO19" s="21"/>
      <c r="AP19" s="21"/>
      <c r="AQ19" s="21"/>
      <c r="AR19" s="19"/>
      <c r="BE19" s="261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43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33</v>
      </c>
      <c r="AL20" s="21"/>
      <c r="AM20" s="21"/>
      <c r="AN20" s="26" t="s">
        <v>1</v>
      </c>
      <c r="AO20" s="21"/>
      <c r="AP20" s="21"/>
      <c r="AQ20" s="21"/>
      <c r="AR20" s="19"/>
      <c r="BE20" s="261"/>
      <c r="BS20" s="16" t="s">
        <v>41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61"/>
    </row>
    <row r="22" spans="1:71" s="1" customFormat="1" ht="12" customHeight="1">
      <c r="B22" s="20"/>
      <c r="C22" s="21"/>
      <c r="D22" s="28" t="s">
        <v>44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61"/>
    </row>
    <row r="23" spans="1:71" s="1" customFormat="1" ht="47.25" customHeight="1">
      <c r="B23" s="20"/>
      <c r="C23" s="21"/>
      <c r="D23" s="21"/>
      <c r="E23" s="268" t="s">
        <v>45</v>
      </c>
      <c r="F23" s="268"/>
      <c r="G23" s="268"/>
      <c r="H23" s="268"/>
      <c r="I23" s="268"/>
      <c r="J23" s="268"/>
      <c r="K23" s="268"/>
      <c r="L23" s="268"/>
      <c r="M23" s="268"/>
      <c r="N23" s="268"/>
      <c r="O23" s="268"/>
      <c r="P23" s="268"/>
      <c r="Q23" s="268"/>
      <c r="R23" s="268"/>
      <c r="S23" s="268"/>
      <c r="T23" s="268"/>
      <c r="U23" s="268"/>
      <c r="V23" s="268"/>
      <c r="W23" s="268"/>
      <c r="X23" s="268"/>
      <c r="Y23" s="268"/>
      <c r="Z23" s="268"/>
      <c r="AA23" s="268"/>
      <c r="AB23" s="268"/>
      <c r="AC23" s="268"/>
      <c r="AD23" s="268"/>
      <c r="AE23" s="268"/>
      <c r="AF23" s="268"/>
      <c r="AG23" s="268"/>
      <c r="AH23" s="268"/>
      <c r="AI23" s="268"/>
      <c r="AJ23" s="268"/>
      <c r="AK23" s="268"/>
      <c r="AL23" s="268"/>
      <c r="AM23" s="268"/>
      <c r="AN23" s="268"/>
      <c r="AO23" s="21"/>
      <c r="AP23" s="21"/>
      <c r="AQ23" s="21"/>
      <c r="AR23" s="19"/>
      <c r="BE23" s="261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61"/>
    </row>
    <row r="25" spans="1:71" s="1" customFormat="1" ht="6.95" customHeight="1">
      <c r="B25" s="20"/>
      <c r="C25" s="21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1"/>
      <c r="AQ25" s="21"/>
      <c r="AR25" s="19"/>
      <c r="BE25" s="261"/>
    </row>
    <row r="26" spans="1:71" s="2" customFormat="1" ht="25.9" customHeight="1">
      <c r="A26" s="34"/>
      <c r="B26" s="35"/>
      <c r="C26" s="36"/>
      <c r="D26" s="37" t="s">
        <v>46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69">
        <f>ROUND(AG94,2)</f>
        <v>0</v>
      </c>
      <c r="AL26" s="270"/>
      <c r="AM26" s="270"/>
      <c r="AN26" s="270"/>
      <c r="AO26" s="270"/>
      <c r="AP26" s="36"/>
      <c r="AQ26" s="36"/>
      <c r="AR26" s="39"/>
      <c r="BE26" s="261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61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71" t="s">
        <v>47</v>
      </c>
      <c r="M28" s="271"/>
      <c r="N28" s="271"/>
      <c r="O28" s="271"/>
      <c r="P28" s="271"/>
      <c r="Q28" s="36"/>
      <c r="R28" s="36"/>
      <c r="S28" s="36"/>
      <c r="T28" s="36"/>
      <c r="U28" s="36"/>
      <c r="V28" s="36"/>
      <c r="W28" s="271" t="s">
        <v>48</v>
      </c>
      <c r="X28" s="271"/>
      <c r="Y28" s="271"/>
      <c r="Z28" s="271"/>
      <c r="AA28" s="271"/>
      <c r="AB28" s="271"/>
      <c r="AC28" s="271"/>
      <c r="AD28" s="271"/>
      <c r="AE28" s="271"/>
      <c r="AF28" s="36"/>
      <c r="AG28" s="36"/>
      <c r="AH28" s="36"/>
      <c r="AI28" s="36"/>
      <c r="AJ28" s="36"/>
      <c r="AK28" s="271" t="s">
        <v>49</v>
      </c>
      <c r="AL28" s="271"/>
      <c r="AM28" s="271"/>
      <c r="AN28" s="271"/>
      <c r="AO28" s="271"/>
      <c r="AP28" s="36"/>
      <c r="AQ28" s="36"/>
      <c r="AR28" s="39"/>
      <c r="BE28" s="261"/>
    </row>
    <row r="29" spans="1:71" s="3" customFormat="1" ht="14.45" customHeight="1">
      <c r="B29" s="40"/>
      <c r="C29" s="41"/>
      <c r="D29" s="28" t="s">
        <v>50</v>
      </c>
      <c r="E29" s="41"/>
      <c r="F29" s="28" t="s">
        <v>51</v>
      </c>
      <c r="G29" s="41"/>
      <c r="H29" s="41"/>
      <c r="I29" s="41"/>
      <c r="J29" s="41"/>
      <c r="K29" s="41"/>
      <c r="L29" s="253">
        <v>0.21</v>
      </c>
      <c r="M29" s="254"/>
      <c r="N29" s="254"/>
      <c r="O29" s="254"/>
      <c r="P29" s="254"/>
      <c r="Q29" s="41"/>
      <c r="R29" s="41"/>
      <c r="S29" s="41"/>
      <c r="T29" s="41"/>
      <c r="U29" s="41"/>
      <c r="V29" s="41"/>
      <c r="W29" s="255">
        <f>ROUND(AZ94, 2)</f>
        <v>0</v>
      </c>
      <c r="X29" s="254"/>
      <c r="Y29" s="254"/>
      <c r="Z29" s="254"/>
      <c r="AA29" s="254"/>
      <c r="AB29" s="254"/>
      <c r="AC29" s="254"/>
      <c r="AD29" s="254"/>
      <c r="AE29" s="254"/>
      <c r="AF29" s="41"/>
      <c r="AG29" s="41"/>
      <c r="AH29" s="41"/>
      <c r="AI29" s="41"/>
      <c r="AJ29" s="41"/>
      <c r="AK29" s="255">
        <f>ROUND(AV94, 2)</f>
        <v>0</v>
      </c>
      <c r="AL29" s="254"/>
      <c r="AM29" s="254"/>
      <c r="AN29" s="254"/>
      <c r="AO29" s="254"/>
      <c r="AP29" s="41"/>
      <c r="AQ29" s="41"/>
      <c r="AR29" s="42"/>
      <c r="BE29" s="262"/>
    </row>
    <row r="30" spans="1:71" s="3" customFormat="1" ht="14.45" customHeight="1">
      <c r="B30" s="40"/>
      <c r="C30" s="41"/>
      <c r="D30" s="41"/>
      <c r="E30" s="41"/>
      <c r="F30" s="28" t="s">
        <v>52</v>
      </c>
      <c r="G30" s="41"/>
      <c r="H30" s="41"/>
      <c r="I30" s="41"/>
      <c r="J30" s="41"/>
      <c r="K30" s="41"/>
      <c r="L30" s="253">
        <v>0.15</v>
      </c>
      <c r="M30" s="254"/>
      <c r="N30" s="254"/>
      <c r="O30" s="254"/>
      <c r="P30" s="254"/>
      <c r="Q30" s="41"/>
      <c r="R30" s="41"/>
      <c r="S30" s="41"/>
      <c r="T30" s="41"/>
      <c r="U30" s="41"/>
      <c r="V30" s="41"/>
      <c r="W30" s="255">
        <f>ROUND(BA94, 2)</f>
        <v>0</v>
      </c>
      <c r="X30" s="254"/>
      <c r="Y30" s="254"/>
      <c r="Z30" s="254"/>
      <c r="AA30" s="254"/>
      <c r="AB30" s="254"/>
      <c r="AC30" s="254"/>
      <c r="AD30" s="254"/>
      <c r="AE30" s="254"/>
      <c r="AF30" s="41"/>
      <c r="AG30" s="41"/>
      <c r="AH30" s="41"/>
      <c r="AI30" s="41"/>
      <c r="AJ30" s="41"/>
      <c r="AK30" s="255">
        <f>ROUND(AW94, 2)</f>
        <v>0</v>
      </c>
      <c r="AL30" s="254"/>
      <c r="AM30" s="254"/>
      <c r="AN30" s="254"/>
      <c r="AO30" s="254"/>
      <c r="AP30" s="41"/>
      <c r="AQ30" s="41"/>
      <c r="AR30" s="42"/>
      <c r="BE30" s="262"/>
    </row>
    <row r="31" spans="1:71" s="3" customFormat="1" ht="14.45" hidden="1" customHeight="1">
      <c r="B31" s="40"/>
      <c r="C31" s="41"/>
      <c r="D31" s="41"/>
      <c r="E31" s="41"/>
      <c r="F31" s="28" t="s">
        <v>53</v>
      </c>
      <c r="G31" s="41"/>
      <c r="H31" s="41"/>
      <c r="I31" s="41"/>
      <c r="J31" s="41"/>
      <c r="K31" s="41"/>
      <c r="L31" s="253">
        <v>0.21</v>
      </c>
      <c r="M31" s="254"/>
      <c r="N31" s="254"/>
      <c r="O31" s="254"/>
      <c r="P31" s="254"/>
      <c r="Q31" s="41"/>
      <c r="R31" s="41"/>
      <c r="S31" s="41"/>
      <c r="T31" s="41"/>
      <c r="U31" s="41"/>
      <c r="V31" s="41"/>
      <c r="W31" s="255">
        <f>ROUND(BB94, 2)</f>
        <v>0</v>
      </c>
      <c r="X31" s="254"/>
      <c r="Y31" s="254"/>
      <c r="Z31" s="254"/>
      <c r="AA31" s="254"/>
      <c r="AB31" s="254"/>
      <c r="AC31" s="254"/>
      <c r="AD31" s="254"/>
      <c r="AE31" s="254"/>
      <c r="AF31" s="41"/>
      <c r="AG31" s="41"/>
      <c r="AH31" s="41"/>
      <c r="AI31" s="41"/>
      <c r="AJ31" s="41"/>
      <c r="AK31" s="255">
        <v>0</v>
      </c>
      <c r="AL31" s="254"/>
      <c r="AM31" s="254"/>
      <c r="AN31" s="254"/>
      <c r="AO31" s="254"/>
      <c r="AP31" s="41"/>
      <c r="AQ31" s="41"/>
      <c r="AR31" s="42"/>
      <c r="BE31" s="262"/>
    </row>
    <row r="32" spans="1:71" s="3" customFormat="1" ht="14.45" hidden="1" customHeight="1">
      <c r="B32" s="40"/>
      <c r="C32" s="41"/>
      <c r="D32" s="41"/>
      <c r="E32" s="41"/>
      <c r="F32" s="28" t="s">
        <v>54</v>
      </c>
      <c r="G32" s="41"/>
      <c r="H32" s="41"/>
      <c r="I32" s="41"/>
      <c r="J32" s="41"/>
      <c r="K32" s="41"/>
      <c r="L32" s="253">
        <v>0.15</v>
      </c>
      <c r="M32" s="254"/>
      <c r="N32" s="254"/>
      <c r="O32" s="254"/>
      <c r="P32" s="254"/>
      <c r="Q32" s="41"/>
      <c r="R32" s="41"/>
      <c r="S32" s="41"/>
      <c r="T32" s="41"/>
      <c r="U32" s="41"/>
      <c r="V32" s="41"/>
      <c r="W32" s="255">
        <f>ROUND(BC94, 2)</f>
        <v>0</v>
      </c>
      <c r="X32" s="254"/>
      <c r="Y32" s="254"/>
      <c r="Z32" s="254"/>
      <c r="AA32" s="254"/>
      <c r="AB32" s="254"/>
      <c r="AC32" s="254"/>
      <c r="AD32" s="254"/>
      <c r="AE32" s="254"/>
      <c r="AF32" s="41"/>
      <c r="AG32" s="41"/>
      <c r="AH32" s="41"/>
      <c r="AI32" s="41"/>
      <c r="AJ32" s="41"/>
      <c r="AK32" s="255">
        <v>0</v>
      </c>
      <c r="AL32" s="254"/>
      <c r="AM32" s="254"/>
      <c r="AN32" s="254"/>
      <c r="AO32" s="254"/>
      <c r="AP32" s="41"/>
      <c r="AQ32" s="41"/>
      <c r="AR32" s="42"/>
      <c r="BE32" s="262"/>
    </row>
    <row r="33" spans="1:57" s="3" customFormat="1" ht="14.45" hidden="1" customHeight="1">
      <c r="B33" s="40"/>
      <c r="C33" s="41"/>
      <c r="D33" s="41"/>
      <c r="E33" s="41"/>
      <c r="F33" s="28" t="s">
        <v>55</v>
      </c>
      <c r="G33" s="41"/>
      <c r="H33" s="41"/>
      <c r="I33" s="41"/>
      <c r="J33" s="41"/>
      <c r="K33" s="41"/>
      <c r="L33" s="253">
        <v>0</v>
      </c>
      <c r="M33" s="254"/>
      <c r="N33" s="254"/>
      <c r="O33" s="254"/>
      <c r="P33" s="254"/>
      <c r="Q33" s="41"/>
      <c r="R33" s="41"/>
      <c r="S33" s="41"/>
      <c r="T33" s="41"/>
      <c r="U33" s="41"/>
      <c r="V33" s="41"/>
      <c r="W33" s="255">
        <f>ROUND(BD94, 2)</f>
        <v>0</v>
      </c>
      <c r="X33" s="254"/>
      <c r="Y33" s="254"/>
      <c r="Z33" s="254"/>
      <c r="AA33" s="254"/>
      <c r="AB33" s="254"/>
      <c r="AC33" s="254"/>
      <c r="AD33" s="254"/>
      <c r="AE33" s="254"/>
      <c r="AF33" s="41"/>
      <c r="AG33" s="41"/>
      <c r="AH33" s="41"/>
      <c r="AI33" s="41"/>
      <c r="AJ33" s="41"/>
      <c r="AK33" s="255">
        <v>0</v>
      </c>
      <c r="AL33" s="254"/>
      <c r="AM33" s="254"/>
      <c r="AN33" s="254"/>
      <c r="AO33" s="254"/>
      <c r="AP33" s="41"/>
      <c r="AQ33" s="41"/>
      <c r="AR33" s="42"/>
      <c r="BE33" s="262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61"/>
    </row>
    <row r="35" spans="1:57" s="2" customFormat="1" ht="25.9" customHeight="1">
      <c r="A35" s="34"/>
      <c r="B35" s="35"/>
      <c r="C35" s="43"/>
      <c r="D35" s="44" t="s">
        <v>56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57</v>
      </c>
      <c r="U35" s="45"/>
      <c r="V35" s="45"/>
      <c r="W35" s="45"/>
      <c r="X35" s="259" t="s">
        <v>58</v>
      </c>
      <c r="Y35" s="257"/>
      <c r="Z35" s="257"/>
      <c r="AA35" s="257"/>
      <c r="AB35" s="257"/>
      <c r="AC35" s="45"/>
      <c r="AD35" s="45"/>
      <c r="AE35" s="45"/>
      <c r="AF35" s="45"/>
      <c r="AG35" s="45"/>
      <c r="AH35" s="45"/>
      <c r="AI35" s="45"/>
      <c r="AJ35" s="45"/>
      <c r="AK35" s="256">
        <f>SUM(AK26:AK33)</f>
        <v>0</v>
      </c>
      <c r="AL35" s="257"/>
      <c r="AM35" s="257"/>
      <c r="AN35" s="257"/>
      <c r="AO35" s="258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7"/>
      <c r="C49" s="48"/>
      <c r="D49" s="49" t="s">
        <v>59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60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4"/>
      <c r="B60" s="35"/>
      <c r="C60" s="36"/>
      <c r="D60" s="52" t="s">
        <v>61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62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61</v>
      </c>
      <c r="AI60" s="38"/>
      <c r="AJ60" s="38"/>
      <c r="AK60" s="38"/>
      <c r="AL60" s="38"/>
      <c r="AM60" s="52" t="s">
        <v>62</v>
      </c>
      <c r="AN60" s="38"/>
      <c r="AO60" s="38"/>
      <c r="AP60" s="36"/>
      <c r="AQ60" s="36"/>
      <c r="AR60" s="39"/>
      <c r="BE60" s="34"/>
    </row>
    <row r="61" spans="1:57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4"/>
      <c r="B64" s="35"/>
      <c r="C64" s="36"/>
      <c r="D64" s="49" t="s">
        <v>63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64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4"/>
      <c r="B75" s="35"/>
      <c r="C75" s="36"/>
      <c r="D75" s="52" t="s">
        <v>61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62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61</v>
      </c>
      <c r="AI75" s="38"/>
      <c r="AJ75" s="38"/>
      <c r="AK75" s="38"/>
      <c r="AL75" s="38"/>
      <c r="AM75" s="52" t="s">
        <v>62</v>
      </c>
      <c r="AN75" s="38"/>
      <c r="AO75" s="38"/>
      <c r="AP75" s="36"/>
      <c r="AQ75" s="36"/>
      <c r="AR75" s="39"/>
      <c r="BE75" s="34"/>
    </row>
    <row r="76" spans="1:57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2" t="s">
        <v>65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8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18-23a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86" t="str">
        <f>K6</f>
        <v>Oprava mostu v km 33,823 trati Noutonice - Podlešín</v>
      </c>
      <c r="M85" s="287"/>
      <c r="N85" s="287"/>
      <c r="O85" s="287"/>
      <c r="P85" s="287"/>
      <c r="Q85" s="287"/>
      <c r="R85" s="287"/>
      <c r="S85" s="287"/>
      <c r="T85" s="287"/>
      <c r="U85" s="287"/>
      <c r="V85" s="287"/>
      <c r="W85" s="287"/>
      <c r="X85" s="287"/>
      <c r="Y85" s="287"/>
      <c r="Z85" s="287"/>
      <c r="AA85" s="287"/>
      <c r="AB85" s="287"/>
      <c r="AC85" s="287"/>
      <c r="AD85" s="287"/>
      <c r="AE85" s="287"/>
      <c r="AF85" s="287"/>
      <c r="AG85" s="287"/>
      <c r="AH85" s="287"/>
      <c r="AI85" s="287"/>
      <c r="AJ85" s="287"/>
      <c r="AK85" s="287"/>
      <c r="AL85" s="287"/>
      <c r="AM85" s="287"/>
      <c r="AN85" s="287"/>
      <c r="AO85" s="287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8" t="s">
        <v>21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>Svrkyně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23</v>
      </c>
      <c r="AJ87" s="36"/>
      <c r="AK87" s="36"/>
      <c r="AL87" s="36"/>
      <c r="AM87" s="288" t="str">
        <f>IF(AN8= "","",AN8)</f>
        <v>19. 10. 2020</v>
      </c>
      <c r="AN87" s="288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25.7" customHeight="1">
      <c r="A89" s="34"/>
      <c r="B89" s="35"/>
      <c r="C89" s="28" t="s">
        <v>29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Správa železnic, státní organizace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37</v>
      </c>
      <c r="AJ89" s="36"/>
      <c r="AK89" s="36"/>
      <c r="AL89" s="36"/>
      <c r="AM89" s="295" t="str">
        <f>IF(E17="","",E17)</f>
        <v>Ing. Ivan Šír, projektování dopravních staveb a.s.</v>
      </c>
      <c r="AN89" s="296"/>
      <c r="AO89" s="296"/>
      <c r="AP89" s="296"/>
      <c r="AQ89" s="36"/>
      <c r="AR89" s="39"/>
      <c r="AS89" s="289" t="s">
        <v>66</v>
      </c>
      <c r="AT89" s="290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8" t="s">
        <v>35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42</v>
      </c>
      <c r="AJ90" s="36"/>
      <c r="AK90" s="36"/>
      <c r="AL90" s="36"/>
      <c r="AM90" s="295" t="str">
        <f>IF(E20="","",E20)</f>
        <v xml:space="preserve"> </v>
      </c>
      <c r="AN90" s="296"/>
      <c r="AO90" s="296"/>
      <c r="AP90" s="296"/>
      <c r="AQ90" s="36"/>
      <c r="AR90" s="39"/>
      <c r="AS90" s="291"/>
      <c r="AT90" s="292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93"/>
      <c r="AT91" s="294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81" t="s">
        <v>67</v>
      </c>
      <c r="D92" s="282"/>
      <c r="E92" s="282"/>
      <c r="F92" s="282"/>
      <c r="G92" s="282"/>
      <c r="H92" s="73"/>
      <c r="I92" s="284" t="s">
        <v>68</v>
      </c>
      <c r="J92" s="282"/>
      <c r="K92" s="282"/>
      <c r="L92" s="282"/>
      <c r="M92" s="282"/>
      <c r="N92" s="282"/>
      <c r="O92" s="282"/>
      <c r="P92" s="282"/>
      <c r="Q92" s="282"/>
      <c r="R92" s="282"/>
      <c r="S92" s="282"/>
      <c r="T92" s="282"/>
      <c r="U92" s="282"/>
      <c r="V92" s="282"/>
      <c r="W92" s="282"/>
      <c r="X92" s="282"/>
      <c r="Y92" s="282"/>
      <c r="Z92" s="282"/>
      <c r="AA92" s="282"/>
      <c r="AB92" s="282"/>
      <c r="AC92" s="282"/>
      <c r="AD92" s="282"/>
      <c r="AE92" s="282"/>
      <c r="AF92" s="282"/>
      <c r="AG92" s="283" t="s">
        <v>69</v>
      </c>
      <c r="AH92" s="282"/>
      <c r="AI92" s="282"/>
      <c r="AJ92" s="282"/>
      <c r="AK92" s="282"/>
      <c r="AL92" s="282"/>
      <c r="AM92" s="282"/>
      <c r="AN92" s="284" t="s">
        <v>70</v>
      </c>
      <c r="AO92" s="282"/>
      <c r="AP92" s="285"/>
      <c r="AQ92" s="74" t="s">
        <v>71</v>
      </c>
      <c r="AR92" s="39"/>
      <c r="AS92" s="75" t="s">
        <v>72</v>
      </c>
      <c r="AT92" s="76" t="s">
        <v>73</v>
      </c>
      <c r="AU92" s="76" t="s">
        <v>74</v>
      </c>
      <c r="AV92" s="76" t="s">
        <v>75</v>
      </c>
      <c r="AW92" s="76" t="s">
        <v>76</v>
      </c>
      <c r="AX92" s="76" t="s">
        <v>77</v>
      </c>
      <c r="AY92" s="76" t="s">
        <v>78</v>
      </c>
      <c r="AZ92" s="76" t="s">
        <v>79</v>
      </c>
      <c r="BA92" s="76" t="s">
        <v>80</v>
      </c>
      <c r="BB92" s="76" t="s">
        <v>81</v>
      </c>
      <c r="BC92" s="76" t="s">
        <v>82</v>
      </c>
      <c r="BD92" s="77" t="s">
        <v>83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84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75">
        <f>ROUND(AG95+AG98,2)</f>
        <v>0</v>
      </c>
      <c r="AH94" s="275"/>
      <c r="AI94" s="275"/>
      <c r="AJ94" s="275"/>
      <c r="AK94" s="275"/>
      <c r="AL94" s="275"/>
      <c r="AM94" s="275"/>
      <c r="AN94" s="276">
        <f t="shared" ref="AN94:AN100" si="0">SUM(AG94,AT94)</f>
        <v>0</v>
      </c>
      <c r="AO94" s="276"/>
      <c r="AP94" s="276"/>
      <c r="AQ94" s="85" t="s">
        <v>1</v>
      </c>
      <c r="AR94" s="86"/>
      <c r="AS94" s="87">
        <f>ROUND(AS95+AS98,2)</f>
        <v>0</v>
      </c>
      <c r="AT94" s="88">
        <f t="shared" ref="AT94:AT100" si="1">ROUND(SUM(AV94:AW94),2)</f>
        <v>0</v>
      </c>
      <c r="AU94" s="89">
        <f>ROUND(AU95+AU98,5)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ROUND(AZ95+AZ98,2)</f>
        <v>0</v>
      </c>
      <c r="BA94" s="88">
        <f>ROUND(BA95+BA98,2)</f>
        <v>0</v>
      </c>
      <c r="BB94" s="88">
        <f>ROUND(BB95+BB98,2)</f>
        <v>0</v>
      </c>
      <c r="BC94" s="88">
        <f>ROUND(BC95+BC98,2)</f>
        <v>0</v>
      </c>
      <c r="BD94" s="90">
        <f>ROUND(BD95+BD98,2)</f>
        <v>0</v>
      </c>
      <c r="BS94" s="91" t="s">
        <v>85</v>
      </c>
      <c r="BT94" s="91" t="s">
        <v>86</v>
      </c>
      <c r="BU94" s="92" t="s">
        <v>87</v>
      </c>
      <c r="BV94" s="91" t="s">
        <v>88</v>
      </c>
      <c r="BW94" s="91" t="s">
        <v>5</v>
      </c>
      <c r="BX94" s="91" t="s">
        <v>89</v>
      </c>
      <c r="CL94" s="91" t="s">
        <v>19</v>
      </c>
    </row>
    <row r="95" spans="1:91" s="7" customFormat="1" ht="37.5" customHeight="1">
      <c r="B95" s="93"/>
      <c r="C95" s="94"/>
      <c r="D95" s="280" t="s">
        <v>90</v>
      </c>
      <c r="E95" s="280"/>
      <c r="F95" s="280"/>
      <c r="G95" s="280"/>
      <c r="H95" s="280"/>
      <c r="I95" s="95"/>
      <c r="J95" s="280" t="s">
        <v>91</v>
      </c>
      <c r="K95" s="280"/>
      <c r="L95" s="280"/>
      <c r="M95" s="280"/>
      <c r="N95" s="280"/>
      <c r="O95" s="280"/>
      <c r="P95" s="280"/>
      <c r="Q95" s="280"/>
      <c r="R95" s="280"/>
      <c r="S95" s="280"/>
      <c r="T95" s="280"/>
      <c r="U95" s="280"/>
      <c r="V95" s="280"/>
      <c r="W95" s="280"/>
      <c r="X95" s="280"/>
      <c r="Y95" s="280"/>
      <c r="Z95" s="280"/>
      <c r="AA95" s="280"/>
      <c r="AB95" s="280"/>
      <c r="AC95" s="280"/>
      <c r="AD95" s="280"/>
      <c r="AE95" s="280"/>
      <c r="AF95" s="280"/>
      <c r="AG95" s="277">
        <f>ROUND(SUM(AG96:AG97),2)</f>
        <v>0</v>
      </c>
      <c r="AH95" s="278"/>
      <c r="AI95" s="278"/>
      <c r="AJ95" s="278"/>
      <c r="AK95" s="278"/>
      <c r="AL95" s="278"/>
      <c r="AM95" s="278"/>
      <c r="AN95" s="279">
        <f t="shared" si="0"/>
        <v>0</v>
      </c>
      <c r="AO95" s="278"/>
      <c r="AP95" s="278"/>
      <c r="AQ95" s="96" t="s">
        <v>92</v>
      </c>
      <c r="AR95" s="97"/>
      <c r="AS95" s="98">
        <f>ROUND(SUM(AS96:AS97),2)</f>
        <v>0</v>
      </c>
      <c r="AT95" s="99">
        <f t="shared" si="1"/>
        <v>0</v>
      </c>
      <c r="AU95" s="100">
        <f>ROUND(SUM(AU96:AU97),5)</f>
        <v>0</v>
      </c>
      <c r="AV95" s="99">
        <f>ROUND(AZ95*L29,2)</f>
        <v>0</v>
      </c>
      <c r="AW95" s="99">
        <f>ROUND(BA95*L30,2)</f>
        <v>0</v>
      </c>
      <c r="AX95" s="99">
        <f>ROUND(BB95*L29,2)</f>
        <v>0</v>
      </c>
      <c r="AY95" s="99">
        <f>ROUND(BC95*L30,2)</f>
        <v>0</v>
      </c>
      <c r="AZ95" s="99">
        <f>ROUND(SUM(AZ96:AZ97),2)</f>
        <v>0</v>
      </c>
      <c r="BA95" s="99">
        <f>ROUND(SUM(BA96:BA97),2)</f>
        <v>0</v>
      </c>
      <c r="BB95" s="99">
        <f>ROUND(SUM(BB96:BB97),2)</f>
        <v>0</v>
      </c>
      <c r="BC95" s="99">
        <f>ROUND(SUM(BC96:BC97),2)</f>
        <v>0</v>
      </c>
      <c r="BD95" s="101">
        <f>ROUND(SUM(BD96:BD97),2)</f>
        <v>0</v>
      </c>
      <c r="BS95" s="102" t="s">
        <v>85</v>
      </c>
      <c r="BT95" s="102" t="s">
        <v>93</v>
      </c>
      <c r="BU95" s="102" t="s">
        <v>87</v>
      </c>
      <c r="BV95" s="102" t="s">
        <v>88</v>
      </c>
      <c r="BW95" s="102" t="s">
        <v>94</v>
      </c>
      <c r="BX95" s="102" t="s">
        <v>5</v>
      </c>
      <c r="CL95" s="102" t="s">
        <v>19</v>
      </c>
      <c r="CM95" s="102" t="s">
        <v>95</v>
      </c>
    </row>
    <row r="96" spans="1:91" s="4" customFormat="1" ht="23.25" customHeight="1">
      <c r="A96" s="103" t="s">
        <v>96</v>
      </c>
      <c r="B96" s="58"/>
      <c r="C96" s="104"/>
      <c r="D96" s="104"/>
      <c r="E96" s="274" t="s">
        <v>97</v>
      </c>
      <c r="F96" s="274"/>
      <c r="G96" s="274"/>
      <c r="H96" s="274"/>
      <c r="I96" s="274"/>
      <c r="J96" s="104"/>
      <c r="K96" s="274" t="s">
        <v>98</v>
      </c>
      <c r="L96" s="274"/>
      <c r="M96" s="274"/>
      <c r="N96" s="274"/>
      <c r="O96" s="274"/>
      <c r="P96" s="274"/>
      <c r="Q96" s="274"/>
      <c r="R96" s="274"/>
      <c r="S96" s="274"/>
      <c r="T96" s="274"/>
      <c r="U96" s="274"/>
      <c r="V96" s="274"/>
      <c r="W96" s="274"/>
      <c r="X96" s="274"/>
      <c r="Y96" s="274"/>
      <c r="Z96" s="274"/>
      <c r="AA96" s="274"/>
      <c r="AB96" s="274"/>
      <c r="AC96" s="274"/>
      <c r="AD96" s="274"/>
      <c r="AE96" s="274"/>
      <c r="AF96" s="274"/>
      <c r="AG96" s="272">
        <f>'18-23-1-01 - SO 02 Oprava...'!J32</f>
        <v>0</v>
      </c>
      <c r="AH96" s="273"/>
      <c r="AI96" s="273"/>
      <c r="AJ96" s="273"/>
      <c r="AK96" s="273"/>
      <c r="AL96" s="273"/>
      <c r="AM96" s="273"/>
      <c r="AN96" s="272">
        <f t="shared" si="0"/>
        <v>0</v>
      </c>
      <c r="AO96" s="273"/>
      <c r="AP96" s="273"/>
      <c r="AQ96" s="105" t="s">
        <v>99</v>
      </c>
      <c r="AR96" s="60"/>
      <c r="AS96" s="106">
        <v>0</v>
      </c>
      <c r="AT96" s="107">
        <f t="shared" si="1"/>
        <v>0</v>
      </c>
      <c r="AU96" s="108">
        <f>'18-23-1-01 - SO 02 Oprava...'!P131</f>
        <v>0</v>
      </c>
      <c r="AV96" s="107">
        <f>'18-23-1-01 - SO 02 Oprava...'!J35</f>
        <v>0</v>
      </c>
      <c r="AW96" s="107">
        <f>'18-23-1-01 - SO 02 Oprava...'!J36</f>
        <v>0</v>
      </c>
      <c r="AX96" s="107">
        <f>'18-23-1-01 - SO 02 Oprava...'!J37</f>
        <v>0</v>
      </c>
      <c r="AY96" s="107">
        <f>'18-23-1-01 - SO 02 Oprava...'!J38</f>
        <v>0</v>
      </c>
      <c r="AZ96" s="107">
        <f>'18-23-1-01 - SO 02 Oprava...'!F35</f>
        <v>0</v>
      </c>
      <c r="BA96" s="107">
        <f>'18-23-1-01 - SO 02 Oprava...'!F36</f>
        <v>0</v>
      </c>
      <c r="BB96" s="107">
        <f>'18-23-1-01 - SO 02 Oprava...'!F37</f>
        <v>0</v>
      </c>
      <c r="BC96" s="107">
        <f>'18-23-1-01 - SO 02 Oprava...'!F38</f>
        <v>0</v>
      </c>
      <c r="BD96" s="109">
        <f>'18-23-1-01 - SO 02 Oprava...'!F39</f>
        <v>0</v>
      </c>
      <c r="BT96" s="110" t="s">
        <v>95</v>
      </c>
      <c r="BV96" s="110" t="s">
        <v>88</v>
      </c>
      <c r="BW96" s="110" t="s">
        <v>100</v>
      </c>
      <c r="BX96" s="110" t="s">
        <v>94</v>
      </c>
      <c r="CL96" s="110" t="s">
        <v>19</v>
      </c>
    </row>
    <row r="97" spans="1:91" s="4" customFormat="1" ht="23.25" customHeight="1">
      <c r="A97" s="103" t="s">
        <v>96</v>
      </c>
      <c r="B97" s="58"/>
      <c r="C97" s="104"/>
      <c r="D97" s="104"/>
      <c r="E97" s="274" t="s">
        <v>101</v>
      </c>
      <c r="F97" s="274"/>
      <c r="G97" s="274"/>
      <c r="H97" s="274"/>
      <c r="I97" s="274"/>
      <c r="J97" s="104"/>
      <c r="K97" s="274" t="s">
        <v>102</v>
      </c>
      <c r="L97" s="274"/>
      <c r="M97" s="274"/>
      <c r="N97" s="274"/>
      <c r="O97" s="274"/>
      <c r="P97" s="274"/>
      <c r="Q97" s="274"/>
      <c r="R97" s="274"/>
      <c r="S97" s="274"/>
      <c r="T97" s="274"/>
      <c r="U97" s="274"/>
      <c r="V97" s="274"/>
      <c r="W97" s="274"/>
      <c r="X97" s="274"/>
      <c r="Y97" s="274"/>
      <c r="Z97" s="274"/>
      <c r="AA97" s="274"/>
      <c r="AB97" s="274"/>
      <c r="AC97" s="274"/>
      <c r="AD97" s="274"/>
      <c r="AE97" s="274"/>
      <c r="AF97" s="274"/>
      <c r="AG97" s="272">
        <f>'18-23-1-02 - SO 02 Oprava...'!J32</f>
        <v>0</v>
      </c>
      <c r="AH97" s="273"/>
      <c r="AI97" s="273"/>
      <c r="AJ97" s="273"/>
      <c r="AK97" s="273"/>
      <c r="AL97" s="273"/>
      <c r="AM97" s="273"/>
      <c r="AN97" s="272">
        <f t="shared" si="0"/>
        <v>0</v>
      </c>
      <c r="AO97" s="273"/>
      <c r="AP97" s="273"/>
      <c r="AQ97" s="105" t="s">
        <v>99</v>
      </c>
      <c r="AR97" s="60"/>
      <c r="AS97" s="106">
        <v>0</v>
      </c>
      <c r="AT97" s="107">
        <f t="shared" si="1"/>
        <v>0</v>
      </c>
      <c r="AU97" s="108">
        <f>'18-23-1-02 - SO 02 Oprava...'!P124</f>
        <v>0</v>
      </c>
      <c r="AV97" s="107">
        <f>'18-23-1-02 - SO 02 Oprava...'!J35</f>
        <v>0</v>
      </c>
      <c r="AW97" s="107">
        <f>'18-23-1-02 - SO 02 Oprava...'!J36</f>
        <v>0</v>
      </c>
      <c r="AX97" s="107">
        <f>'18-23-1-02 - SO 02 Oprava...'!J37</f>
        <v>0</v>
      </c>
      <c r="AY97" s="107">
        <f>'18-23-1-02 - SO 02 Oprava...'!J38</f>
        <v>0</v>
      </c>
      <c r="AZ97" s="107">
        <f>'18-23-1-02 - SO 02 Oprava...'!F35</f>
        <v>0</v>
      </c>
      <c r="BA97" s="107">
        <f>'18-23-1-02 - SO 02 Oprava...'!F36</f>
        <v>0</v>
      </c>
      <c r="BB97" s="107">
        <f>'18-23-1-02 - SO 02 Oprava...'!F37</f>
        <v>0</v>
      </c>
      <c r="BC97" s="107">
        <f>'18-23-1-02 - SO 02 Oprava...'!F38</f>
        <v>0</v>
      </c>
      <c r="BD97" s="109">
        <f>'18-23-1-02 - SO 02 Oprava...'!F39</f>
        <v>0</v>
      </c>
      <c r="BT97" s="110" t="s">
        <v>95</v>
      </c>
      <c r="BV97" s="110" t="s">
        <v>88</v>
      </c>
      <c r="BW97" s="110" t="s">
        <v>103</v>
      </c>
      <c r="BX97" s="110" t="s">
        <v>94</v>
      </c>
      <c r="CL97" s="110" t="s">
        <v>19</v>
      </c>
    </row>
    <row r="98" spans="1:91" s="7" customFormat="1" ht="24.75" customHeight="1">
      <c r="B98" s="93"/>
      <c r="C98" s="94"/>
      <c r="D98" s="280" t="s">
        <v>104</v>
      </c>
      <c r="E98" s="280"/>
      <c r="F98" s="280"/>
      <c r="G98" s="280"/>
      <c r="H98" s="280"/>
      <c r="I98" s="95"/>
      <c r="J98" s="280" t="s">
        <v>105</v>
      </c>
      <c r="K98" s="280"/>
      <c r="L98" s="280"/>
      <c r="M98" s="280"/>
      <c r="N98" s="280"/>
      <c r="O98" s="280"/>
      <c r="P98" s="280"/>
      <c r="Q98" s="280"/>
      <c r="R98" s="280"/>
      <c r="S98" s="280"/>
      <c r="T98" s="280"/>
      <c r="U98" s="280"/>
      <c r="V98" s="280"/>
      <c r="W98" s="280"/>
      <c r="X98" s="280"/>
      <c r="Y98" s="280"/>
      <c r="Z98" s="280"/>
      <c r="AA98" s="280"/>
      <c r="AB98" s="280"/>
      <c r="AC98" s="280"/>
      <c r="AD98" s="280"/>
      <c r="AE98" s="280"/>
      <c r="AF98" s="280"/>
      <c r="AG98" s="277">
        <f>ROUND(SUM(AG99:AG100),2)</f>
        <v>0</v>
      </c>
      <c r="AH98" s="278"/>
      <c r="AI98" s="278"/>
      <c r="AJ98" s="278"/>
      <c r="AK98" s="278"/>
      <c r="AL98" s="278"/>
      <c r="AM98" s="278"/>
      <c r="AN98" s="279">
        <f t="shared" si="0"/>
        <v>0</v>
      </c>
      <c r="AO98" s="278"/>
      <c r="AP98" s="278"/>
      <c r="AQ98" s="96" t="s">
        <v>106</v>
      </c>
      <c r="AR98" s="97"/>
      <c r="AS98" s="98">
        <f>ROUND(SUM(AS99:AS100),2)</f>
        <v>0</v>
      </c>
      <c r="AT98" s="99">
        <f t="shared" si="1"/>
        <v>0</v>
      </c>
      <c r="AU98" s="100">
        <f>ROUND(SUM(AU99:AU100),5)</f>
        <v>0</v>
      </c>
      <c r="AV98" s="99">
        <f>ROUND(AZ98*L29,2)</f>
        <v>0</v>
      </c>
      <c r="AW98" s="99">
        <f>ROUND(BA98*L30,2)</f>
        <v>0</v>
      </c>
      <c r="AX98" s="99">
        <f>ROUND(BB98*L29,2)</f>
        <v>0</v>
      </c>
      <c r="AY98" s="99">
        <f>ROUND(BC98*L30,2)</f>
        <v>0</v>
      </c>
      <c r="AZ98" s="99">
        <f>ROUND(SUM(AZ99:AZ100),2)</f>
        <v>0</v>
      </c>
      <c r="BA98" s="99">
        <f>ROUND(SUM(BA99:BA100),2)</f>
        <v>0</v>
      </c>
      <c r="BB98" s="99">
        <f>ROUND(SUM(BB99:BB100),2)</f>
        <v>0</v>
      </c>
      <c r="BC98" s="99">
        <f>ROUND(SUM(BC99:BC100),2)</f>
        <v>0</v>
      </c>
      <c r="BD98" s="101">
        <f>ROUND(SUM(BD99:BD100),2)</f>
        <v>0</v>
      </c>
      <c r="BS98" s="102" t="s">
        <v>85</v>
      </c>
      <c r="BT98" s="102" t="s">
        <v>93</v>
      </c>
      <c r="BU98" s="102" t="s">
        <v>87</v>
      </c>
      <c r="BV98" s="102" t="s">
        <v>88</v>
      </c>
      <c r="BW98" s="102" t="s">
        <v>107</v>
      </c>
      <c r="BX98" s="102" t="s">
        <v>5</v>
      </c>
      <c r="CL98" s="102" t="s">
        <v>19</v>
      </c>
      <c r="CM98" s="102" t="s">
        <v>95</v>
      </c>
    </row>
    <row r="99" spans="1:91" s="4" customFormat="1" ht="23.25" customHeight="1">
      <c r="A99" s="103" t="s">
        <v>96</v>
      </c>
      <c r="B99" s="58"/>
      <c r="C99" s="104"/>
      <c r="D99" s="104"/>
      <c r="E99" s="274" t="s">
        <v>108</v>
      </c>
      <c r="F99" s="274"/>
      <c r="G99" s="274"/>
      <c r="H99" s="274"/>
      <c r="I99" s="274"/>
      <c r="J99" s="104"/>
      <c r="K99" s="274" t="s">
        <v>109</v>
      </c>
      <c r="L99" s="274"/>
      <c r="M99" s="274"/>
      <c r="N99" s="274"/>
      <c r="O99" s="274"/>
      <c r="P99" s="274"/>
      <c r="Q99" s="274"/>
      <c r="R99" s="274"/>
      <c r="S99" s="274"/>
      <c r="T99" s="274"/>
      <c r="U99" s="274"/>
      <c r="V99" s="274"/>
      <c r="W99" s="274"/>
      <c r="X99" s="274"/>
      <c r="Y99" s="274"/>
      <c r="Z99" s="274"/>
      <c r="AA99" s="274"/>
      <c r="AB99" s="274"/>
      <c r="AC99" s="274"/>
      <c r="AD99" s="274"/>
      <c r="AE99" s="274"/>
      <c r="AF99" s="274"/>
      <c r="AG99" s="272">
        <f>'18-23-2-01 - SO 02 Oprava...'!J32</f>
        <v>0</v>
      </c>
      <c r="AH99" s="273"/>
      <c r="AI99" s="273"/>
      <c r="AJ99" s="273"/>
      <c r="AK99" s="273"/>
      <c r="AL99" s="273"/>
      <c r="AM99" s="273"/>
      <c r="AN99" s="272">
        <f t="shared" si="0"/>
        <v>0</v>
      </c>
      <c r="AO99" s="273"/>
      <c r="AP99" s="273"/>
      <c r="AQ99" s="105" t="s">
        <v>99</v>
      </c>
      <c r="AR99" s="60"/>
      <c r="AS99" s="106">
        <v>0</v>
      </c>
      <c r="AT99" s="107">
        <f t="shared" si="1"/>
        <v>0</v>
      </c>
      <c r="AU99" s="108">
        <f>'18-23-2-01 - SO 02 Oprava...'!P126</f>
        <v>0</v>
      </c>
      <c r="AV99" s="107">
        <f>'18-23-2-01 - SO 02 Oprava...'!J35</f>
        <v>0</v>
      </c>
      <c r="AW99" s="107">
        <f>'18-23-2-01 - SO 02 Oprava...'!J36</f>
        <v>0</v>
      </c>
      <c r="AX99" s="107">
        <f>'18-23-2-01 - SO 02 Oprava...'!J37</f>
        <v>0</v>
      </c>
      <c r="AY99" s="107">
        <f>'18-23-2-01 - SO 02 Oprava...'!J38</f>
        <v>0</v>
      </c>
      <c r="AZ99" s="107">
        <f>'18-23-2-01 - SO 02 Oprava...'!F35</f>
        <v>0</v>
      </c>
      <c r="BA99" s="107">
        <f>'18-23-2-01 - SO 02 Oprava...'!F36</f>
        <v>0</v>
      </c>
      <c r="BB99" s="107">
        <f>'18-23-2-01 - SO 02 Oprava...'!F37</f>
        <v>0</v>
      </c>
      <c r="BC99" s="107">
        <f>'18-23-2-01 - SO 02 Oprava...'!F38</f>
        <v>0</v>
      </c>
      <c r="BD99" s="109">
        <f>'18-23-2-01 - SO 02 Oprava...'!F39</f>
        <v>0</v>
      </c>
      <c r="BT99" s="110" t="s">
        <v>95</v>
      </c>
      <c r="BV99" s="110" t="s">
        <v>88</v>
      </c>
      <c r="BW99" s="110" t="s">
        <v>110</v>
      </c>
      <c r="BX99" s="110" t="s">
        <v>107</v>
      </c>
      <c r="CL99" s="110" t="s">
        <v>19</v>
      </c>
    </row>
    <row r="100" spans="1:91" s="4" customFormat="1" ht="23.25" customHeight="1">
      <c r="A100" s="103" t="s">
        <v>96</v>
      </c>
      <c r="B100" s="58"/>
      <c r="C100" s="104"/>
      <c r="D100" s="104"/>
      <c r="E100" s="274" t="s">
        <v>111</v>
      </c>
      <c r="F100" s="274"/>
      <c r="G100" s="274"/>
      <c r="H100" s="274"/>
      <c r="I100" s="274"/>
      <c r="J100" s="104"/>
      <c r="K100" s="274" t="s">
        <v>112</v>
      </c>
      <c r="L100" s="274"/>
      <c r="M100" s="274"/>
      <c r="N100" s="274"/>
      <c r="O100" s="274"/>
      <c r="P100" s="274"/>
      <c r="Q100" s="274"/>
      <c r="R100" s="274"/>
      <c r="S100" s="274"/>
      <c r="T100" s="274"/>
      <c r="U100" s="274"/>
      <c r="V100" s="274"/>
      <c r="W100" s="274"/>
      <c r="X100" s="274"/>
      <c r="Y100" s="274"/>
      <c r="Z100" s="274"/>
      <c r="AA100" s="274"/>
      <c r="AB100" s="274"/>
      <c r="AC100" s="274"/>
      <c r="AD100" s="274"/>
      <c r="AE100" s="274"/>
      <c r="AF100" s="274"/>
      <c r="AG100" s="272">
        <f>'18-23-2-02 - SO 02 Oprava...'!J32</f>
        <v>0</v>
      </c>
      <c r="AH100" s="273"/>
      <c r="AI100" s="273"/>
      <c r="AJ100" s="273"/>
      <c r="AK100" s="273"/>
      <c r="AL100" s="273"/>
      <c r="AM100" s="273"/>
      <c r="AN100" s="272">
        <f t="shared" si="0"/>
        <v>0</v>
      </c>
      <c r="AO100" s="273"/>
      <c r="AP100" s="273"/>
      <c r="AQ100" s="105" t="s">
        <v>99</v>
      </c>
      <c r="AR100" s="60"/>
      <c r="AS100" s="111">
        <v>0</v>
      </c>
      <c r="AT100" s="112">
        <f t="shared" si="1"/>
        <v>0</v>
      </c>
      <c r="AU100" s="113">
        <f>'18-23-2-02 - SO 02 Oprava...'!P121</f>
        <v>0</v>
      </c>
      <c r="AV100" s="112">
        <f>'18-23-2-02 - SO 02 Oprava...'!J35</f>
        <v>0</v>
      </c>
      <c r="AW100" s="112">
        <f>'18-23-2-02 - SO 02 Oprava...'!J36</f>
        <v>0</v>
      </c>
      <c r="AX100" s="112">
        <f>'18-23-2-02 - SO 02 Oprava...'!J37</f>
        <v>0</v>
      </c>
      <c r="AY100" s="112">
        <f>'18-23-2-02 - SO 02 Oprava...'!J38</f>
        <v>0</v>
      </c>
      <c r="AZ100" s="112">
        <f>'18-23-2-02 - SO 02 Oprava...'!F35</f>
        <v>0</v>
      </c>
      <c r="BA100" s="112">
        <f>'18-23-2-02 - SO 02 Oprava...'!F36</f>
        <v>0</v>
      </c>
      <c r="BB100" s="112">
        <f>'18-23-2-02 - SO 02 Oprava...'!F37</f>
        <v>0</v>
      </c>
      <c r="BC100" s="112">
        <f>'18-23-2-02 - SO 02 Oprava...'!F38</f>
        <v>0</v>
      </c>
      <c r="BD100" s="114">
        <f>'18-23-2-02 - SO 02 Oprava...'!F39</f>
        <v>0</v>
      </c>
      <c r="BT100" s="110" t="s">
        <v>95</v>
      </c>
      <c r="BV100" s="110" t="s">
        <v>88</v>
      </c>
      <c r="BW100" s="110" t="s">
        <v>113</v>
      </c>
      <c r="BX100" s="110" t="s">
        <v>107</v>
      </c>
      <c r="CL100" s="110" t="s">
        <v>19</v>
      </c>
    </row>
    <row r="101" spans="1:91" s="2" customFormat="1" ht="30" customHeight="1">
      <c r="A101" s="34"/>
      <c r="B101" s="35"/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  <c r="R101" s="36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F101" s="36"/>
      <c r="AG101" s="36"/>
      <c r="AH101" s="36"/>
      <c r="AI101" s="36"/>
      <c r="AJ101" s="36"/>
      <c r="AK101" s="36"/>
      <c r="AL101" s="36"/>
      <c r="AM101" s="36"/>
      <c r="AN101" s="36"/>
      <c r="AO101" s="36"/>
      <c r="AP101" s="36"/>
      <c r="AQ101" s="36"/>
      <c r="AR101" s="39"/>
      <c r="AS101" s="34"/>
      <c r="AT101" s="34"/>
      <c r="AU101" s="34"/>
      <c r="AV101" s="34"/>
      <c r="AW101" s="34"/>
      <c r="AX101" s="34"/>
      <c r="AY101" s="34"/>
      <c r="AZ101" s="34"/>
      <c r="BA101" s="34"/>
      <c r="BB101" s="34"/>
      <c r="BC101" s="34"/>
      <c r="BD101" s="34"/>
      <c r="BE101" s="34"/>
    </row>
    <row r="102" spans="1:91" s="2" customFormat="1" ht="6.95" customHeight="1">
      <c r="A102" s="34"/>
      <c r="B102" s="54"/>
      <c r="C102" s="55"/>
      <c r="D102" s="55"/>
      <c r="E102" s="55"/>
      <c r="F102" s="55"/>
      <c r="G102" s="55"/>
      <c r="H102" s="55"/>
      <c r="I102" s="55"/>
      <c r="J102" s="55"/>
      <c r="K102" s="55"/>
      <c r="L102" s="55"/>
      <c r="M102" s="55"/>
      <c r="N102" s="55"/>
      <c r="O102" s="55"/>
      <c r="P102" s="55"/>
      <c r="Q102" s="55"/>
      <c r="R102" s="55"/>
      <c r="S102" s="55"/>
      <c r="T102" s="55"/>
      <c r="U102" s="55"/>
      <c r="V102" s="55"/>
      <c r="W102" s="55"/>
      <c r="X102" s="55"/>
      <c r="Y102" s="55"/>
      <c r="Z102" s="55"/>
      <c r="AA102" s="55"/>
      <c r="AB102" s="55"/>
      <c r="AC102" s="55"/>
      <c r="AD102" s="55"/>
      <c r="AE102" s="55"/>
      <c r="AF102" s="55"/>
      <c r="AG102" s="55"/>
      <c r="AH102" s="55"/>
      <c r="AI102" s="55"/>
      <c r="AJ102" s="55"/>
      <c r="AK102" s="55"/>
      <c r="AL102" s="55"/>
      <c r="AM102" s="55"/>
      <c r="AN102" s="55"/>
      <c r="AO102" s="55"/>
      <c r="AP102" s="55"/>
      <c r="AQ102" s="55"/>
      <c r="AR102" s="39"/>
      <c r="AS102" s="34"/>
      <c r="AT102" s="34"/>
      <c r="AU102" s="34"/>
      <c r="AV102" s="34"/>
      <c r="AW102" s="34"/>
      <c r="AX102" s="34"/>
      <c r="AY102" s="34"/>
      <c r="AZ102" s="34"/>
      <c r="BA102" s="34"/>
      <c r="BB102" s="34"/>
      <c r="BC102" s="34"/>
      <c r="BD102" s="34"/>
      <c r="BE102" s="34"/>
    </row>
  </sheetData>
  <sheetProtection algorithmName="SHA-512" hashValue="hC9L+nS8jVsoCFwQoKVx/GXYzqrvgIZO4lnQV/rKgYxufvj5PuxX6GfVonKGNchFgrVqkp57OlssW+s4Hxa1Dw==" saltValue="gYloFas+kUi+l99Ebze8+ouP2qrg1nhHrEb09uUeo0Hg6Va+m/YxOXJCVx9QbMcsWVnO2sBR49wXj+X5byMirg==" spinCount="100000" sheet="1" objects="1" scenarios="1" formatColumns="0" formatRows="0"/>
  <mergeCells count="62">
    <mergeCell ref="AS89:AT91"/>
    <mergeCell ref="AM89:AP89"/>
    <mergeCell ref="AM90:AP90"/>
    <mergeCell ref="E97:I97"/>
    <mergeCell ref="AG97:AM97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E100:I100"/>
    <mergeCell ref="K100:AF100"/>
    <mergeCell ref="AG94:AM94"/>
    <mergeCell ref="AN94:AP94"/>
    <mergeCell ref="AG98:AM98"/>
    <mergeCell ref="AN98:AP98"/>
    <mergeCell ref="D98:H98"/>
    <mergeCell ref="J98:AF98"/>
    <mergeCell ref="AN99:AP99"/>
    <mergeCell ref="AG99:AM99"/>
    <mergeCell ref="E99:I99"/>
    <mergeCell ref="K99:AF99"/>
    <mergeCell ref="AN96:AP96"/>
    <mergeCell ref="E96:I96"/>
    <mergeCell ref="K96:AF96"/>
    <mergeCell ref="AG96:AM96"/>
    <mergeCell ref="W30:AE30"/>
    <mergeCell ref="AK30:AO30"/>
    <mergeCell ref="L30:P30"/>
    <mergeCell ref="AK31:AO31"/>
    <mergeCell ref="AN100:AP100"/>
    <mergeCell ref="AG100:AM100"/>
    <mergeCell ref="K97:AF97"/>
    <mergeCell ref="AN97:AP97"/>
    <mergeCell ref="L85:AO85"/>
    <mergeCell ref="AM87:AN87"/>
    <mergeCell ref="AK26:AO26"/>
    <mergeCell ref="L28:P28"/>
    <mergeCell ref="W28:AE28"/>
    <mergeCell ref="AK28:AO28"/>
    <mergeCell ref="AK29:AO29"/>
    <mergeCell ref="L29:P29"/>
    <mergeCell ref="W29:AE29"/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4"/>
    <mergeCell ref="K5:AO5"/>
    <mergeCell ref="K6:AO6"/>
    <mergeCell ref="E14:AJ14"/>
    <mergeCell ref="E23:AN23"/>
  </mergeCells>
  <hyperlinks>
    <hyperlink ref="A96" location="'18-23-1-01 - SO 02 Oprava...'!C2" display="/"/>
    <hyperlink ref="A97" location="'18-23-1-02 - SO 02 Oprava...'!C2" display="/"/>
    <hyperlink ref="A99" location="'18-23-2-01 - SO 02 Oprava...'!C2" display="/"/>
    <hyperlink ref="A100" location="'18-23-2-02 - SO 02 Oprava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41"/>
  <sheetViews>
    <sheetView showGridLines="0" topLeftCell="A109" workbookViewId="0">
      <selection activeCell="V132" sqref="V132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2"/>
      <c r="M2" s="252"/>
      <c r="N2" s="252"/>
      <c r="O2" s="252"/>
      <c r="P2" s="252"/>
      <c r="Q2" s="252"/>
      <c r="R2" s="252"/>
      <c r="S2" s="252"/>
      <c r="T2" s="252"/>
      <c r="U2" s="252"/>
      <c r="V2" s="252"/>
      <c r="AT2" s="16" t="s">
        <v>100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19"/>
      <c r="AT3" s="16" t="s">
        <v>95</v>
      </c>
    </row>
    <row r="4" spans="1:46" s="1" customFormat="1" ht="24.95" customHeight="1">
      <c r="B4" s="19"/>
      <c r="D4" s="117" t="s">
        <v>114</v>
      </c>
      <c r="L4" s="19"/>
      <c r="M4" s="118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9" t="s">
        <v>16</v>
      </c>
      <c r="L6" s="19"/>
    </row>
    <row r="7" spans="1:46" s="1" customFormat="1" ht="16.5" customHeight="1">
      <c r="B7" s="19"/>
      <c r="E7" s="300" t="str">
        <f>'Rekapitulace zakázky'!K6</f>
        <v>Oprava mostu v km 33,823 trati Noutonice - Podlešín</v>
      </c>
      <c r="F7" s="301"/>
      <c r="G7" s="301"/>
      <c r="H7" s="301"/>
      <c r="L7" s="19"/>
    </row>
    <row r="8" spans="1:46" s="1" customFormat="1" ht="12" customHeight="1">
      <c r="B8" s="19"/>
      <c r="D8" s="119" t="s">
        <v>115</v>
      </c>
      <c r="L8" s="19"/>
    </row>
    <row r="9" spans="1:46" s="2" customFormat="1" ht="23.25" customHeight="1">
      <c r="A9" s="34"/>
      <c r="B9" s="39"/>
      <c r="C9" s="34"/>
      <c r="D9" s="34"/>
      <c r="E9" s="300" t="s">
        <v>116</v>
      </c>
      <c r="F9" s="302"/>
      <c r="G9" s="302"/>
      <c r="H9" s="302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9" t="s">
        <v>117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24.75" customHeight="1">
      <c r="A11" s="34"/>
      <c r="B11" s="39"/>
      <c r="C11" s="34"/>
      <c r="D11" s="34"/>
      <c r="E11" s="303" t="s">
        <v>118</v>
      </c>
      <c r="F11" s="302"/>
      <c r="G11" s="302"/>
      <c r="H11" s="302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9" t="s">
        <v>18</v>
      </c>
      <c r="E13" s="34"/>
      <c r="F13" s="110" t="s">
        <v>19</v>
      </c>
      <c r="G13" s="34"/>
      <c r="H13" s="34"/>
      <c r="I13" s="119" t="s">
        <v>20</v>
      </c>
      <c r="J13" s="110" t="s">
        <v>7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21</v>
      </c>
      <c r="E14" s="34"/>
      <c r="F14" s="110" t="s">
        <v>22</v>
      </c>
      <c r="G14" s="34"/>
      <c r="H14" s="34"/>
      <c r="I14" s="119" t="s">
        <v>23</v>
      </c>
      <c r="J14" s="120" t="str">
        <f>'Rekapitulace zakázky'!AN8</f>
        <v>19. 10. 2020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21.75" customHeight="1">
      <c r="A15" s="34"/>
      <c r="B15" s="39"/>
      <c r="C15" s="34"/>
      <c r="D15" s="121" t="s">
        <v>25</v>
      </c>
      <c r="E15" s="34"/>
      <c r="F15" s="122" t="s">
        <v>26</v>
      </c>
      <c r="G15" s="34"/>
      <c r="H15" s="34"/>
      <c r="I15" s="121" t="s">
        <v>27</v>
      </c>
      <c r="J15" s="122" t="s">
        <v>28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29</v>
      </c>
      <c r="E16" s="34"/>
      <c r="F16" s="34"/>
      <c r="G16" s="34"/>
      <c r="H16" s="34"/>
      <c r="I16" s="119" t="s">
        <v>30</v>
      </c>
      <c r="J16" s="110" t="s">
        <v>31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32</v>
      </c>
      <c r="F17" s="34"/>
      <c r="G17" s="34"/>
      <c r="H17" s="34"/>
      <c r="I17" s="119" t="s">
        <v>33</v>
      </c>
      <c r="J17" s="110" t="s">
        <v>34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9" t="s">
        <v>35</v>
      </c>
      <c r="E19" s="34"/>
      <c r="F19" s="34"/>
      <c r="G19" s="34"/>
      <c r="H19" s="34"/>
      <c r="I19" s="119" t="s">
        <v>30</v>
      </c>
      <c r="J19" s="29" t="str">
        <f>'Rekapitulace zakázky'!AN13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04" t="str">
        <f>'Rekapitulace zakázky'!E14</f>
        <v>Vyplň údaj</v>
      </c>
      <c r="F20" s="305"/>
      <c r="G20" s="305"/>
      <c r="H20" s="305"/>
      <c r="I20" s="119" t="s">
        <v>33</v>
      </c>
      <c r="J20" s="29" t="str">
        <f>'Rekapitulace zakázky'!AN14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9" t="s">
        <v>37</v>
      </c>
      <c r="E22" s="34"/>
      <c r="F22" s="34"/>
      <c r="G22" s="34"/>
      <c r="H22" s="34"/>
      <c r="I22" s="119" t="s">
        <v>30</v>
      </c>
      <c r="J22" s="110" t="s">
        <v>38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">
        <v>39</v>
      </c>
      <c r="F23" s="34"/>
      <c r="G23" s="34"/>
      <c r="H23" s="34"/>
      <c r="I23" s="119" t="s">
        <v>33</v>
      </c>
      <c r="J23" s="110" t="s">
        <v>40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9" t="s">
        <v>42</v>
      </c>
      <c r="E25" s="34"/>
      <c r="F25" s="34"/>
      <c r="G25" s="34"/>
      <c r="H25" s="34"/>
      <c r="I25" s="119" t="s">
        <v>30</v>
      </c>
      <c r="J25" s="110" t="str">
        <f>IF('Rekapitulace zakázky'!AN19="","",'Rekapitulace zakázky'!AN19)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zakázky'!E20="","",'Rekapitulace zakázky'!E20)</f>
        <v xml:space="preserve"> </v>
      </c>
      <c r="F26" s="34"/>
      <c r="G26" s="34"/>
      <c r="H26" s="34"/>
      <c r="I26" s="119" t="s">
        <v>33</v>
      </c>
      <c r="J26" s="110" t="str">
        <f>IF('Rekapitulace zakázky'!AN20="","",'Rekapitulace zakázky'!AN20)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9" t="s">
        <v>44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3"/>
      <c r="B29" s="124"/>
      <c r="C29" s="123"/>
      <c r="D29" s="123"/>
      <c r="E29" s="306" t="s">
        <v>1</v>
      </c>
      <c r="F29" s="306"/>
      <c r="G29" s="306"/>
      <c r="H29" s="306"/>
      <c r="I29" s="123"/>
      <c r="J29" s="123"/>
      <c r="K29" s="123"/>
      <c r="L29" s="125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6"/>
      <c r="E31" s="126"/>
      <c r="F31" s="126"/>
      <c r="G31" s="126"/>
      <c r="H31" s="126"/>
      <c r="I31" s="126"/>
      <c r="J31" s="126"/>
      <c r="K31" s="12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7" t="s">
        <v>46</v>
      </c>
      <c r="E32" s="34"/>
      <c r="F32" s="34"/>
      <c r="G32" s="34"/>
      <c r="H32" s="34"/>
      <c r="I32" s="34"/>
      <c r="J32" s="128">
        <f>ROUND(J131,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6"/>
      <c r="E33" s="126"/>
      <c r="F33" s="126"/>
      <c r="G33" s="126"/>
      <c r="H33" s="126"/>
      <c r="I33" s="126"/>
      <c r="J33" s="126"/>
      <c r="K33" s="126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9" t="s">
        <v>48</v>
      </c>
      <c r="G34" s="34"/>
      <c r="H34" s="34"/>
      <c r="I34" s="129" t="s">
        <v>47</v>
      </c>
      <c r="J34" s="129" t="s">
        <v>49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30" t="s">
        <v>50</v>
      </c>
      <c r="E35" s="119" t="s">
        <v>51</v>
      </c>
      <c r="F35" s="131">
        <f>ROUND((SUM(BE131:BE340)),  2)</f>
        <v>0</v>
      </c>
      <c r="G35" s="34"/>
      <c r="H35" s="34"/>
      <c r="I35" s="132">
        <v>0.21</v>
      </c>
      <c r="J35" s="131">
        <f>ROUND(((SUM(BE131:BE340))*I35),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9" t="s">
        <v>52</v>
      </c>
      <c r="F36" s="131">
        <f>ROUND((SUM(BF131:BF340)),  2)</f>
        <v>0</v>
      </c>
      <c r="G36" s="34"/>
      <c r="H36" s="34"/>
      <c r="I36" s="132">
        <v>0.15</v>
      </c>
      <c r="J36" s="131">
        <f>ROUND(((SUM(BF131:BF340))*I36),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53</v>
      </c>
      <c r="F37" s="131">
        <f>ROUND((SUM(BG131:BG340)),  2)</f>
        <v>0</v>
      </c>
      <c r="G37" s="34"/>
      <c r="H37" s="34"/>
      <c r="I37" s="132">
        <v>0.21</v>
      </c>
      <c r="J37" s="131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9" t="s">
        <v>54</v>
      </c>
      <c r="F38" s="131">
        <f>ROUND((SUM(BH131:BH340)),  2)</f>
        <v>0</v>
      </c>
      <c r="G38" s="34"/>
      <c r="H38" s="34"/>
      <c r="I38" s="132">
        <v>0.15</v>
      </c>
      <c r="J38" s="131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55</v>
      </c>
      <c r="F39" s="131">
        <f>ROUND((SUM(BI131:BI340)),  2)</f>
        <v>0</v>
      </c>
      <c r="G39" s="34"/>
      <c r="H39" s="34"/>
      <c r="I39" s="132">
        <v>0</v>
      </c>
      <c r="J39" s="131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3"/>
      <c r="D41" s="134" t="s">
        <v>56</v>
      </c>
      <c r="E41" s="135"/>
      <c r="F41" s="135"/>
      <c r="G41" s="136" t="s">
        <v>57</v>
      </c>
      <c r="H41" s="137" t="s">
        <v>58</v>
      </c>
      <c r="I41" s="135"/>
      <c r="J41" s="138">
        <f>SUM(J32:J39)</f>
        <v>0</v>
      </c>
      <c r="K41" s="139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2" customFormat="1" ht="14.45" customHeight="1">
      <c r="B49" s="51"/>
      <c r="D49" s="140" t="s">
        <v>59</v>
      </c>
      <c r="E49" s="141"/>
      <c r="F49" s="141"/>
      <c r="G49" s="140" t="s">
        <v>60</v>
      </c>
      <c r="H49" s="141"/>
      <c r="I49" s="141"/>
      <c r="J49" s="141"/>
      <c r="K49" s="141"/>
      <c r="L49" s="51"/>
    </row>
    <row r="50" spans="1:31">
      <c r="B50" s="19"/>
      <c r="L50" s="19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 s="2" customFormat="1" ht="12.75">
      <c r="A60" s="34"/>
      <c r="B60" s="39"/>
      <c r="C60" s="34"/>
      <c r="D60" s="142" t="s">
        <v>61</v>
      </c>
      <c r="E60" s="143"/>
      <c r="F60" s="144" t="s">
        <v>62</v>
      </c>
      <c r="G60" s="142" t="s">
        <v>61</v>
      </c>
      <c r="H60" s="143"/>
      <c r="I60" s="143"/>
      <c r="J60" s="145" t="s">
        <v>62</v>
      </c>
      <c r="K60" s="143"/>
      <c r="L60" s="51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31">
      <c r="B61" s="19"/>
      <c r="L61" s="19"/>
    </row>
    <row r="62" spans="1:31">
      <c r="B62" s="19"/>
      <c r="L62" s="19"/>
    </row>
    <row r="63" spans="1:31">
      <c r="B63" s="19"/>
      <c r="L63" s="19"/>
    </row>
    <row r="64" spans="1:31" s="2" customFormat="1" ht="12.75">
      <c r="A64" s="34"/>
      <c r="B64" s="39"/>
      <c r="C64" s="34"/>
      <c r="D64" s="140" t="s">
        <v>63</v>
      </c>
      <c r="E64" s="146"/>
      <c r="F64" s="146"/>
      <c r="G64" s="140" t="s">
        <v>64</v>
      </c>
      <c r="H64" s="146"/>
      <c r="I64" s="146"/>
      <c r="J64" s="146"/>
      <c r="K64" s="146"/>
      <c r="L64" s="51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5" spans="1:31">
      <c r="B65" s="19"/>
      <c r="L65" s="19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 s="2" customFormat="1" ht="12.75">
      <c r="A75" s="34"/>
      <c r="B75" s="39"/>
      <c r="C75" s="34"/>
      <c r="D75" s="142" t="s">
        <v>61</v>
      </c>
      <c r="E75" s="143"/>
      <c r="F75" s="144" t="s">
        <v>62</v>
      </c>
      <c r="G75" s="142" t="s">
        <v>61</v>
      </c>
      <c r="H75" s="143"/>
      <c r="I75" s="143"/>
      <c r="J75" s="145" t="s">
        <v>62</v>
      </c>
      <c r="K75" s="143"/>
      <c r="L75" s="51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4.45" customHeight="1">
      <c r="A76" s="34"/>
      <c r="B76" s="147"/>
      <c r="C76" s="148"/>
      <c r="D76" s="148"/>
      <c r="E76" s="148"/>
      <c r="F76" s="148"/>
      <c r="G76" s="148"/>
      <c r="H76" s="148"/>
      <c r="I76" s="148"/>
      <c r="J76" s="148"/>
      <c r="K76" s="148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80" spans="1:31" s="2" customFormat="1" ht="6.95" customHeight="1">
      <c r="A80" s="34"/>
      <c r="B80" s="149"/>
      <c r="C80" s="150"/>
      <c r="D80" s="150"/>
      <c r="E80" s="150"/>
      <c r="F80" s="150"/>
      <c r="G80" s="150"/>
      <c r="H80" s="150"/>
      <c r="I80" s="150"/>
      <c r="J80" s="150"/>
      <c r="K80" s="150"/>
      <c r="L80" s="51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31" s="2" customFormat="1" ht="24.95" customHeight="1">
      <c r="A81" s="34"/>
      <c r="B81" s="35"/>
      <c r="C81" s="22" t="s">
        <v>119</v>
      </c>
      <c r="D81" s="36"/>
      <c r="E81" s="36"/>
      <c r="F81" s="36"/>
      <c r="G81" s="36"/>
      <c r="H81" s="36"/>
      <c r="I81" s="36"/>
      <c r="J81" s="36"/>
      <c r="K81" s="36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6.95" customHeight="1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12" customHeight="1">
      <c r="A83" s="34"/>
      <c r="B83" s="35"/>
      <c r="C83" s="28" t="s">
        <v>16</v>
      </c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6.5" customHeight="1">
      <c r="A84" s="34"/>
      <c r="B84" s="35"/>
      <c r="C84" s="36"/>
      <c r="D84" s="36"/>
      <c r="E84" s="298" t="str">
        <f>E7</f>
        <v>Oprava mostu v km 33,823 trati Noutonice - Podlešín</v>
      </c>
      <c r="F84" s="299"/>
      <c r="G84" s="299"/>
      <c r="H84" s="299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1" customFormat="1" ht="12" customHeight="1">
      <c r="B85" s="20"/>
      <c r="C85" s="28" t="s">
        <v>115</v>
      </c>
      <c r="D85" s="21"/>
      <c r="E85" s="21"/>
      <c r="F85" s="21"/>
      <c r="G85" s="21"/>
      <c r="H85" s="21"/>
      <c r="I85" s="21"/>
      <c r="J85" s="21"/>
      <c r="K85" s="21"/>
      <c r="L85" s="19"/>
    </row>
    <row r="86" spans="1:31" s="2" customFormat="1" ht="23.25" customHeight="1">
      <c r="A86" s="34"/>
      <c r="B86" s="35"/>
      <c r="C86" s="36"/>
      <c r="D86" s="36"/>
      <c r="E86" s="298" t="s">
        <v>116</v>
      </c>
      <c r="F86" s="297"/>
      <c r="G86" s="297"/>
      <c r="H86" s="297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31" s="2" customFormat="1" ht="12" customHeight="1">
      <c r="A87" s="34"/>
      <c r="B87" s="35"/>
      <c r="C87" s="28" t="s">
        <v>117</v>
      </c>
      <c r="D87" s="36"/>
      <c r="E87" s="36"/>
      <c r="F87" s="36"/>
      <c r="G87" s="36"/>
      <c r="H87" s="3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24.75" customHeight="1">
      <c r="A88" s="34"/>
      <c r="B88" s="35"/>
      <c r="C88" s="36"/>
      <c r="D88" s="36"/>
      <c r="E88" s="286" t="str">
        <f>E11</f>
        <v>18-23-1/01 - SO 02 Oprava mostu v km 33,823 trati Noutonice - Podlešín _ Most</v>
      </c>
      <c r="F88" s="297"/>
      <c r="G88" s="297"/>
      <c r="H88" s="297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6.95" customHeight="1">
      <c r="A89" s="34"/>
      <c r="B89" s="35"/>
      <c r="C89" s="36"/>
      <c r="D89" s="36"/>
      <c r="E89" s="36"/>
      <c r="F89" s="36"/>
      <c r="G89" s="36"/>
      <c r="H89" s="36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2" customHeight="1">
      <c r="A90" s="34"/>
      <c r="B90" s="35"/>
      <c r="C90" s="28" t="s">
        <v>21</v>
      </c>
      <c r="D90" s="36"/>
      <c r="E90" s="36"/>
      <c r="F90" s="26" t="str">
        <f>F14</f>
        <v>Svrkyně</v>
      </c>
      <c r="G90" s="36"/>
      <c r="H90" s="36"/>
      <c r="I90" s="28" t="s">
        <v>23</v>
      </c>
      <c r="J90" s="66" t="str">
        <f>IF(J14="","",J14)</f>
        <v>19. 10. 2020</v>
      </c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6.95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54.4" customHeight="1">
      <c r="A92" s="34"/>
      <c r="B92" s="35"/>
      <c r="C92" s="28" t="s">
        <v>29</v>
      </c>
      <c r="D92" s="36"/>
      <c r="E92" s="36"/>
      <c r="F92" s="26" t="str">
        <f>E17</f>
        <v>Správa železnic, státní organizace</v>
      </c>
      <c r="G92" s="36"/>
      <c r="H92" s="36"/>
      <c r="I92" s="28" t="s">
        <v>37</v>
      </c>
      <c r="J92" s="32" t="str">
        <f>E23</f>
        <v>Ing. Ivan Šír, projektování dopravních staveb a.s.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8" t="s">
        <v>35</v>
      </c>
      <c r="D93" s="36"/>
      <c r="E93" s="36"/>
      <c r="F93" s="26" t="str">
        <f>IF(E20="","",E20)</f>
        <v>Vyplň údaj</v>
      </c>
      <c r="G93" s="36"/>
      <c r="H93" s="36"/>
      <c r="I93" s="28" t="s">
        <v>42</v>
      </c>
      <c r="J93" s="32" t="str">
        <f>E26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0.35" customHeight="1">
      <c r="A94" s="34"/>
      <c r="B94" s="35"/>
      <c r="C94" s="36"/>
      <c r="D94" s="36"/>
      <c r="E94" s="36"/>
      <c r="F94" s="36"/>
      <c r="G94" s="36"/>
      <c r="H94" s="36"/>
      <c r="I94" s="36"/>
      <c r="J94" s="36"/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29.25" customHeight="1">
      <c r="A95" s="34"/>
      <c r="B95" s="35"/>
      <c r="C95" s="151" t="s">
        <v>120</v>
      </c>
      <c r="D95" s="152"/>
      <c r="E95" s="152"/>
      <c r="F95" s="152"/>
      <c r="G95" s="152"/>
      <c r="H95" s="152"/>
      <c r="I95" s="152"/>
      <c r="J95" s="153" t="s">
        <v>121</v>
      </c>
      <c r="K95" s="152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0.35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22.9" customHeight="1">
      <c r="A97" s="34"/>
      <c r="B97" s="35"/>
      <c r="C97" s="154" t="s">
        <v>122</v>
      </c>
      <c r="D97" s="36"/>
      <c r="E97" s="36"/>
      <c r="F97" s="36"/>
      <c r="G97" s="36"/>
      <c r="H97" s="36"/>
      <c r="I97" s="36"/>
      <c r="J97" s="84">
        <f>J131</f>
        <v>0</v>
      </c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U97" s="16" t="s">
        <v>123</v>
      </c>
    </row>
    <row r="98" spans="1:47" s="9" customFormat="1" ht="24.95" customHeight="1">
      <c r="B98" s="155"/>
      <c r="C98" s="156"/>
      <c r="D98" s="157" t="s">
        <v>124</v>
      </c>
      <c r="E98" s="158"/>
      <c r="F98" s="158"/>
      <c r="G98" s="158"/>
      <c r="H98" s="158"/>
      <c r="I98" s="158"/>
      <c r="J98" s="159">
        <f>J132</f>
        <v>0</v>
      </c>
      <c r="K98" s="156"/>
      <c r="L98" s="160"/>
    </row>
    <row r="99" spans="1:47" s="10" customFormat="1" ht="19.899999999999999" customHeight="1">
      <c r="B99" s="161"/>
      <c r="C99" s="104"/>
      <c r="D99" s="162" t="s">
        <v>125</v>
      </c>
      <c r="E99" s="163"/>
      <c r="F99" s="163"/>
      <c r="G99" s="163"/>
      <c r="H99" s="163"/>
      <c r="I99" s="163"/>
      <c r="J99" s="164">
        <f>J133</f>
        <v>0</v>
      </c>
      <c r="K99" s="104"/>
      <c r="L99" s="165"/>
    </row>
    <row r="100" spans="1:47" s="10" customFormat="1" ht="19.899999999999999" customHeight="1">
      <c r="B100" s="161"/>
      <c r="C100" s="104"/>
      <c r="D100" s="162" t="s">
        <v>126</v>
      </c>
      <c r="E100" s="163"/>
      <c r="F100" s="163"/>
      <c r="G100" s="163"/>
      <c r="H100" s="163"/>
      <c r="I100" s="163"/>
      <c r="J100" s="164">
        <f>J150</f>
        <v>0</v>
      </c>
      <c r="K100" s="104"/>
      <c r="L100" s="165"/>
    </row>
    <row r="101" spans="1:47" s="10" customFormat="1" ht="19.899999999999999" customHeight="1">
      <c r="B101" s="161"/>
      <c r="C101" s="104"/>
      <c r="D101" s="162" t="s">
        <v>127</v>
      </c>
      <c r="E101" s="163"/>
      <c r="F101" s="163"/>
      <c r="G101" s="163"/>
      <c r="H101" s="163"/>
      <c r="I101" s="163"/>
      <c r="J101" s="164">
        <f>J165</f>
        <v>0</v>
      </c>
      <c r="K101" s="104"/>
      <c r="L101" s="165"/>
    </row>
    <row r="102" spans="1:47" s="10" customFormat="1" ht="19.899999999999999" customHeight="1">
      <c r="B102" s="161"/>
      <c r="C102" s="104"/>
      <c r="D102" s="162" t="s">
        <v>128</v>
      </c>
      <c r="E102" s="163"/>
      <c r="F102" s="163"/>
      <c r="G102" s="163"/>
      <c r="H102" s="163"/>
      <c r="I102" s="163"/>
      <c r="J102" s="164">
        <f>J183</f>
        <v>0</v>
      </c>
      <c r="K102" s="104"/>
      <c r="L102" s="165"/>
    </row>
    <row r="103" spans="1:47" s="10" customFormat="1" ht="19.899999999999999" customHeight="1">
      <c r="B103" s="161"/>
      <c r="C103" s="104"/>
      <c r="D103" s="162" t="s">
        <v>129</v>
      </c>
      <c r="E103" s="163"/>
      <c r="F103" s="163"/>
      <c r="G103" s="163"/>
      <c r="H103" s="163"/>
      <c r="I103" s="163"/>
      <c r="J103" s="164">
        <f>J201</f>
        <v>0</v>
      </c>
      <c r="K103" s="104"/>
      <c r="L103" s="165"/>
    </row>
    <row r="104" spans="1:47" s="10" customFormat="1" ht="19.899999999999999" customHeight="1">
      <c r="B104" s="161"/>
      <c r="C104" s="104"/>
      <c r="D104" s="162" t="s">
        <v>130</v>
      </c>
      <c r="E104" s="163"/>
      <c r="F104" s="163"/>
      <c r="G104" s="163"/>
      <c r="H104" s="163"/>
      <c r="I104" s="163"/>
      <c r="J104" s="164">
        <f>J204</f>
        <v>0</v>
      </c>
      <c r="K104" s="104"/>
      <c r="L104" s="165"/>
    </row>
    <row r="105" spans="1:47" s="10" customFormat="1" ht="19.899999999999999" customHeight="1">
      <c r="B105" s="161"/>
      <c r="C105" s="104"/>
      <c r="D105" s="162" t="s">
        <v>131</v>
      </c>
      <c r="E105" s="163"/>
      <c r="F105" s="163"/>
      <c r="G105" s="163"/>
      <c r="H105" s="163"/>
      <c r="I105" s="163"/>
      <c r="J105" s="164">
        <f>J218</f>
        <v>0</v>
      </c>
      <c r="K105" s="104"/>
      <c r="L105" s="165"/>
    </row>
    <row r="106" spans="1:47" s="10" customFormat="1" ht="19.899999999999999" customHeight="1">
      <c r="B106" s="161"/>
      <c r="C106" s="104"/>
      <c r="D106" s="162" t="s">
        <v>132</v>
      </c>
      <c r="E106" s="163"/>
      <c r="F106" s="163"/>
      <c r="G106" s="163"/>
      <c r="H106" s="163"/>
      <c r="I106" s="163"/>
      <c r="J106" s="164">
        <f>J283</f>
        <v>0</v>
      </c>
      <c r="K106" s="104"/>
      <c r="L106" s="165"/>
    </row>
    <row r="107" spans="1:47" s="10" customFormat="1" ht="19.899999999999999" customHeight="1">
      <c r="B107" s="161"/>
      <c r="C107" s="104"/>
      <c r="D107" s="162" t="s">
        <v>133</v>
      </c>
      <c r="E107" s="163"/>
      <c r="F107" s="163"/>
      <c r="G107" s="163"/>
      <c r="H107" s="163"/>
      <c r="I107" s="163"/>
      <c r="J107" s="164">
        <f>J308</f>
        <v>0</v>
      </c>
      <c r="K107" s="104"/>
      <c r="L107" s="165"/>
    </row>
    <row r="108" spans="1:47" s="9" customFormat="1" ht="24.95" customHeight="1">
      <c r="B108" s="155"/>
      <c r="C108" s="156"/>
      <c r="D108" s="157" t="s">
        <v>134</v>
      </c>
      <c r="E108" s="158"/>
      <c r="F108" s="158"/>
      <c r="G108" s="158"/>
      <c r="H108" s="158"/>
      <c r="I108" s="158"/>
      <c r="J108" s="159">
        <f>J310</f>
        <v>0</v>
      </c>
      <c r="K108" s="156"/>
      <c r="L108" s="160"/>
    </row>
    <row r="109" spans="1:47" s="10" customFormat="1" ht="19.899999999999999" customHeight="1">
      <c r="B109" s="161"/>
      <c r="C109" s="104"/>
      <c r="D109" s="162" t="s">
        <v>135</v>
      </c>
      <c r="E109" s="163"/>
      <c r="F109" s="163"/>
      <c r="G109" s="163"/>
      <c r="H109" s="163"/>
      <c r="I109" s="163"/>
      <c r="J109" s="164">
        <f>J311</f>
        <v>0</v>
      </c>
      <c r="K109" s="104"/>
      <c r="L109" s="165"/>
    </row>
    <row r="110" spans="1:47" s="2" customFormat="1" ht="21.75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6.95" customHeight="1">
      <c r="A111" s="34"/>
      <c r="B111" s="54"/>
      <c r="C111" s="55"/>
      <c r="D111" s="55"/>
      <c r="E111" s="55"/>
      <c r="F111" s="55"/>
      <c r="G111" s="55"/>
      <c r="H111" s="55"/>
      <c r="I111" s="55"/>
      <c r="J111" s="55"/>
      <c r="K111" s="55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5" spans="1:31" s="2" customFormat="1" ht="6.95" customHeight="1">
      <c r="A115" s="34"/>
      <c r="B115" s="56"/>
      <c r="C115" s="57"/>
      <c r="D115" s="57"/>
      <c r="E115" s="57"/>
      <c r="F115" s="57"/>
      <c r="G115" s="57"/>
      <c r="H115" s="57"/>
      <c r="I115" s="57"/>
      <c r="J115" s="57"/>
      <c r="K115" s="57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31" s="2" customFormat="1" ht="24.95" customHeight="1">
      <c r="A116" s="34"/>
      <c r="B116" s="35"/>
      <c r="C116" s="22" t="s">
        <v>136</v>
      </c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31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31" s="2" customFormat="1" ht="12" customHeight="1">
      <c r="A118" s="34"/>
      <c r="B118" s="35"/>
      <c r="C118" s="28" t="s">
        <v>16</v>
      </c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31" s="2" customFormat="1" ht="16.5" customHeight="1">
      <c r="A119" s="34"/>
      <c r="B119" s="35"/>
      <c r="C119" s="36"/>
      <c r="D119" s="36"/>
      <c r="E119" s="298" t="str">
        <f>E7</f>
        <v>Oprava mostu v km 33,823 trati Noutonice - Podlešín</v>
      </c>
      <c r="F119" s="299"/>
      <c r="G119" s="299"/>
      <c r="H119" s="299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31" s="1" customFormat="1" ht="12" customHeight="1">
      <c r="B120" s="20"/>
      <c r="C120" s="28" t="s">
        <v>115</v>
      </c>
      <c r="D120" s="21"/>
      <c r="E120" s="21"/>
      <c r="F120" s="21"/>
      <c r="G120" s="21"/>
      <c r="H120" s="21"/>
      <c r="I120" s="21"/>
      <c r="J120" s="21"/>
      <c r="K120" s="21"/>
      <c r="L120" s="19"/>
    </row>
    <row r="121" spans="1:31" s="2" customFormat="1" ht="23.25" customHeight="1">
      <c r="A121" s="34"/>
      <c r="B121" s="35"/>
      <c r="C121" s="36"/>
      <c r="D121" s="36"/>
      <c r="E121" s="298" t="s">
        <v>116</v>
      </c>
      <c r="F121" s="297"/>
      <c r="G121" s="297"/>
      <c r="H121" s="297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2" customFormat="1" ht="12" customHeight="1">
      <c r="A122" s="34"/>
      <c r="B122" s="35"/>
      <c r="C122" s="28" t="s">
        <v>117</v>
      </c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24.75" customHeight="1">
      <c r="A123" s="34"/>
      <c r="B123" s="35"/>
      <c r="C123" s="36"/>
      <c r="D123" s="36"/>
      <c r="E123" s="286" t="str">
        <f>E11</f>
        <v>18-23-1/01 - SO 02 Oprava mostu v km 33,823 trati Noutonice - Podlešín _ Most</v>
      </c>
      <c r="F123" s="297"/>
      <c r="G123" s="297"/>
      <c r="H123" s="297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6.95" customHeight="1">
      <c r="A124" s="34"/>
      <c r="B124" s="35"/>
      <c r="C124" s="36"/>
      <c r="D124" s="36"/>
      <c r="E124" s="36"/>
      <c r="F124" s="36"/>
      <c r="G124" s="36"/>
      <c r="H124" s="36"/>
      <c r="I124" s="36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12" customHeight="1">
      <c r="A125" s="34"/>
      <c r="B125" s="35"/>
      <c r="C125" s="28" t="s">
        <v>21</v>
      </c>
      <c r="D125" s="36"/>
      <c r="E125" s="36"/>
      <c r="F125" s="26" t="str">
        <f>F14</f>
        <v>Svrkyně</v>
      </c>
      <c r="G125" s="36"/>
      <c r="H125" s="36"/>
      <c r="I125" s="28" t="s">
        <v>23</v>
      </c>
      <c r="J125" s="66" t="str">
        <f>IF(J14="","",J14)</f>
        <v>19. 10. 2020</v>
      </c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6.95" customHeight="1">
      <c r="A126" s="34"/>
      <c r="B126" s="35"/>
      <c r="C126" s="36"/>
      <c r="D126" s="36"/>
      <c r="E126" s="36"/>
      <c r="F126" s="36"/>
      <c r="G126" s="36"/>
      <c r="H126" s="36"/>
      <c r="I126" s="36"/>
      <c r="J126" s="36"/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54.4" customHeight="1">
      <c r="A127" s="34"/>
      <c r="B127" s="35"/>
      <c r="C127" s="28" t="s">
        <v>29</v>
      </c>
      <c r="D127" s="36"/>
      <c r="E127" s="36"/>
      <c r="F127" s="26" t="str">
        <f>E17</f>
        <v>Správa železnic, státní organizace</v>
      </c>
      <c r="G127" s="36"/>
      <c r="H127" s="36"/>
      <c r="I127" s="28" t="s">
        <v>37</v>
      </c>
      <c r="J127" s="32" t="str">
        <f>E23</f>
        <v>Ing. Ivan Šír, projektování dopravních staveb a.s.</v>
      </c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15.2" customHeight="1">
      <c r="A128" s="34"/>
      <c r="B128" s="35"/>
      <c r="C128" s="28" t="s">
        <v>35</v>
      </c>
      <c r="D128" s="36"/>
      <c r="E128" s="36"/>
      <c r="F128" s="26" t="str">
        <f>IF(E20="","",E20)</f>
        <v>Vyplň údaj</v>
      </c>
      <c r="G128" s="36"/>
      <c r="H128" s="36"/>
      <c r="I128" s="28" t="s">
        <v>42</v>
      </c>
      <c r="J128" s="32" t="str">
        <f>E26</f>
        <v xml:space="preserve"> </v>
      </c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10.35" customHeight="1">
      <c r="A129" s="34"/>
      <c r="B129" s="35"/>
      <c r="C129" s="36"/>
      <c r="D129" s="36"/>
      <c r="E129" s="36"/>
      <c r="F129" s="36"/>
      <c r="G129" s="36"/>
      <c r="H129" s="36"/>
      <c r="I129" s="36"/>
      <c r="J129" s="36"/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11" customFormat="1" ht="29.25" customHeight="1">
      <c r="A130" s="166"/>
      <c r="B130" s="167"/>
      <c r="C130" s="168" t="s">
        <v>137</v>
      </c>
      <c r="D130" s="169" t="s">
        <v>71</v>
      </c>
      <c r="E130" s="169" t="s">
        <v>67</v>
      </c>
      <c r="F130" s="169" t="s">
        <v>68</v>
      </c>
      <c r="G130" s="169" t="s">
        <v>138</v>
      </c>
      <c r="H130" s="169" t="s">
        <v>139</v>
      </c>
      <c r="I130" s="169" t="s">
        <v>140</v>
      </c>
      <c r="J130" s="169" t="s">
        <v>121</v>
      </c>
      <c r="K130" s="170" t="s">
        <v>141</v>
      </c>
      <c r="L130" s="171"/>
      <c r="M130" s="75" t="s">
        <v>1</v>
      </c>
      <c r="N130" s="76" t="s">
        <v>50</v>
      </c>
      <c r="O130" s="76" t="s">
        <v>142</v>
      </c>
      <c r="P130" s="76" t="s">
        <v>143</v>
      </c>
      <c r="Q130" s="76" t="s">
        <v>144</v>
      </c>
      <c r="R130" s="76" t="s">
        <v>145</v>
      </c>
      <c r="S130" s="76" t="s">
        <v>146</v>
      </c>
      <c r="T130" s="77" t="s">
        <v>147</v>
      </c>
      <c r="U130" s="166"/>
      <c r="V130" s="166"/>
      <c r="W130" s="166"/>
      <c r="X130" s="166"/>
      <c r="Y130" s="166"/>
      <c r="Z130" s="166"/>
      <c r="AA130" s="166"/>
      <c r="AB130" s="166"/>
      <c r="AC130" s="166"/>
      <c r="AD130" s="166"/>
      <c r="AE130" s="166"/>
    </row>
    <row r="131" spans="1:65" s="2" customFormat="1" ht="22.9" customHeight="1">
      <c r="A131" s="34"/>
      <c r="B131" s="35"/>
      <c r="C131" s="82" t="s">
        <v>148</v>
      </c>
      <c r="D131" s="36"/>
      <c r="E131" s="36"/>
      <c r="F131" s="36"/>
      <c r="G131" s="36"/>
      <c r="H131" s="36"/>
      <c r="I131" s="36"/>
      <c r="J131" s="172">
        <f>BK131</f>
        <v>0</v>
      </c>
      <c r="K131" s="36"/>
      <c r="L131" s="39"/>
      <c r="M131" s="78"/>
      <c r="N131" s="173"/>
      <c r="O131" s="79"/>
      <c r="P131" s="174">
        <f>P132+P310</f>
        <v>0</v>
      </c>
      <c r="Q131" s="79"/>
      <c r="R131" s="174">
        <f>R132+R310</f>
        <v>128.24231664999999</v>
      </c>
      <c r="S131" s="79"/>
      <c r="T131" s="175">
        <f>T132+T310</f>
        <v>156.64899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6" t="s">
        <v>85</v>
      </c>
      <c r="AU131" s="16" t="s">
        <v>123</v>
      </c>
      <c r="BK131" s="176">
        <f>BK132+BK310</f>
        <v>0</v>
      </c>
    </row>
    <row r="132" spans="1:65" s="12" customFormat="1" ht="25.9" customHeight="1">
      <c r="B132" s="177"/>
      <c r="C132" s="178"/>
      <c r="D132" s="179" t="s">
        <v>85</v>
      </c>
      <c r="E132" s="180" t="s">
        <v>149</v>
      </c>
      <c r="F132" s="180" t="s">
        <v>150</v>
      </c>
      <c r="G132" s="178"/>
      <c r="H132" s="178"/>
      <c r="I132" s="181"/>
      <c r="J132" s="182">
        <f>BK132</f>
        <v>0</v>
      </c>
      <c r="K132" s="178"/>
      <c r="L132" s="183"/>
      <c r="M132" s="184"/>
      <c r="N132" s="185"/>
      <c r="O132" s="185"/>
      <c r="P132" s="186">
        <f>P133+P150+P165+P183+P201+P204+P218+P283+P308</f>
        <v>0</v>
      </c>
      <c r="Q132" s="185"/>
      <c r="R132" s="186">
        <f>R133+R150+R165+R183+R201+R204+R218+R283+R308</f>
        <v>128.04316365</v>
      </c>
      <c r="S132" s="185"/>
      <c r="T132" s="187">
        <f>T133+T150+T165+T183+T201+T204+T218+T283+T308</f>
        <v>156.64899</v>
      </c>
      <c r="AR132" s="188" t="s">
        <v>93</v>
      </c>
      <c r="AT132" s="189" t="s">
        <v>85</v>
      </c>
      <c r="AU132" s="189" t="s">
        <v>86</v>
      </c>
      <c r="AY132" s="188" t="s">
        <v>151</v>
      </c>
      <c r="BK132" s="190">
        <f>BK133+BK150+BK165+BK183+BK201+BK204+BK218+BK283+BK308</f>
        <v>0</v>
      </c>
    </row>
    <row r="133" spans="1:65" s="12" customFormat="1" ht="22.9" customHeight="1">
      <c r="B133" s="177"/>
      <c r="C133" s="178"/>
      <c r="D133" s="179" t="s">
        <v>85</v>
      </c>
      <c r="E133" s="191" t="s">
        <v>93</v>
      </c>
      <c r="F133" s="191" t="s">
        <v>152</v>
      </c>
      <c r="G133" s="178"/>
      <c r="H133" s="178"/>
      <c r="I133" s="181"/>
      <c r="J133" s="192">
        <f>BK133</f>
        <v>0</v>
      </c>
      <c r="K133" s="178"/>
      <c r="L133" s="183"/>
      <c r="M133" s="184"/>
      <c r="N133" s="185"/>
      <c r="O133" s="185"/>
      <c r="P133" s="186">
        <f>SUM(P134:P149)</f>
        <v>0</v>
      </c>
      <c r="Q133" s="185"/>
      <c r="R133" s="186">
        <f>SUM(R134:R149)</f>
        <v>1.8000000000000002E-3</v>
      </c>
      <c r="S133" s="185"/>
      <c r="T133" s="187">
        <f>SUM(T134:T149)</f>
        <v>0</v>
      </c>
      <c r="AR133" s="188" t="s">
        <v>93</v>
      </c>
      <c r="AT133" s="189" t="s">
        <v>85</v>
      </c>
      <c r="AU133" s="189" t="s">
        <v>93</v>
      </c>
      <c r="AY133" s="188" t="s">
        <v>151</v>
      </c>
      <c r="BK133" s="190">
        <f>SUM(BK134:BK149)</f>
        <v>0</v>
      </c>
    </row>
    <row r="134" spans="1:65" s="2" customFormat="1" ht="24.2" customHeight="1">
      <c r="A134" s="34"/>
      <c r="B134" s="35"/>
      <c r="C134" s="193" t="s">
        <v>93</v>
      </c>
      <c r="D134" s="193" t="s">
        <v>153</v>
      </c>
      <c r="E134" s="194" t="s">
        <v>154</v>
      </c>
      <c r="F134" s="195" t="s">
        <v>155</v>
      </c>
      <c r="G134" s="196" t="s">
        <v>156</v>
      </c>
      <c r="H134" s="197">
        <v>200</v>
      </c>
      <c r="I134" s="198"/>
      <c r="J134" s="199">
        <f>ROUND(I134*H134,2)</f>
        <v>0</v>
      </c>
      <c r="K134" s="195" t="s">
        <v>157</v>
      </c>
      <c r="L134" s="39"/>
      <c r="M134" s="200" t="s">
        <v>1</v>
      </c>
      <c r="N134" s="201" t="s">
        <v>51</v>
      </c>
      <c r="O134" s="71"/>
      <c r="P134" s="202">
        <f>O134*H134</f>
        <v>0</v>
      </c>
      <c r="Q134" s="202">
        <v>0</v>
      </c>
      <c r="R134" s="202">
        <f>Q134*H134</f>
        <v>0</v>
      </c>
      <c r="S134" s="202">
        <v>0</v>
      </c>
      <c r="T134" s="203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4" t="s">
        <v>158</v>
      </c>
      <c r="AT134" s="204" t="s">
        <v>153</v>
      </c>
      <c r="AU134" s="204" t="s">
        <v>95</v>
      </c>
      <c r="AY134" s="16" t="s">
        <v>151</v>
      </c>
      <c r="BE134" s="205">
        <f>IF(N134="základní",J134,0)</f>
        <v>0</v>
      </c>
      <c r="BF134" s="205">
        <f>IF(N134="snížená",J134,0)</f>
        <v>0</v>
      </c>
      <c r="BG134" s="205">
        <f>IF(N134="zákl. přenesená",J134,0)</f>
        <v>0</v>
      </c>
      <c r="BH134" s="205">
        <f>IF(N134="sníž. přenesená",J134,0)</f>
        <v>0</v>
      </c>
      <c r="BI134" s="205">
        <f>IF(N134="nulová",J134,0)</f>
        <v>0</v>
      </c>
      <c r="BJ134" s="16" t="s">
        <v>93</v>
      </c>
      <c r="BK134" s="205">
        <f>ROUND(I134*H134,2)</f>
        <v>0</v>
      </c>
      <c r="BL134" s="16" t="s">
        <v>158</v>
      </c>
      <c r="BM134" s="204" t="s">
        <v>159</v>
      </c>
    </row>
    <row r="135" spans="1:65" s="2" customFormat="1" ht="24.2" customHeight="1">
      <c r="A135" s="34"/>
      <c r="B135" s="35"/>
      <c r="C135" s="193" t="s">
        <v>95</v>
      </c>
      <c r="D135" s="193" t="s">
        <v>153</v>
      </c>
      <c r="E135" s="194" t="s">
        <v>160</v>
      </c>
      <c r="F135" s="195" t="s">
        <v>161</v>
      </c>
      <c r="G135" s="196" t="s">
        <v>156</v>
      </c>
      <c r="H135" s="197">
        <v>120</v>
      </c>
      <c r="I135" s="198"/>
      <c r="J135" s="199">
        <f>ROUND(I135*H135,2)</f>
        <v>0</v>
      </c>
      <c r="K135" s="195" t="s">
        <v>157</v>
      </c>
      <c r="L135" s="39"/>
      <c r="M135" s="200" t="s">
        <v>1</v>
      </c>
      <c r="N135" s="201" t="s">
        <v>51</v>
      </c>
      <c r="O135" s="71"/>
      <c r="P135" s="202">
        <f>O135*H135</f>
        <v>0</v>
      </c>
      <c r="Q135" s="202">
        <v>0</v>
      </c>
      <c r="R135" s="202">
        <f>Q135*H135</f>
        <v>0</v>
      </c>
      <c r="S135" s="202">
        <v>0</v>
      </c>
      <c r="T135" s="203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4" t="s">
        <v>158</v>
      </c>
      <c r="AT135" s="204" t="s">
        <v>153</v>
      </c>
      <c r="AU135" s="204" t="s">
        <v>95</v>
      </c>
      <c r="AY135" s="16" t="s">
        <v>151</v>
      </c>
      <c r="BE135" s="205">
        <f>IF(N135="základní",J135,0)</f>
        <v>0</v>
      </c>
      <c r="BF135" s="205">
        <f>IF(N135="snížená",J135,0)</f>
        <v>0</v>
      </c>
      <c r="BG135" s="205">
        <f>IF(N135="zákl. přenesená",J135,0)</f>
        <v>0</v>
      </c>
      <c r="BH135" s="205">
        <f>IF(N135="sníž. přenesená",J135,0)</f>
        <v>0</v>
      </c>
      <c r="BI135" s="205">
        <f>IF(N135="nulová",J135,0)</f>
        <v>0</v>
      </c>
      <c r="BJ135" s="16" t="s">
        <v>93</v>
      </c>
      <c r="BK135" s="205">
        <f>ROUND(I135*H135,2)</f>
        <v>0</v>
      </c>
      <c r="BL135" s="16" t="s">
        <v>158</v>
      </c>
      <c r="BM135" s="204" t="s">
        <v>162</v>
      </c>
    </row>
    <row r="136" spans="1:65" s="2" customFormat="1" ht="37.9" customHeight="1">
      <c r="A136" s="34"/>
      <c r="B136" s="35"/>
      <c r="C136" s="193" t="s">
        <v>163</v>
      </c>
      <c r="D136" s="193" t="s">
        <v>153</v>
      </c>
      <c r="E136" s="194" t="s">
        <v>164</v>
      </c>
      <c r="F136" s="195" t="s">
        <v>165</v>
      </c>
      <c r="G136" s="196" t="s">
        <v>166</v>
      </c>
      <c r="H136" s="197">
        <v>93.24</v>
      </c>
      <c r="I136" s="198"/>
      <c r="J136" s="199">
        <f>ROUND(I136*H136,2)</f>
        <v>0</v>
      </c>
      <c r="K136" s="195" t="s">
        <v>157</v>
      </c>
      <c r="L136" s="39"/>
      <c r="M136" s="200" t="s">
        <v>1</v>
      </c>
      <c r="N136" s="201" t="s">
        <v>51</v>
      </c>
      <c r="O136" s="71"/>
      <c r="P136" s="202">
        <f>O136*H136</f>
        <v>0</v>
      </c>
      <c r="Q136" s="202">
        <v>0</v>
      </c>
      <c r="R136" s="202">
        <f>Q136*H136</f>
        <v>0</v>
      </c>
      <c r="S136" s="202">
        <v>0</v>
      </c>
      <c r="T136" s="203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4" t="s">
        <v>158</v>
      </c>
      <c r="AT136" s="204" t="s">
        <v>153</v>
      </c>
      <c r="AU136" s="204" t="s">
        <v>95</v>
      </c>
      <c r="AY136" s="16" t="s">
        <v>151</v>
      </c>
      <c r="BE136" s="205">
        <f>IF(N136="základní",J136,0)</f>
        <v>0</v>
      </c>
      <c r="BF136" s="205">
        <f>IF(N136="snížená",J136,0)</f>
        <v>0</v>
      </c>
      <c r="BG136" s="205">
        <f>IF(N136="zákl. přenesená",J136,0)</f>
        <v>0</v>
      </c>
      <c r="BH136" s="205">
        <f>IF(N136="sníž. přenesená",J136,0)</f>
        <v>0</v>
      </c>
      <c r="BI136" s="205">
        <f>IF(N136="nulová",J136,0)</f>
        <v>0</v>
      </c>
      <c r="BJ136" s="16" t="s">
        <v>93</v>
      </c>
      <c r="BK136" s="205">
        <f>ROUND(I136*H136,2)</f>
        <v>0</v>
      </c>
      <c r="BL136" s="16" t="s">
        <v>158</v>
      </c>
      <c r="BM136" s="204" t="s">
        <v>167</v>
      </c>
    </row>
    <row r="137" spans="1:65" s="13" customFormat="1">
      <c r="B137" s="206"/>
      <c r="C137" s="207"/>
      <c r="D137" s="208" t="s">
        <v>168</v>
      </c>
      <c r="E137" s="209" t="s">
        <v>1</v>
      </c>
      <c r="F137" s="210" t="s">
        <v>169</v>
      </c>
      <c r="G137" s="207"/>
      <c r="H137" s="211">
        <v>57.04</v>
      </c>
      <c r="I137" s="212"/>
      <c r="J137" s="207"/>
      <c r="K137" s="207"/>
      <c r="L137" s="213"/>
      <c r="M137" s="214"/>
      <c r="N137" s="215"/>
      <c r="O137" s="215"/>
      <c r="P137" s="215"/>
      <c r="Q137" s="215"/>
      <c r="R137" s="215"/>
      <c r="S137" s="215"/>
      <c r="T137" s="216"/>
      <c r="AT137" s="217" t="s">
        <v>168</v>
      </c>
      <c r="AU137" s="217" t="s">
        <v>95</v>
      </c>
      <c r="AV137" s="13" t="s">
        <v>95</v>
      </c>
      <c r="AW137" s="13" t="s">
        <v>41</v>
      </c>
      <c r="AX137" s="13" t="s">
        <v>86</v>
      </c>
      <c r="AY137" s="217" t="s">
        <v>151</v>
      </c>
    </row>
    <row r="138" spans="1:65" s="13" customFormat="1">
      <c r="B138" s="206"/>
      <c r="C138" s="207"/>
      <c r="D138" s="208" t="s">
        <v>168</v>
      </c>
      <c r="E138" s="209" t="s">
        <v>1</v>
      </c>
      <c r="F138" s="210" t="s">
        <v>170</v>
      </c>
      <c r="G138" s="207"/>
      <c r="H138" s="211">
        <v>11.2</v>
      </c>
      <c r="I138" s="212"/>
      <c r="J138" s="207"/>
      <c r="K138" s="207"/>
      <c r="L138" s="213"/>
      <c r="M138" s="214"/>
      <c r="N138" s="215"/>
      <c r="O138" s="215"/>
      <c r="P138" s="215"/>
      <c r="Q138" s="215"/>
      <c r="R138" s="215"/>
      <c r="S138" s="215"/>
      <c r="T138" s="216"/>
      <c r="AT138" s="217" t="s">
        <v>168</v>
      </c>
      <c r="AU138" s="217" t="s">
        <v>95</v>
      </c>
      <c r="AV138" s="13" t="s">
        <v>95</v>
      </c>
      <c r="AW138" s="13" t="s">
        <v>41</v>
      </c>
      <c r="AX138" s="13" t="s">
        <v>86</v>
      </c>
      <c r="AY138" s="217" t="s">
        <v>151</v>
      </c>
    </row>
    <row r="139" spans="1:65" s="13" customFormat="1">
      <c r="B139" s="206"/>
      <c r="C139" s="207"/>
      <c r="D139" s="208" t="s">
        <v>168</v>
      </c>
      <c r="E139" s="209" t="s">
        <v>1</v>
      </c>
      <c r="F139" s="210" t="s">
        <v>171</v>
      </c>
      <c r="G139" s="207"/>
      <c r="H139" s="211">
        <v>21</v>
      </c>
      <c r="I139" s="212"/>
      <c r="J139" s="207"/>
      <c r="K139" s="207"/>
      <c r="L139" s="213"/>
      <c r="M139" s="214"/>
      <c r="N139" s="215"/>
      <c r="O139" s="215"/>
      <c r="P139" s="215"/>
      <c r="Q139" s="215"/>
      <c r="R139" s="215"/>
      <c r="S139" s="215"/>
      <c r="T139" s="216"/>
      <c r="AT139" s="217" t="s">
        <v>168</v>
      </c>
      <c r="AU139" s="217" t="s">
        <v>95</v>
      </c>
      <c r="AV139" s="13" t="s">
        <v>95</v>
      </c>
      <c r="AW139" s="13" t="s">
        <v>41</v>
      </c>
      <c r="AX139" s="13" t="s">
        <v>86</v>
      </c>
      <c r="AY139" s="217" t="s">
        <v>151</v>
      </c>
    </row>
    <row r="140" spans="1:65" s="13" customFormat="1">
      <c r="B140" s="206"/>
      <c r="C140" s="207"/>
      <c r="D140" s="208" t="s">
        <v>168</v>
      </c>
      <c r="E140" s="209" t="s">
        <v>1</v>
      </c>
      <c r="F140" s="210" t="s">
        <v>172</v>
      </c>
      <c r="G140" s="207"/>
      <c r="H140" s="211">
        <v>4</v>
      </c>
      <c r="I140" s="212"/>
      <c r="J140" s="207"/>
      <c r="K140" s="207"/>
      <c r="L140" s="213"/>
      <c r="M140" s="214"/>
      <c r="N140" s="215"/>
      <c r="O140" s="215"/>
      <c r="P140" s="215"/>
      <c r="Q140" s="215"/>
      <c r="R140" s="215"/>
      <c r="S140" s="215"/>
      <c r="T140" s="216"/>
      <c r="AT140" s="217" t="s">
        <v>168</v>
      </c>
      <c r="AU140" s="217" t="s">
        <v>95</v>
      </c>
      <c r="AV140" s="13" t="s">
        <v>95</v>
      </c>
      <c r="AW140" s="13" t="s">
        <v>41</v>
      </c>
      <c r="AX140" s="13" t="s">
        <v>86</v>
      </c>
      <c r="AY140" s="217" t="s">
        <v>151</v>
      </c>
    </row>
    <row r="141" spans="1:65" s="14" customFormat="1">
      <c r="B141" s="218"/>
      <c r="C141" s="219"/>
      <c r="D141" s="208" t="s">
        <v>168</v>
      </c>
      <c r="E141" s="220" t="s">
        <v>1</v>
      </c>
      <c r="F141" s="221" t="s">
        <v>173</v>
      </c>
      <c r="G141" s="219"/>
      <c r="H141" s="222">
        <v>93.24</v>
      </c>
      <c r="I141" s="223"/>
      <c r="J141" s="219"/>
      <c r="K141" s="219"/>
      <c r="L141" s="224"/>
      <c r="M141" s="225"/>
      <c r="N141" s="226"/>
      <c r="O141" s="226"/>
      <c r="P141" s="226"/>
      <c r="Q141" s="226"/>
      <c r="R141" s="226"/>
      <c r="S141" s="226"/>
      <c r="T141" s="227"/>
      <c r="AT141" s="228" t="s">
        <v>168</v>
      </c>
      <c r="AU141" s="228" t="s">
        <v>95</v>
      </c>
      <c r="AV141" s="14" t="s">
        <v>158</v>
      </c>
      <c r="AW141" s="14" t="s">
        <v>41</v>
      </c>
      <c r="AX141" s="14" t="s">
        <v>93</v>
      </c>
      <c r="AY141" s="228" t="s">
        <v>151</v>
      </c>
    </row>
    <row r="142" spans="1:65" s="2" customFormat="1" ht="24.2" customHeight="1">
      <c r="A142" s="34"/>
      <c r="B142" s="35"/>
      <c r="C142" s="193" t="s">
        <v>158</v>
      </c>
      <c r="D142" s="193" t="s">
        <v>153</v>
      </c>
      <c r="E142" s="194" t="s">
        <v>174</v>
      </c>
      <c r="F142" s="195" t="s">
        <v>175</v>
      </c>
      <c r="G142" s="196" t="s">
        <v>166</v>
      </c>
      <c r="H142" s="197">
        <v>93.24</v>
      </c>
      <c r="I142" s="198"/>
      <c r="J142" s="199">
        <f>ROUND(I142*H142,2)</f>
        <v>0</v>
      </c>
      <c r="K142" s="195" t="s">
        <v>157</v>
      </c>
      <c r="L142" s="39"/>
      <c r="M142" s="200" t="s">
        <v>1</v>
      </c>
      <c r="N142" s="201" t="s">
        <v>51</v>
      </c>
      <c r="O142" s="71"/>
      <c r="P142" s="202">
        <f>O142*H142</f>
        <v>0</v>
      </c>
      <c r="Q142" s="202">
        <v>0</v>
      </c>
      <c r="R142" s="202">
        <f>Q142*H142</f>
        <v>0</v>
      </c>
      <c r="S142" s="202">
        <v>0</v>
      </c>
      <c r="T142" s="203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4" t="s">
        <v>158</v>
      </c>
      <c r="AT142" s="204" t="s">
        <v>153</v>
      </c>
      <c r="AU142" s="204" t="s">
        <v>95</v>
      </c>
      <c r="AY142" s="16" t="s">
        <v>151</v>
      </c>
      <c r="BE142" s="205">
        <f>IF(N142="základní",J142,0)</f>
        <v>0</v>
      </c>
      <c r="BF142" s="205">
        <f>IF(N142="snížená",J142,0)</f>
        <v>0</v>
      </c>
      <c r="BG142" s="205">
        <f>IF(N142="zákl. přenesená",J142,0)</f>
        <v>0</v>
      </c>
      <c r="BH142" s="205">
        <f>IF(N142="sníž. přenesená",J142,0)</f>
        <v>0</v>
      </c>
      <c r="BI142" s="205">
        <f>IF(N142="nulová",J142,0)</f>
        <v>0</v>
      </c>
      <c r="BJ142" s="16" t="s">
        <v>93</v>
      </c>
      <c r="BK142" s="205">
        <f>ROUND(I142*H142,2)</f>
        <v>0</v>
      </c>
      <c r="BL142" s="16" t="s">
        <v>158</v>
      </c>
      <c r="BM142" s="204" t="s">
        <v>176</v>
      </c>
    </row>
    <row r="143" spans="1:65" s="2" customFormat="1" ht="24.2" customHeight="1">
      <c r="A143" s="34"/>
      <c r="B143" s="35"/>
      <c r="C143" s="193" t="s">
        <v>177</v>
      </c>
      <c r="D143" s="193" t="s">
        <v>153</v>
      </c>
      <c r="E143" s="194" t="s">
        <v>178</v>
      </c>
      <c r="F143" s="195" t="s">
        <v>179</v>
      </c>
      <c r="G143" s="196" t="s">
        <v>180</v>
      </c>
      <c r="H143" s="197">
        <v>167.83199999999999</v>
      </c>
      <c r="I143" s="198"/>
      <c r="J143" s="199">
        <f>ROUND(I143*H143,2)</f>
        <v>0</v>
      </c>
      <c r="K143" s="195" t="s">
        <v>157</v>
      </c>
      <c r="L143" s="39"/>
      <c r="M143" s="200" t="s">
        <v>1</v>
      </c>
      <c r="N143" s="201" t="s">
        <v>51</v>
      </c>
      <c r="O143" s="71"/>
      <c r="P143" s="202">
        <f>O143*H143</f>
        <v>0</v>
      </c>
      <c r="Q143" s="202">
        <v>0</v>
      </c>
      <c r="R143" s="202">
        <f>Q143*H143</f>
        <v>0</v>
      </c>
      <c r="S143" s="202">
        <v>0</v>
      </c>
      <c r="T143" s="203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4" t="s">
        <v>158</v>
      </c>
      <c r="AT143" s="204" t="s">
        <v>153</v>
      </c>
      <c r="AU143" s="204" t="s">
        <v>95</v>
      </c>
      <c r="AY143" s="16" t="s">
        <v>151</v>
      </c>
      <c r="BE143" s="205">
        <f>IF(N143="základní",J143,0)</f>
        <v>0</v>
      </c>
      <c r="BF143" s="205">
        <f>IF(N143="snížená",J143,0)</f>
        <v>0</v>
      </c>
      <c r="BG143" s="205">
        <f>IF(N143="zákl. přenesená",J143,0)</f>
        <v>0</v>
      </c>
      <c r="BH143" s="205">
        <f>IF(N143="sníž. přenesená",J143,0)</f>
        <v>0</v>
      </c>
      <c r="BI143" s="205">
        <f>IF(N143="nulová",J143,0)</f>
        <v>0</v>
      </c>
      <c r="BJ143" s="16" t="s">
        <v>93</v>
      </c>
      <c r="BK143" s="205">
        <f>ROUND(I143*H143,2)</f>
        <v>0</v>
      </c>
      <c r="BL143" s="16" t="s">
        <v>158</v>
      </c>
      <c r="BM143" s="204" t="s">
        <v>181</v>
      </c>
    </row>
    <row r="144" spans="1:65" s="13" customFormat="1">
      <c r="B144" s="206"/>
      <c r="C144" s="207"/>
      <c r="D144" s="208" t="s">
        <v>168</v>
      </c>
      <c r="E144" s="209" t="s">
        <v>1</v>
      </c>
      <c r="F144" s="210" t="s">
        <v>182</v>
      </c>
      <c r="G144" s="207"/>
      <c r="H144" s="211">
        <v>167.83199999999999</v>
      </c>
      <c r="I144" s="212"/>
      <c r="J144" s="207"/>
      <c r="K144" s="207"/>
      <c r="L144" s="213"/>
      <c r="M144" s="214"/>
      <c r="N144" s="215"/>
      <c r="O144" s="215"/>
      <c r="P144" s="215"/>
      <c r="Q144" s="215"/>
      <c r="R144" s="215"/>
      <c r="S144" s="215"/>
      <c r="T144" s="216"/>
      <c r="AT144" s="217" t="s">
        <v>168</v>
      </c>
      <c r="AU144" s="217" t="s">
        <v>95</v>
      </c>
      <c r="AV144" s="13" t="s">
        <v>95</v>
      </c>
      <c r="AW144" s="13" t="s">
        <v>41</v>
      </c>
      <c r="AX144" s="13" t="s">
        <v>93</v>
      </c>
      <c r="AY144" s="217" t="s">
        <v>151</v>
      </c>
    </row>
    <row r="145" spans="1:65" s="2" customFormat="1" ht="24.2" customHeight="1">
      <c r="A145" s="34"/>
      <c r="B145" s="35"/>
      <c r="C145" s="193" t="s">
        <v>183</v>
      </c>
      <c r="D145" s="193" t="s">
        <v>153</v>
      </c>
      <c r="E145" s="194" t="s">
        <v>184</v>
      </c>
      <c r="F145" s="195" t="s">
        <v>185</v>
      </c>
      <c r="G145" s="196" t="s">
        <v>156</v>
      </c>
      <c r="H145" s="197">
        <v>120</v>
      </c>
      <c r="I145" s="198"/>
      <c r="J145" s="199">
        <f>ROUND(I145*H145,2)</f>
        <v>0</v>
      </c>
      <c r="K145" s="195" t="s">
        <v>157</v>
      </c>
      <c r="L145" s="39"/>
      <c r="M145" s="200" t="s">
        <v>1</v>
      </c>
      <c r="N145" s="201" t="s">
        <v>51</v>
      </c>
      <c r="O145" s="71"/>
      <c r="P145" s="202">
        <f>O145*H145</f>
        <v>0</v>
      </c>
      <c r="Q145" s="202">
        <v>0</v>
      </c>
      <c r="R145" s="202">
        <f>Q145*H145</f>
        <v>0</v>
      </c>
      <c r="S145" s="202">
        <v>0</v>
      </c>
      <c r="T145" s="203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4" t="s">
        <v>158</v>
      </c>
      <c r="AT145" s="204" t="s">
        <v>153</v>
      </c>
      <c r="AU145" s="204" t="s">
        <v>95</v>
      </c>
      <c r="AY145" s="16" t="s">
        <v>151</v>
      </c>
      <c r="BE145" s="205">
        <f>IF(N145="základní",J145,0)</f>
        <v>0</v>
      </c>
      <c r="BF145" s="205">
        <f>IF(N145="snížená",J145,0)</f>
        <v>0</v>
      </c>
      <c r="BG145" s="205">
        <f>IF(N145="zákl. přenesená",J145,0)</f>
        <v>0</v>
      </c>
      <c r="BH145" s="205">
        <f>IF(N145="sníž. přenesená",J145,0)</f>
        <v>0</v>
      </c>
      <c r="BI145" s="205">
        <f>IF(N145="nulová",J145,0)</f>
        <v>0</v>
      </c>
      <c r="BJ145" s="16" t="s">
        <v>93</v>
      </c>
      <c r="BK145" s="205">
        <f>ROUND(I145*H145,2)</f>
        <v>0</v>
      </c>
      <c r="BL145" s="16" t="s">
        <v>158</v>
      </c>
      <c r="BM145" s="204" t="s">
        <v>186</v>
      </c>
    </row>
    <row r="146" spans="1:65" s="2" customFormat="1" ht="24.2" customHeight="1">
      <c r="A146" s="34"/>
      <c r="B146" s="35"/>
      <c r="C146" s="193" t="s">
        <v>187</v>
      </c>
      <c r="D146" s="193" t="s">
        <v>153</v>
      </c>
      <c r="E146" s="194" t="s">
        <v>188</v>
      </c>
      <c r="F146" s="195" t="s">
        <v>189</v>
      </c>
      <c r="G146" s="196" t="s">
        <v>156</v>
      </c>
      <c r="H146" s="197">
        <v>120</v>
      </c>
      <c r="I146" s="198"/>
      <c r="J146" s="199">
        <f>ROUND(I146*H146,2)</f>
        <v>0</v>
      </c>
      <c r="K146" s="195" t="s">
        <v>157</v>
      </c>
      <c r="L146" s="39"/>
      <c r="M146" s="200" t="s">
        <v>1</v>
      </c>
      <c r="N146" s="201" t="s">
        <v>51</v>
      </c>
      <c r="O146" s="71"/>
      <c r="P146" s="202">
        <f>O146*H146</f>
        <v>0</v>
      </c>
      <c r="Q146" s="202">
        <v>0</v>
      </c>
      <c r="R146" s="202">
        <f>Q146*H146</f>
        <v>0</v>
      </c>
      <c r="S146" s="202">
        <v>0</v>
      </c>
      <c r="T146" s="203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4" t="s">
        <v>158</v>
      </c>
      <c r="AT146" s="204" t="s">
        <v>153</v>
      </c>
      <c r="AU146" s="204" t="s">
        <v>95</v>
      </c>
      <c r="AY146" s="16" t="s">
        <v>151</v>
      </c>
      <c r="BE146" s="205">
        <f>IF(N146="základní",J146,0)</f>
        <v>0</v>
      </c>
      <c r="BF146" s="205">
        <f>IF(N146="snížená",J146,0)</f>
        <v>0</v>
      </c>
      <c r="BG146" s="205">
        <f>IF(N146="zákl. přenesená",J146,0)</f>
        <v>0</v>
      </c>
      <c r="BH146" s="205">
        <f>IF(N146="sníž. přenesená",J146,0)</f>
        <v>0</v>
      </c>
      <c r="BI146" s="205">
        <f>IF(N146="nulová",J146,0)</f>
        <v>0</v>
      </c>
      <c r="BJ146" s="16" t="s">
        <v>93</v>
      </c>
      <c r="BK146" s="205">
        <f>ROUND(I146*H146,2)</f>
        <v>0</v>
      </c>
      <c r="BL146" s="16" t="s">
        <v>158</v>
      </c>
      <c r="BM146" s="204" t="s">
        <v>190</v>
      </c>
    </row>
    <row r="147" spans="1:65" s="2" customFormat="1" ht="24.2" customHeight="1">
      <c r="A147" s="34"/>
      <c r="B147" s="35"/>
      <c r="C147" s="193" t="s">
        <v>191</v>
      </c>
      <c r="D147" s="193" t="s">
        <v>153</v>
      </c>
      <c r="E147" s="194" t="s">
        <v>192</v>
      </c>
      <c r="F147" s="195" t="s">
        <v>193</v>
      </c>
      <c r="G147" s="196" t="s">
        <v>156</v>
      </c>
      <c r="H147" s="197">
        <v>120</v>
      </c>
      <c r="I147" s="198"/>
      <c r="J147" s="199">
        <f>ROUND(I147*H147,2)</f>
        <v>0</v>
      </c>
      <c r="K147" s="195" t="s">
        <v>157</v>
      </c>
      <c r="L147" s="39"/>
      <c r="M147" s="200" t="s">
        <v>1</v>
      </c>
      <c r="N147" s="201" t="s">
        <v>51</v>
      </c>
      <c r="O147" s="71"/>
      <c r="P147" s="202">
        <f>O147*H147</f>
        <v>0</v>
      </c>
      <c r="Q147" s="202">
        <v>0</v>
      </c>
      <c r="R147" s="202">
        <f>Q147*H147</f>
        <v>0</v>
      </c>
      <c r="S147" s="202">
        <v>0</v>
      </c>
      <c r="T147" s="203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4" t="s">
        <v>158</v>
      </c>
      <c r="AT147" s="204" t="s">
        <v>153</v>
      </c>
      <c r="AU147" s="204" t="s">
        <v>95</v>
      </c>
      <c r="AY147" s="16" t="s">
        <v>151</v>
      </c>
      <c r="BE147" s="205">
        <f>IF(N147="základní",J147,0)</f>
        <v>0</v>
      </c>
      <c r="BF147" s="205">
        <f>IF(N147="snížená",J147,0)</f>
        <v>0</v>
      </c>
      <c r="BG147" s="205">
        <f>IF(N147="zákl. přenesená",J147,0)</f>
        <v>0</v>
      </c>
      <c r="BH147" s="205">
        <f>IF(N147="sníž. přenesená",J147,0)</f>
        <v>0</v>
      </c>
      <c r="BI147" s="205">
        <f>IF(N147="nulová",J147,0)</f>
        <v>0</v>
      </c>
      <c r="BJ147" s="16" t="s">
        <v>93</v>
      </c>
      <c r="BK147" s="205">
        <f>ROUND(I147*H147,2)</f>
        <v>0</v>
      </c>
      <c r="BL147" s="16" t="s">
        <v>158</v>
      </c>
      <c r="BM147" s="204" t="s">
        <v>194</v>
      </c>
    </row>
    <row r="148" spans="1:65" s="2" customFormat="1" ht="14.45" customHeight="1">
      <c r="A148" s="34"/>
      <c r="B148" s="35"/>
      <c r="C148" s="229" t="s">
        <v>195</v>
      </c>
      <c r="D148" s="229" t="s">
        <v>196</v>
      </c>
      <c r="E148" s="230" t="s">
        <v>197</v>
      </c>
      <c r="F148" s="231" t="s">
        <v>198</v>
      </c>
      <c r="G148" s="232" t="s">
        <v>199</v>
      </c>
      <c r="H148" s="233">
        <v>1.8</v>
      </c>
      <c r="I148" s="234"/>
      <c r="J148" s="235">
        <f>ROUND(I148*H148,2)</f>
        <v>0</v>
      </c>
      <c r="K148" s="231" t="s">
        <v>157</v>
      </c>
      <c r="L148" s="236"/>
      <c r="M148" s="237" t="s">
        <v>1</v>
      </c>
      <c r="N148" s="238" t="s">
        <v>51</v>
      </c>
      <c r="O148" s="71"/>
      <c r="P148" s="202">
        <f>O148*H148</f>
        <v>0</v>
      </c>
      <c r="Q148" s="202">
        <v>1E-3</v>
      </c>
      <c r="R148" s="202">
        <f>Q148*H148</f>
        <v>1.8000000000000002E-3</v>
      </c>
      <c r="S148" s="202">
        <v>0</v>
      </c>
      <c r="T148" s="203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4" t="s">
        <v>191</v>
      </c>
      <c r="AT148" s="204" t="s">
        <v>196</v>
      </c>
      <c r="AU148" s="204" t="s">
        <v>95</v>
      </c>
      <c r="AY148" s="16" t="s">
        <v>151</v>
      </c>
      <c r="BE148" s="205">
        <f>IF(N148="základní",J148,0)</f>
        <v>0</v>
      </c>
      <c r="BF148" s="205">
        <f>IF(N148="snížená",J148,0)</f>
        <v>0</v>
      </c>
      <c r="BG148" s="205">
        <f>IF(N148="zákl. přenesená",J148,0)</f>
        <v>0</v>
      </c>
      <c r="BH148" s="205">
        <f>IF(N148="sníž. přenesená",J148,0)</f>
        <v>0</v>
      </c>
      <c r="BI148" s="205">
        <f>IF(N148="nulová",J148,0)</f>
        <v>0</v>
      </c>
      <c r="BJ148" s="16" t="s">
        <v>93</v>
      </c>
      <c r="BK148" s="205">
        <f>ROUND(I148*H148,2)</f>
        <v>0</v>
      </c>
      <c r="BL148" s="16" t="s">
        <v>158</v>
      </c>
      <c r="BM148" s="204" t="s">
        <v>200</v>
      </c>
    </row>
    <row r="149" spans="1:65" s="13" customFormat="1">
      <c r="B149" s="206"/>
      <c r="C149" s="207"/>
      <c r="D149" s="208" t="s">
        <v>168</v>
      </c>
      <c r="E149" s="207"/>
      <c r="F149" s="210" t="s">
        <v>201</v>
      </c>
      <c r="G149" s="207"/>
      <c r="H149" s="211">
        <v>1.8</v>
      </c>
      <c r="I149" s="212"/>
      <c r="J149" s="207"/>
      <c r="K149" s="207"/>
      <c r="L149" s="213"/>
      <c r="M149" s="214"/>
      <c r="N149" s="215"/>
      <c r="O149" s="215"/>
      <c r="P149" s="215"/>
      <c r="Q149" s="215"/>
      <c r="R149" s="215"/>
      <c r="S149" s="215"/>
      <c r="T149" s="216"/>
      <c r="AT149" s="217" t="s">
        <v>168</v>
      </c>
      <c r="AU149" s="217" t="s">
        <v>95</v>
      </c>
      <c r="AV149" s="13" t="s">
        <v>95</v>
      </c>
      <c r="AW149" s="13" t="s">
        <v>4</v>
      </c>
      <c r="AX149" s="13" t="s">
        <v>93</v>
      </c>
      <c r="AY149" s="217" t="s">
        <v>151</v>
      </c>
    </row>
    <row r="150" spans="1:65" s="12" customFormat="1" ht="22.9" customHeight="1">
      <c r="B150" s="177"/>
      <c r="C150" s="178"/>
      <c r="D150" s="179" t="s">
        <v>85</v>
      </c>
      <c r="E150" s="191" t="s">
        <v>95</v>
      </c>
      <c r="F150" s="191" t="s">
        <v>202</v>
      </c>
      <c r="G150" s="178"/>
      <c r="H150" s="178"/>
      <c r="I150" s="181"/>
      <c r="J150" s="192">
        <f>BK150</f>
        <v>0</v>
      </c>
      <c r="K150" s="178"/>
      <c r="L150" s="183"/>
      <c r="M150" s="184"/>
      <c r="N150" s="185"/>
      <c r="O150" s="185"/>
      <c r="P150" s="186">
        <f>SUM(P151:P164)</f>
        <v>0</v>
      </c>
      <c r="Q150" s="185"/>
      <c r="R150" s="186">
        <f>SUM(R151:R164)</f>
        <v>29.307150799999999</v>
      </c>
      <c r="S150" s="185"/>
      <c r="T150" s="187">
        <f>SUM(T151:T164)</f>
        <v>0</v>
      </c>
      <c r="AR150" s="188" t="s">
        <v>93</v>
      </c>
      <c r="AT150" s="189" t="s">
        <v>85</v>
      </c>
      <c r="AU150" s="189" t="s">
        <v>93</v>
      </c>
      <c r="AY150" s="188" t="s">
        <v>151</v>
      </c>
      <c r="BK150" s="190">
        <f>SUM(BK151:BK164)</f>
        <v>0</v>
      </c>
    </row>
    <row r="151" spans="1:65" s="2" customFormat="1" ht="24.2" customHeight="1">
      <c r="A151" s="34"/>
      <c r="B151" s="35"/>
      <c r="C151" s="193" t="s">
        <v>203</v>
      </c>
      <c r="D151" s="193" t="s">
        <v>153</v>
      </c>
      <c r="E151" s="194" t="s">
        <v>204</v>
      </c>
      <c r="F151" s="195" t="s">
        <v>205</v>
      </c>
      <c r="G151" s="196" t="s">
        <v>206</v>
      </c>
      <c r="H151" s="197">
        <v>19.2</v>
      </c>
      <c r="I151" s="198"/>
      <c r="J151" s="199">
        <f>ROUND(I151*H151,2)</f>
        <v>0</v>
      </c>
      <c r="K151" s="195" t="s">
        <v>157</v>
      </c>
      <c r="L151" s="39"/>
      <c r="M151" s="200" t="s">
        <v>1</v>
      </c>
      <c r="N151" s="201" t="s">
        <v>51</v>
      </c>
      <c r="O151" s="71"/>
      <c r="P151" s="202">
        <f>O151*H151</f>
        <v>0</v>
      </c>
      <c r="Q151" s="202">
        <v>1.52477</v>
      </c>
      <c r="R151" s="202">
        <f>Q151*H151</f>
        <v>29.275583999999998</v>
      </c>
      <c r="S151" s="202">
        <v>0</v>
      </c>
      <c r="T151" s="203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4" t="s">
        <v>158</v>
      </c>
      <c r="AT151" s="204" t="s">
        <v>153</v>
      </c>
      <c r="AU151" s="204" t="s">
        <v>95</v>
      </c>
      <c r="AY151" s="16" t="s">
        <v>151</v>
      </c>
      <c r="BE151" s="205">
        <f>IF(N151="základní",J151,0)</f>
        <v>0</v>
      </c>
      <c r="BF151" s="205">
        <f>IF(N151="snížená",J151,0)</f>
        <v>0</v>
      </c>
      <c r="BG151" s="205">
        <f>IF(N151="zákl. přenesená",J151,0)</f>
        <v>0</v>
      </c>
      <c r="BH151" s="205">
        <f>IF(N151="sníž. přenesená",J151,0)</f>
        <v>0</v>
      </c>
      <c r="BI151" s="205">
        <f>IF(N151="nulová",J151,0)</f>
        <v>0</v>
      </c>
      <c r="BJ151" s="16" t="s">
        <v>93</v>
      </c>
      <c r="BK151" s="205">
        <f>ROUND(I151*H151,2)</f>
        <v>0</v>
      </c>
      <c r="BL151" s="16" t="s">
        <v>158</v>
      </c>
      <c r="BM151" s="204" t="s">
        <v>207</v>
      </c>
    </row>
    <row r="152" spans="1:65" s="13" customFormat="1">
      <c r="B152" s="206"/>
      <c r="C152" s="207"/>
      <c r="D152" s="208" t="s">
        <v>168</v>
      </c>
      <c r="E152" s="209" t="s">
        <v>1</v>
      </c>
      <c r="F152" s="210" t="s">
        <v>208</v>
      </c>
      <c r="G152" s="207"/>
      <c r="H152" s="211">
        <v>19.2</v>
      </c>
      <c r="I152" s="212"/>
      <c r="J152" s="207"/>
      <c r="K152" s="207"/>
      <c r="L152" s="213"/>
      <c r="M152" s="214"/>
      <c r="N152" s="215"/>
      <c r="O152" s="215"/>
      <c r="P152" s="215"/>
      <c r="Q152" s="215"/>
      <c r="R152" s="215"/>
      <c r="S152" s="215"/>
      <c r="T152" s="216"/>
      <c r="AT152" s="217" t="s">
        <v>168</v>
      </c>
      <c r="AU152" s="217" t="s">
        <v>95</v>
      </c>
      <c r="AV152" s="13" t="s">
        <v>95</v>
      </c>
      <c r="AW152" s="13" t="s">
        <v>41</v>
      </c>
      <c r="AX152" s="13" t="s">
        <v>93</v>
      </c>
      <c r="AY152" s="217" t="s">
        <v>151</v>
      </c>
    </row>
    <row r="153" spans="1:65" s="2" customFormat="1" ht="24.2" customHeight="1">
      <c r="A153" s="34"/>
      <c r="B153" s="35"/>
      <c r="C153" s="193" t="s">
        <v>209</v>
      </c>
      <c r="D153" s="193" t="s">
        <v>153</v>
      </c>
      <c r="E153" s="194" t="s">
        <v>210</v>
      </c>
      <c r="F153" s="195" t="s">
        <v>211</v>
      </c>
      <c r="G153" s="196" t="s">
        <v>156</v>
      </c>
      <c r="H153" s="197">
        <v>2.25</v>
      </c>
      <c r="I153" s="198"/>
      <c r="J153" s="199">
        <f>ROUND(I153*H153,2)</f>
        <v>0</v>
      </c>
      <c r="K153" s="195" t="s">
        <v>157</v>
      </c>
      <c r="L153" s="39"/>
      <c r="M153" s="200" t="s">
        <v>1</v>
      </c>
      <c r="N153" s="201" t="s">
        <v>51</v>
      </c>
      <c r="O153" s="71"/>
      <c r="P153" s="202">
        <f>O153*H153</f>
        <v>0</v>
      </c>
      <c r="Q153" s="202">
        <v>0</v>
      </c>
      <c r="R153" s="202">
        <f>Q153*H153</f>
        <v>0</v>
      </c>
      <c r="S153" s="202">
        <v>0</v>
      </c>
      <c r="T153" s="203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04" t="s">
        <v>158</v>
      </c>
      <c r="AT153" s="204" t="s">
        <v>153</v>
      </c>
      <c r="AU153" s="204" t="s">
        <v>95</v>
      </c>
      <c r="AY153" s="16" t="s">
        <v>151</v>
      </c>
      <c r="BE153" s="205">
        <f>IF(N153="základní",J153,0)</f>
        <v>0</v>
      </c>
      <c r="BF153" s="205">
        <f>IF(N153="snížená",J153,0)</f>
        <v>0</v>
      </c>
      <c r="BG153" s="205">
        <f>IF(N153="zákl. přenesená",J153,0)</f>
        <v>0</v>
      </c>
      <c r="BH153" s="205">
        <f>IF(N153="sníž. přenesená",J153,0)</f>
        <v>0</v>
      </c>
      <c r="BI153" s="205">
        <f>IF(N153="nulová",J153,0)</f>
        <v>0</v>
      </c>
      <c r="BJ153" s="16" t="s">
        <v>93</v>
      </c>
      <c r="BK153" s="205">
        <f>ROUND(I153*H153,2)</f>
        <v>0</v>
      </c>
      <c r="BL153" s="16" t="s">
        <v>158</v>
      </c>
      <c r="BM153" s="204" t="s">
        <v>212</v>
      </c>
    </row>
    <row r="154" spans="1:65" s="2" customFormat="1" ht="19.5">
      <c r="A154" s="34"/>
      <c r="B154" s="35"/>
      <c r="C154" s="36"/>
      <c r="D154" s="208" t="s">
        <v>213</v>
      </c>
      <c r="E154" s="36"/>
      <c r="F154" s="239" t="s">
        <v>214</v>
      </c>
      <c r="G154" s="36"/>
      <c r="H154" s="36"/>
      <c r="I154" s="240"/>
      <c r="J154" s="36"/>
      <c r="K154" s="36"/>
      <c r="L154" s="39"/>
      <c r="M154" s="241"/>
      <c r="N154" s="242"/>
      <c r="O154" s="71"/>
      <c r="P154" s="71"/>
      <c r="Q154" s="71"/>
      <c r="R154" s="71"/>
      <c r="S154" s="71"/>
      <c r="T154" s="72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6" t="s">
        <v>213</v>
      </c>
      <c r="AU154" s="16" t="s">
        <v>95</v>
      </c>
    </row>
    <row r="155" spans="1:65" s="13" customFormat="1">
      <c r="B155" s="206"/>
      <c r="C155" s="207"/>
      <c r="D155" s="208" t="s">
        <v>168</v>
      </c>
      <c r="E155" s="209" t="s">
        <v>1</v>
      </c>
      <c r="F155" s="210" t="s">
        <v>215</v>
      </c>
      <c r="G155" s="207"/>
      <c r="H155" s="211">
        <v>2.25</v>
      </c>
      <c r="I155" s="212"/>
      <c r="J155" s="207"/>
      <c r="K155" s="207"/>
      <c r="L155" s="213"/>
      <c r="M155" s="214"/>
      <c r="N155" s="215"/>
      <c r="O155" s="215"/>
      <c r="P155" s="215"/>
      <c r="Q155" s="215"/>
      <c r="R155" s="215"/>
      <c r="S155" s="215"/>
      <c r="T155" s="216"/>
      <c r="AT155" s="217" t="s">
        <v>168</v>
      </c>
      <c r="AU155" s="217" t="s">
        <v>95</v>
      </c>
      <c r="AV155" s="13" t="s">
        <v>95</v>
      </c>
      <c r="AW155" s="13" t="s">
        <v>41</v>
      </c>
      <c r="AX155" s="13" t="s">
        <v>93</v>
      </c>
      <c r="AY155" s="217" t="s">
        <v>151</v>
      </c>
    </row>
    <row r="156" spans="1:65" s="2" customFormat="1" ht="14.45" customHeight="1">
      <c r="A156" s="34"/>
      <c r="B156" s="35"/>
      <c r="C156" s="229" t="s">
        <v>216</v>
      </c>
      <c r="D156" s="229" t="s">
        <v>196</v>
      </c>
      <c r="E156" s="230" t="s">
        <v>217</v>
      </c>
      <c r="F156" s="231" t="s">
        <v>218</v>
      </c>
      <c r="G156" s="232" t="s">
        <v>156</v>
      </c>
      <c r="H156" s="233">
        <v>2.5880000000000001</v>
      </c>
      <c r="I156" s="234"/>
      <c r="J156" s="235">
        <f>ROUND(I156*H156,2)</f>
        <v>0</v>
      </c>
      <c r="K156" s="231" t="s">
        <v>157</v>
      </c>
      <c r="L156" s="236"/>
      <c r="M156" s="237" t="s">
        <v>1</v>
      </c>
      <c r="N156" s="238" t="s">
        <v>51</v>
      </c>
      <c r="O156" s="71"/>
      <c r="P156" s="202">
        <f>O156*H156</f>
        <v>0</v>
      </c>
      <c r="Q156" s="202">
        <v>1.1000000000000001E-3</v>
      </c>
      <c r="R156" s="202">
        <f>Q156*H156</f>
        <v>2.8468000000000005E-3</v>
      </c>
      <c r="S156" s="202">
        <v>0</v>
      </c>
      <c r="T156" s="203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04" t="s">
        <v>191</v>
      </c>
      <c r="AT156" s="204" t="s">
        <v>196</v>
      </c>
      <c r="AU156" s="204" t="s">
        <v>95</v>
      </c>
      <c r="AY156" s="16" t="s">
        <v>151</v>
      </c>
      <c r="BE156" s="205">
        <f>IF(N156="základní",J156,0)</f>
        <v>0</v>
      </c>
      <c r="BF156" s="205">
        <f>IF(N156="snížená",J156,0)</f>
        <v>0</v>
      </c>
      <c r="BG156" s="205">
        <f>IF(N156="zákl. přenesená",J156,0)</f>
        <v>0</v>
      </c>
      <c r="BH156" s="205">
        <f>IF(N156="sníž. přenesená",J156,0)</f>
        <v>0</v>
      </c>
      <c r="BI156" s="205">
        <f>IF(N156="nulová",J156,0)</f>
        <v>0</v>
      </c>
      <c r="BJ156" s="16" t="s">
        <v>93</v>
      </c>
      <c r="BK156" s="205">
        <f>ROUND(I156*H156,2)</f>
        <v>0</v>
      </c>
      <c r="BL156" s="16" t="s">
        <v>158</v>
      </c>
      <c r="BM156" s="204" t="s">
        <v>219</v>
      </c>
    </row>
    <row r="157" spans="1:65" s="13" customFormat="1">
      <c r="B157" s="206"/>
      <c r="C157" s="207"/>
      <c r="D157" s="208" t="s">
        <v>168</v>
      </c>
      <c r="E157" s="207"/>
      <c r="F157" s="210" t="s">
        <v>220</v>
      </c>
      <c r="G157" s="207"/>
      <c r="H157" s="211">
        <v>2.5880000000000001</v>
      </c>
      <c r="I157" s="212"/>
      <c r="J157" s="207"/>
      <c r="K157" s="207"/>
      <c r="L157" s="213"/>
      <c r="M157" s="214"/>
      <c r="N157" s="215"/>
      <c r="O157" s="215"/>
      <c r="P157" s="215"/>
      <c r="Q157" s="215"/>
      <c r="R157" s="215"/>
      <c r="S157" s="215"/>
      <c r="T157" s="216"/>
      <c r="AT157" s="217" t="s">
        <v>168</v>
      </c>
      <c r="AU157" s="217" t="s">
        <v>95</v>
      </c>
      <c r="AV157" s="13" t="s">
        <v>95</v>
      </c>
      <c r="AW157" s="13" t="s">
        <v>4</v>
      </c>
      <c r="AX157" s="13" t="s">
        <v>93</v>
      </c>
      <c r="AY157" s="217" t="s">
        <v>151</v>
      </c>
    </row>
    <row r="158" spans="1:65" s="2" customFormat="1" ht="24.2" customHeight="1">
      <c r="A158" s="34"/>
      <c r="B158" s="35"/>
      <c r="C158" s="193" t="s">
        <v>221</v>
      </c>
      <c r="D158" s="193" t="s">
        <v>153</v>
      </c>
      <c r="E158" s="194" t="s">
        <v>222</v>
      </c>
      <c r="F158" s="195" t="s">
        <v>223</v>
      </c>
      <c r="G158" s="196" t="s">
        <v>206</v>
      </c>
      <c r="H158" s="197">
        <v>185.8</v>
      </c>
      <c r="I158" s="198"/>
      <c r="J158" s="199">
        <f>ROUND(I158*H158,2)</f>
        <v>0</v>
      </c>
      <c r="K158" s="195" t="s">
        <v>157</v>
      </c>
      <c r="L158" s="39"/>
      <c r="M158" s="200" t="s">
        <v>1</v>
      </c>
      <c r="N158" s="201" t="s">
        <v>51</v>
      </c>
      <c r="O158" s="71"/>
      <c r="P158" s="202">
        <f>O158*H158</f>
        <v>0</v>
      </c>
      <c r="Q158" s="202">
        <v>1.4999999999999999E-4</v>
      </c>
      <c r="R158" s="202">
        <f>Q158*H158</f>
        <v>2.7869999999999999E-2</v>
      </c>
      <c r="S158" s="202">
        <v>0</v>
      </c>
      <c r="T158" s="203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04" t="s">
        <v>158</v>
      </c>
      <c r="AT158" s="204" t="s">
        <v>153</v>
      </c>
      <c r="AU158" s="204" t="s">
        <v>95</v>
      </c>
      <c r="AY158" s="16" t="s">
        <v>151</v>
      </c>
      <c r="BE158" s="205">
        <f>IF(N158="základní",J158,0)</f>
        <v>0</v>
      </c>
      <c r="BF158" s="205">
        <f>IF(N158="snížená",J158,0)</f>
        <v>0</v>
      </c>
      <c r="BG158" s="205">
        <f>IF(N158="zákl. přenesená",J158,0)</f>
        <v>0</v>
      </c>
      <c r="BH158" s="205">
        <f>IF(N158="sníž. přenesená",J158,0)</f>
        <v>0</v>
      </c>
      <c r="BI158" s="205">
        <f>IF(N158="nulová",J158,0)</f>
        <v>0</v>
      </c>
      <c r="BJ158" s="16" t="s">
        <v>93</v>
      </c>
      <c r="BK158" s="205">
        <f>ROUND(I158*H158,2)</f>
        <v>0</v>
      </c>
      <c r="BL158" s="16" t="s">
        <v>158</v>
      </c>
      <c r="BM158" s="204" t="s">
        <v>224</v>
      </c>
    </row>
    <row r="159" spans="1:65" s="13" customFormat="1">
      <c r="B159" s="206"/>
      <c r="C159" s="207"/>
      <c r="D159" s="208" t="s">
        <v>168</v>
      </c>
      <c r="E159" s="209" t="s">
        <v>1</v>
      </c>
      <c r="F159" s="210" t="s">
        <v>225</v>
      </c>
      <c r="G159" s="207"/>
      <c r="H159" s="211">
        <v>62.5</v>
      </c>
      <c r="I159" s="212"/>
      <c r="J159" s="207"/>
      <c r="K159" s="207"/>
      <c r="L159" s="213"/>
      <c r="M159" s="214"/>
      <c r="N159" s="215"/>
      <c r="O159" s="215"/>
      <c r="P159" s="215"/>
      <c r="Q159" s="215"/>
      <c r="R159" s="215"/>
      <c r="S159" s="215"/>
      <c r="T159" s="216"/>
      <c r="AT159" s="217" t="s">
        <v>168</v>
      </c>
      <c r="AU159" s="217" t="s">
        <v>95</v>
      </c>
      <c r="AV159" s="13" t="s">
        <v>95</v>
      </c>
      <c r="AW159" s="13" t="s">
        <v>41</v>
      </c>
      <c r="AX159" s="13" t="s">
        <v>86</v>
      </c>
      <c r="AY159" s="217" t="s">
        <v>151</v>
      </c>
    </row>
    <row r="160" spans="1:65" s="13" customFormat="1">
      <c r="B160" s="206"/>
      <c r="C160" s="207"/>
      <c r="D160" s="208" t="s">
        <v>168</v>
      </c>
      <c r="E160" s="209" t="s">
        <v>1</v>
      </c>
      <c r="F160" s="210" t="s">
        <v>226</v>
      </c>
      <c r="G160" s="207"/>
      <c r="H160" s="211">
        <v>100.8</v>
      </c>
      <c r="I160" s="212"/>
      <c r="J160" s="207"/>
      <c r="K160" s="207"/>
      <c r="L160" s="213"/>
      <c r="M160" s="214"/>
      <c r="N160" s="215"/>
      <c r="O160" s="215"/>
      <c r="P160" s="215"/>
      <c r="Q160" s="215"/>
      <c r="R160" s="215"/>
      <c r="S160" s="215"/>
      <c r="T160" s="216"/>
      <c r="AT160" s="217" t="s">
        <v>168</v>
      </c>
      <c r="AU160" s="217" t="s">
        <v>95</v>
      </c>
      <c r="AV160" s="13" t="s">
        <v>95</v>
      </c>
      <c r="AW160" s="13" t="s">
        <v>41</v>
      </c>
      <c r="AX160" s="13" t="s">
        <v>86</v>
      </c>
      <c r="AY160" s="217" t="s">
        <v>151</v>
      </c>
    </row>
    <row r="161" spans="1:65" s="13" customFormat="1">
      <c r="B161" s="206"/>
      <c r="C161" s="207"/>
      <c r="D161" s="208" t="s">
        <v>168</v>
      </c>
      <c r="E161" s="209" t="s">
        <v>1</v>
      </c>
      <c r="F161" s="210" t="s">
        <v>227</v>
      </c>
      <c r="G161" s="207"/>
      <c r="H161" s="211">
        <v>22.5</v>
      </c>
      <c r="I161" s="212"/>
      <c r="J161" s="207"/>
      <c r="K161" s="207"/>
      <c r="L161" s="213"/>
      <c r="M161" s="214"/>
      <c r="N161" s="215"/>
      <c r="O161" s="215"/>
      <c r="P161" s="215"/>
      <c r="Q161" s="215"/>
      <c r="R161" s="215"/>
      <c r="S161" s="215"/>
      <c r="T161" s="216"/>
      <c r="AT161" s="217" t="s">
        <v>168</v>
      </c>
      <c r="AU161" s="217" t="s">
        <v>95</v>
      </c>
      <c r="AV161" s="13" t="s">
        <v>95</v>
      </c>
      <c r="AW161" s="13" t="s">
        <v>41</v>
      </c>
      <c r="AX161" s="13" t="s">
        <v>86</v>
      </c>
      <c r="AY161" s="217" t="s">
        <v>151</v>
      </c>
    </row>
    <row r="162" spans="1:65" s="14" customFormat="1">
      <c r="B162" s="218"/>
      <c r="C162" s="219"/>
      <c r="D162" s="208" t="s">
        <v>168</v>
      </c>
      <c r="E162" s="220" t="s">
        <v>1</v>
      </c>
      <c r="F162" s="221" t="s">
        <v>173</v>
      </c>
      <c r="G162" s="219"/>
      <c r="H162" s="222">
        <v>185.8</v>
      </c>
      <c r="I162" s="223"/>
      <c r="J162" s="219"/>
      <c r="K162" s="219"/>
      <c r="L162" s="224"/>
      <c r="M162" s="225"/>
      <c r="N162" s="226"/>
      <c r="O162" s="226"/>
      <c r="P162" s="226"/>
      <c r="Q162" s="226"/>
      <c r="R162" s="226"/>
      <c r="S162" s="226"/>
      <c r="T162" s="227"/>
      <c r="AT162" s="228" t="s">
        <v>168</v>
      </c>
      <c r="AU162" s="228" t="s">
        <v>95</v>
      </c>
      <c r="AV162" s="14" t="s">
        <v>158</v>
      </c>
      <c r="AW162" s="14" t="s">
        <v>41</v>
      </c>
      <c r="AX162" s="14" t="s">
        <v>93</v>
      </c>
      <c r="AY162" s="228" t="s">
        <v>151</v>
      </c>
    </row>
    <row r="163" spans="1:65" s="2" customFormat="1" ht="24.2" customHeight="1">
      <c r="A163" s="34"/>
      <c r="B163" s="35"/>
      <c r="C163" s="193" t="s">
        <v>228</v>
      </c>
      <c r="D163" s="193" t="s">
        <v>153</v>
      </c>
      <c r="E163" s="194" t="s">
        <v>229</v>
      </c>
      <c r="F163" s="195" t="s">
        <v>230</v>
      </c>
      <c r="G163" s="196" t="s">
        <v>206</v>
      </c>
      <c r="H163" s="197">
        <v>42.5</v>
      </c>
      <c r="I163" s="198"/>
      <c r="J163" s="199">
        <f>ROUND(I163*H163,2)</f>
        <v>0</v>
      </c>
      <c r="K163" s="195" t="s">
        <v>157</v>
      </c>
      <c r="L163" s="39"/>
      <c r="M163" s="200" t="s">
        <v>1</v>
      </c>
      <c r="N163" s="201" t="s">
        <v>51</v>
      </c>
      <c r="O163" s="71"/>
      <c r="P163" s="202">
        <f>O163*H163</f>
        <v>0</v>
      </c>
      <c r="Q163" s="202">
        <v>2.0000000000000002E-5</v>
      </c>
      <c r="R163" s="202">
        <f>Q163*H163</f>
        <v>8.5000000000000006E-4</v>
      </c>
      <c r="S163" s="202">
        <v>0</v>
      </c>
      <c r="T163" s="203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04" t="s">
        <v>158</v>
      </c>
      <c r="AT163" s="204" t="s">
        <v>153</v>
      </c>
      <c r="AU163" s="204" t="s">
        <v>95</v>
      </c>
      <c r="AY163" s="16" t="s">
        <v>151</v>
      </c>
      <c r="BE163" s="205">
        <f>IF(N163="základní",J163,0)</f>
        <v>0</v>
      </c>
      <c r="BF163" s="205">
        <f>IF(N163="snížená",J163,0)</f>
        <v>0</v>
      </c>
      <c r="BG163" s="205">
        <f>IF(N163="zákl. přenesená",J163,0)</f>
        <v>0</v>
      </c>
      <c r="BH163" s="205">
        <f>IF(N163="sníž. přenesená",J163,0)</f>
        <v>0</v>
      </c>
      <c r="BI163" s="205">
        <f>IF(N163="nulová",J163,0)</f>
        <v>0</v>
      </c>
      <c r="BJ163" s="16" t="s">
        <v>93</v>
      </c>
      <c r="BK163" s="205">
        <f>ROUND(I163*H163,2)</f>
        <v>0</v>
      </c>
      <c r="BL163" s="16" t="s">
        <v>158</v>
      </c>
      <c r="BM163" s="204" t="s">
        <v>231</v>
      </c>
    </row>
    <row r="164" spans="1:65" s="13" customFormat="1">
      <c r="B164" s="206"/>
      <c r="C164" s="207"/>
      <c r="D164" s="208" t="s">
        <v>168</v>
      </c>
      <c r="E164" s="209" t="s">
        <v>1</v>
      </c>
      <c r="F164" s="210" t="s">
        <v>232</v>
      </c>
      <c r="G164" s="207"/>
      <c r="H164" s="211">
        <v>42.5</v>
      </c>
      <c r="I164" s="212"/>
      <c r="J164" s="207"/>
      <c r="K164" s="207"/>
      <c r="L164" s="213"/>
      <c r="M164" s="214"/>
      <c r="N164" s="215"/>
      <c r="O164" s="215"/>
      <c r="P164" s="215"/>
      <c r="Q164" s="215"/>
      <c r="R164" s="215"/>
      <c r="S164" s="215"/>
      <c r="T164" s="216"/>
      <c r="AT164" s="217" t="s">
        <v>168</v>
      </c>
      <c r="AU164" s="217" t="s">
        <v>95</v>
      </c>
      <c r="AV164" s="13" t="s">
        <v>95</v>
      </c>
      <c r="AW164" s="13" t="s">
        <v>41</v>
      </c>
      <c r="AX164" s="13" t="s">
        <v>93</v>
      </c>
      <c r="AY164" s="217" t="s">
        <v>151</v>
      </c>
    </row>
    <row r="165" spans="1:65" s="12" customFormat="1" ht="22.9" customHeight="1">
      <c r="B165" s="177"/>
      <c r="C165" s="178"/>
      <c r="D165" s="179" t="s">
        <v>85</v>
      </c>
      <c r="E165" s="191" t="s">
        <v>163</v>
      </c>
      <c r="F165" s="191" t="s">
        <v>233</v>
      </c>
      <c r="G165" s="178"/>
      <c r="H165" s="178"/>
      <c r="I165" s="181"/>
      <c r="J165" s="192">
        <f>BK165</f>
        <v>0</v>
      </c>
      <c r="K165" s="178"/>
      <c r="L165" s="183"/>
      <c r="M165" s="184"/>
      <c r="N165" s="185"/>
      <c r="O165" s="185"/>
      <c r="P165" s="186">
        <f>SUM(P166:P182)</f>
        <v>0</v>
      </c>
      <c r="Q165" s="185"/>
      <c r="R165" s="186">
        <f>SUM(R166:R182)</f>
        <v>6.3327857499999993</v>
      </c>
      <c r="S165" s="185"/>
      <c r="T165" s="187">
        <f>SUM(T166:T182)</f>
        <v>0</v>
      </c>
      <c r="AR165" s="188" t="s">
        <v>93</v>
      </c>
      <c r="AT165" s="189" t="s">
        <v>85</v>
      </c>
      <c r="AU165" s="189" t="s">
        <v>93</v>
      </c>
      <c r="AY165" s="188" t="s">
        <v>151</v>
      </c>
      <c r="BK165" s="190">
        <f>SUM(BK166:BK182)</f>
        <v>0</v>
      </c>
    </row>
    <row r="166" spans="1:65" s="2" customFormat="1" ht="24.2" customHeight="1">
      <c r="A166" s="34"/>
      <c r="B166" s="35"/>
      <c r="C166" s="193" t="s">
        <v>8</v>
      </c>
      <c r="D166" s="193" t="s">
        <v>153</v>
      </c>
      <c r="E166" s="194" t="s">
        <v>234</v>
      </c>
      <c r="F166" s="195" t="s">
        <v>235</v>
      </c>
      <c r="G166" s="196" t="s">
        <v>166</v>
      </c>
      <c r="H166" s="197">
        <v>11.6</v>
      </c>
      <c r="I166" s="198"/>
      <c r="J166" s="199">
        <f>ROUND(I166*H166,2)</f>
        <v>0</v>
      </c>
      <c r="K166" s="195" t="s">
        <v>157</v>
      </c>
      <c r="L166" s="39"/>
      <c r="M166" s="200" t="s">
        <v>1</v>
      </c>
      <c r="N166" s="201" t="s">
        <v>51</v>
      </c>
      <c r="O166" s="71"/>
      <c r="P166" s="202">
        <f>O166*H166</f>
        <v>0</v>
      </c>
      <c r="Q166" s="202">
        <v>3.6889999999999999E-2</v>
      </c>
      <c r="R166" s="202">
        <f>Q166*H166</f>
        <v>0.42792399999999997</v>
      </c>
      <c r="S166" s="202">
        <v>0</v>
      </c>
      <c r="T166" s="203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04" t="s">
        <v>158</v>
      </c>
      <c r="AT166" s="204" t="s">
        <v>153</v>
      </c>
      <c r="AU166" s="204" t="s">
        <v>95</v>
      </c>
      <c r="AY166" s="16" t="s">
        <v>151</v>
      </c>
      <c r="BE166" s="205">
        <f>IF(N166="základní",J166,0)</f>
        <v>0</v>
      </c>
      <c r="BF166" s="205">
        <f>IF(N166="snížená",J166,0)</f>
        <v>0</v>
      </c>
      <c r="BG166" s="205">
        <f>IF(N166="zákl. přenesená",J166,0)</f>
        <v>0</v>
      </c>
      <c r="BH166" s="205">
        <f>IF(N166="sníž. přenesená",J166,0)</f>
        <v>0</v>
      </c>
      <c r="BI166" s="205">
        <f>IF(N166="nulová",J166,0)</f>
        <v>0</v>
      </c>
      <c r="BJ166" s="16" t="s">
        <v>93</v>
      </c>
      <c r="BK166" s="205">
        <f>ROUND(I166*H166,2)</f>
        <v>0</v>
      </c>
      <c r="BL166" s="16" t="s">
        <v>158</v>
      </c>
      <c r="BM166" s="204" t="s">
        <v>236</v>
      </c>
    </row>
    <row r="167" spans="1:65" s="13" customFormat="1">
      <c r="B167" s="206"/>
      <c r="C167" s="207"/>
      <c r="D167" s="208" t="s">
        <v>168</v>
      </c>
      <c r="E167" s="209" t="s">
        <v>1</v>
      </c>
      <c r="F167" s="210" t="s">
        <v>237</v>
      </c>
      <c r="G167" s="207"/>
      <c r="H167" s="211">
        <v>11.6</v>
      </c>
      <c r="I167" s="212"/>
      <c r="J167" s="207"/>
      <c r="K167" s="207"/>
      <c r="L167" s="213"/>
      <c r="M167" s="214"/>
      <c r="N167" s="215"/>
      <c r="O167" s="215"/>
      <c r="P167" s="215"/>
      <c r="Q167" s="215"/>
      <c r="R167" s="215"/>
      <c r="S167" s="215"/>
      <c r="T167" s="216"/>
      <c r="AT167" s="217" t="s">
        <v>168</v>
      </c>
      <c r="AU167" s="217" t="s">
        <v>95</v>
      </c>
      <c r="AV167" s="13" t="s">
        <v>95</v>
      </c>
      <c r="AW167" s="13" t="s">
        <v>41</v>
      </c>
      <c r="AX167" s="13" t="s">
        <v>93</v>
      </c>
      <c r="AY167" s="217" t="s">
        <v>151</v>
      </c>
    </row>
    <row r="168" spans="1:65" s="2" customFormat="1" ht="14.45" customHeight="1">
      <c r="A168" s="34"/>
      <c r="B168" s="35"/>
      <c r="C168" s="193" t="s">
        <v>238</v>
      </c>
      <c r="D168" s="193" t="s">
        <v>153</v>
      </c>
      <c r="E168" s="194" t="s">
        <v>239</v>
      </c>
      <c r="F168" s="195" t="s">
        <v>240</v>
      </c>
      <c r="G168" s="196" t="s">
        <v>166</v>
      </c>
      <c r="H168" s="197">
        <v>13.236000000000001</v>
      </c>
      <c r="I168" s="198"/>
      <c r="J168" s="199">
        <f>ROUND(I168*H168,2)</f>
        <v>0</v>
      </c>
      <c r="K168" s="195" t="s">
        <v>157</v>
      </c>
      <c r="L168" s="39"/>
      <c r="M168" s="200" t="s">
        <v>1</v>
      </c>
      <c r="N168" s="201" t="s">
        <v>51</v>
      </c>
      <c r="O168" s="71"/>
      <c r="P168" s="202">
        <f>O168*H168</f>
        <v>0</v>
      </c>
      <c r="Q168" s="202">
        <v>0</v>
      </c>
      <c r="R168" s="202">
        <f>Q168*H168</f>
        <v>0</v>
      </c>
      <c r="S168" s="202">
        <v>0</v>
      </c>
      <c r="T168" s="203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04" t="s">
        <v>158</v>
      </c>
      <c r="AT168" s="204" t="s">
        <v>153</v>
      </c>
      <c r="AU168" s="204" t="s">
        <v>95</v>
      </c>
      <c r="AY168" s="16" t="s">
        <v>151</v>
      </c>
      <c r="BE168" s="205">
        <f>IF(N168="základní",J168,0)</f>
        <v>0</v>
      </c>
      <c r="BF168" s="205">
        <f>IF(N168="snížená",J168,0)</f>
        <v>0</v>
      </c>
      <c r="BG168" s="205">
        <f>IF(N168="zákl. přenesená",J168,0)</f>
        <v>0</v>
      </c>
      <c r="BH168" s="205">
        <f>IF(N168="sníž. přenesená",J168,0)</f>
        <v>0</v>
      </c>
      <c r="BI168" s="205">
        <f>IF(N168="nulová",J168,0)</f>
        <v>0</v>
      </c>
      <c r="BJ168" s="16" t="s">
        <v>93</v>
      </c>
      <c r="BK168" s="205">
        <f>ROUND(I168*H168,2)</f>
        <v>0</v>
      </c>
      <c r="BL168" s="16" t="s">
        <v>158</v>
      </c>
      <c r="BM168" s="204" t="s">
        <v>241</v>
      </c>
    </row>
    <row r="169" spans="1:65" s="13" customFormat="1">
      <c r="B169" s="206"/>
      <c r="C169" s="207"/>
      <c r="D169" s="208" t="s">
        <v>168</v>
      </c>
      <c r="E169" s="209" t="s">
        <v>1</v>
      </c>
      <c r="F169" s="210" t="s">
        <v>242</v>
      </c>
      <c r="G169" s="207"/>
      <c r="H169" s="211">
        <v>12.506</v>
      </c>
      <c r="I169" s="212"/>
      <c r="J169" s="207"/>
      <c r="K169" s="207"/>
      <c r="L169" s="213"/>
      <c r="M169" s="214"/>
      <c r="N169" s="215"/>
      <c r="O169" s="215"/>
      <c r="P169" s="215"/>
      <c r="Q169" s="215"/>
      <c r="R169" s="215"/>
      <c r="S169" s="215"/>
      <c r="T169" s="216"/>
      <c r="AT169" s="217" t="s">
        <v>168</v>
      </c>
      <c r="AU169" s="217" t="s">
        <v>95</v>
      </c>
      <c r="AV169" s="13" t="s">
        <v>95</v>
      </c>
      <c r="AW169" s="13" t="s">
        <v>41</v>
      </c>
      <c r="AX169" s="13" t="s">
        <v>86</v>
      </c>
      <c r="AY169" s="217" t="s">
        <v>151</v>
      </c>
    </row>
    <row r="170" spans="1:65" s="13" customFormat="1">
      <c r="B170" s="206"/>
      <c r="C170" s="207"/>
      <c r="D170" s="208" t="s">
        <v>168</v>
      </c>
      <c r="E170" s="209" t="s">
        <v>1</v>
      </c>
      <c r="F170" s="210" t="s">
        <v>243</v>
      </c>
      <c r="G170" s="207"/>
      <c r="H170" s="211">
        <v>0.73</v>
      </c>
      <c r="I170" s="212"/>
      <c r="J170" s="207"/>
      <c r="K170" s="207"/>
      <c r="L170" s="213"/>
      <c r="M170" s="214"/>
      <c r="N170" s="215"/>
      <c r="O170" s="215"/>
      <c r="P170" s="215"/>
      <c r="Q170" s="215"/>
      <c r="R170" s="215"/>
      <c r="S170" s="215"/>
      <c r="T170" s="216"/>
      <c r="AT170" s="217" t="s">
        <v>168</v>
      </c>
      <c r="AU170" s="217" t="s">
        <v>95</v>
      </c>
      <c r="AV170" s="13" t="s">
        <v>95</v>
      </c>
      <c r="AW170" s="13" t="s">
        <v>41</v>
      </c>
      <c r="AX170" s="13" t="s">
        <v>86</v>
      </c>
      <c r="AY170" s="217" t="s">
        <v>151</v>
      </c>
    </row>
    <row r="171" spans="1:65" s="14" customFormat="1">
      <c r="B171" s="218"/>
      <c r="C171" s="219"/>
      <c r="D171" s="208" t="s">
        <v>168</v>
      </c>
      <c r="E171" s="220" t="s">
        <v>1</v>
      </c>
      <c r="F171" s="221" t="s">
        <v>173</v>
      </c>
      <c r="G171" s="219"/>
      <c r="H171" s="222">
        <v>13.236000000000001</v>
      </c>
      <c r="I171" s="223"/>
      <c r="J171" s="219"/>
      <c r="K171" s="219"/>
      <c r="L171" s="224"/>
      <c r="M171" s="225"/>
      <c r="N171" s="226"/>
      <c r="O171" s="226"/>
      <c r="P171" s="226"/>
      <c r="Q171" s="226"/>
      <c r="R171" s="226"/>
      <c r="S171" s="226"/>
      <c r="T171" s="227"/>
      <c r="AT171" s="228" t="s">
        <v>168</v>
      </c>
      <c r="AU171" s="228" t="s">
        <v>95</v>
      </c>
      <c r="AV171" s="14" t="s">
        <v>158</v>
      </c>
      <c r="AW171" s="14" t="s">
        <v>41</v>
      </c>
      <c r="AX171" s="14" t="s">
        <v>93</v>
      </c>
      <c r="AY171" s="228" t="s">
        <v>151</v>
      </c>
    </row>
    <row r="172" spans="1:65" s="2" customFormat="1" ht="14.45" customHeight="1">
      <c r="A172" s="34"/>
      <c r="B172" s="35"/>
      <c r="C172" s="193" t="s">
        <v>244</v>
      </c>
      <c r="D172" s="193" t="s">
        <v>153</v>
      </c>
      <c r="E172" s="194" t="s">
        <v>245</v>
      </c>
      <c r="F172" s="195" t="s">
        <v>246</v>
      </c>
      <c r="G172" s="196" t="s">
        <v>156</v>
      </c>
      <c r="H172" s="197">
        <v>61.16</v>
      </c>
      <c r="I172" s="198"/>
      <c r="J172" s="199">
        <f>ROUND(I172*H172,2)</f>
        <v>0</v>
      </c>
      <c r="K172" s="195" t="s">
        <v>157</v>
      </c>
      <c r="L172" s="39"/>
      <c r="M172" s="200" t="s">
        <v>1</v>
      </c>
      <c r="N172" s="201" t="s">
        <v>51</v>
      </c>
      <c r="O172" s="71"/>
      <c r="P172" s="202">
        <f>O172*H172</f>
        <v>0</v>
      </c>
      <c r="Q172" s="202">
        <v>4.1739999999999999E-2</v>
      </c>
      <c r="R172" s="202">
        <f>Q172*H172</f>
        <v>2.5528183999999996</v>
      </c>
      <c r="S172" s="202">
        <v>0</v>
      </c>
      <c r="T172" s="203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04" t="s">
        <v>158</v>
      </c>
      <c r="AT172" s="204" t="s">
        <v>153</v>
      </c>
      <c r="AU172" s="204" t="s">
        <v>95</v>
      </c>
      <c r="AY172" s="16" t="s">
        <v>151</v>
      </c>
      <c r="BE172" s="205">
        <f>IF(N172="základní",J172,0)</f>
        <v>0</v>
      </c>
      <c r="BF172" s="205">
        <f>IF(N172="snížená",J172,0)</f>
        <v>0</v>
      </c>
      <c r="BG172" s="205">
        <f>IF(N172="zákl. přenesená",J172,0)</f>
        <v>0</v>
      </c>
      <c r="BH172" s="205">
        <f>IF(N172="sníž. přenesená",J172,0)</f>
        <v>0</v>
      </c>
      <c r="BI172" s="205">
        <f>IF(N172="nulová",J172,0)</f>
        <v>0</v>
      </c>
      <c r="BJ172" s="16" t="s">
        <v>93</v>
      </c>
      <c r="BK172" s="205">
        <f>ROUND(I172*H172,2)</f>
        <v>0</v>
      </c>
      <c r="BL172" s="16" t="s">
        <v>158</v>
      </c>
      <c r="BM172" s="204" t="s">
        <v>247</v>
      </c>
    </row>
    <row r="173" spans="1:65" s="13" customFormat="1">
      <c r="B173" s="206"/>
      <c r="C173" s="207"/>
      <c r="D173" s="208" t="s">
        <v>168</v>
      </c>
      <c r="E173" s="209" t="s">
        <v>1</v>
      </c>
      <c r="F173" s="210" t="s">
        <v>248</v>
      </c>
      <c r="G173" s="207"/>
      <c r="H173" s="211">
        <v>57.456000000000003</v>
      </c>
      <c r="I173" s="212"/>
      <c r="J173" s="207"/>
      <c r="K173" s="207"/>
      <c r="L173" s="213"/>
      <c r="M173" s="214"/>
      <c r="N173" s="215"/>
      <c r="O173" s="215"/>
      <c r="P173" s="215"/>
      <c r="Q173" s="215"/>
      <c r="R173" s="215"/>
      <c r="S173" s="215"/>
      <c r="T173" s="216"/>
      <c r="AT173" s="217" t="s">
        <v>168</v>
      </c>
      <c r="AU173" s="217" t="s">
        <v>95</v>
      </c>
      <c r="AV173" s="13" t="s">
        <v>95</v>
      </c>
      <c r="AW173" s="13" t="s">
        <v>41</v>
      </c>
      <c r="AX173" s="13" t="s">
        <v>86</v>
      </c>
      <c r="AY173" s="217" t="s">
        <v>151</v>
      </c>
    </row>
    <row r="174" spans="1:65" s="13" customFormat="1">
      <c r="B174" s="206"/>
      <c r="C174" s="207"/>
      <c r="D174" s="208" t="s">
        <v>168</v>
      </c>
      <c r="E174" s="209" t="s">
        <v>1</v>
      </c>
      <c r="F174" s="210" t="s">
        <v>249</v>
      </c>
      <c r="G174" s="207"/>
      <c r="H174" s="211">
        <v>3.7040000000000002</v>
      </c>
      <c r="I174" s="212"/>
      <c r="J174" s="207"/>
      <c r="K174" s="207"/>
      <c r="L174" s="213"/>
      <c r="M174" s="214"/>
      <c r="N174" s="215"/>
      <c r="O174" s="215"/>
      <c r="P174" s="215"/>
      <c r="Q174" s="215"/>
      <c r="R174" s="215"/>
      <c r="S174" s="215"/>
      <c r="T174" s="216"/>
      <c r="AT174" s="217" t="s">
        <v>168</v>
      </c>
      <c r="AU174" s="217" t="s">
        <v>95</v>
      </c>
      <c r="AV174" s="13" t="s">
        <v>95</v>
      </c>
      <c r="AW174" s="13" t="s">
        <v>41</v>
      </c>
      <c r="AX174" s="13" t="s">
        <v>86</v>
      </c>
      <c r="AY174" s="217" t="s">
        <v>151</v>
      </c>
    </row>
    <row r="175" spans="1:65" s="14" customFormat="1">
      <c r="B175" s="218"/>
      <c r="C175" s="219"/>
      <c r="D175" s="208" t="s">
        <v>168</v>
      </c>
      <c r="E175" s="220" t="s">
        <v>1</v>
      </c>
      <c r="F175" s="221" t="s">
        <v>173</v>
      </c>
      <c r="G175" s="219"/>
      <c r="H175" s="222">
        <v>61.16</v>
      </c>
      <c r="I175" s="223"/>
      <c r="J175" s="219"/>
      <c r="K175" s="219"/>
      <c r="L175" s="224"/>
      <c r="M175" s="225"/>
      <c r="N175" s="226"/>
      <c r="O175" s="226"/>
      <c r="P175" s="226"/>
      <c r="Q175" s="226"/>
      <c r="R175" s="226"/>
      <c r="S175" s="226"/>
      <c r="T175" s="227"/>
      <c r="AT175" s="228" t="s">
        <v>168</v>
      </c>
      <c r="AU175" s="228" t="s">
        <v>95</v>
      </c>
      <c r="AV175" s="14" t="s">
        <v>158</v>
      </c>
      <c r="AW175" s="14" t="s">
        <v>41</v>
      </c>
      <c r="AX175" s="14" t="s">
        <v>93</v>
      </c>
      <c r="AY175" s="228" t="s">
        <v>151</v>
      </c>
    </row>
    <row r="176" spans="1:65" s="2" customFormat="1" ht="14.45" customHeight="1">
      <c r="A176" s="34"/>
      <c r="B176" s="35"/>
      <c r="C176" s="193" t="s">
        <v>250</v>
      </c>
      <c r="D176" s="193" t="s">
        <v>153</v>
      </c>
      <c r="E176" s="194" t="s">
        <v>251</v>
      </c>
      <c r="F176" s="195" t="s">
        <v>252</v>
      </c>
      <c r="G176" s="196" t="s">
        <v>156</v>
      </c>
      <c r="H176" s="197">
        <v>61.16</v>
      </c>
      <c r="I176" s="198"/>
      <c r="J176" s="199">
        <f>ROUND(I176*H176,2)</f>
        <v>0</v>
      </c>
      <c r="K176" s="195" t="s">
        <v>157</v>
      </c>
      <c r="L176" s="39"/>
      <c r="M176" s="200" t="s">
        <v>1</v>
      </c>
      <c r="N176" s="201" t="s">
        <v>51</v>
      </c>
      <c r="O176" s="71"/>
      <c r="P176" s="202">
        <f>O176*H176</f>
        <v>0</v>
      </c>
      <c r="Q176" s="202">
        <v>2.0000000000000002E-5</v>
      </c>
      <c r="R176" s="202">
        <f>Q176*H176</f>
        <v>1.2232E-3</v>
      </c>
      <c r="S176" s="202">
        <v>0</v>
      </c>
      <c r="T176" s="203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04" t="s">
        <v>158</v>
      </c>
      <c r="AT176" s="204" t="s">
        <v>153</v>
      </c>
      <c r="AU176" s="204" t="s">
        <v>95</v>
      </c>
      <c r="AY176" s="16" t="s">
        <v>151</v>
      </c>
      <c r="BE176" s="205">
        <f>IF(N176="základní",J176,0)</f>
        <v>0</v>
      </c>
      <c r="BF176" s="205">
        <f>IF(N176="snížená",J176,0)</f>
        <v>0</v>
      </c>
      <c r="BG176" s="205">
        <f>IF(N176="zákl. přenesená",J176,0)</f>
        <v>0</v>
      </c>
      <c r="BH176" s="205">
        <f>IF(N176="sníž. přenesená",J176,0)</f>
        <v>0</v>
      </c>
      <c r="BI176" s="205">
        <f>IF(N176="nulová",J176,0)</f>
        <v>0</v>
      </c>
      <c r="BJ176" s="16" t="s">
        <v>93</v>
      </c>
      <c r="BK176" s="205">
        <f>ROUND(I176*H176,2)</f>
        <v>0</v>
      </c>
      <c r="BL176" s="16" t="s">
        <v>158</v>
      </c>
      <c r="BM176" s="204" t="s">
        <v>253</v>
      </c>
    </row>
    <row r="177" spans="1:65" s="2" customFormat="1" ht="14.45" customHeight="1">
      <c r="A177" s="34"/>
      <c r="B177" s="35"/>
      <c r="C177" s="193" t="s">
        <v>254</v>
      </c>
      <c r="D177" s="193" t="s">
        <v>153</v>
      </c>
      <c r="E177" s="194" t="s">
        <v>255</v>
      </c>
      <c r="F177" s="195" t="s">
        <v>256</v>
      </c>
      <c r="G177" s="196" t="s">
        <v>180</v>
      </c>
      <c r="H177" s="197">
        <v>3.1949999999999998</v>
      </c>
      <c r="I177" s="198"/>
      <c r="J177" s="199">
        <f>ROUND(I177*H177,2)</f>
        <v>0</v>
      </c>
      <c r="K177" s="195" t="s">
        <v>157</v>
      </c>
      <c r="L177" s="39"/>
      <c r="M177" s="200" t="s">
        <v>1</v>
      </c>
      <c r="N177" s="201" t="s">
        <v>51</v>
      </c>
      <c r="O177" s="71"/>
      <c r="P177" s="202">
        <f>O177*H177</f>
        <v>0</v>
      </c>
      <c r="Q177" s="202">
        <v>1.04877</v>
      </c>
      <c r="R177" s="202">
        <f>Q177*H177</f>
        <v>3.3508201499999997</v>
      </c>
      <c r="S177" s="202">
        <v>0</v>
      </c>
      <c r="T177" s="203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04" t="s">
        <v>158</v>
      </c>
      <c r="AT177" s="204" t="s">
        <v>153</v>
      </c>
      <c r="AU177" s="204" t="s">
        <v>95</v>
      </c>
      <c r="AY177" s="16" t="s">
        <v>151</v>
      </c>
      <c r="BE177" s="205">
        <f>IF(N177="základní",J177,0)</f>
        <v>0</v>
      </c>
      <c r="BF177" s="205">
        <f>IF(N177="snížená",J177,0)</f>
        <v>0</v>
      </c>
      <c r="BG177" s="205">
        <f>IF(N177="zákl. přenesená",J177,0)</f>
        <v>0</v>
      </c>
      <c r="BH177" s="205">
        <f>IF(N177="sníž. přenesená",J177,0)</f>
        <v>0</v>
      </c>
      <c r="BI177" s="205">
        <f>IF(N177="nulová",J177,0)</f>
        <v>0</v>
      </c>
      <c r="BJ177" s="16" t="s">
        <v>93</v>
      </c>
      <c r="BK177" s="205">
        <f>ROUND(I177*H177,2)</f>
        <v>0</v>
      </c>
      <c r="BL177" s="16" t="s">
        <v>158</v>
      </c>
      <c r="BM177" s="204" t="s">
        <v>257</v>
      </c>
    </row>
    <row r="178" spans="1:65" s="13" customFormat="1">
      <c r="B178" s="206"/>
      <c r="C178" s="207"/>
      <c r="D178" s="208" t="s">
        <v>168</v>
      </c>
      <c r="E178" s="209" t="s">
        <v>1</v>
      </c>
      <c r="F178" s="210" t="s">
        <v>258</v>
      </c>
      <c r="G178" s="207"/>
      <c r="H178" s="211">
        <v>1.595</v>
      </c>
      <c r="I178" s="212"/>
      <c r="J178" s="207"/>
      <c r="K178" s="207"/>
      <c r="L178" s="213"/>
      <c r="M178" s="214"/>
      <c r="N178" s="215"/>
      <c r="O178" s="215"/>
      <c r="P178" s="215"/>
      <c r="Q178" s="215"/>
      <c r="R178" s="215"/>
      <c r="S178" s="215"/>
      <c r="T178" s="216"/>
      <c r="AT178" s="217" t="s">
        <v>168</v>
      </c>
      <c r="AU178" s="217" t="s">
        <v>95</v>
      </c>
      <c r="AV178" s="13" t="s">
        <v>95</v>
      </c>
      <c r="AW178" s="13" t="s">
        <v>41</v>
      </c>
      <c r="AX178" s="13" t="s">
        <v>86</v>
      </c>
      <c r="AY178" s="217" t="s">
        <v>151</v>
      </c>
    </row>
    <row r="179" spans="1:65" s="13" customFormat="1">
      <c r="B179" s="206"/>
      <c r="C179" s="207"/>
      <c r="D179" s="208" t="s">
        <v>168</v>
      </c>
      <c r="E179" s="209" t="s">
        <v>1</v>
      </c>
      <c r="F179" s="210" t="s">
        <v>259</v>
      </c>
      <c r="G179" s="207"/>
      <c r="H179" s="211">
        <v>1.6</v>
      </c>
      <c r="I179" s="212"/>
      <c r="J179" s="207"/>
      <c r="K179" s="207"/>
      <c r="L179" s="213"/>
      <c r="M179" s="214"/>
      <c r="N179" s="215"/>
      <c r="O179" s="215"/>
      <c r="P179" s="215"/>
      <c r="Q179" s="215"/>
      <c r="R179" s="215"/>
      <c r="S179" s="215"/>
      <c r="T179" s="216"/>
      <c r="AT179" s="217" t="s">
        <v>168</v>
      </c>
      <c r="AU179" s="217" t="s">
        <v>95</v>
      </c>
      <c r="AV179" s="13" t="s">
        <v>95</v>
      </c>
      <c r="AW179" s="13" t="s">
        <v>41</v>
      </c>
      <c r="AX179" s="13" t="s">
        <v>86</v>
      </c>
      <c r="AY179" s="217" t="s">
        <v>151</v>
      </c>
    </row>
    <row r="180" spans="1:65" s="14" customFormat="1">
      <c r="B180" s="218"/>
      <c r="C180" s="219"/>
      <c r="D180" s="208" t="s">
        <v>168</v>
      </c>
      <c r="E180" s="220" t="s">
        <v>1</v>
      </c>
      <c r="F180" s="221" t="s">
        <v>173</v>
      </c>
      <c r="G180" s="219"/>
      <c r="H180" s="222">
        <v>3.1949999999999998</v>
      </c>
      <c r="I180" s="223"/>
      <c r="J180" s="219"/>
      <c r="K180" s="219"/>
      <c r="L180" s="224"/>
      <c r="M180" s="225"/>
      <c r="N180" s="226"/>
      <c r="O180" s="226"/>
      <c r="P180" s="226"/>
      <c r="Q180" s="226"/>
      <c r="R180" s="226"/>
      <c r="S180" s="226"/>
      <c r="T180" s="227"/>
      <c r="AT180" s="228" t="s">
        <v>168</v>
      </c>
      <c r="AU180" s="228" t="s">
        <v>95</v>
      </c>
      <c r="AV180" s="14" t="s">
        <v>158</v>
      </c>
      <c r="AW180" s="14" t="s">
        <v>41</v>
      </c>
      <c r="AX180" s="14" t="s">
        <v>93</v>
      </c>
      <c r="AY180" s="228" t="s">
        <v>151</v>
      </c>
    </row>
    <row r="181" spans="1:65" s="2" customFormat="1" ht="14.45" customHeight="1">
      <c r="A181" s="34"/>
      <c r="B181" s="35"/>
      <c r="C181" s="193" t="s">
        <v>260</v>
      </c>
      <c r="D181" s="193" t="s">
        <v>153</v>
      </c>
      <c r="E181" s="194" t="s">
        <v>261</v>
      </c>
      <c r="F181" s="195" t="s">
        <v>262</v>
      </c>
      <c r="G181" s="196" t="s">
        <v>263</v>
      </c>
      <c r="H181" s="197">
        <v>2</v>
      </c>
      <c r="I181" s="198"/>
      <c r="J181" s="199">
        <f>ROUND(I181*H181,2)</f>
        <v>0</v>
      </c>
      <c r="K181" s="195" t="s">
        <v>1</v>
      </c>
      <c r="L181" s="39"/>
      <c r="M181" s="200" t="s">
        <v>1</v>
      </c>
      <c r="N181" s="201" t="s">
        <v>51</v>
      </c>
      <c r="O181" s="71"/>
      <c r="P181" s="202">
        <f>O181*H181</f>
        <v>0</v>
      </c>
      <c r="Q181" s="202">
        <v>0</v>
      </c>
      <c r="R181" s="202">
        <f>Q181*H181</f>
        <v>0</v>
      </c>
      <c r="S181" s="202">
        <v>0</v>
      </c>
      <c r="T181" s="203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04" t="s">
        <v>158</v>
      </c>
      <c r="AT181" s="204" t="s">
        <v>153</v>
      </c>
      <c r="AU181" s="204" t="s">
        <v>95</v>
      </c>
      <c r="AY181" s="16" t="s">
        <v>151</v>
      </c>
      <c r="BE181" s="205">
        <f>IF(N181="základní",J181,0)</f>
        <v>0</v>
      </c>
      <c r="BF181" s="205">
        <f>IF(N181="snížená",J181,0)</f>
        <v>0</v>
      </c>
      <c r="BG181" s="205">
        <f>IF(N181="zákl. přenesená",J181,0)</f>
        <v>0</v>
      </c>
      <c r="BH181" s="205">
        <f>IF(N181="sníž. přenesená",J181,0)</f>
        <v>0</v>
      </c>
      <c r="BI181" s="205">
        <f>IF(N181="nulová",J181,0)</f>
        <v>0</v>
      </c>
      <c r="BJ181" s="16" t="s">
        <v>93</v>
      </c>
      <c r="BK181" s="205">
        <f>ROUND(I181*H181,2)</f>
        <v>0</v>
      </c>
      <c r="BL181" s="16" t="s">
        <v>158</v>
      </c>
      <c r="BM181" s="204" t="s">
        <v>264</v>
      </c>
    </row>
    <row r="182" spans="1:65" s="2" customFormat="1" ht="19.5">
      <c r="A182" s="34"/>
      <c r="B182" s="35"/>
      <c r="C182" s="36"/>
      <c r="D182" s="208" t="s">
        <v>213</v>
      </c>
      <c r="E182" s="36"/>
      <c r="F182" s="239" t="s">
        <v>265</v>
      </c>
      <c r="G182" s="36"/>
      <c r="H182" s="36"/>
      <c r="I182" s="240"/>
      <c r="J182" s="36"/>
      <c r="K182" s="36"/>
      <c r="L182" s="39"/>
      <c r="M182" s="241"/>
      <c r="N182" s="242"/>
      <c r="O182" s="71"/>
      <c r="P182" s="71"/>
      <c r="Q182" s="71"/>
      <c r="R182" s="71"/>
      <c r="S182" s="71"/>
      <c r="T182" s="72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6" t="s">
        <v>213</v>
      </c>
      <c r="AU182" s="16" t="s">
        <v>95</v>
      </c>
    </row>
    <row r="183" spans="1:65" s="12" customFormat="1" ht="22.9" customHeight="1">
      <c r="B183" s="177"/>
      <c r="C183" s="178"/>
      <c r="D183" s="179" t="s">
        <v>85</v>
      </c>
      <c r="E183" s="191" t="s">
        <v>158</v>
      </c>
      <c r="F183" s="191" t="s">
        <v>266</v>
      </c>
      <c r="G183" s="178"/>
      <c r="H183" s="178"/>
      <c r="I183" s="181"/>
      <c r="J183" s="192">
        <f>BK183</f>
        <v>0</v>
      </c>
      <c r="K183" s="178"/>
      <c r="L183" s="183"/>
      <c r="M183" s="184"/>
      <c r="N183" s="185"/>
      <c r="O183" s="185"/>
      <c r="P183" s="186">
        <f>SUM(P184:P200)</f>
        <v>0</v>
      </c>
      <c r="Q183" s="185"/>
      <c r="R183" s="186">
        <f>SUM(R184:R200)</f>
        <v>79.917031080000001</v>
      </c>
      <c r="S183" s="185"/>
      <c r="T183" s="187">
        <f>SUM(T184:T200)</f>
        <v>0</v>
      </c>
      <c r="AR183" s="188" t="s">
        <v>93</v>
      </c>
      <c r="AT183" s="189" t="s">
        <v>85</v>
      </c>
      <c r="AU183" s="189" t="s">
        <v>93</v>
      </c>
      <c r="AY183" s="188" t="s">
        <v>151</v>
      </c>
      <c r="BK183" s="190">
        <f>SUM(BK184:BK200)</f>
        <v>0</v>
      </c>
    </row>
    <row r="184" spans="1:65" s="2" customFormat="1" ht="24.2" customHeight="1">
      <c r="A184" s="34"/>
      <c r="B184" s="35"/>
      <c r="C184" s="193" t="s">
        <v>7</v>
      </c>
      <c r="D184" s="193" t="s">
        <v>153</v>
      </c>
      <c r="E184" s="194" t="s">
        <v>267</v>
      </c>
      <c r="F184" s="195" t="s">
        <v>268</v>
      </c>
      <c r="G184" s="196" t="s">
        <v>156</v>
      </c>
      <c r="H184" s="197">
        <v>21.89</v>
      </c>
      <c r="I184" s="198"/>
      <c r="J184" s="199">
        <f>ROUND(I184*H184,2)</f>
        <v>0</v>
      </c>
      <c r="K184" s="195" t="s">
        <v>157</v>
      </c>
      <c r="L184" s="39"/>
      <c r="M184" s="200" t="s">
        <v>1</v>
      </c>
      <c r="N184" s="201" t="s">
        <v>51</v>
      </c>
      <c r="O184" s="71"/>
      <c r="P184" s="202">
        <f>O184*H184</f>
        <v>0</v>
      </c>
      <c r="Q184" s="202">
        <v>0</v>
      </c>
      <c r="R184" s="202">
        <f>Q184*H184</f>
        <v>0</v>
      </c>
      <c r="S184" s="202">
        <v>0</v>
      </c>
      <c r="T184" s="203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04" t="s">
        <v>158</v>
      </c>
      <c r="AT184" s="204" t="s">
        <v>153</v>
      </c>
      <c r="AU184" s="204" t="s">
        <v>95</v>
      </c>
      <c r="AY184" s="16" t="s">
        <v>151</v>
      </c>
      <c r="BE184" s="205">
        <f>IF(N184="základní",J184,0)</f>
        <v>0</v>
      </c>
      <c r="BF184" s="205">
        <f>IF(N184="snížená",J184,0)</f>
        <v>0</v>
      </c>
      <c r="BG184" s="205">
        <f>IF(N184="zákl. přenesená",J184,0)</f>
        <v>0</v>
      </c>
      <c r="BH184" s="205">
        <f>IF(N184="sníž. přenesená",J184,0)</f>
        <v>0</v>
      </c>
      <c r="BI184" s="205">
        <f>IF(N184="nulová",J184,0)</f>
        <v>0</v>
      </c>
      <c r="BJ184" s="16" t="s">
        <v>93</v>
      </c>
      <c r="BK184" s="205">
        <f>ROUND(I184*H184,2)</f>
        <v>0</v>
      </c>
      <c r="BL184" s="16" t="s">
        <v>158</v>
      </c>
      <c r="BM184" s="204" t="s">
        <v>269</v>
      </c>
    </row>
    <row r="185" spans="1:65" s="13" customFormat="1">
      <c r="B185" s="206"/>
      <c r="C185" s="207"/>
      <c r="D185" s="208" t="s">
        <v>168</v>
      </c>
      <c r="E185" s="209" t="s">
        <v>1</v>
      </c>
      <c r="F185" s="210" t="s">
        <v>270</v>
      </c>
      <c r="G185" s="207"/>
      <c r="H185" s="211">
        <v>15.3</v>
      </c>
      <c r="I185" s="212"/>
      <c r="J185" s="207"/>
      <c r="K185" s="207"/>
      <c r="L185" s="213"/>
      <c r="M185" s="214"/>
      <c r="N185" s="215"/>
      <c r="O185" s="215"/>
      <c r="P185" s="215"/>
      <c r="Q185" s="215"/>
      <c r="R185" s="215"/>
      <c r="S185" s="215"/>
      <c r="T185" s="216"/>
      <c r="AT185" s="217" t="s">
        <v>168</v>
      </c>
      <c r="AU185" s="217" t="s">
        <v>95</v>
      </c>
      <c r="AV185" s="13" t="s">
        <v>95</v>
      </c>
      <c r="AW185" s="13" t="s">
        <v>41</v>
      </c>
      <c r="AX185" s="13" t="s">
        <v>86</v>
      </c>
      <c r="AY185" s="217" t="s">
        <v>151</v>
      </c>
    </row>
    <row r="186" spans="1:65" s="13" customFormat="1">
      <c r="B186" s="206"/>
      <c r="C186" s="207"/>
      <c r="D186" s="208" t="s">
        <v>168</v>
      </c>
      <c r="E186" s="209" t="s">
        <v>1</v>
      </c>
      <c r="F186" s="210" t="s">
        <v>271</v>
      </c>
      <c r="G186" s="207"/>
      <c r="H186" s="211">
        <v>6.59</v>
      </c>
      <c r="I186" s="212"/>
      <c r="J186" s="207"/>
      <c r="K186" s="207"/>
      <c r="L186" s="213"/>
      <c r="M186" s="214"/>
      <c r="N186" s="215"/>
      <c r="O186" s="215"/>
      <c r="P186" s="215"/>
      <c r="Q186" s="215"/>
      <c r="R186" s="215"/>
      <c r="S186" s="215"/>
      <c r="T186" s="216"/>
      <c r="AT186" s="217" t="s">
        <v>168</v>
      </c>
      <c r="AU186" s="217" t="s">
        <v>95</v>
      </c>
      <c r="AV186" s="13" t="s">
        <v>95</v>
      </c>
      <c r="AW186" s="13" t="s">
        <v>41</v>
      </c>
      <c r="AX186" s="13" t="s">
        <v>86</v>
      </c>
      <c r="AY186" s="217" t="s">
        <v>151</v>
      </c>
    </row>
    <row r="187" spans="1:65" s="14" customFormat="1">
      <c r="B187" s="218"/>
      <c r="C187" s="219"/>
      <c r="D187" s="208" t="s">
        <v>168</v>
      </c>
      <c r="E187" s="220" t="s">
        <v>1</v>
      </c>
      <c r="F187" s="221" t="s">
        <v>173</v>
      </c>
      <c r="G187" s="219"/>
      <c r="H187" s="222">
        <v>21.89</v>
      </c>
      <c r="I187" s="223"/>
      <c r="J187" s="219"/>
      <c r="K187" s="219"/>
      <c r="L187" s="224"/>
      <c r="M187" s="225"/>
      <c r="N187" s="226"/>
      <c r="O187" s="226"/>
      <c r="P187" s="226"/>
      <c r="Q187" s="226"/>
      <c r="R187" s="226"/>
      <c r="S187" s="226"/>
      <c r="T187" s="227"/>
      <c r="AT187" s="228" t="s">
        <v>168</v>
      </c>
      <c r="AU187" s="228" t="s">
        <v>95</v>
      </c>
      <c r="AV187" s="14" t="s">
        <v>158</v>
      </c>
      <c r="AW187" s="14" t="s">
        <v>41</v>
      </c>
      <c r="AX187" s="14" t="s">
        <v>93</v>
      </c>
      <c r="AY187" s="228" t="s">
        <v>151</v>
      </c>
    </row>
    <row r="188" spans="1:65" s="2" customFormat="1" ht="24.2" customHeight="1">
      <c r="A188" s="34"/>
      <c r="B188" s="35"/>
      <c r="C188" s="193" t="s">
        <v>272</v>
      </c>
      <c r="D188" s="193" t="s">
        <v>153</v>
      </c>
      <c r="E188" s="194" t="s">
        <v>273</v>
      </c>
      <c r="F188" s="195" t="s">
        <v>274</v>
      </c>
      <c r="G188" s="196" t="s">
        <v>156</v>
      </c>
      <c r="H188" s="197">
        <v>14.188000000000001</v>
      </c>
      <c r="I188" s="198"/>
      <c r="J188" s="199">
        <f>ROUND(I188*H188,2)</f>
        <v>0</v>
      </c>
      <c r="K188" s="195" t="s">
        <v>157</v>
      </c>
      <c r="L188" s="39"/>
      <c r="M188" s="200" t="s">
        <v>1</v>
      </c>
      <c r="N188" s="201" t="s">
        <v>51</v>
      </c>
      <c r="O188" s="71"/>
      <c r="P188" s="202">
        <f>O188*H188</f>
        <v>0</v>
      </c>
      <c r="Q188" s="202">
        <v>0</v>
      </c>
      <c r="R188" s="202">
        <f>Q188*H188</f>
        <v>0</v>
      </c>
      <c r="S188" s="202">
        <v>0</v>
      </c>
      <c r="T188" s="203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04" t="s">
        <v>158</v>
      </c>
      <c r="AT188" s="204" t="s">
        <v>153</v>
      </c>
      <c r="AU188" s="204" t="s">
        <v>95</v>
      </c>
      <c r="AY188" s="16" t="s">
        <v>151</v>
      </c>
      <c r="BE188" s="205">
        <f>IF(N188="základní",J188,0)</f>
        <v>0</v>
      </c>
      <c r="BF188" s="205">
        <f>IF(N188="snížená",J188,0)</f>
        <v>0</v>
      </c>
      <c r="BG188" s="205">
        <f>IF(N188="zákl. přenesená",J188,0)</f>
        <v>0</v>
      </c>
      <c r="BH188" s="205">
        <f>IF(N188="sníž. přenesená",J188,0)</f>
        <v>0</v>
      </c>
      <c r="BI188" s="205">
        <f>IF(N188="nulová",J188,0)</f>
        <v>0</v>
      </c>
      <c r="BJ188" s="16" t="s">
        <v>93</v>
      </c>
      <c r="BK188" s="205">
        <f>ROUND(I188*H188,2)</f>
        <v>0</v>
      </c>
      <c r="BL188" s="16" t="s">
        <v>158</v>
      </c>
      <c r="BM188" s="204" t="s">
        <v>275</v>
      </c>
    </row>
    <row r="189" spans="1:65" s="13" customFormat="1">
      <c r="B189" s="206"/>
      <c r="C189" s="207"/>
      <c r="D189" s="208" t="s">
        <v>168</v>
      </c>
      <c r="E189" s="209" t="s">
        <v>1</v>
      </c>
      <c r="F189" s="210" t="s">
        <v>276</v>
      </c>
      <c r="G189" s="207"/>
      <c r="H189" s="211">
        <v>14.188000000000001</v>
      </c>
      <c r="I189" s="212"/>
      <c r="J189" s="207"/>
      <c r="K189" s="207"/>
      <c r="L189" s="213"/>
      <c r="M189" s="214"/>
      <c r="N189" s="215"/>
      <c r="O189" s="215"/>
      <c r="P189" s="215"/>
      <c r="Q189" s="215"/>
      <c r="R189" s="215"/>
      <c r="S189" s="215"/>
      <c r="T189" s="216"/>
      <c r="AT189" s="217" t="s">
        <v>168</v>
      </c>
      <c r="AU189" s="217" t="s">
        <v>95</v>
      </c>
      <c r="AV189" s="13" t="s">
        <v>95</v>
      </c>
      <c r="AW189" s="13" t="s">
        <v>41</v>
      </c>
      <c r="AX189" s="13" t="s">
        <v>93</v>
      </c>
      <c r="AY189" s="217" t="s">
        <v>151</v>
      </c>
    </row>
    <row r="190" spans="1:65" s="2" customFormat="1" ht="24.2" customHeight="1">
      <c r="A190" s="34"/>
      <c r="B190" s="35"/>
      <c r="C190" s="193" t="s">
        <v>277</v>
      </c>
      <c r="D190" s="193" t="s">
        <v>153</v>
      </c>
      <c r="E190" s="194" t="s">
        <v>278</v>
      </c>
      <c r="F190" s="195" t="s">
        <v>279</v>
      </c>
      <c r="G190" s="196" t="s">
        <v>180</v>
      </c>
      <c r="H190" s="197">
        <v>0.58699999999999997</v>
      </c>
      <c r="I190" s="198"/>
      <c r="J190" s="199">
        <f>ROUND(I190*H190,2)</f>
        <v>0</v>
      </c>
      <c r="K190" s="195" t="s">
        <v>157</v>
      </c>
      <c r="L190" s="39"/>
      <c r="M190" s="200" t="s">
        <v>1</v>
      </c>
      <c r="N190" s="201" t="s">
        <v>51</v>
      </c>
      <c r="O190" s="71"/>
      <c r="P190" s="202">
        <f>O190*H190</f>
        <v>0</v>
      </c>
      <c r="Q190" s="202">
        <v>1.0597399999999999</v>
      </c>
      <c r="R190" s="202">
        <f>Q190*H190</f>
        <v>0.62206737999999995</v>
      </c>
      <c r="S190" s="202">
        <v>0</v>
      </c>
      <c r="T190" s="203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04" t="s">
        <v>158</v>
      </c>
      <c r="AT190" s="204" t="s">
        <v>153</v>
      </c>
      <c r="AU190" s="204" t="s">
        <v>95</v>
      </c>
      <c r="AY190" s="16" t="s">
        <v>151</v>
      </c>
      <c r="BE190" s="205">
        <f>IF(N190="základní",J190,0)</f>
        <v>0</v>
      </c>
      <c r="BF190" s="205">
        <f>IF(N190="snížená",J190,0)</f>
        <v>0</v>
      </c>
      <c r="BG190" s="205">
        <f>IF(N190="zákl. přenesená",J190,0)</f>
        <v>0</v>
      </c>
      <c r="BH190" s="205">
        <f>IF(N190="sníž. přenesená",J190,0)</f>
        <v>0</v>
      </c>
      <c r="BI190" s="205">
        <f>IF(N190="nulová",J190,0)</f>
        <v>0</v>
      </c>
      <c r="BJ190" s="16" t="s">
        <v>93</v>
      </c>
      <c r="BK190" s="205">
        <f>ROUND(I190*H190,2)</f>
        <v>0</v>
      </c>
      <c r="BL190" s="16" t="s">
        <v>158</v>
      </c>
      <c r="BM190" s="204" t="s">
        <v>280</v>
      </c>
    </row>
    <row r="191" spans="1:65" s="2" customFormat="1" ht="24.2" customHeight="1">
      <c r="A191" s="34"/>
      <c r="B191" s="35"/>
      <c r="C191" s="193" t="s">
        <v>281</v>
      </c>
      <c r="D191" s="193" t="s">
        <v>153</v>
      </c>
      <c r="E191" s="194" t="s">
        <v>282</v>
      </c>
      <c r="F191" s="195" t="s">
        <v>283</v>
      </c>
      <c r="G191" s="196" t="s">
        <v>156</v>
      </c>
      <c r="H191" s="197">
        <v>1.0149999999999999</v>
      </c>
      <c r="I191" s="198"/>
      <c r="J191" s="199">
        <f>ROUND(I191*H191,2)</f>
        <v>0</v>
      </c>
      <c r="K191" s="195" t="s">
        <v>157</v>
      </c>
      <c r="L191" s="39"/>
      <c r="M191" s="200" t="s">
        <v>1</v>
      </c>
      <c r="N191" s="201" t="s">
        <v>51</v>
      </c>
      <c r="O191" s="71"/>
      <c r="P191" s="202">
        <f>O191*H191</f>
        <v>0</v>
      </c>
      <c r="Q191" s="202">
        <v>2.6450000000000001E-2</v>
      </c>
      <c r="R191" s="202">
        <f>Q191*H191</f>
        <v>2.6846749999999999E-2</v>
      </c>
      <c r="S191" s="202">
        <v>0</v>
      </c>
      <c r="T191" s="203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04" t="s">
        <v>158</v>
      </c>
      <c r="AT191" s="204" t="s">
        <v>153</v>
      </c>
      <c r="AU191" s="204" t="s">
        <v>95</v>
      </c>
      <c r="AY191" s="16" t="s">
        <v>151</v>
      </c>
      <c r="BE191" s="205">
        <f>IF(N191="základní",J191,0)</f>
        <v>0</v>
      </c>
      <c r="BF191" s="205">
        <f>IF(N191="snížená",J191,0)</f>
        <v>0</v>
      </c>
      <c r="BG191" s="205">
        <f>IF(N191="zákl. přenesená",J191,0)</f>
        <v>0</v>
      </c>
      <c r="BH191" s="205">
        <f>IF(N191="sníž. přenesená",J191,0)</f>
        <v>0</v>
      </c>
      <c r="BI191" s="205">
        <f>IF(N191="nulová",J191,0)</f>
        <v>0</v>
      </c>
      <c r="BJ191" s="16" t="s">
        <v>93</v>
      </c>
      <c r="BK191" s="205">
        <f>ROUND(I191*H191,2)</f>
        <v>0</v>
      </c>
      <c r="BL191" s="16" t="s">
        <v>158</v>
      </c>
      <c r="BM191" s="204" t="s">
        <v>284</v>
      </c>
    </row>
    <row r="192" spans="1:65" s="13" customFormat="1">
      <c r="B192" s="206"/>
      <c r="C192" s="207"/>
      <c r="D192" s="208" t="s">
        <v>168</v>
      </c>
      <c r="E192" s="209" t="s">
        <v>1</v>
      </c>
      <c r="F192" s="210" t="s">
        <v>285</v>
      </c>
      <c r="G192" s="207"/>
      <c r="H192" s="211">
        <v>0.32400000000000001</v>
      </c>
      <c r="I192" s="212"/>
      <c r="J192" s="207"/>
      <c r="K192" s="207"/>
      <c r="L192" s="213"/>
      <c r="M192" s="214"/>
      <c r="N192" s="215"/>
      <c r="O192" s="215"/>
      <c r="P192" s="215"/>
      <c r="Q192" s="215"/>
      <c r="R192" s="215"/>
      <c r="S192" s="215"/>
      <c r="T192" s="216"/>
      <c r="AT192" s="217" t="s">
        <v>168</v>
      </c>
      <c r="AU192" s="217" t="s">
        <v>95</v>
      </c>
      <c r="AV192" s="13" t="s">
        <v>95</v>
      </c>
      <c r="AW192" s="13" t="s">
        <v>41</v>
      </c>
      <c r="AX192" s="13" t="s">
        <v>86</v>
      </c>
      <c r="AY192" s="217" t="s">
        <v>151</v>
      </c>
    </row>
    <row r="193" spans="1:65" s="13" customFormat="1">
      <c r="B193" s="206"/>
      <c r="C193" s="207"/>
      <c r="D193" s="208" t="s">
        <v>168</v>
      </c>
      <c r="E193" s="209" t="s">
        <v>1</v>
      </c>
      <c r="F193" s="210" t="s">
        <v>286</v>
      </c>
      <c r="G193" s="207"/>
      <c r="H193" s="211">
        <v>0.69099999999999995</v>
      </c>
      <c r="I193" s="212"/>
      <c r="J193" s="207"/>
      <c r="K193" s="207"/>
      <c r="L193" s="213"/>
      <c r="M193" s="214"/>
      <c r="N193" s="215"/>
      <c r="O193" s="215"/>
      <c r="P193" s="215"/>
      <c r="Q193" s="215"/>
      <c r="R193" s="215"/>
      <c r="S193" s="215"/>
      <c r="T193" s="216"/>
      <c r="AT193" s="217" t="s">
        <v>168</v>
      </c>
      <c r="AU193" s="217" t="s">
        <v>95</v>
      </c>
      <c r="AV193" s="13" t="s">
        <v>95</v>
      </c>
      <c r="AW193" s="13" t="s">
        <v>41</v>
      </c>
      <c r="AX193" s="13" t="s">
        <v>86</v>
      </c>
      <c r="AY193" s="217" t="s">
        <v>151</v>
      </c>
    </row>
    <row r="194" spans="1:65" s="14" customFormat="1">
      <c r="B194" s="218"/>
      <c r="C194" s="219"/>
      <c r="D194" s="208" t="s">
        <v>168</v>
      </c>
      <c r="E194" s="220" t="s">
        <v>1</v>
      </c>
      <c r="F194" s="221" t="s">
        <v>173</v>
      </c>
      <c r="G194" s="219"/>
      <c r="H194" s="222">
        <v>1.0149999999999999</v>
      </c>
      <c r="I194" s="223"/>
      <c r="J194" s="219"/>
      <c r="K194" s="219"/>
      <c r="L194" s="224"/>
      <c r="M194" s="225"/>
      <c r="N194" s="226"/>
      <c r="O194" s="226"/>
      <c r="P194" s="226"/>
      <c r="Q194" s="226"/>
      <c r="R194" s="226"/>
      <c r="S194" s="226"/>
      <c r="T194" s="227"/>
      <c r="AT194" s="228" t="s">
        <v>168</v>
      </c>
      <c r="AU194" s="228" t="s">
        <v>95</v>
      </c>
      <c r="AV194" s="14" t="s">
        <v>158</v>
      </c>
      <c r="AW194" s="14" t="s">
        <v>41</v>
      </c>
      <c r="AX194" s="14" t="s">
        <v>93</v>
      </c>
      <c r="AY194" s="228" t="s">
        <v>151</v>
      </c>
    </row>
    <row r="195" spans="1:65" s="2" customFormat="1" ht="24.2" customHeight="1">
      <c r="A195" s="34"/>
      <c r="B195" s="35"/>
      <c r="C195" s="193" t="s">
        <v>287</v>
      </c>
      <c r="D195" s="193" t="s">
        <v>153</v>
      </c>
      <c r="E195" s="194" t="s">
        <v>288</v>
      </c>
      <c r="F195" s="195" t="s">
        <v>289</v>
      </c>
      <c r="G195" s="196" t="s">
        <v>156</v>
      </c>
      <c r="H195" s="197">
        <v>0.69099999999999995</v>
      </c>
      <c r="I195" s="198"/>
      <c r="J195" s="199">
        <f>ROUND(I195*H195,2)</f>
        <v>0</v>
      </c>
      <c r="K195" s="195" t="s">
        <v>157</v>
      </c>
      <c r="L195" s="39"/>
      <c r="M195" s="200" t="s">
        <v>1</v>
      </c>
      <c r="N195" s="201" t="s">
        <v>51</v>
      </c>
      <c r="O195" s="71"/>
      <c r="P195" s="202">
        <f>O195*H195</f>
        <v>0</v>
      </c>
      <c r="Q195" s="202">
        <v>2.6450000000000001E-2</v>
      </c>
      <c r="R195" s="202">
        <f>Q195*H195</f>
        <v>1.827695E-2</v>
      </c>
      <c r="S195" s="202">
        <v>0</v>
      </c>
      <c r="T195" s="203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04" t="s">
        <v>158</v>
      </c>
      <c r="AT195" s="204" t="s">
        <v>153</v>
      </c>
      <c r="AU195" s="204" t="s">
        <v>95</v>
      </c>
      <c r="AY195" s="16" t="s">
        <v>151</v>
      </c>
      <c r="BE195" s="205">
        <f>IF(N195="základní",J195,0)</f>
        <v>0</v>
      </c>
      <c r="BF195" s="205">
        <f>IF(N195="snížená",J195,0)</f>
        <v>0</v>
      </c>
      <c r="BG195" s="205">
        <f>IF(N195="zákl. přenesená",J195,0)</f>
        <v>0</v>
      </c>
      <c r="BH195" s="205">
        <f>IF(N195="sníž. přenesená",J195,0)</f>
        <v>0</v>
      </c>
      <c r="BI195" s="205">
        <f>IF(N195="nulová",J195,0)</f>
        <v>0</v>
      </c>
      <c r="BJ195" s="16" t="s">
        <v>93</v>
      </c>
      <c r="BK195" s="205">
        <f>ROUND(I195*H195,2)</f>
        <v>0</v>
      </c>
      <c r="BL195" s="16" t="s">
        <v>158</v>
      </c>
      <c r="BM195" s="204" t="s">
        <v>290</v>
      </c>
    </row>
    <row r="196" spans="1:65" s="13" customFormat="1">
      <c r="B196" s="206"/>
      <c r="C196" s="207"/>
      <c r="D196" s="208" t="s">
        <v>168</v>
      </c>
      <c r="E196" s="209" t="s">
        <v>1</v>
      </c>
      <c r="F196" s="210" t="s">
        <v>286</v>
      </c>
      <c r="G196" s="207"/>
      <c r="H196" s="211">
        <v>0.69099999999999995</v>
      </c>
      <c r="I196" s="212"/>
      <c r="J196" s="207"/>
      <c r="K196" s="207"/>
      <c r="L196" s="213"/>
      <c r="M196" s="214"/>
      <c r="N196" s="215"/>
      <c r="O196" s="215"/>
      <c r="P196" s="215"/>
      <c r="Q196" s="215"/>
      <c r="R196" s="215"/>
      <c r="S196" s="215"/>
      <c r="T196" s="216"/>
      <c r="AT196" s="217" t="s">
        <v>168</v>
      </c>
      <c r="AU196" s="217" t="s">
        <v>95</v>
      </c>
      <c r="AV196" s="13" t="s">
        <v>95</v>
      </c>
      <c r="AW196" s="13" t="s">
        <v>41</v>
      </c>
      <c r="AX196" s="13" t="s">
        <v>93</v>
      </c>
      <c r="AY196" s="217" t="s">
        <v>151</v>
      </c>
    </row>
    <row r="197" spans="1:65" s="2" customFormat="1" ht="24.2" customHeight="1">
      <c r="A197" s="34"/>
      <c r="B197" s="35"/>
      <c r="C197" s="193" t="s">
        <v>291</v>
      </c>
      <c r="D197" s="193" t="s">
        <v>153</v>
      </c>
      <c r="E197" s="194" t="s">
        <v>292</v>
      </c>
      <c r="F197" s="195" t="s">
        <v>293</v>
      </c>
      <c r="G197" s="196" t="s">
        <v>166</v>
      </c>
      <c r="H197" s="197">
        <v>31</v>
      </c>
      <c r="I197" s="198"/>
      <c r="J197" s="199">
        <f>ROUND(I197*H197,2)</f>
        <v>0</v>
      </c>
      <c r="K197" s="195" t="s">
        <v>157</v>
      </c>
      <c r="L197" s="39"/>
      <c r="M197" s="200" t="s">
        <v>1</v>
      </c>
      <c r="N197" s="201" t="s">
        <v>51</v>
      </c>
      <c r="O197" s="71"/>
      <c r="P197" s="202">
        <f>O197*H197</f>
        <v>0</v>
      </c>
      <c r="Q197" s="202">
        <v>2.4500000000000002</v>
      </c>
      <c r="R197" s="202">
        <f>Q197*H197</f>
        <v>75.95</v>
      </c>
      <c r="S197" s="202">
        <v>0</v>
      </c>
      <c r="T197" s="203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04" t="s">
        <v>158</v>
      </c>
      <c r="AT197" s="204" t="s">
        <v>153</v>
      </c>
      <c r="AU197" s="204" t="s">
        <v>95</v>
      </c>
      <c r="AY197" s="16" t="s">
        <v>151</v>
      </c>
      <c r="BE197" s="205">
        <f>IF(N197="základní",J197,0)</f>
        <v>0</v>
      </c>
      <c r="BF197" s="205">
        <f>IF(N197="snížená",J197,0)</f>
        <v>0</v>
      </c>
      <c r="BG197" s="205">
        <f>IF(N197="zákl. přenesená",J197,0)</f>
        <v>0</v>
      </c>
      <c r="BH197" s="205">
        <f>IF(N197="sníž. přenesená",J197,0)</f>
        <v>0</v>
      </c>
      <c r="BI197" s="205">
        <f>IF(N197="nulová",J197,0)</f>
        <v>0</v>
      </c>
      <c r="BJ197" s="16" t="s">
        <v>93</v>
      </c>
      <c r="BK197" s="205">
        <f>ROUND(I197*H197,2)</f>
        <v>0</v>
      </c>
      <c r="BL197" s="16" t="s">
        <v>158</v>
      </c>
      <c r="BM197" s="204" t="s">
        <v>294</v>
      </c>
    </row>
    <row r="198" spans="1:65" s="13" customFormat="1">
      <c r="B198" s="206"/>
      <c r="C198" s="207"/>
      <c r="D198" s="208" t="s">
        <v>168</v>
      </c>
      <c r="E198" s="209" t="s">
        <v>1</v>
      </c>
      <c r="F198" s="210" t="s">
        <v>295</v>
      </c>
      <c r="G198" s="207"/>
      <c r="H198" s="211">
        <v>31</v>
      </c>
      <c r="I198" s="212"/>
      <c r="J198" s="207"/>
      <c r="K198" s="207"/>
      <c r="L198" s="213"/>
      <c r="M198" s="214"/>
      <c r="N198" s="215"/>
      <c r="O198" s="215"/>
      <c r="P198" s="215"/>
      <c r="Q198" s="215"/>
      <c r="R198" s="215"/>
      <c r="S198" s="215"/>
      <c r="T198" s="216"/>
      <c r="AT198" s="217" t="s">
        <v>168</v>
      </c>
      <c r="AU198" s="217" t="s">
        <v>95</v>
      </c>
      <c r="AV198" s="13" t="s">
        <v>95</v>
      </c>
      <c r="AW198" s="13" t="s">
        <v>41</v>
      </c>
      <c r="AX198" s="13" t="s">
        <v>93</v>
      </c>
      <c r="AY198" s="217" t="s">
        <v>151</v>
      </c>
    </row>
    <row r="199" spans="1:65" s="2" customFormat="1" ht="24.2" customHeight="1">
      <c r="A199" s="34"/>
      <c r="B199" s="35"/>
      <c r="C199" s="193" t="s">
        <v>296</v>
      </c>
      <c r="D199" s="193" t="s">
        <v>153</v>
      </c>
      <c r="E199" s="194" t="s">
        <v>297</v>
      </c>
      <c r="F199" s="195" t="s">
        <v>298</v>
      </c>
      <c r="G199" s="196" t="s">
        <v>156</v>
      </c>
      <c r="H199" s="197">
        <v>3.2</v>
      </c>
      <c r="I199" s="198"/>
      <c r="J199" s="199">
        <f>ROUND(I199*H199,2)</f>
        <v>0</v>
      </c>
      <c r="K199" s="195" t="s">
        <v>157</v>
      </c>
      <c r="L199" s="39"/>
      <c r="M199" s="200" t="s">
        <v>1</v>
      </c>
      <c r="N199" s="201" t="s">
        <v>51</v>
      </c>
      <c r="O199" s="71"/>
      <c r="P199" s="202">
        <f>O199*H199</f>
        <v>0</v>
      </c>
      <c r="Q199" s="202">
        <v>1.0311999999999999</v>
      </c>
      <c r="R199" s="202">
        <f>Q199*H199</f>
        <v>3.2998399999999997</v>
      </c>
      <c r="S199" s="202">
        <v>0</v>
      </c>
      <c r="T199" s="203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04" t="s">
        <v>158</v>
      </c>
      <c r="AT199" s="204" t="s">
        <v>153</v>
      </c>
      <c r="AU199" s="204" t="s">
        <v>95</v>
      </c>
      <c r="AY199" s="16" t="s">
        <v>151</v>
      </c>
      <c r="BE199" s="205">
        <f>IF(N199="základní",J199,0)</f>
        <v>0</v>
      </c>
      <c r="BF199" s="205">
        <f>IF(N199="snížená",J199,0)</f>
        <v>0</v>
      </c>
      <c r="BG199" s="205">
        <f>IF(N199="zákl. přenesená",J199,0)</f>
        <v>0</v>
      </c>
      <c r="BH199" s="205">
        <f>IF(N199="sníž. přenesená",J199,0)</f>
        <v>0</v>
      </c>
      <c r="BI199" s="205">
        <f>IF(N199="nulová",J199,0)</f>
        <v>0</v>
      </c>
      <c r="BJ199" s="16" t="s">
        <v>93</v>
      </c>
      <c r="BK199" s="205">
        <f>ROUND(I199*H199,2)</f>
        <v>0</v>
      </c>
      <c r="BL199" s="16" t="s">
        <v>158</v>
      </c>
      <c r="BM199" s="204" t="s">
        <v>299</v>
      </c>
    </row>
    <row r="200" spans="1:65" s="13" customFormat="1">
      <c r="B200" s="206"/>
      <c r="C200" s="207"/>
      <c r="D200" s="208" t="s">
        <v>168</v>
      </c>
      <c r="E200" s="209" t="s">
        <v>1</v>
      </c>
      <c r="F200" s="210" t="s">
        <v>300</v>
      </c>
      <c r="G200" s="207"/>
      <c r="H200" s="211">
        <v>3.2</v>
      </c>
      <c r="I200" s="212"/>
      <c r="J200" s="207"/>
      <c r="K200" s="207"/>
      <c r="L200" s="213"/>
      <c r="M200" s="214"/>
      <c r="N200" s="215"/>
      <c r="O200" s="215"/>
      <c r="P200" s="215"/>
      <c r="Q200" s="215"/>
      <c r="R200" s="215"/>
      <c r="S200" s="215"/>
      <c r="T200" s="216"/>
      <c r="AT200" s="217" t="s">
        <v>168</v>
      </c>
      <c r="AU200" s="217" t="s">
        <v>95</v>
      </c>
      <c r="AV200" s="13" t="s">
        <v>95</v>
      </c>
      <c r="AW200" s="13" t="s">
        <v>41</v>
      </c>
      <c r="AX200" s="13" t="s">
        <v>93</v>
      </c>
      <c r="AY200" s="217" t="s">
        <v>151</v>
      </c>
    </row>
    <row r="201" spans="1:65" s="12" customFormat="1" ht="22.9" customHeight="1">
      <c r="B201" s="177"/>
      <c r="C201" s="178"/>
      <c r="D201" s="179" t="s">
        <v>85</v>
      </c>
      <c r="E201" s="191" t="s">
        <v>177</v>
      </c>
      <c r="F201" s="191" t="s">
        <v>301</v>
      </c>
      <c r="G201" s="178"/>
      <c r="H201" s="178"/>
      <c r="I201" s="181"/>
      <c r="J201" s="192">
        <f>BK201</f>
        <v>0</v>
      </c>
      <c r="K201" s="178"/>
      <c r="L201" s="183"/>
      <c r="M201" s="184"/>
      <c r="N201" s="185"/>
      <c r="O201" s="185"/>
      <c r="P201" s="186">
        <f>SUM(P202:P203)</f>
        <v>0</v>
      </c>
      <c r="Q201" s="185"/>
      <c r="R201" s="186">
        <f>SUM(R202:R203)</f>
        <v>0</v>
      </c>
      <c r="S201" s="185"/>
      <c r="T201" s="187">
        <f>SUM(T202:T203)</f>
        <v>0</v>
      </c>
      <c r="AR201" s="188" t="s">
        <v>93</v>
      </c>
      <c r="AT201" s="189" t="s">
        <v>85</v>
      </c>
      <c r="AU201" s="189" t="s">
        <v>93</v>
      </c>
      <c r="AY201" s="188" t="s">
        <v>151</v>
      </c>
      <c r="BK201" s="190">
        <f>SUM(BK202:BK203)</f>
        <v>0</v>
      </c>
    </row>
    <row r="202" spans="1:65" s="2" customFormat="1" ht="14.45" customHeight="1">
      <c r="A202" s="34"/>
      <c r="B202" s="35"/>
      <c r="C202" s="193" t="s">
        <v>302</v>
      </c>
      <c r="D202" s="193" t="s">
        <v>153</v>
      </c>
      <c r="E202" s="194" t="s">
        <v>303</v>
      </c>
      <c r="F202" s="195" t="s">
        <v>304</v>
      </c>
      <c r="G202" s="196" t="s">
        <v>156</v>
      </c>
      <c r="H202" s="197">
        <v>5.4</v>
      </c>
      <c r="I202" s="198"/>
      <c r="J202" s="199">
        <f>ROUND(I202*H202,2)</f>
        <v>0</v>
      </c>
      <c r="K202" s="195" t="s">
        <v>157</v>
      </c>
      <c r="L202" s="39"/>
      <c r="M202" s="200" t="s">
        <v>1</v>
      </c>
      <c r="N202" s="201" t="s">
        <v>51</v>
      </c>
      <c r="O202" s="71"/>
      <c r="P202" s="202">
        <f>O202*H202</f>
        <v>0</v>
      </c>
      <c r="Q202" s="202">
        <v>0</v>
      </c>
      <c r="R202" s="202">
        <f>Q202*H202</f>
        <v>0</v>
      </c>
      <c r="S202" s="202">
        <v>0</v>
      </c>
      <c r="T202" s="203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04" t="s">
        <v>158</v>
      </c>
      <c r="AT202" s="204" t="s">
        <v>153</v>
      </c>
      <c r="AU202" s="204" t="s">
        <v>95</v>
      </c>
      <c r="AY202" s="16" t="s">
        <v>151</v>
      </c>
      <c r="BE202" s="205">
        <f>IF(N202="základní",J202,0)</f>
        <v>0</v>
      </c>
      <c r="BF202" s="205">
        <f>IF(N202="snížená",J202,0)</f>
        <v>0</v>
      </c>
      <c r="BG202" s="205">
        <f>IF(N202="zákl. přenesená",J202,0)</f>
        <v>0</v>
      </c>
      <c r="BH202" s="205">
        <f>IF(N202="sníž. přenesená",J202,0)</f>
        <v>0</v>
      </c>
      <c r="BI202" s="205">
        <f>IF(N202="nulová",J202,0)</f>
        <v>0</v>
      </c>
      <c r="BJ202" s="16" t="s">
        <v>93</v>
      </c>
      <c r="BK202" s="205">
        <f>ROUND(I202*H202,2)</f>
        <v>0</v>
      </c>
      <c r="BL202" s="16" t="s">
        <v>158</v>
      </c>
      <c r="BM202" s="204" t="s">
        <v>305</v>
      </c>
    </row>
    <row r="203" spans="1:65" s="13" customFormat="1">
      <c r="B203" s="206"/>
      <c r="C203" s="207"/>
      <c r="D203" s="208" t="s">
        <v>168</v>
      </c>
      <c r="E203" s="209" t="s">
        <v>1</v>
      </c>
      <c r="F203" s="210" t="s">
        <v>306</v>
      </c>
      <c r="G203" s="207"/>
      <c r="H203" s="211">
        <v>5.4</v>
      </c>
      <c r="I203" s="212"/>
      <c r="J203" s="207"/>
      <c r="K203" s="207"/>
      <c r="L203" s="213"/>
      <c r="M203" s="214"/>
      <c r="N203" s="215"/>
      <c r="O203" s="215"/>
      <c r="P203" s="215"/>
      <c r="Q203" s="215"/>
      <c r="R203" s="215"/>
      <c r="S203" s="215"/>
      <c r="T203" s="216"/>
      <c r="AT203" s="217" t="s">
        <v>168</v>
      </c>
      <c r="AU203" s="217" t="s">
        <v>95</v>
      </c>
      <c r="AV203" s="13" t="s">
        <v>95</v>
      </c>
      <c r="AW203" s="13" t="s">
        <v>41</v>
      </c>
      <c r="AX203" s="13" t="s">
        <v>93</v>
      </c>
      <c r="AY203" s="217" t="s">
        <v>151</v>
      </c>
    </row>
    <row r="204" spans="1:65" s="12" customFormat="1" ht="22.9" customHeight="1">
      <c r="B204" s="177"/>
      <c r="C204" s="178"/>
      <c r="D204" s="179" t="s">
        <v>85</v>
      </c>
      <c r="E204" s="191" t="s">
        <v>183</v>
      </c>
      <c r="F204" s="191" t="s">
        <v>307</v>
      </c>
      <c r="G204" s="178"/>
      <c r="H204" s="178"/>
      <c r="I204" s="181"/>
      <c r="J204" s="192">
        <f>BK204</f>
        <v>0</v>
      </c>
      <c r="K204" s="178"/>
      <c r="L204" s="183"/>
      <c r="M204" s="184"/>
      <c r="N204" s="185"/>
      <c r="O204" s="185"/>
      <c r="P204" s="186">
        <f>SUM(P205:P217)</f>
        <v>0</v>
      </c>
      <c r="Q204" s="185"/>
      <c r="R204" s="186">
        <f>SUM(R205:R217)</f>
        <v>2.50701632</v>
      </c>
      <c r="S204" s="185"/>
      <c r="T204" s="187">
        <f>SUM(T205:T217)</f>
        <v>2.61585</v>
      </c>
      <c r="AR204" s="188" t="s">
        <v>93</v>
      </c>
      <c r="AT204" s="189" t="s">
        <v>85</v>
      </c>
      <c r="AU204" s="189" t="s">
        <v>93</v>
      </c>
      <c r="AY204" s="188" t="s">
        <v>151</v>
      </c>
      <c r="BK204" s="190">
        <f>SUM(BK205:BK217)</f>
        <v>0</v>
      </c>
    </row>
    <row r="205" spans="1:65" s="2" customFormat="1" ht="24.2" customHeight="1">
      <c r="A205" s="34"/>
      <c r="B205" s="35"/>
      <c r="C205" s="193" t="s">
        <v>308</v>
      </c>
      <c r="D205" s="193" t="s">
        <v>153</v>
      </c>
      <c r="E205" s="194" t="s">
        <v>309</v>
      </c>
      <c r="F205" s="195" t="s">
        <v>310</v>
      </c>
      <c r="G205" s="196" t="s">
        <v>156</v>
      </c>
      <c r="H205" s="197">
        <v>228.22200000000001</v>
      </c>
      <c r="I205" s="198"/>
      <c r="J205" s="199">
        <f>ROUND(I205*H205,2)</f>
        <v>0</v>
      </c>
      <c r="K205" s="195" t="s">
        <v>157</v>
      </c>
      <c r="L205" s="39"/>
      <c r="M205" s="200" t="s">
        <v>1</v>
      </c>
      <c r="N205" s="201" t="s">
        <v>51</v>
      </c>
      <c r="O205" s="71"/>
      <c r="P205" s="202">
        <f>O205*H205</f>
        <v>0</v>
      </c>
      <c r="Q205" s="202">
        <v>5.1999999999999995E-4</v>
      </c>
      <c r="R205" s="202">
        <f>Q205*H205</f>
        <v>0.11867543999999999</v>
      </c>
      <c r="S205" s="202">
        <v>0</v>
      </c>
      <c r="T205" s="203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04" t="s">
        <v>158</v>
      </c>
      <c r="AT205" s="204" t="s">
        <v>153</v>
      </c>
      <c r="AU205" s="204" t="s">
        <v>95</v>
      </c>
      <c r="AY205" s="16" t="s">
        <v>151</v>
      </c>
      <c r="BE205" s="205">
        <f>IF(N205="základní",J205,0)</f>
        <v>0</v>
      </c>
      <c r="BF205" s="205">
        <f>IF(N205="snížená",J205,0)</f>
        <v>0</v>
      </c>
      <c r="BG205" s="205">
        <f>IF(N205="zákl. přenesená",J205,0)</f>
        <v>0</v>
      </c>
      <c r="BH205" s="205">
        <f>IF(N205="sníž. přenesená",J205,0)</f>
        <v>0</v>
      </c>
      <c r="BI205" s="205">
        <f>IF(N205="nulová",J205,0)</f>
        <v>0</v>
      </c>
      <c r="BJ205" s="16" t="s">
        <v>93</v>
      </c>
      <c r="BK205" s="205">
        <f>ROUND(I205*H205,2)</f>
        <v>0</v>
      </c>
      <c r="BL205" s="16" t="s">
        <v>158</v>
      </c>
      <c r="BM205" s="204" t="s">
        <v>311</v>
      </c>
    </row>
    <row r="206" spans="1:65" s="2" customFormat="1" ht="19.5">
      <c r="A206" s="34"/>
      <c r="B206" s="35"/>
      <c r="C206" s="36"/>
      <c r="D206" s="208" t="s">
        <v>213</v>
      </c>
      <c r="E206" s="36"/>
      <c r="F206" s="239" t="s">
        <v>312</v>
      </c>
      <c r="G206" s="36"/>
      <c r="H206" s="36"/>
      <c r="I206" s="240"/>
      <c r="J206" s="36"/>
      <c r="K206" s="36"/>
      <c r="L206" s="39"/>
      <c r="M206" s="241"/>
      <c r="N206" s="242"/>
      <c r="O206" s="71"/>
      <c r="P206" s="71"/>
      <c r="Q206" s="71"/>
      <c r="R206" s="71"/>
      <c r="S206" s="71"/>
      <c r="T206" s="72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6" t="s">
        <v>213</v>
      </c>
      <c r="AU206" s="16" t="s">
        <v>95</v>
      </c>
    </row>
    <row r="207" spans="1:65" s="13" customFormat="1">
      <c r="B207" s="206"/>
      <c r="C207" s="207"/>
      <c r="D207" s="208" t="s">
        <v>168</v>
      </c>
      <c r="E207" s="209" t="s">
        <v>1</v>
      </c>
      <c r="F207" s="210" t="s">
        <v>313</v>
      </c>
      <c r="G207" s="207"/>
      <c r="H207" s="211">
        <v>37.799999999999997</v>
      </c>
      <c r="I207" s="212"/>
      <c r="J207" s="207"/>
      <c r="K207" s="207"/>
      <c r="L207" s="213"/>
      <c r="M207" s="214"/>
      <c r="N207" s="215"/>
      <c r="O207" s="215"/>
      <c r="P207" s="215"/>
      <c r="Q207" s="215"/>
      <c r="R207" s="215"/>
      <c r="S207" s="215"/>
      <c r="T207" s="216"/>
      <c r="AT207" s="217" t="s">
        <v>168</v>
      </c>
      <c r="AU207" s="217" t="s">
        <v>95</v>
      </c>
      <c r="AV207" s="13" t="s">
        <v>95</v>
      </c>
      <c r="AW207" s="13" t="s">
        <v>41</v>
      </c>
      <c r="AX207" s="13" t="s">
        <v>86</v>
      </c>
      <c r="AY207" s="217" t="s">
        <v>151</v>
      </c>
    </row>
    <row r="208" spans="1:65" s="13" customFormat="1">
      <c r="B208" s="206"/>
      <c r="C208" s="207"/>
      <c r="D208" s="208" t="s">
        <v>168</v>
      </c>
      <c r="E208" s="209" t="s">
        <v>1</v>
      </c>
      <c r="F208" s="210" t="s">
        <v>314</v>
      </c>
      <c r="G208" s="207"/>
      <c r="H208" s="211">
        <v>8</v>
      </c>
      <c r="I208" s="212"/>
      <c r="J208" s="207"/>
      <c r="K208" s="207"/>
      <c r="L208" s="213"/>
      <c r="M208" s="214"/>
      <c r="N208" s="215"/>
      <c r="O208" s="215"/>
      <c r="P208" s="215"/>
      <c r="Q208" s="215"/>
      <c r="R208" s="215"/>
      <c r="S208" s="215"/>
      <c r="T208" s="216"/>
      <c r="AT208" s="217" t="s">
        <v>168</v>
      </c>
      <c r="AU208" s="217" t="s">
        <v>95</v>
      </c>
      <c r="AV208" s="13" t="s">
        <v>95</v>
      </c>
      <c r="AW208" s="13" t="s">
        <v>41</v>
      </c>
      <c r="AX208" s="13" t="s">
        <v>86</v>
      </c>
      <c r="AY208" s="217" t="s">
        <v>151</v>
      </c>
    </row>
    <row r="209" spans="1:65" s="13" customFormat="1">
      <c r="B209" s="206"/>
      <c r="C209" s="207"/>
      <c r="D209" s="208" t="s">
        <v>168</v>
      </c>
      <c r="E209" s="209" t="s">
        <v>1</v>
      </c>
      <c r="F209" s="210" t="s">
        <v>315</v>
      </c>
      <c r="G209" s="207"/>
      <c r="H209" s="211">
        <v>53.262</v>
      </c>
      <c r="I209" s="212"/>
      <c r="J209" s="207"/>
      <c r="K209" s="207"/>
      <c r="L209" s="213"/>
      <c r="M209" s="214"/>
      <c r="N209" s="215"/>
      <c r="O209" s="215"/>
      <c r="P209" s="215"/>
      <c r="Q209" s="215"/>
      <c r="R209" s="215"/>
      <c r="S209" s="215"/>
      <c r="T209" s="216"/>
      <c r="AT209" s="217" t="s">
        <v>168</v>
      </c>
      <c r="AU209" s="217" t="s">
        <v>95</v>
      </c>
      <c r="AV209" s="13" t="s">
        <v>95</v>
      </c>
      <c r="AW209" s="13" t="s">
        <v>41</v>
      </c>
      <c r="AX209" s="13" t="s">
        <v>86</v>
      </c>
      <c r="AY209" s="217" t="s">
        <v>151</v>
      </c>
    </row>
    <row r="210" spans="1:65" s="13" customFormat="1">
      <c r="B210" s="206"/>
      <c r="C210" s="207"/>
      <c r="D210" s="208" t="s">
        <v>168</v>
      </c>
      <c r="E210" s="209" t="s">
        <v>1</v>
      </c>
      <c r="F210" s="210" t="s">
        <v>316</v>
      </c>
      <c r="G210" s="207"/>
      <c r="H210" s="211">
        <v>30</v>
      </c>
      <c r="I210" s="212"/>
      <c r="J210" s="207"/>
      <c r="K210" s="207"/>
      <c r="L210" s="213"/>
      <c r="M210" s="214"/>
      <c r="N210" s="215"/>
      <c r="O210" s="215"/>
      <c r="P210" s="215"/>
      <c r="Q210" s="215"/>
      <c r="R210" s="215"/>
      <c r="S210" s="215"/>
      <c r="T210" s="216"/>
      <c r="AT210" s="217" t="s">
        <v>168</v>
      </c>
      <c r="AU210" s="217" t="s">
        <v>95</v>
      </c>
      <c r="AV210" s="13" t="s">
        <v>95</v>
      </c>
      <c r="AW210" s="13" t="s">
        <v>41</v>
      </c>
      <c r="AX210" s="13" t="s">
        <v>86</v>
      </c>
      <c r="AY210" s="217" t="s">
        <v>151</v>
      </c>
    </row>
    <row r="211" spans="1:65" s="13" customFormat="1">
      <c r="B211" s="206"/>
      <c r="C211" s="207"/>
      <c r="D211" s="208" t="s">
        <v>168</v>
      </c>
      <c r="E211" s="209" t="s">
        <v>1</v>
      </c>
      <c r="F211" s="210" t="s">
        <v>317</v>
      </c>
      <c r="G211" s="207"/>
      <c r="H211" s="211">
        <v>75</v>
      </c>
      <c r="I211" s="212"/>
      <c r="J211" s="207"/>
      <c r="K211" s="207"/>
      <c r="L211" s="213"/>
      <c r="M211" s="214"/>
      <c r="N211" s="215"/>
      <c r="O211" s="215"/>
      <c r="P211" s="215"/>
      <c r="Q211" s="215"/>
      <c r="R211" s="215"/>
      <c r="S211" s="215"/>
      <c r="T211" s="216"/>
      <c r="AT211" s="217" t="s">
        <v>168</v>
      </c>
      <c r="AU211" s="217" t="s">
        <v>95</v>
      </c>
      <c r="AV211" s="13" t="s">
        <v>95</v>
      </c>
      <c r="AW211" s="13" t="s">
        <v>41</v>
      </c>
      <c r="AX211" s="13" t="s">
        <v>86</v>
      </c>
      <c r="AY211" s="217" t="s">
        <v>151</v>
      </c>
    </row>
    <row r="212" spans="1:65" s="13" customFormat="1">
      <c r="B212" s="206"/>
      <c r="C212" s="207"/>
      <c r="D212" s="208" t="s">
        <v>168</v>
      </c>
      <c r="E212" s="209" t="s">
        <v>1</v>
      </c>
      <c r="F212" s="210" t="s">
        <v>318</v>
      </c>
      <c r="G212" s="207"/>
      <c r="H212" s="211">
        <v>24.16</v>
      </c>
      <c r="I212" s="212"/>
      <c r="J212" s="207"/>
      <c r="K212" s="207"/>
      <c r="L212" s="213"/>
      <c r="M212" s="214"/>
      <c r="N212" s="215"/>
      <c r="O212" s="215"/>
      <c r="P212" s="215"/>
      <c r="Q212" s="215"/>
      <c r="R212" s="215"/>
      <c r="S212" s="215"/>
      <c r="T212" s="216"/>
      <c r="AT212" s="217" t="s">
        <v>168</v>
      </c>
      <c r="AU212" s="217" t="s">
        <v>95</v>
      </c>
      <c r="AV212" s="13" t="s">
        <v>95</v>
      </c>
      <c r="AW212" s="13" t="s">
        <v>41</v>
      </c>
      <c r="AX212" s="13" t="s">
        <v>86</v>
      </c>
      <c r="AY212" s="217" t="s">
        <v>151</v>
      </c>
    </row>
    <row r="213" spans="1:65" s="14" customFormat="1">
      <c r="B213" s="218"/>
      <c r="C213" s="219"/>
      <c r="D213" s="208" t="s">
        <v>168</v>
      </c>
      <c r="E213" s="220" t="s">
        <v>1</v>
      </c>
      <c r="F213" s="221" t="s">
        <v>173</v>
      </c>
      <c r="G213" s="219"/>
      <c r="H213" s="222">
        <v>228.22200000000001</v>
      </c>
      <c r="I213" s="223"/>
      <c r="J213" s="219"/>
      <c r="K213" s="219"/>
      <c r="L213" s="224"/>
      <c r="M213" s="225"/>
      <c r="N213" s="226"/>
      <c r="O213" s="226"/>
      <c r="P213" s="226"/>
      <c r="Q213" s="226"/>
      <c r="R213" s="226"/>
      <c r="S213" s="226"/>
      <c r="T213" s="227"/>
      <c r="AT213" s="228" t="s">
        <v>168</v>
      </c>
      <c r="AU213" s="228" t="s">
        <v>95</v>
      </c>
      <c r="AV213" s="14" t="s">
        <v>158</v>
      </c>
      <c r="AW213" s="14" t="s">
        <v>41</v>
      </c>
      <c r="AX213" s="14" t="s">
        <v>93</v>
      </c>
      <c r="AY213" s="228" t="s">
        <v>151</v>
      </c>
    </row>
    <row r="214" spans="1:65" s="2" customFormat="1" ht="24.2" customHeight="1">
      <c r="A214" s="34"/>
      <c r="B214" s="35"/>
      <c r="C214" s="193" t="s">
        <v>319</v>
      </c>
      <c r="D214" s="193" t="s">
        <v>153</v>
      </c>
      <c r="E214" s="194" t="s">
        <v>320</v>
      </c>
      <c r="F214" s="195" t="s">
        <v>321</v>
      </c>
      <c r="G214" s="196" t="s">
        <v>156</v>
      </c>
      <c r="H214" s="197">
        <v>34.878</v>
      </c>
      <c r="I214" s="198"/>
      <c r="J214" s="199">
        <f>ROUND(I214*H214,2)</f>
        <v>0</v>
      </c>
      <c r="K214" s="195" t="s">
        <v>157</v>
      </c>
      <c r="L214" s="39"/>
      <c r="M214" s="200" t="s">
        <v>1</v>
      </c>
      <c r="N214" s="201" t="s">
        <v>51</v>
      </c>
      <c r="O214" s="71"/>
      <c r="P214" s="202">
        <f>O214*H214</f>
        <v>0</v>
      </c>
      <c r="Q214" s="202">
        <v>6.6960000000000006E-2</v>
      </c>
      <c r="R214" s="202">
        <f>Q214*H214</f>
        <v>2.3354308800000001</v>
      </c>
      <c r="S214" s="202">
        <v>7.4999999999999997E-2</v>
      </c>
      <c r="T214" s="203">
        <f>S214*H214</f>
        <v>2.61585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204" t="s">
        <v>158</v>
      </c>
      <c r="AT214" s="204" t="s">
        <v>153</v>
      </c>
      <c r="AU214" s="204" t="s">
        <v>95</v>
      </c>
      <c r="AY214" s="16" t="s">
        <v>151</v>
      </c>
      <c r="BE214" s="205">
        <f>IF(N214="základní",J214,0)</f>
        <v>0</v>
      </c>
      <c r="BF214" s="205">
        <f>IF(N214="snížená",J214,0)</f>
        <v>0</v>
      </c>
      <c r="BG214" s="205">
        <f>IF(N214="zákl. přenesená",J214,0)</f>
        <v>0</v>
      </c>
      <c r="BH214" s="205">
        <f>IF(N214="sníž. přenesená",J214,0)</f>
        <v>0</v>
      </c>
      <c r="BI214" s="205">
        <f>IF(N214="nulová",J214,0)</f>
        <v>0</v>
      </c>
      <c r="BJ214" s="16" t="s">
        <v>93</v>
      </c>
      <c r="BK214" s="205">
        <f>ROUND(I214*H214,2)</f>
        <v>0</v>
      </c>
      <c r="BL214" s="16" t="s">
        <v>158</v>
      </c>
      <c r="BM214" s="204" t="s">
        <v>322</v>
      </c>
    </row>
    <row r="215" spans="1:65" s="13" customFormat="1">
      <c r="B215" s="206"/>
      <c r="C215" s="207"/>
      <c r="D215" s="208" t="s">
        <v>168</v>
      </c>
      <c r="E215" s="209" t="s">
        <v>1</v>
      </c>
      <c r="F215" s="210" t="s">
        <v>323</v>
      </c>
      <c r="G215" s="207"/>
      <c r="H215" s="211">
        <v>34.878</v>
      </c>
      <c r="I215" s="212"/>
      <c r="J215" s="207"/>
      <c r="K215" s="207"/>
      <c r="L215" s="213"/>
      <c r="M215" s="214"/>
      <c r="N215" s="215"/>
      <c r="O215" s="215"/>
      <c r="P215" s="215"/>
      <c r="Q215" s="215"/>
      <c r="R215" s="215"/>
      <c r="S215" s="215"/>
      <c r="T215" s="216"/>
      <c r="AT215" s="217" t="s">
        <v>168</v>
      </c>
      <c r="AU215" s="217" t="s">
        <v>95</v>
      </c>
      <c r="AV215" s="13" t="s">
        <v>95</v>
      </c>
      <c r="AW215" s="13" t="s">
        <v>41</v>
      </c>
      <c r="AX215" s="13" t="s">
        <v>93</v>
      </c>
      <c r="AY215" s="217" t="s">
        <v>151</v>
      </c>
    </row>
    <row r="216" spans="1:65" s="2" customFormat="1" ht="14.45" customHeight="1">
      <c r="A216" s="34"/>
      <c r="B216" s="35"/>
      <c r="C216" s="229" t="s">
        <v>324</v>
      </c>
      <c r="D216" s="229" t="s">
        <v>196</v>
      </c>
      <c r="E216" s="230" t="s">
        <v>325</v>
      </c>
      <c r="F216" s="231" t="s">
        <v>326</v>
      </c>
      <c r="G216" s="232" t="s">
        <v>199</v>
      </c>
      <c r="H216" s="233">
        <v>52.91</v>
      </c>
      <c r="I216" s="234"/>
      <c r="J216" s="235">
        <f>ROUND(I216*H216,2)</f>
        <v>0</v>
      </c>
      <c r="K216" s="231" t="s">
        <v>157</v>
      </c>
      <c r="L216" s="236"/>
      <c r="M216" s="237" t="s">
        <v>1</v>
      </c>
      <c r="N216" s="238" t="s">
        <v>51</v>
      </c>
      <c r="O216" s="71"/>
      <c r="P216" s="202">
        <f>O216*H216</f>
        <v>0</v>
      </c>
      <c r="Q216" s="202">
        <v>1E-3</v>
      </c>
      <c r="R216" s="202">
        <f>Q216*H216</f>
        <v>5.2909999999999999E-2</v>
      </c>
      <c r="S216" s="202">
        <v>0</v>
      </c>
      <c r="T216" s="203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204" t="s">
        <v>191</v>
      </c>
      <c r="AT216" s="204" t="s">
        <v>196</v>
      </c>
      <c r="AU216" s="204" t="s">
        <v>95</v>
      </c>
      <c r="AY216" s="16" t="s">
        <v>151</v>
      </c>
      <c r="BE216" s="205">
        <f>IF(N216="základní",J216,0)</f>
        <v>0</v>
      </c>
      <c r="BF216" s="205">
        <f>IF(N216="snížená",J216,0)</f>
        <v>0</v>
      </c>
      <c r="BG216" s="205">
        <f>IF(N216="zákl. přenesená",J216,0)</f>
        <v>0</v>
      </c>
      <c r="BH216" s="205">
        <f>IF(N216="sníž. přenesená",J216,0)</f>
        <v>0</v>
      </c>
      <c r="BI216" s="205">
        <f>IF(N216="nulová",J216,0)</f>
        <v>0</v>
      </c>
      <c r="BJ216" s="16" t="s">
        <v>93</v>
      </c>
      <c r="BK216" s="205">
        <f>ROUND(I216*H216,2)</f>
        <v>0</v>
      </c>
      <c r="BL216" s="16" t="s">
        <v>158</v>
      </c>
      <c r="BM216" s="204" t="s">
        <v>327</v>
      </c>
    </row>
    <row r="217" spans="1:65" s="13" customFormat="1">
      <c r="B217" s="206"/>
      <c r="C217" s="207"/>
      <c r="D217" s="208" t="s">
        <v>168</v>
      </c>
      <c r="E217" s="207"/>
      <c r="F217" s="210" t="s">
        <v>328</v>
      </c>
      <c r="G217" s="207"/>
      <c r="H217" s="211">
        <v>52.91</v>
      </c>
      <c r="I217" s="212"/>
      <c r="J217" s="207"/>
      <c r="K217" s="207"/>
      <c r="L217" s="213"/>
      <c r="M217" s="214"/>
      <c r="N217" s="215"/>
      <c r="O217" s="215"/>
      <c r="P217" s="215"/>
      <c r="Q217" s="215"/>
      <c r="R217" s="215"/>
      <c r="S217" s="215"/>
      <c r="T217" s="216"/>
      <c r="AT217" s="217" t="s">
        <v>168</v>
      </c>
      <c r="AU217" s="217" t="s">
        <v>95</v>
      </c>
      <c r="AV217" s="13" t="s">
        <v>95</v>
      </c>
      <c r="AW217" s="13" t="s">
        <v>4</v>
      </c>
      <c r="AX217" s="13" t="s">
        <v>93</v>
      </c>
      <c r="AY217" s="217" t="s">
        <v>151</v>
      </c>
    </row>
    <row r="218" spans="1:65" s="12" customFormat="1" ht="22.9" customHeight="1">
      <c r="B218" s="177"/>
      <c r="C218" s="178"/>
      <c r="D218" s="179" t="s">
        <v>85</v>
      </c>
      <c r="E218" s="191" t="s">
        <v>195</v>
      </c>
      <c r="F218" s="191" t="s">
        <v>329</v>
      </c>
      <c r="G218" s="178"/>
      <c r="H218" s="178"/>
      <c r="I218" s="181"/>
      <c r="J218" s="192">
        <f>BK218</f>
        <v>0</v>
      </c>
      <c r="K218" s="178"/>
      <c r="L218" s="183"/>
      <c r="M218" s="184"/>
      <c r="N218" s="185"/>
      <c r="O218" s="185"/>
      <c r="P218" s="186">
        <f>SUM(P219:P282)</f>
        <v>0</v>
      </c>
      <c r="Q218" s="185"/>
      <c r="R218" s="186">
        <f>SUM(R219:R282)</f>
        <v>9.9773796999999984</v>
      </c>
      <c r="S218" s="185"/>
      <c r="T218" s="187">
        <f>SUM(T219:T282)</f>
        <v>154.03314</v>
      </c>
      <c r="AR218" s="188" t="s">
        <v>93</v>
      </c>
      <c r="AT218" s="189" t="s">
        <v>85</v>
      </c>
      <c r="AU218" s="189" t="s">
        <v>93</v>
      </c>
      <c r="AY218" s="188" t="s">
        <v>151</v>
      </c>
      <c r="BK218" s="190">
        <f>SUM(BK219:BK282)</f>
        <v>0</v>
      </c>
    </row>
    <row r="219" spans="1:65" s="2" customFormat="1" ht="24.2" customHeight="1">
      <c r="A219" s="34"/>
      <c r="B219" s="35"/>
      <c r="C219" s="193" t="s">
        <v>330</v>
      </c>
      <c r="D219" s="193" t="s">
        <v>153</v>
      </c>
      <c r="E219" s="194" t="s">
        <v>331</v>
      </c>
      <c r="F219" s="195" t="s">
        <v>332</v>
      </c>
      <c r="G219" s="196" t="s">
        <v>199</v>
      </c>
      <c r="H219" s="197">
        <v>972</v>
      </c>
      <c r="I219" s="198"/>
      <c r="J219" s="199">
        <f>ROUND(I219*H219,2)</f>
        <v>0</v>
      </c>
      <c r="K219" s="195" t="s">
        <v>157</v>
      </c>
      <c r="L219" s="39"/>
      <c r="M219" s="200" t="s">
        <v>1</v>
      </c>
      <c r="N219" s="201" t="s">
        <v>51</v>
      </c>
      <c r="O219" s="71"/>
      <c r="P219" s="202">
        <f>O219*H219</f>
        <v>0</v>
      </c>
      <c r="Q219" s="202">
        <v>0</v>
      </c>
      <c r="R219" s="202">
        <f>Q219*H219</f>
        <v>0</v>
      </c>
      <c r="S219" s="202">
        <v>0</v>
      </c>
      <c r="T219" s="203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204" t="s">
        <v>158</v>
      </c>
      <c r="AT219" s="204" t="s">
        <v>153</v>
      </c>
      <c r="AU219" s="204" t="s">
        <v>95</v>
      </c>
      <c r="AY219" s="16" t="s">
        <v>151</v>
      </c>
      <c r="BE219" s="205">
        <f>IF(N219="základní",J219,0)</f>
        <v>0</v>
      </c>
      <c r="BF219" s="205">
        <f>IF(N219="snížená",J219,0)</f>
        <v>0</v>
      </c>
      <c r="BG219" s="205">
        <f>IF(N219="zákl. přenesená",J219,0)</f>
        <v>0</v>
      </c>
      <c r="BH219" s="205">
        <f>IF(N219="sníž. přenesená",J219,0)</f>
        <v>0</v>
      </c>
      <c r="BI219" s="205">
        <f>IF(N219="nulová",J219,0)</f>
        <v>0</v>
      </c>
      <c r="BJ219" s="16" t="s">
        <v>93</v>
      </c>
      <c r="BK219" s="205">
        <f>ROUND(I219*H219,2)</f>
        <v>0</v>
      </c>
      <c r="BL219" s="16" t="s">
        <v>158</v>
      </c>
      <c r="BM219" s="204" t="s">
        <v>333</v>
      </c>
    </row>
    <row r="220" spans="1:65" s="2" customFormat="1" ht="24.2" customHeight="1">
      <c r="A220" s="34"/>
      <c r="B220" s="35"/>
      <c r="C220" s="193" t="s">
        <v>334</v>
      </c>
      <c r="D220" s="193" t="s">
        <v>153</v>
      </c>
      <c r="E220" s="194" t="s">
        <v>335</v>
      </c>
      <c r="F220" s="195" t="s">
        <v>336</v>
      </c>
      <c r="G220" s="196" t="s">
        <v>199</v>
      </c>
      <c r="H220" s="197">
        <v>972</v>
      </c>
      <c r="I220" s="198"/>
      <c r="J220" s="199">
        <f>ROUND(I220*H220,2)</f>
        <v>0</v>
      </c>
      <c r="K220" s="195" t="s">
        <v>157</v>
      </c>
      <c r="L220" s="39"/>
      <c r="M220" s="200" t="s">
        <v>1</v>
      </c>
      <c r="N220" s="201" t="s">
        <v>51</v>
      </c>
      <c r="O220" s="71"/>
      <c r="P220" s="202">
        <f>O220*H220</f>
        <v>0</v>
      </c>
      <c r="Q220" s="202">
        <v>2.0000000000000002E-5</v>
      </c>
      <c r="R220" s="202">
        <f>Q220*H220</f>
        <v>1.9440000000000002E-2</v>
      </c>
      <c r="S220" s="202">
        <v>0</v>
      </c>
      <c r="T220" s="203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204" t="s">
        <v>158</v>
      </c>
      <c r="AT220" s="204" t="s">
        <v>153</v>
      </c>
      <c r="AU220" s="204" t="s">
        <v>95</v>
      </c>
      <c r="AY220" s="16" t="s">
        <v>151</v>
      </c>
      <c r="BE220" s="205">
        <f>IF(N220="základní",J220,0)</f>
        <v>0</v>
      </c>
      <c r="BF220" s="205">
        <f>IF(N220="snížená",J220,0)</f>
        <v>0</v>
      </c>
      <c r="BG220" s="205">
        <f>IF(N220="zákl. přenesená",J220,0)</f>
        <v>0</v>
      </c>
      <c r="BH220" s="205">
        <f>IF(N220="sníž. přenesená",J220,0)</f>
        <v>0</v>
      </c>
      <c r="BI220" s="205">
        <f>IF(N220="nulová",J220,0)</f>
        <v>0</v>
      </c>
      <c r="BJ220" s="16" t="s">
        <v>93</v>
      </c>
      <c r="BK220" s="205">
        <f>ROUND(I220*H220,2)</f>
        <v>0</v>
      </c>
      <c r="BL220" s="16" t="s">
        <v>158</v>
      </c>
      <c r="BM220" s="204" t="s">
        <v>337</v>
      </c>
    </row>
    <row r="221" spans="1:65" s="2" customFormat="1" ht="39">
      <c r="A221" s="34"/>
      <c r="B221" s="35"/>
      <c r="C221" s="36"/>
      <c r="D221" s="208" t="s">
        <v>213</v>
      </c>
      <c r="E221" s="36"/>
      <c r="F221" s="239" t="s">
        <v>338</v>
      </c>
      <c r="G221" s="36"/>
      <c r="H221" s="36"/>
      <c r="I221" s="240"/>
      <c r="J221" s="36"/>
      <c r="K221" s="36"/>
      <c r="L221" s="39"/>
      <c r="M221" s="241"/>
      <c r="N221" s="242"/>
      <c r="O221" s="71"/>
      <c r="P221" s="71"/>
      <c r="Q221" s="71"/>
      <c r="R221" s="71"/>
      <c r="S221" s="71"/>
      <c r="T221" s="72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6" t="s">
        <v>213</v>
      </c>
      <c r="AU221" s="16" t="s">
        <v>95</v>
      </c>
    </row>
    <row r="222" spans="1:65" s="2" customFormat="1" ht="14.45" customHeight="1">
      <c r="A222" s="34"/>
      <c r="B222" s="35"/>
      <c r="C222" s="229" t="s">
        <v>339</v>
      </c>
      <c r="D222" s="229" t="s">
        <v>196</v>
      </c>
      <c r="E222" s="230" t="s">
        <v>340</v>
      </c>
      <c r="F222" s="231" t="s">
        <v>341</v>
      </c>
      <c r="G222" s="232" t="s">
        <v>180</v>
      </c>
      <c r="H222" s="233">
        <v>1.0209999999999999</v>
      </c>
      <c r="I222" s="234"/>
      <c r="J222" s="235">
        <f>ROUND(I222*H222,2)</f>
        <v>0</v>
      </c>
      <c r="K222" s="231" t="s">
        <v>1</v>
      </c>
      <c r="L222" s="236"/>
      <c r="M222" s="237" t="s">
        <v>1</v>
      </c>
      <c r="N222" s="238" t="s">
        <v>51</v>
      </c>
      <c r="O222" s="71"/>
      <c r="P222" s="202">
        <f>O222*H222</f>
        <v>0</v>
      </c>
      <c r="Q222" s="202">
        <v>0</v>
      </c>
      <c r="R222" s="202">
        <f>Q222*H222</f>
        <v>0</v>
      </c>
      <c r="S222" s="202">
        <v>0</v>
      </c>
      <c r="T222" s="203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204" t="s">
        <v>191</v>
      </c>
      <c r="AT222" s="204" t="s">
        <v>196</v>
      </c>
      <c r="AU222" s="204" t="s">
        <v>95</v>
      </c>
      <c r="AY222" s="16" t="s">
        <v>151</v>
      </c>
      <c r="BE222" s="205">
        <f>IF(N222="základní",J222,0)</f>
        <v>0</v>
      </c>
      <c r="BF222" s="205">
        <f>IF(N222="snížená",J222,0)</f>
        <v>0</v>
      </c>
      <c r="BG222" s="205">
        <f>IF(N222="zákl. přenesená",J222,0)</f>
        <v>0</v>
      </c>
      <c r="BH222" s="205">
        <f>IF(N222="sníž. přenesená",J222,0)</f>
        <v>0</v>
      </c>
      <c r="BI222" s="205">
        <f>IF(N222="nulová",J222,0)</f>
        <v>0</v>
      </c>
      <c r="BJ222" s="16" t="s">
        <v>93</v>
      </c>
      <c r="BK222" s="205">
        <f>ROUND(I222*H222,2)</f>
        <v>0</v>
      </c>
      <c r="BL222" s="16" t="s">
        <v>158</v>
      </c>
      <c r="BM222" s="204" t="s">
        <v>342</v>
      </c>
    </row>
    <row r="223" spans="1:65" s="13" customFormat="1">
      <c r="B223" s="206"/>
      <c r="C223" s="207"/>
      <c r="D223" s="208" t="s">
        <v>168</v>
      </c>
      <c r="E223" s="207"/>
      <c r="F223" s="210" t="s">
        <v>343</v>
      </c>
      <c r="G223" s="207"/>
      <c r="H223" s="211">
        <v>1.0209999999999999</v>
      </c>
      <c r="I223" s="212"/>
      <c r="J223" s="207"/>
      <c r="K223" s="207"/>
      <c r="L223" s="213"/>
      <c r="M223" s="214"/>
      <c r="N223" s="215"/>
      <c r="O223" s="215"/>
      <c r="P223" s="215"/>
      <c r="Q223" s="215"/>
      <c r="R223" s="215"/>
      <c r="S223" s="215"/>
      <c r="T223" s="216"/>
      <c r="AT223" s="217" t="s">
        <v>168</v>
      </c>
      <c r="AU223" s="217" t="s">
        <v>95</v>
      </c>
      <c r="AV223" s="13" t="s">
        <v>95</v>
      </c>
      <c r="AW223" s="13" t="s">
        <v>4</v>
      </c>
      <c r="AX223" s="13" t="s">
        <v>93</v>
      </c>
      <c r="AY223" s="217" t="s">
        <v>151</v>
      </c>
    </row>
    <row r="224" spans="1:65" s="2" customFormat="1" ht="24.2" customHeight="1">
      <c r="A224" s="34"/>
      <c r="B224" s="35"/>
      <c r="C224" s="193" t="s">
        <v>344</v>
      </c>
      <c r="D224" s="193" t="s">
        <v>153</v>
      </c>
      <c r="E224" s="194" t="s">
        <v>345</v>
      </c>
      <c r="F224" s="195" t="s">
        <v>346</v>
      </c>
      <c r="G224" s="196" t="s">
        <v>156</v>
      </c>
      <c r="H224" s="197">
        <v>1.4</v>
      </c>
      <c r="I224" s="198"/>
      <c r="J224" s="199">
        <f>ROUND(I224*H224,2)</f>
        <v>0</v>
      </c>
      <c r="K224" s="195" t="s">
        <v>157</v>
      </c>
      <c r="L224" s="39"/>
      <c r="M224" s="200" t="s">
        <v>1</v>
      </c>
      <c r="N224" s="201" t="s">
        <v>51</v>
      </c>
      <c r="O224" s="71"/>
      <c r="P224" s="202">
        <f>O224*H224</f>
        <v>0</v>
      </c>
      <c r="Q224" s="202">
        <v>6.3000000000000003E-4</v>
      </c>
      <c r="R224" s="202">
        <f>Q224*H224</f>
        <v>8.8199999999999997E-4</v>
      </c>
      <c r="S224" s="202">
        <v>0</v>
      </c>
      <c r="T224" s="203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204" t="s">
        <v>158</v>
      </c>
      <c r="AT224" s="204" t="s">
        <v>153</v>
      </c>
      <c r="AU224" s="204" t="s">
        <v>95</v>
      </c>
      <c r="AY224" s="16" t="s">
        <v>151</v>
      </c>
      <c r="BE224" s="205">
        <f>IF(N224="základní",J224,0)</f>
        <v>0</v>
      </c>
      <c r="BF224" s="205">
        <f>IF(N224="snížená",J224,0)</f>
        <v>0</v>
      </c>
      <c r="BG224" s="205">
        <f>IF(N224="zákl. přenesená",J224,0)</f>
        <v>0</v>
      </c>
      <c r="BH224" s="205">
        <f>IF(N224="sníž. přenesená",J224,0)</f>
        <v>0</v>
      </c>
      <c r="BI224" s="205">
        <f>IF(N224="nulová",J224,0)</f>
        <v>0</v>
      </c>
      <c r="BJ224" s="16" t="s">
        <v>93</v>
      </c>
      <c r="BK224" s="205">
        <f>ROUND(I224*H224,2)</f>
        <v>0</v>
      </c>
      <c r="BL224" s="16" t="s">
        <v>158</v>
      </c>
      <c r="BM224" s="204" t="s">
        <v>347</v>
      </c>
    </row>
    <row r="225" spans="1:65" s="13" customFormat="1">
      <c r="B225" s="206"/>
      <c r="C225" s="207"/>
      <c r="D225" s="208" t="s">
        <v>168</v>
      </c>
      <c r="E225" s="209" t="s">
        <v>1</v>
      </c>
      <c r="F225" s="210" t="s">
        <v>348</v>
      </c>
      <c r="G225" s="207"/>
      <c r="H225" s="211">
        <v>1.4</v>
      </c>
      <c r="I225" s="212"/>
      <c r="J225" s="207"/>
      <c r="K225" s="207"/>
      <c r="L225" s="213"/>
      <c r="M225" s="214"/>
      <c r="N225" s="215"/>
      <c r="O225" s="215"/>
      <c r="P225" s="215"/>
      <c r="Q225" s="215"/>
      <c r="R225" s="215"/>
      <c r="S225" s="215"/>
      <c r="T225" s="216"/>
      <c r="AT225" s="217" t="s">
        <v>168</v>
      </c>
      <c r="AU225" s="217" t="s">
        <v>95</v>
      </c>
      <c r="AV225" s="13" t="s">
        <v>95</v>
      </c>
      <c r="AW225" s="13" t="s">
        <v>41</v>
      </c>
      <c r="AX225" s="13" t="s">
        <v>93</v>
      </c>
      <c r="AY225" s="217" t="s">
        <v>151</v>
      </c>
    </row>
    <row r="226" spans="1:65" s="2" customFormat="1" ht="24.2" customHeight="1">
      <c r="A226" s="34"/>
      <c r="B226" s="35"/>
      <c r="C226" s="193" t="s">
        <v>349</v>
      </c>
      <c r="D226" s="193" t="s">
        <v>153</v>
      </c>
      <c r="E226" s="194" t="s">
        <v>350</v>
      </c>
      <c r="F226" s="195" t="s">
        <v>351</v>
      </c>
      <c r="G226" s="196" t="s">
        <v>206</v>
      </c>
      <c r="H226" s="197">
        <v>4.2</v>
      </c>
      <c r="I226" s="198"/>
      <c r="J226" s="199">
        <f>ROUND(I226*H226,2)</f>
        <v>0</v>
      </c>
      <c r="K226" s="195" t="s">
        <v>157</v>
      </c>
      <c r="L226" s="39"/>
      <c r="M226" s="200" t="s">
        <v>1</v>
      </c>
      <c r="N226" s="201" t="s">
        <v>51</v>
      </c>
      <c r="O226" s="71"/>
      <c r="P226" s="202">
        <f>O226*H226</f>
        <v>0</v>
      </c>
      <c r="Q226" s="202">
        <v>1.74E-4</v>
      </c>
      <c r="R226" s="202">
        <f>Q226*H226</f>
        <v>7.3079999999999998E-4</v>
      </c>
      <c r="S226" s="202">
        <v>0</v>
      </c>
      <c r="T226" s="203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204" t="s">
        <v>158</v>
      </c>
      <c r="AT226" s="204" t="s">
        <v>153</v>
      </c>
      <c r="AU226" s="204" t="s">
        <v>95</v>
      </c>
      <c r="AY226" s="16" t="s">
        <v>151</v>
      </c>
      <c r="BE226" s="205">
        <f>IF(N226="základní",J226,0)</f>
        <v>0</v>
      </c>
      <c r="BF226" s="205">
        <f>IF(N226="snížená",J226,0)</f>
        <v>0</v>
      </c>
      <c r="BG226" s="205">
        <f>IF(N226="zákl. přenesená",J226,0)</f>
        <v>0</v>
      </c>
      <c r="BH226" s="205">
        <f>IF(N226="sníž. přenesená",J226,0)</f>
        <v>0</v>
      </c>
      <c r="BI226" s="205">
        <f>IF(N226="nulová",J226,0)</f>
        <v>0</v>
      </c>
      <c r="BJ226" s="16" t="s">
        <v>93</v>
      </c>
      <c r="BK226" s="205">
        <f>ROUND(I226*H226,2)</f>
        <v>0</v>
      </c>
      <c r="BL226" s="16" t="s">
        <v>158</v>
      </c>
      <c r="BM226" s="204" t="s">
        <v>352</v>
      </c>
    </row>
    <row r="227" spans="1:65" s="2" customFormat="1" ht="24.2" customHeight="1">
      <c r="A227" s="34"/>
      <c r="B227" s="35"/>
      <c r="C227" s="193" t="s">
        <v>353</v>
      </c>
      <c r="D227" s="193" t="s">
        <v>153</v>
      </c>
      <c r="E227" s="194" t="s">
        <v>354</v>
      </c>
      <c r="F227" s="195" t="s">
        <v>355</v>
      </c>
      <c r="G227" s="196" t="s">
        <v>356</v>
      </c>
      <c r="H227" s="197">
        <v>2</v>
      </c>
      <c r="I227" s="198"/>
      <c r="J227" s="199">
        <f>ROUND(I227*H227,2)</f>
        <v>0</v>
      </c>
      <c r="K227" s="195" t="s">
        <v>157</v>
      </c>
      <c r="L227" s="39"/>
      <c r="M227" s="200" t="s">
        <v>1</v>
      </c>
      <c r="N227" s="201" t="s">
        <v>51</v>
      </c>
      <c r="O227" s="71"/>
      <c r="P227" s="202">
        <f>O227*H227</f>
        <v>0</v>
      </c>
      <c r="Q227" s="202">
        <v>6.4900000000000001E-3</v>
      </c>
      <c r="R227" s="202">
        <f>Q227*H227</f>
        <v>1.298E-2</v>
      </c>
      <c r="S227" s="202">
        <v>0</v>
      </c>
      <c r="T227" s="203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204" t="s">
        <v>158</v>
      </c>
      <c r="AT227" s="204" t="s">
        <v>153</v>
      </c>
      <c r="AU227" s="204" t="s">
        <v>95</v>
      </c>
      <c r="AY227" s="16" t="s">
        <v>151</v>
      </c>
      <c r="BE227" s="205">
        <f>IF(N227="základní",J227,0)</f>
        <v>0</v>
      </c>
      <c r="BF227" s="205">
        <f>IF(N227="snížená",J227,0)</f>
        <v>0</v>
      </c>
      <c r="BG227" s="205">
        <f>IF(N227="zákl. přenesená",J227,0)</f>
        <v>0</v>
      </c>
      <c r="BH227" s="205">
        <f>IF(N227="sníž. přenesená",J227,0)</f>
        <v>0</v>
      </c>
      <c r="BI227" s="205">
        <f>IF(N227="nulová",J227,0)</f>
        <v>0</v>
      </c>
      <c r="BJ227" s="16" t="s">
        <v>93</v>
      </c>
      <c r="BK227" s="205">
        <f>ROUND(I227*H227,2)</f>
        <v>0</v>
      </c>
      <c r="BL227" s="16" t="s">
        <v>158</v>
      </c>
      <c r="BM227" s="204" t="s">
        <v>357</v>
      </c>
    </row>
    <row r="228" spans="1:65" s="2" customFormat="1" ht="14.45" customHeight="1">
      <c r="A228" s="34"/>
      <c r="B228" s="35"/>
      <c r="C228" s="193" t="s">
        <v>358</v>
      </c>
      <c r="D228" s="193" t="s">
        <v>153</v>
      </c>
      <c r="E228" s="194" t="s">
        <v>359</v>
      </c>
      <c r="F228" s="195" t="s">
        <v>360</v>
      </c>
      <c r="G228" s="196" t="s">
        <v>206</v>
      </c>
      <c r="H228" s="197">
        <v>1.6</v>
      </c>
      <c r="I228" s="198"/>
      <c r="J228" s="199">
        <f>ROUND(I228*H228,2)</f>
        <v>0</v>
      </c>
      <c r="K228" s="195" t="s">
        <v>157</v>
      </c>
      <c r="L228" s="39"/>
      <c r="M228" s="200" t="s">
        <v>1</v>
      </c>
      <c r="N228" s="201" t="s">
        <v>51</v>
      </c>
      <c r="O228" s="71"/>
      <c r="P228" s="202">
        <f>O228*H228</f>
        <v>0</v>
      </c>
      <c r="Q228" s="202">
        <v>0</v>
      </c>
      <c r="R228" s="202">
        <f>Q228*H228</f>
        <v>0</v>
      </c>
      <c r="S228" s="202">
        <v>0</v>
      </c>
      <c r="T228" s="203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204" t="s">
        <v>158</v>
      </c>
      <c r="AT228" s="204" t="s">
        <v>153</v>
      </c>
      <c r="AU228" s="204" t="s">
        <v>95</v>
      </c>
      <c r="AY228" s="16" t="s">
        <v>151</v>
      </c>
      <c r="BE228" s="205">
        <f>IF(N228="základní",J228,0)</f>
        <v>0</v>
      </c>
      <c r="BF228" s="205">
        <f>IF(N228="snížená",J228,0)</f>
        <v>0</v>
      </c>
      <c r="BG228" s="205">
        <f>IF(N228="zákl. přenesená",J228,0)</f>
        <v>0</v>
      </c>
      <c r="BH228" s="205">
        <f>IF(N228="sníž. přenesená",J228,0)</f>
        <v>0</v>
      </c>
      <c r="BI228" s="205">
        <f>IF(N228="nulová",J228,0)</f>
        <v>0</v>
      </c>
      <c r="BJ228" s="16" t="s">
        <v>93</v>
      </c>
      <c r="BK228" s="205">
        <f>ROUND(I228*H228,2)</f>
        <v>0</v>
      </c>
      <c r="BL228" s="16" t="s">
        <v>158</v>
      </c>
      <c r="BM228" s="204" t="s">
        <v>361</v>
      </c>
    </row>
    <row r="229" spans="1:65" s="13" customFormat="1">
      <c r="B229" s="206"/>
      <c r="C229" s="207"/>
      <c r="D229" s="208" t="s">
        <v>168</v>
      </c>
      <c r="E229" s="209" t="s">
        <v>1</v>
      </c>
      <c r="F229" s="210" t="s">
        <v>362</v>
      </c>
      <c r="G229" s="207"/>
      <c r="H229" s="211">
        <v>1.6</v>
      </c>
      <c r="I229" s="212"/>
      <c r="J229" s="207"/>
      <c r="K229" s="207"/>
      <c r="L229" s="213"/>
      <c r="M229" s="214"/>
      <c r="N229" s="215"/>
      <c r="O229" s="215"/>
      <c r="P229" s="215"/>
      <c r="Q229" s="215"/>
      <c r="R229" s="215"/>
      <c r="S229" s="215"/>
      <c r="T229" s="216"/>
      <c r="AT229" s="217" t="s">
        <v>168</v>
      </c>
      <c r="AU229" s="217" t="s">
        <v>95</v>
      </c>
      <c r="AV229" s="13" t="s">
        <v>95</v>
      </c>
      <c r="AW229" s="13" t="s">
        <v>41</v>
      </c>
      <c r="AX229" s="13" t="s">
        <v>93</v>
      </c>
      <c r="AY229" s="217" t="s">
        <v>151</v>
      </c>
    </row>
    <row r="230" spans="1:65" s="2" customFormat="1" ht="14.45" customHeight="1">
      <c r="A230" s="34"/>
      <c r="B230" s="35"/>
      <c r="C230" s="229" t="s">
        <v>363</v>
      </c>
      <c r="D230" s="229" t="s">
        <v>196</v>
      </c>
      <c r="E230" s="230" t="s">
        <v>364</v>
      </c>
      <c r="F230" s="231" t="s">
        <v>365</v>
      </c>
      <c r="G230" s="232" t="s">
        <v>206</v>
      </c>
      <c r="H230" s="233">
        <v>1.6</v>
      </c>
      <c r="I230" s="234"/>
      <c r="J230" s="235">
        <f>ROUND(I230*H230,2)</f>
        <v>0</v>
      </c>
      <c r="K230" s="231" t="s">
        <v>1</v>
      </c>
      <c r="L230" s="236"/>
      <c r="M230" s="237" t="s">
        <v>1</v>
      </c>
      <c r="N230" s="238" t="s">
        <v>51</v>
      </c>
      <c r="O230" s="71"/>
      <c r="P230" s="202">
        <f>O230*H230</f>
        <v>0</v>
      </c>
      <c r="Q230" s="202">
        <v>0</v>
      </c>
      <c r="R230" s="202">
        <f>Q230*H230</f>
        <v>0</v>
      </c>
      <c r="S230" s="202">
        <v>0</v>
      </c>
      <c r="T230" s="203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204" t="s">
        <v>191</v>
      </c>
      <c r="AT230" s="204" t="s">
        <v>196</v>
      </c>
      <c r="AU230" s="204" t="s">
        <v>95</v>
      </c>
      <c r="AY230" s="16" t="s">
        <v>151</v>
      </c>
      <c r="BE230" s="205">
        <f>IF(N230="základní",J230,0)</f>
        <v>0</v>
      </c>
      <c r="BF230" s="205">
        <f>IF(N230="snížená",J230,0)</f>
        <v>0</v>
      </c>
      <c r="BG230" s="205">
        <f>IF(N230="zákl. přenesená",J230,0)</f>
        <v>0</v>
      </c>
      <c r="BH230" s="205">
        <f>IF(N230="sníž. přenesená",J230,0)</f>
        <v>0</v>
      </c>
      <c r="BI230" s="205">
        <f>IF(N230="nulová",J230,0)</f>
        <v>0</v>
      </c>
      <c r="BJ230" s="16" t="s">
        <v>93</v>
      </c>
      <c r="BK230" s="205">
        <f>ROUND(I230*H230,2)</f>
        <v>0</v>
      </c>
      <c r="BL230" s="16" t="s">
        <v>158</v>
      </c>
      <c r="BM230" s="204" t="s">
        <v>366</v>
      </c>
    </row>
    <row r="231" spans="1:65" s="2" customFormat="1" ht="24.2" customHeight="1">
      <c r="A231" s="34"/>
      <c r="B231" s="35"/>
      <c r="C231" s="193" t="s">
        <v>367</v>
      </c>
      <c r="D231" s="193" t="s">
        <v>153</v>
      </c>
      <c r="E231" s="194" t="s">
        <v>368</v>
      </c>
      <c r="F231" s="195" t="s">
        <v>369</v>
      </c>
      <c r="G231" s="196" t="s">
        <v>156</v>
      </c>
      <c r="H231" s="197">
        <v>222</v>
      </c>
      <c r="I231" s="198"/>
      <c r="J231" s="199">
        <f>ROUND(I231*H231,2)</f>
        <v>0</v>
      </c>
      <c r="K231" s="195" t="s">
        <v>157</v>
      </c>
      <c r="L231" s="39"/>
      <c r="M231" s="200" t="s">
        <v>1</v>
      </c>
      <c r="N231" s="201" t="s">
        <v>51</v>
      </c>
      <c r="O231" s="71"/>
      <c r="P231" s="202">
        <f>O231*H231</f>
        <v>0</v>
      </c>
      <c r="Q231" s="202">
        <v>0</v>
      </c>
      <c r="R231" s="202">
        <f>Q231*H231</f>
        <v>0</v>
      </c>
      <c r="S231" s="202">
        <v>0</v>
      </c>
      <c r="T231" s="203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204" t="s">
        <v>158</v>
      </c>
      <c r="AT231" s="204" t="s">
        <v>153</v>
      </c>
      <c r="AU231" s="204" t="s">
        <v>95</v>
      </c>
      <c r="AY231" s="16" t="s">
        <v>151</v>
      </c>
      <c r="BE231" s="205">
        <f>IF(N231="základní",J231,0)</f>
        <v>0</v>
      </c>
      <c r="BF231" s="205">
        <f>IF(N231="snížená",J231,0)</f>
        <v>0</v>
      </c>
      <c r="BG231" s="205">
        <f>IF(N231="zákl. přenesená",J231,0)</f>
        <v>0</v>
      </c>
      <c r="BH231" s="205">
        <f>IF(N231="sníž. přenesená",J231,0)</f>
        <v>0</v>
      </c>
      <c r="BI231" s="205">
        <f>IF(N231="nulová",J231,0)</f>
        <v>0</v>
      </c>
      <c r="BJ231" s="16" t="s">
        <v>93</v>
      </c>
      <c r="BK231" s="205">
        <f>ROUND(I231*H231,2)</f>
        <v>0</v>
      </c>
      <c r="BL231" s="16" t="s">
        <v>158</v>
      </c>
      <c r="BM231" s="204" t="s">
        <v>370</v>
      </c>
    </row>
    <row r="232" spans="1:65" s="13" customFormat="1">
      <c r="B232" s="206"/>
      <c r="C232" s="207"/>
      <c r="D232" s="208" t="s">
        <v>168</v>
      </c>
      <c r="E232" s="209" t="s">
        <v>1</v>
      </c>
      <c r="F232" s="210" t="s">
        <v>371</v>
      </c>
      <c r="G232" s="207"/>
      <c r="H232" s="211">
        <v>222</v>
      </c>
      <c r="I232" s="212"/>
      <c r="J232" s="207"/>
      <c r="K232" s="207"/>
      <c r="L232" s="213"/>
      <c r="M232" s="214"/>
      <c r="N232" s="215"/>
      <c r="O232" s="215"/>
      <c r="P232" s="215"/>
      <c r="Q232" s="215"/>
      <c r="R232" s="215"/>
      <c r="S232" s="215"/>
      <c r="T232" s="216"/>
      <c r="AT232" s="217" t="s">
        <v>168</v>
      </c>
      <c r="AU232" s="217" t="s">
        <v>95</v>
      </c>
      <c r="AV232" s="13" t="s">
        <v>95</v>
      </c>
      <c r="AW232" s="13" t="s">
        <v>41</v>
      </c>
      <c r="AX232" s="13" t="s">
        <v>93</v>
      </c>
      <c r="AY232" s="217" t="s">
        <v>151</v>
      </c>
    </row>
    <row r="233" spans="1:65" s="2" customFormat="1" ht="24.2" customHeight="1">
      <c r="A233" s="34"/>
      <c r="B233" s="35"/>
      <c r="C233" s="193" t="s">
        <v>372</v>
      </c>
      <c r="D233" s="193" t="s">
        <v>153</v>
      </c>
      <c r="E233" s="194" t="s">
        <v>373</v>
      </c>
      <c r="F233" s="195" t="s">
        <v>374</v>
      </c>
      <c r="G233" s="196" t="s">
        <v>156</v>
      </c>
      <c r="H233" s="197">
        <v>6216</v>
      </c>
      <c r="I233" s="198"/>
      <c r="J233" s="199">
        <f>ROUND(I233*H233,2)</f>
        <v>0</v>
      </c>
      <c r="K233" s="195" t="s">
        <v>157</v>
      </c>
      <c r="L233" s="39"/>
      <c r="M233" s="200" t="s">
        <v>1</v>
      </c>
      <c r="N233" s="201" t="s">
        <v>51</v>
      </c>
      <c r="O233" s="71"/>
      <c r="P233" s="202">
        <f>O233*H233</f>
        <v>0</v>
      </c>
      <c r="Q233" s="202">
        <v>0</v>
      </c>
      <c r="R233" s="202">
        <f>Q233*H233</f>
        <v>0</v>
      </c>
      <c r="S233" s="202">
        <v>0</v>
      </c>
      <c r="T233" s="203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204" t="s">
        <v>158</v>
      </c>
      <c r="AT233" s="204" t="s">
        <v>153</v>
      </c>
      <c r="AU233" s="204" t="s">
        <v>95</v>
      </c>
      <c r="AY233" s="16" t="s">
        <v>151</v>
      </c>
      <c r="BE233" s="205">
        <f>IF(N233="základní",J233,0)</f>
        <v>0</v>
      </c>
      <c r="BF233" s="205">
        <f>IF(N233="snížená",J233,0)</f>
        <v>0</v>
      </c>
      <c r="BG233" s="205">
        <f>IF(N233="zákl. přenesená",J233,0)</f>
        <v>0</v>
      </c>
      <c r="BH233" s="205">
        <f>IF(N233="sníž. přenesená",J233,0)</f>
        <v>0</v>
      </c>
      <c r="BI233" s="205">
        <f>IF(N233="nulová",J233,0)</f>
        <v>0</v>
      </c>
      <c r="BJ233" s="16" t="s">
        <v>93</v>
      </c>
      <c r="BK233" s="205">
        <f>ROUND(I233*H233,2)</f>
        <v>0</v>
      </c>
      <c r="BL233" s="16" t="s">
        <v>158</v>
      </c>
      <c r="BM233" s="204" t="s">
        <v>375</v>
      </c>
    </row>
    <row r="234" spans="1:65" s="13" customFormat="1">
      <c r="B234" s="206"/>
      <c r="C234" s="207"/>
      <c r="D234" s="208" t="s">
        <v>168</v>
      </c>
      <c r="E234" s="207"/>
      <c r="F234" s="210" t="s">
        <v>376</v>
      </c>
      <c r="G234" s="207"/>
      <c r="H234" s="211">
        <v>6216</v>
      </c>
      <c r="I234" s="212"/>
      <c r="J234" s="207"/>
      <c r="K234" s="207"/>
      <c r="L234" s="213"/>
      <c r="M234" s="214"/>
      <c r="N234" s="215"/>
      <c r="O234" s="215"/>
      <c r="P234" s="215"/>
      <c r="Q234" s="215"/>
      <c r="R234" s="215"/>
      <c r="S234" s="215"/>
      <c r="T234" s="216"/>
      <c r="AT234" s="217" t="s">
        <v>168</v>
      </c>
      <c r="AU234" s="217" t="s">
        <v>95</v>
      </c>
      <c r="AV234" s="13" t="s">
        <v>95</v>
      </c>
      <c r="AW234" s="13" t="s">
        <v>4</v>
      </c>
      <c r="AX234" s="13" t="s">
        <v>93</v>
      </c>
      <c r="AY234" s="217" t="s">
        <v>151</v>
      </c>
    </row>
    <row r="235" spans="1:65" s="2" customFormat="1" ht="24.2" customHeight="1">
      <c r="A235" s="34"/>
      <c r="B235" s="35"/>
      <c r="C235" s="193" t="s">
        <v>28</v>
      </c>
      <c r="D235" s="193" t="s">
        <v>153</v>
      </c>
      <c r="E235" s="194" t="s">
        <v>377</v>
      </c>
      <c r="F235" s="195" t="s">
        <v>378</v>
      </c>
      <c r="G235" s="196" t="s">
        <v>156</v>
      </c>
      <c r="H235" s="197">
        <v>222</v>
      </c>
      <c r="I235" s="198"/>
      <c r="J235" s="199">
        <f>ROUND(I235*H235,2)</f>
        <v>0</v>
      </c>
      <c r="K235" s="195" t="s">
        <v>157</v>
      </c>
      <c r="L235" s="39"/>
      <c r="M235" s="200" t="s">
        <v>1</v>
      </c>
      <c r="N235" s="201" t="s">
        <v>51</v>
      </c>
      <c r="O235" s="71"/>
      <c r="P235" s="202">
        <f>O235*H235</f>
        <v>0</v>
      </c>
      <c r="Q235" s="202">
        <v>0</v>
      </c>
      <c r="R235" s="202">
        <f>Q235*H235</f>
        <v>0</v>
      </c>
      <c r="S235" s="202">
        <v>0</v>
      </c>
      <c r="T235" s="203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204" t="s">
        <v>158</v>
      </c>
      <c r="AT235" s="204" t="s">
        <v>153</v>
      </c>
      <c r="AU235" s="204" t="s">
        <v>95</v>
      </c>
      <c r="AY235" s="16" t="s">
        <v>151</v>
      </c>
      <c r="BE235" s="205">
        <f>IF(N235="základní",J235,0)</f>
        <v>0</v>
      </c>
      <c r="BF235" s="205">
        <f>IF(N235="snížená",J235,0)</f>
        <v>0</v>
      </c>
      <c r="BG235" s="205">
        <f>IF(N235="zákl. přenesená",J235,0)</f>
        <v>0</v>
      </c>
      <c r="BH235" s="205">
        <f>IF(N235="sníž. přenesená",J235,0)</f>
        <v>0</v>
      </c>
      <c r="BI235" s="205">
        <f>IF(N235="nulová",J235,0)</f>
        <v>0</v>
      </c>
      <c r="BJ235" s="16" t="s">
        <v>93</v>
      </c>
      <c r="BK235" s="205">
        <f>ROUND(I235*H235,2)</f>
        <v>0</v>
      </c>
      <c r="BL235" s="16" t="s">
        <v>158</v>
      </c>
      <c r="BM235" s="204" t="s">
        <v>379</v>
      </c>
    </row>
    <row r="236" spans="1:65" s="2" customFormat="1" ht="24.2" customHeight="1">
      <c r="A236" s="34"/>
      <c r="B236" s="35"/>
      <c r="C236" s="193" t="s">
        <v>380</v>
      </c>
      <c r="D236" s="193" t="s">
        <v>153</v>
      </c>
      <c r="E236" s="194" t="s">
        <v>381</v>
      </c>
      <c r="F236" s="195" t="s">
        <v>382</v>
      </c>
      <c r="G236" s="196" t="s">
        <v>166</v>
      </c>
      <c r="H236" s="197">
        <v>45.36</v>
      </c>
      <c r="I236" s="198"/>
      <c r="J236" s="199">
        <f>ROUND(I236*H236,2)</f>
        <v>0</v>
      </c>
      <c r="K236" s="195" t="s">
        <v>157</v>
      </c>
      <c r="L236" s="39"/>
      <c r="M236" s="200" t="s">
        <v>1</v>
      </c>
      <c r="N236" s="201" t="s">
        <v>51</v>
      </c>
      <c r="O236" s="71"/>
      <c r="P236" s="202">
        <f>O236*H236</f>
        <v>0</v>
      </c>
      <c r="Q236" s="202">
        <v>0</v>
      </c>
      <c r="R236" s="202">
        <f>Q236*H236</f>
        <v>0</v>
      </c>
      <c r="S236" s="202">
        <v>0</v>
      </c>
      <c r="T236" s="203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204" t="s">
        <v>158</v>
      </c>
      <c r="AT236" s="204" t="s">
        <v>153</v>
      </c>
      <c r="AU236" s="204" t="s">
        <v>95</v>
      </c>
      <c r="AY236" s="16" t="s">
        <v>151</v>
      </c>
      <c r="BE236" s="205">
        <f>IF(N236="základní",J236,0)</f>
        <v>0</v>
      </c>
      <c r="BF236" s="205">
        <f>IF(N236="snížená",J236,0)</f>
        <v>0</v>
      </c>
      <c r="BG236" s="205">
        <f>IF(N236="zákl. přenesená",J236,0)</f>
        <v>0</v>
      </c>
      <c r="BH236" s="205">
        <f>IF(N236="sníž. přenesená",J236,0)</f>
        <v>0</v>
      </c>
      <c r="BI236" s="205">
        <f>IF(N236="nulová",J236,0)</f>
        <v>0</v>
      </c>
      <c r="BJ236" s="16" t="s">
        <v>93</v>
      </c>
      <c r="BK236" s="205">
        <f>ROUND(I236*H236,2)</f>
        <v>0</v>
      </c>
      <c r="BL236" s="16" t="s">
        <v>158</v>
      </c>
      <c r="BM236" s="204" t="s">
        <v>383</v>
      </c>
    </row>
    <row r="237" spans="1:65" s="13" customFormat="1">
      <c r="B237" s="206"/>
      <c r="C237" s="207"/>
      <c r="D237" s="208" t="s">
        <v>168</v>
      </c>
      <c r="E237" s="209" t="s">
        <v>1</v>
      </c>
      <c r="F237" s="210" t="s">
        <v>384</v>
      </c>
      <c r="G237" s="207"/>
      <c r="H237" s="211">
        <v>45.36</v>
      </c>
      <c r="I237" s="212"/>
      <c r="J237" s="207"/>
      <c r="K237" s="207"/>
      <c r="L237" s="213"/>
      <c r="M237" s="214"/>
      <c r="N237" s="215"/>
      <c r="O237" s="215"/>
      <c r="P237" s="215"/>
      <c r="Q237" s="215"/>
      <c r="R237" s="215"/>
      <c r="S237" s="215"/>
      <c r="T237" s="216"/>
      <c r="AT237" s="217" t="s">
        <v>168</v>
      </c>
      <c r="AU237" s="217" t="s">
        <v>95</v>
      </c>
      <c r="AV237" s="13" t="s">
        <v>95</v>
      </c>
      <c r="AW237" s="13" t="s">
        <v>41</v>
      </c>
      <c r="AX237" s="13" t="s">
        <v>93</v>
      </c>
      <c r="AY237" s="217" t="s">
        <v>151</v>
      </c>
    </row>
    <row r="238" spans="1:65" s="2" customFormat="1" ht="24.2" customHeight="1">
      <c r="A238" s="34"/>
      <c r="B238" s="35"/>
      <c r="C238" s="193" t="s">
        <v>385</v>
      </c>
      <c r="D238" s="193" t="s">
        <v>153</v>
      </c>
      <c r="E238" s="194" t="s">
        <v>386</v>
      </c>
      <c r="F238" s="195" t="s">
        <v>387</v>
      </c>
      <c r="G238" s="196" t="s">
        <v>166</v>
      </c>
      <c r="H238" s="197">
        <v>1270.08</v>
      </c>
      <c r="I238" s="198"/>
      <c r="J238" s="199">
        <f>ROUND(I238*H238,2)</f>
        <v>0</v>
      </c>
      <c r="K238" s="195" t="s">
        <v>157</v>
      </c>
      <c r="L238" s="39"/>
      <c r="M238" s="200" t="s">
        <v>1</v>
      </c>
      <c r="N238" s="201" t="s">
        <v>51</v>
      </c>
      <c r="O238" s="71"/>
      <c r="P238" s="202">
        <f>O238*H238</f>
        <v>0</v>
      </c>
      <c r="Q238" s="202">
        <v>0</v>
      </c>
      <c r="R238" s="202">
        <f>Q238*H238</f>
        <v>0</v>
      </c>
      <c r="S238" s="202">
        <v>0</v>
      </c>
      <c r="T238" s="203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204" t="s">
        <v>158</v>
      </c>
      <c r="AT238" s="204" t="s">
        <v>153</v>
      </c>
      <c r="AU238" s="204" t="s">
        <v>95</v>
      </c>
      <c r="AY238" s="16" t="s">
        <v>151</v>
      </c>
      <c r="BE238" s="205">
        <f>IF(N238="základní",J238,0)</f>
        <v>0</v>
      </c>
      <c r="BF238" s="205">
        <f>IF(N238="snížená",J238,0)</f>
        <v>0</v>
      </c>
      <c r="BG238" s="205">
        <f>IF(N238="zákl. přenesená",J238,0)</f>
        <v>0</v>
      </c>
      <c r="BH238" s="205">
        <f>IF(N238="sníž. přenesená",J238,0)</f>
        <v>0</v>
      </c>
      <c r="BI238" s="205">
        <f>IF(N238="nulová",J238,0)</f>
        <v>0</v>
      </c>
      <c r="BJ238" s="16" t="s">
        <v>93</v>
      </c>
      <c r="BK238" s="205">
        <f>ROUND(I238*H238,2)</f>
        <v>0</v>
      </c>
      <c r="BL238" s="16" t="s">
        <v>158</v>
      </c>
      <c r="BM238" s="204" t="s">
        <v>388</v>
      </c>
    </row>
    <row r="239" spans="1:65" s="13" customFormat="1">
      <c r="B239" s="206"/>
      <c r="C239" s="207"/>
      <c r="D239" s="208" t="s">
        <v>168</v>
      </c>
      <c r="E239" s="207"/>
      <c r="F239" s="210" t="s">
        <v>389</v>
      </c>
      <c r="G239" s="207"/>
      <c r="H239" s="211">
        <v>1270.08</v>
      </c>
      <c r="I239" s="212"/>
      <c r="J239" s="207"/>
      <c r="K239" s="207"/>
      <c r="L239" s="213"/>
      <c r="M239" s="214"/>
      <c r="N239" s="215"/>
      <c r="O239" s="215"/>
      <c r="P239" s="215"/>
      <c r="Q239" s="215"/>
      <c r="R239" s="215"/>
      <c r="S239" s="215"/>
      <c r="T239" s="216"/>
      <c r="AT239" s="217" t="s">
        <v>168</v>
      </c>
      <c r="AU239" s="217" t="s">
        <v>95</v>
      </c>
      <c r="AV239" s="13" t="s">
        <v>95</v>
      </c>
      <c r="AW239" s="13" t="s">
        <v>4</v>
      </c>
      <c r="AX239" s="13" t="s">
        <v>93</v>
      </c>
      <c r="AY239" s="217" t="s">
        <v>151</v>
      </c>
    </row>
    <row r="240" spans="1:65" s="2" customFormat="1" ht="24.2" customHeight="1">
      <c r="A240" s="34"/>
      <c r="B240" s="35"/>
      <c r="C240" s="193" t="s">
        <v>390</v>
      </c>
      <c r="D240" s="193" t="s">
        <v>153</v>
      </c>
      <c r="E240" s="194" t="s">
        <v>391</v>
      </c>
      <c r="F240" s="195" t="s">
        <v>392</v>
      </c>
      <c r="G240" s="196" t="s">
        <v>166</v>
      </c>
      <c r="H240" s="197">
        <v>45.36</v>
      </c>
      <c r="I240" s="198"/>
      <c r="J240" s="199">
        <f>ROUND(I240*H240,2)</f>
        <v>0</v>
      </c>
      <c r="K240" s="195" t="s">
        <v>157</v>
      </c>
      <c r="L240" s="39"/>
      <c r="M240" s="200" t="s">
        <v>1</v>
      </c>
      <c r="N240" s="201" t="s">
        <v>51</v>
      </c>
      <c r="O240" s="71"/>
      <c r="P240" s="202">
        <f>O240*H240</f>
        <v>0</v>
      </c>
      <c r="Q240" s="202">
        <v>0</v>
      </c>
      <c r="R240" s="202">
        <f>Q240*H240</f>
        <v>0</v>
      </c>
      <c r="S240" s="202">
        <v>0</v>
      </c>
      <c r="T240" s="203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204" t="s">
        <v>158</v>
      </c>
      <c r="AT240" s="204" t="s">
        <v>153</v>
      </c>
      <c r="AU240" s="204" t="s">
        <v>95</v>
      </c>
      <c r="AY240" s="16" t="s">
        <v>151</v>
      </c>
      <c r="BE240" s="205">
        <f>IF(N240="základní",J240,0)</f>
        <v>0</v>
      </c>
      <c r="BF240" s="205">
        <f>IF(N240="snížená",J240,0)</f>
        <v>0</v>
      </c>
      <c r="BG240" s="205">
        <f>IF(N240="zákl. přenesená",J240,0)</f>
        <v>0</v>
      </c>
      <c r="BH240" s="205">
        <f>IF(N240="sníž. přenesená",J240,0)</f>
        <v>0</v>
      </c>
      <c r="BI240" s="205">
        <f>IF(N240="nulová",J240,0)</f>
        <v>0</v>
      </c>
      <c r="BJ240" s="16" t="s">
        <v>93</v>
      </c>
      <c r="BK240" s="205">
        <f>ROUND(I240*H240,2)</f>
        <v>0</v>
      </c>
      <c r="BL240" s="16" t="s">
        <v>158</v>
      </c>
      <c r="BM240" s="204" t="s">
        <v>393</v>
      </c>
    </row>
    <row r="241" spans="1:65" s="2" customFormat="1" ht="24.2" customHeight="1">
      <c r="A241" s="34"/>
      <c r="B241" s="35"/>
      <c r="C241" s="193" t="s">
        <v>394</v>
      </c>
      <c r="D241" s="193" t="s">
        <v>153</v>
      </c>
      <c r="E241" s="194" t="s">
        <v>395</v>
      </c>
      <c r="F241" s="195" t="s">
        <v>396</v>
      </c>
      <c r="G241" s="196" t="s">
        <v>156</v>
      </c>
      <c r="H241" s="197">
        <v>22.596</v>
      </c>
      <c r="I241" s="198"/>
      <c r="J241" s="199">
        <f>ROUND(I241*H241,2)</f>
        <v>0</v>
      </c>
      <c r="K241" s="195" t="s">
        <v>157</v>
      </c>
      <c r="L241" s="39"/>
      <c r="M241" s="200" t="s">
        <v>1</v>
      </c>
      <c r="N241" s="201" t="s">
        <v>51</v>
      </c>
      <c r="O241" s="71"/>
      <c r="P241" s="202">
        <f>O241*H241</f>
        <v>0</v>
      </c>
      <c r="Q241" s="202">
        <v>0</v>
      </c>
      <c r="R241" s="202">
        <f>Q241*H241</f>
        <v>0</v>
      </c>
      <c r="S241" s="202">
        <v>0</v>
      </c>
      <c r="T241" s="203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204" t="s">
        <v>158</v>
      </c>
      <c r="AT241" s="204" t="s">
        <v>153</v>
      </c>
      <c r="AU241" s="204" t="s">
        <v>95</v>
      </c>
      <c r="AY241" s="16" t="s">
        <v>151</v>
      </c>
      <c r="BE241" s="205">
        <f>IF(N241="základní",J241,0)</f>
        <v>0</v>
      </c>
      <c r="BF241" s="205">
        <f>IF(N241="snížená",J241,0)</f>
        <v>0</v>
      </c>
      <c r="BG241" s="205">
        <f>IF(N241="zákl. přenesená",J241,0)</f>
        <v>0</v>
      </c>
      <c r="BH241" s="205">
        <f>IF(N241="sníž. přenesená",J241,0)</f>
        <v>0</v>
      </c>
      <c r="BI241" s="205">
        <f>IF(N241="nulová",J241,0)</f>
        <v>0</v>
      </c>
      <c r="BJ241" s="16" t="s">
        <v>93</v>
      </c>
      <c r="BK241" s="205">
        <f>ROUND(I241*H241,2)</f>
        <v>0</v>
      </c>
      <c r="BL241" s="16" t="s">
        <v>158</v>
      </c>
      <c r="BM241" s="204" t="s">
        <v>397</v>
      </c>
    </row>
    <row r="242" spans="1:65" s="13" customFormat="1">
      <c r="B242" s="206"/>
      <c r="C242" s="207"/>
      <c r="D242" s="208" t="s">
        <v>168</v>
      </c>
      <c r="E242" s="209" t="s">
        <v>1</v>
      </c>
      <c r="F242" s="210" t="s">
        <v>398</v>
      </c>
      <c r="G242" s="207"/>
      <c r="H242" s="211">
        <v>22.596</v>
      </c>
      <c r="I242" s="212"/>
      <c r="J242" s="207"/>
      <c r="K242" s="207"/>
      <c r="L242" s="213"/>
      <c r="M242" s="214"/>
      <c r="N242" s="215"/>
      <c r="O242" s="215"/>
      <c r="P242" s="215"/>
      <c r="Q242" s="215"/>
      <c r="R242" s="215"/>
      <c r="S242" s="215"/>
      <c r="T242" s="216"/>
      <c r="AT242" s="217" t="s">
        <v>168</v>
      </c>
      <c r="AU242" s="217" t="s">
        <v>95</v>
      </c>
      <c r="AV242" s="13" t="s">
        <v>95</v>
      </c>
      <c r="AW242" s="13" t="s">
        <v>41</v>
      </c>
      <c r="AX242" s="13" t="s">
        <v>93</v>
      </c>
      <c r="AY242" s="217" t="s">
        <v>151</v>
      </c>
    </row>
    <row r="243" spans="1:65" s="2" customFormat="1" ht="24.2" customHeight="1">
      <c r="A243" s="34"/>
      <c r="B243" s="35"/>
      <c r="C243" s="193" t="s">
        <v>399</v>
      </c>
      <c r="D243" s="193" t="s">
        <v>153</v>
      </c>
      <c r="E243" s="194" t="s">
        <v>400</v>
      </c>
      <c r="F243" s="195" t="s">
        <v>401</v>
      </c>
      <c r="G243" s="196" t="s">
        <v>156</v>
      </c>
      <c r="H243" s="197">
        <v>642.76800000000003</v>
      </c>
      <c r="I243" s="198"/>
      <c r="J243" s="199">
        <f>ROUND(I243*H243,2)</f>
        <v>0</v>
      </c>
      <c r="K243" s="195" t="s">
        <v>157</v>
      </c>
      <c r="L243" s="39"/>
      <c r="M243" s="200" t="s">
        <v>1</v>
      </c>
      <c r="N243" s="201" t="s">
        <v>51</v>
      </c>
      <c r="O243" s="71"/>
      <c r="P243" s="202">
        <f>O243*H243</f>
        <v>0</v>
      </c>
      <c r="Q243" s="202">
        <v>0</v>
      </c>
      <c r="R243" s="202">
        <f>Q243*H243</f>
        <v>0</v>
      </c>
      <c r="S243" s="202">
        <v>0</v>
      </c>
      <c r="T243" s="203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204" t="s">
        <v>158</v>
      </c>
      <c r="AT243" s="204" t="s">
        <v>153</v>
      </c>
      <c r="AU243" s="204" t="s">
        <v>95</v>
      </c>
      <c r="AY243" s="16" t="s">
        <v>151</v>
      </c>
      <c r="BE243" s="205">
        <f>IF(N243="základní",J243,0)</f>
        <v>0</v>
      </c>
      <c r="BF243" s="205">
        <f>IF(N243="snížená",J243,0)</f>
        <v>0</v>
      </c>
      <c r="BG243" s="205">
        <f>IF(N243="zákl. přenesená",J243,0)</f>
        <v>0</v>
      </c>
      <c r="BH243" s="205">
        <f>IF(N243="sníž. přenesená",J243,0)</f>
        <v>0</v>
      </c>
      <c r="BI243" s="205">
        <f>IF(N243="nulová",J243,0)</f>
        <v>0</v>
      </c>
      <c r="BJ243" s="16" t="s">
        <v>93</v>
      </c>
      <c r="BK243" s="205">
        <f>ROUND(I243*H243,2)</f>
        <v>0</v>
      </c>
      <c r="BL243" s="16" t="s">
        <v>158</v>
      </c>
      <c r="BM243" s="204" t="s">
        <v>402</v>
      </c>
    </row>
    <row r="244" spans="1:65" s="13" customFormat="1">
      <c r="B244" s="206"/>
      <c r="C244" s="207"/>
      <c r="D244" s="208" t="s">
        <v>168</v>
      </c>
      <c r="E244" s="207"/>
      <c r="F244" s="210" t="s">
        <v>403</v>
      </c>
      <c r="G244" s="207"/>
      <c r="H244" s="211">
        <v>642.76800000000003</v>
      </c>
      <c r="I244" s="212"/>
      <c r="J244" s="207"/>
      <c r="K244" s="207"/>
      <c r="L244" s="213"/>
      <c r="M244" s="214"/>
      <c r="N244" s="215"/>
      <c r="O244" s="215"/>
      <c r="P244" s="215"/>
      <c r="Q244" s="215"/>
      <c r="R244" s="215"/>
      <c r="S244" s="215"/>
      <c r="T244" s="216"/>
      <c r="AT244" s="217" t="s">
        <v>168</v>
      </c>
      <c r="AU244" s="217" t="s">
        <v>95</v>
      </c>
      <c r="AV244" s="13" t="s">
        <v>95</v>
      </c>
      <c r="AW244" s="13" t="s">
        <v>4</v>
      </c>
      <c r="AX244" s="13" t="s">
        <v>93</v>
      </c>
      <c r="AY244" s="217" t="s">
        <v>151</v>
      </c>
    </row>
    <row r="245" spans="1:65" s="2" customFormat="1" ht="24.2" customHeight="1">
      <c r="A245" s="34"/>
      <c r="B245" s="35"/>
      <c r="C245" s="193" t="s">
        <v>404</v>
      </c>
      <c r="D245" s="193" t="s">
        <v>153</v>
      </c>
      <c r="E245" s="194" t="s">
        <v>405</v>
      </c>
      <c r="F245" s="195" t="s">
        <v>406</v>
      </c>
      <c r="G245" s="196" t="s">
        <v>156</v>
      </c>
      <c r="H245" s="197">
        <v>22.956</v>
      </c>
      <c r="I245" s="198"/>
      <c r="J245" s="199">
        <f>ROUND(I245*H245,2)</f>
        <v>0</v>
      </c>
      <c r="K245" s="195" t="s">
        <v>157</v>
      </c>
      <c r="L245" s="39"/>
      <c r="M245" s="200" t="s">
        <v>1</v>
      </c>
      <c r="N245" s="201" t="s">
        <v>51</v>
      </c>
      <c r="O245" s="71"/>
      <c r="P245" s="202">
        <f>O245*H245</f>
        <v>0</v>
      </c>
      <c r="Q245" s="202">
        <v>0</v>
      </c>
      <c r="R245" s="202">
        <f>Q245*H245</f>
        <v>0</v>
      </c>
      <c r="S245" s="202">
        <v>0</v>
      </c>
      <c r="T245" s="203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204" t="s">
        <v>158</v>
      </c>
      <c r="AT245" s="204" t="s">
        <v>153</v>
      </c>
      <c r="AU245" s="204" t="s">
        <v>95</v>
      </c>
      <c r="AY245" s="16" t="s">
        <v>151</v>
      </c>
      <c r="BE245" s="205">
        <f>IF(N245="základní",J245,0)</f>
        <v>0</v>
      </c>
      <c r="BF245" s="205">
        <f>IF(N245="snížená",J245,0)</f>
        <v>0</v>
      </c>
      <c r="BG245" s="205">
        <f>IF(N245="zákl. přenesená",J245,0)</f>
        <v>0</v>
      </c>
      <c r="BH245" s="205">
        <f>IF(N245="sníž. přenesená",J245,0)</f>
        <v>0</v>
      </c>
      <c r="BI245" s="205">
        <f>IF(N245="nulová",J245,0)</f>
        <v>0</v>
      </c>
      <c r="BJ245" s="16" t="s">
        <v>93</v>
      </c>
      <c r="BK245" s="205">
        <f>ROUND(I245*H245,2)</f>
        <v>0</v>
      </c>
      <c r="BL245" s="16" t="s">
        <v>158</v>
      </c>
      <c r="BM245" s="204" t="s">
        <v>407</v>
      </c>
    </row>
    <row r="246" spans="1:65" s="2" customFormat="1" ht="14.45" customHeight="1">
      <c r="A246" s="34"/>
      <c r="B246" s="35"/>
      <c r="C246" s="193" t="s">
        <v>408</v>
      </c>
      <c r="D246" s="193" t="s">
        <v>153</v>
      </c>
      <c r="E246" s="194" t="s">
        <v>409</v>
      </c>
      <c r="F246" s="195" t="s">
        <v>410</v>
      </c>
      <c r="G246" s="196" t="s">
        <v>166</v>
      </c>
      <c r="H246" s="197">
        <v>28.05</v>
      </c>
      <c r="I246" s="198"/>
      <c r="J246" s="199">
        <f>ROUND(I246*H246,2)</f>
        <v>0</v>
      </c>
      <c r="K246" s="195" t="s">
        <v>157</v>
      </c>
      <c r="L246" s="39"/>
      <c r="M246" s="200" t="s">
        <v>1</v>
      </c>
      <c r="N246" s="201" t="s">
        <v>51</v>
      </c>
      <c r="O246" s="71"/>
      <c r="P246" s="202">
        <f>O246*H246</f>
        <v>0</v>
      </c>
      <c r="Q246" s="202">
        <v>0.12</v>
      </c>
      <c r="R246" s="202">
        <f>Q246*H246</f>
        <v>3.3660000000000001</v>
      </c>
      <c r="S246" s="202">
        <v>2.4900000000000002</v>
      </c>
      <c r="T246" s="203">
        <f>S246*H246</f>
        <v>69.844500000000011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204" t="s">
        <v>158</v>
      </c>
      <c r="AT246" s="204" t="s">
        <v>153</v>
      </c>
      <c r="AU246" s="204" t="s">
        <v>95</v>
      </c>
      <c r="AY246" s="16" t="s">
        <v>151</v>
      </c>
      <c r="BE246" s="205">
        <f>IF(N246="základní",J246,0)</f>
        <v>0</v>
      </c>
      <c r="BF246" s="205">
        <f>IF(N246="snížená",J246,0)</f>
        <v>0</v>
      </c>
      <c r="BG246" s="205">
        <f>IF(N246="zákl. přenesená",J246,0)</f>
        <v>0</v>
      </c>
      <c r="BH246" s="205">
        <f>IF(N246="sníž. přenesená",J246,0)</f>
        <v>0</v>
      </c>
      <c r="BI246" s="205">
        <f>IF(N246="nulová",J246,0)</f>
        <v>0</v>
      </c>
      <c r="BJ246" s="16" t="s">
        <v>93</v>
      </c>
      <c r="BK246" s="205">
        <f>ROUND(I246*H246,2)</f>
        <v>0</v>
      </c>
      <c r="BL246" s="16" t="s">
        <v>158</v>
      </c>
      <c r="BM246" s="204" t="s">
        <v>411</v>
      </c>
    </row>
    <row r="247" spans="1:65" s="13" customFormat="1">
      <c r="B247" s="206"/>
      <c r="C247" s="207"/>
      <c r="D247" s="208" t="s">
        <v>168</v>
      </c>
      <c r="E247" s="209" t="s">
        <v>1</v>
      </c>
      <c r="F247" s="210" t="s">
        <v>412</v>
      </c>
      <c r="G247" s="207"/>
      <c r="H247" s="211">
        <v>28.05</v>
      </c>
      <c r="I247" s="212"/>
      <c r="J247" s="207"/>
      <c r="K247" s="207"/>
      <c r="L247" s="213"/>
      <c r="M247" s="214"/>
      <c r="N247" s="215"/>
      <c r="O247" s="215"/>
      <c r="P247" s="215"/>
      <c r="Q247" s="215"/>
      <c r="R247" s="215"/>
      <c r="S247" s="215"/>
      <c r="T247" s="216"/>
      <c r="AT247" s="217" t="s">
        <v>168</v>
      </c>
      <c r="AU247" s="217" t="s">
        <v>95</v>
      </c>
      <c r="AV247" s="13" t="s">
        <v>95</v>
      </c>
      <c r="AW247" s="13" t="s">
        <v>41</v>
      </c>
      <c r="AX247" s="13" t="s">
        <v>93</v>
      </c>
      <c r="AY247" s="217" t="s">
        <v>151</v>
      </c>
    </row>
    <row r="248" spans="1:65" s="2" customFormat="1" ht="14.45" customHeight="1">
      <c r="A248" s="34"/>
      <c r="B248" s="35"/>
      <c r="C248" s="193" t="s">
        <v>413</v>
      </c>
      <c r="D248" s="193" t="s">
        <v>153</v>
      </c>
      <c r="E248" s="194" t="s">
        <v>414</v>
      </c>
      <c r="F248" s="195" t="s">
        <v>415</v>
      </c>
      <c r="G248" s="196" t="s">
        <v>166</v>
      </c>
      <c r="H248" s="197">
        <v>13.864000000000001</v>
      </c>
      <c r="I248" s="198"/>
      <c r="J248" s="199">
        <f>ROUND(I248*H248,2)</f>
        <v>0</v>
      </c>
      <c r="K248" s="195" t="s">
        <v>157</v>
      </c>
      <c r="L248" s="39"/>
      <c r="M248" s="200" t="s">
        <v>1</v>
      </c>
      <c r="N248" s="201" t="s">
        <v>51</v>
      </c>
      <c r="O248" s="71"/>
      <c r="P248" s="202">
        <f>O248*H248</f>
        <v>0</v>
      </c>
      <c r="Q248" s="202">
        <v>0.12171</v>
      </c>
      <c r="R248" s="202">
        <f>Q248*H248</f>
        <v>1.6873874400000002</v>
      </c>
      <c r="S248" s="202">
        <v>2.4</v>
      </c>
      <c r="T248" s="203">
        <f>S248*H248</f>
        <v>33.273600000000002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204" t="s">
        <v>158</v>
      </c>
      <c r="AT248" s="204" t="s">
        <v>153</v>
      </c>
      <c r="AU248" s="204" t="s">
        <v>95</v>
      </c>
      <c r="AY248" s="16" t="s">
        <v>151</v>
      </c>
      <c r="BE248" s="205">
        <f>IF(N248="základní",J248,0)</f>
        <v>0</v>
      </c>
      <c r="BF248" s="205">
        <f>IF(N248="snížená",J248,0)</f>
        <v>0</v>
      </c>
      <c r="BG248" s="205">
        <f>IF(N248="zákl. přenesená",J248,0)</f>
        <v>0</v>
      </c>
      <c r="BH248" s="205">
        <f>IF(N248="sníž. přenesená",J248,0)</f>
        <v>0</v>
      </c>
      <c r="BI248" s="205">
        <f>IF(N248="nulová",J248,0)</f>
        <v>0</v>
      </c>
      <c r="BJ248" s="16" t="s">
        <v>93</v>
      </c>
      <c r="BK248" s="205">
        <f>ROUND(I248*H248,2)</f>
        <v>0</v>
      </c>
      <c r="BL248" s="16" t="s">
        <v>158</v>
      </c>
      <c r="BM248" s="204" t="s">
        <v>416</v>
      </c>
    </row>
    <row r="249" spans="1:65" s="13" customFormat="1">
      <c r="B249" s="206"/>
      <c r="C249" s="207"/>
      <c r="D249" s="208" t="s">
        <v>168</v>
      </c>
      <c r="E249" s="209" t="s">
        <v>1</v>
      </c>
      <c r="F249" s="210" t="s">
        <v>417</v>
      </c>
      <c r="G249" s="207"/>
      <c r="H249" s="211">
        <v>0.72</v>
      </c>
      <c r="I249" s="212"/>
      <c r="J249" s="207"/>
      <c r="K249" s="207"/>
      <c r="L249" s="213"/>
      <c r="M249" s="214"/>
      <c r="N249" s="215"/>
      <c r="O249" s="215"/>
      <c r="P249" s="215"/>
      <c r="Q249" s="215"/>
      <c r="R249" s="215"/>
      <c r="S249" s="215"/>
      <c r="T249" s="216"/>
      <c r="AT249" s="217" t="s">
        <v>168</v>
      </c>
      <c r="AU249" s="217" t="s">
        <v>95</v>
      </c>
      <c r="AV249" s="13" t="s">
        <v>95</v>
      </c>
      <c r="AW249" s="13" t="s">
        <v>41</v>
      </c>
      <c r="AX249" s="13" t="s">
        <v>86</v>
      </c>
      <c r="AY249" s="217" t="s">
        <v>151</v>
      </c>
    </row>
    <row r="250" spans="1:65" s="13" customFormat="1">
      <c r="B250" s="206"/>
      <c r="C250" s="207"/>
      <c r="D250" s="208" t="s">
        <v>168</v>
      </c>
      <c r="E250" s="209" t="s">
        <v>1</v>
      </c>
      <c r="F250" s="210" t="s">
        <v>418</v>
      </c>
      <c r="G250" s="207"/>
      <c r="H250" s="211">
        <v>13.144</v>
      </c>
      <c r="I250" s="212"/>
      <c r="J250" s="207"/>
      <c r="K250" s="207"/>
      <c r="L250" s="213"/>
      <c r="M250" s="214"/>
      <c r="N250" s="215"/>
      <c r="O250" s="215"/>
      <c r="P250" s="215"/>
      <c r="Q250" s="215"/>
      <c r="R250" s="215"/>
      <c r="S250" s="215"/>
      <c r="T250" s="216"/>
      <c r="AT250" s="217" t="s">
        <v>168</v>
      </c>
      <c r="AU250" s="217" t="s">
        <v>95</v>
      </c>
      <c r="AV250" s="13" t="s">
        <v>95</v>
      </c>
      <c r="AW250" s="13" t="s">
        <v>41</v>
      </c>
      <c r="AX250" s="13" t="s">
        <v>86</v>
      </c>
      <c r="AY250" s="217" t="s">
        <v>151</v>
      </c>
    </row>
    <row r="251" spans="1:65" s="14" customFormat="1">
      <c r="B251" s="218"/>
      <c r="C251" s="219"/>
      <c r="D251" s="208" t="s">
        <v>168</v>
      </c>
      <c r="E251" s="220" t="s">
        <v>1</v>
      </c>
      <c r="F251" s="221" t="s">
        <v>173</v>
      </c>
      <c r="G251" s="219"/>
      <c r="H251" s="222">
        <v>13.864000000000001</v>
      </c>
      <c r="I251" s="223"/>
      <c r="J251" s="219"/>
      <c r="K251" s="219"/>
      <c r="L251" s="224"/>
      <c r="M251" s="225"/>
      <c r="N251" s="226"/>
      <c r="O251" s="226"/>
      <c r="P251" s="226"/>
      <c r="Q251" s="226"/>
      <c r="R251" s="226"/>
      <c r="S251" s="226"/>
      <c r="T251" s="227"/>
      <c r="AT251" s="228" t="s">
        <v>168</v>
      </c>
      <c r="AU251" s="228" t="s">
        <v>95</v>
      </c>
      <c r="AV251" s="14" t="s">
        <v>158</v>
      </c>
      <c r="AW251" s="14" t="s">
        <v>41</v>
      </c>
      <c r="AX251" s="14" t="s">
        <v>93</v>
      </c>
      <c r="AY251" s="228" t="s">
        <v>151</v>
      </c>
    </row>
    <row r="252" spans="1:65" s="2" customFormat="1" ht="24.2" customHeight="1">
      <c r="A252" s="34"/>
      <c r="B252" s="35"/>
      <c r="C252" s="193" t="s">
        <v>419</v>
      </c>
      <c r="D252" s="193" t="s">
        <v>153</v>
      </c>
      <c r="E252" s="194" t="s">
        <v>420</v>
      </c>
      <c r="F252" s="195" t="s">
        <v>421</v>
      </c>
      <c r="G252" s="196" t="s">
        <v>166</v>
      </c>
      <c r="H252" s="197">
        <v>13.6</v>
      </c>
      <c r="I252" s="198"/>
      <c r="J252" s="199">
        <f>ROUND(I252*H252,2)</f>
        <v>0</v>
      </c>
      <c r="K252" s="195" t="s">
        <v>157</v>
      </c>
      <c r="L252" s="39"/>
      <c r="M252" s="200" t="s">
        <v>1</v>
      </c>
      <c r="N252" s="201" t="s">
        <v>51</v>
      </c>
      <c r="O252" s="71"/>
      <c r="P252" s="202">
        <f>O252*H252</f>
        <v>0</v>
      </c>
      <c r="Q252" s="202">
        <v>0</v>
      </c>
      <c r="R252" s="202">
        <f>Q252*H252</f>
        <v>0</v>
      </c>
      <c r="S252" s="202">
        <v>2.6</v>
      </c>
      <c r="T252" s="203">
        <f>S252*H252</f>
        <v>35.36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204" t="s">
        <v>158</v>
      </c>
      <c r="AT252" s="204" t="s">
        <v>153</v>
      </c>
      <c r="AU252" s="204" t="s">
        <v>95</v>
      </c>
      <c r="AY252" s="16" t="s">
        <v>151</v>
      </c>
      <c r="BE252" s="205">
        <f>IF(N252="základní",J252,0)</f>
        <v>0</v>
      </c>
      <c r="BF252" s="205">
        <f>IF(N252="snížená",J252,0)</f>
        <v>0</v>
      </c>
      <c r="BG252" s="205">
        <f>IF(N252="zákl. přenesená",J252,0)</f>
        <v>0</v>
      </c>
      <c r="BH252" s="205">
        <f>IF(N252="sníž. přenesená",J252,0)</f>
        <v>0</v>
      </c>
      <c r="BI252" s="205">
        <f>IF(N252="nulová",J252,0)</f>
        <v>0</v>
      </c>
      <c r="BJ252" s="16" t="s">
        <v>93</v>
      </c>
      <c r="BK252" s="205">
        <f>ROUND(I252*H252,2)</f>
        <v>0</v>
      </c>
      <c r="BL252" s="16" t="s">
        <v>158</v>
      </c>
      <c r="BM252" s="204" t="s">
        <v>422</v>
      </c>
    </row>
    <row r="253" spans="1:65" s="13" customFormat="1">
      <c r="B253" s="206"/>
      <c r="C253" s="207"/>
      <c r="D253" s="208" t="s">
        <v>168</v>
      </c>
      <c r="E253" s="209" t="s">
        <v>1</v>
      </c>
      <c r="F253" s="210" t="s">
        <v>423</v>
      </c>
      <c r="G253" s="207"/>
      <c r="H253" s="211">
        <v>13.6</v>
      </c>
      <c r="I253" s="212"/>
      <c r="J253" s="207"/>
      <c r="K253" s="207"/>
      <c r="L253" s="213"/>
      <c r="M253" s="214"/>
      <c r="N253" s="215"/>
      <c r="O253" s="215"/>
      <c r="P253" s="215"/>
      <c r="Q253" s="215"/>
      <c r="R253" s="215"/>
      <c r="S253" s="215"/>
      <c r="T253" s="216"/>
      <c r="AT253" s="217" t="s">
        <v>168</v>
      </c>
      <c r="AU253" s="217" t="s">
        <v>95</v>
      </c>
      <c r="AV253" s="13" t="s">
        <v>95</v>
      </c>
      <c r="AW253" s="13" t="s">
        <v>41</v>
      </c>
      <c r="AX253" s="13" t="s">
        <v>93</v>
      </c>
      <c r="AY253" s="217" t="s">
        <v>151</v>
      </c>
    </row>
    <row r="254" spans="1:65" s="2" customFormat="1" ht="24.2" customHeight="1">
      <c r="A254" s="34"/>
      <c r="B254" s="35"/>
      <c r="C254" s="193" t="s">
        <v>424</v>
      </c>
      <c r="D254" s="193" t="s">
        <v>153</v>
      </c>
      <c r="E254" s="194" t="s">
        <v>425</v>
      </c>
      <c r="F254" s="195" t="s">
        <v>426</v>
      </c>
      <c r="G254" s="196" t="s">
        <v>206</v>
      </c>
      <c r="H254" s="197">
        <v>78.400000000000006</v>
      </c>
      <c r="I254" s="198"/>
      <c r="J254" s="199">
        <f>ROUND(I254*H254,2)</f>
        <v>0</v>
      </c>
      <c r="K254" s="195" t="s">
        <v>157</v>
      </c>
      <c r="L254" s="39"/>
      <c r="M254" s="200" t="s">
        <v>1</v>
      </c>
      <c r="N254" s="201" t="s">
        <v>51</v>
      </c>
      <c r="O254" s="71"/>
      <c r="P254" s="202">
        <f>O254*H254</f>
        <v>0</v>
      </c>
      <c r="Q254" s="202">
        <v>6.0000000000000002E-5</v>
      </c>
      <c r="R254" s="202">
        <f>Q254*H254</f>
        <v>4.7040000000000007E-3</v>
      </c>
      <c r="S254" s="202">
        <v>2E-3</v>
      </c>
      <c r="T254" s="203">
        <f>S254*H254</f>
        <v>0.15680000000000002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204" t="s">
        <v>158</v>
      </c>
      <c r="AT254" s="204" t="s">
        <v>153</v>
      </c>
      <c r="AU254" s="204" t="s">
        <v>95</v>
      </c>
      <c r="AY254" s="16" t="s">
        <v>151</v>
      </c>
      <c r="BE254" s="205">
        <f>IF(N254="základní",J254,0)</f>
        <v>0</v>
      </c>
      <c r="BF254" s="205">
        <f>IF(N254="snížená",J254,0)</f>
        <v>0</v>
      </c>
      <c r="BG254" s="205">
        <f>IF(N254="zákl. přenesená",J254,0)</f>
        <v>0</v>
      </c>
      <c r="BH254" s="205">
        <f>IF(N254="sníž. přenesená",J254,0)</f>
        <v>0</v>
      </c>
      <c r="BI254" s="205">
        <f>IF(N254="nulová",J254,0)</f>
        <v>0</v>
      </c>
      <c r="BJ254" s="16" t="s">
        <v>93</v>
      </c>
      <c r="BK254" s="205">
        <f>ROUND(I254*H254,2)</f>
        <v>0</v>
      </c>
      <c r="BL254" s="16" t="s">
        <v>158</v>
      </c>
      <c r="BM254" s="204" t="s">
        <v>427</v>
      </c>
    </row>
    <row r="255" spans="1:65" s="2" customFormat="1" ht="19.5">
      <c r="A255" s="34"/>
      <c r="B255" s="35"/>
      <c r="C255" s="36"/>
      <c r="D255" s="208" t="s">
        <v>213</v>
      </c>
      <c r="E255" s="36"/>
      <c r="F255" s="239" t="s">
        <v>428</v>
      </c>
      <c r="G255" s="36"/>
      <c r="H255" s="36"/>
      <c r="I255" s="240"/>
      <c r="J255" s="36"/>
      <c r="K255" s="36"/>
      <c r="L255" s="39"/>
      <c r="M255" s="241"/>
      <c r="N255" s="242"/>
      <c r="O255" s="71"/>
      <c r="P255" s="71"/>
      <c r="Q255" s="71"/>
      <c r="R255" s="71"/>
      <c r="S255" s="71"/>
      <c r="T255" s="72"/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T255" s="16" t="s">
        <v>213</v>
      </c>
      <c r="AU255" s="16" t="s">
        <v>95</v>
      </c>
    </row>
    <row r="256" spans="1:65" s="13" customFormat="1">
      <c r="B256" s="206"/>
      <c r="C256" s="207"/>
      <c r="D256" s="208" t="s">
        <v>168</v>
      </c>
      <c r="E256" s="209" t="s">
        <v>1</v>
      </c>
      <c r="F256" s="210" t="s">
        <v>429</v>
      </c>
      <c r="G256" s="207"/>
      <c r="H256" s="211">
        <v>78.400000000000006</v>
      </c>
      <c r="I256" s="212"/>
      <c r="J256" s="207"/>
      <c r="K256" s="207"/>
      <c r="L256" s="213"/>
      <c r="M256" s="214"/>
      <c r="N256" s="215"/>
      <c r="O256" s="215"/>
      <c r="P256" s="215"/>
      <c r="Q256" s="215"/>
      <c r="R256" s="215"/>
      <c r="S256" s="215"/>
      <c r="T256" s="216"/>
      <c r="AT256" s="217" t="s">
        <v>168</v>
      </c>
      <c r="AU256" s="217" t="s">
        <v>95</v>
      </c>
      <c r="AV256" s="13" t="s">
        <v>95</v>
      </c>
      <c r="AW256" s="13" t="s">
        <v>41</v>
      </c>
      <c r="AX256" s="13" t="s">
        <v>93</v>
      </c>
      <c r="AY256" s="217" t="s">
        <v>151</v>
      </c>
    </row>
    <row r="257" spans="1:65" s="2" customFormat="1" ht="24.2" customHeight="1">
      <c r="A257" s="34"/>
      <c r="B257" s="35"/>
      <c r="C257" s="193" t="s">
        <v>430</v>
      </c>
      <c r="D257" s="193" t="s">
        <v>153</v>
      </c>
      <c r="E257" s="194" t="s">
        <v>431</v>
      </c>
      <c r="F257" s="195" t="s">
        <v>432</v>
      </c>
      <c r="G257" s="196" t="s">
        <v>156</v>
      </c>
      <c r="H257" s="197">
        <v>13.965999999999999</v>
      </c>
      <c r="I257" s="198"/>
      <c r="J257" s="199">
        <f>ROUND(I257*H257,2)</f>
        <v>0</v>
      </c>
      <c r="K257" s="195" t="s">
        <v>157</v>
      </c>
      <c r="L257" s="39"/>
      <c r="M257" s="200" t="s">
        <v>1</v>
      </c>
      <c r="N257" s="201" t="s">
        <v>51</v>
      </c>
      <c r="O257" s="71"/>
      <c r="P257" s="202">
        <f>O257*H257</f>
        <v>0</v>
      </c>
      <c r="Q257" s="202">
        <v>4.2999999999999999E-4</v>
      </c>
      <c r="R257" s="202">
        <f>Q257*H257</f>
        <v>6.0053799999999994E-3</v>
      </c>
      <c r="S257" s="202">
        <v>0</v>
      </c>
      <c r="T257" s="203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204" t="s">
        <v>158</v>
      </c>
      <c r="AT257" s="204" t="s">
        <v>153</v>
      </c>
      <c r="AU257" s="204" t="s">
        <v>95</v>
      </c>
      <c r="AY257" s="16" t="s">
        <v>151</v>
      </c>
      <c r="BE257" s="205">
        <f>IF(N257="základní",J257,0)</f>
        <v>0</v>
      </c>
      <c r="BF257" s="205">
        <f>IF(N257="snížená",J257,0)</f>
        <v>0</v>
      </c>
      <c r="BG257" s="205">
        <f>IF(N257="zákl. přenesená",J257,0)</f>
        <v>0</v>
      </c>
      <c r="BH257" s="205">
        <f>IF(N257="sníž. přenesená",J257,0)</f>
        <v>0</v>
      </c>
      <c r="BI257" s="205">
        <f>IF(N257="nulová",J257,0)</f>
        <v>0</v>
      </c>
      <c r="BJ257" s="16" t="s">
        <v>93</v>
      </c>
      <c r="BK257" s="205">
        <f>ROUND(I257*H257,2)</f>
        <v>0</v>
      </c>
      <c r="BL257" s="16" t="s">
        <v>158</v>
      </c>
      <c r="BM257" s="204" t="s">
        <v>433</v>
      </c>
    </row>
    <row r="258" spans="1:65" s="13" customFormat="1">
      <c r="B258" s="206"/>
      <c r="C258" s="207"/>
      <c r="D258" s="208" t="s">
        <v>168</v>
      </c>
      <c r="E258" s="209" t="s">
        <v>1</v>
      </c>
      <c r="F258" s="210" t="s">
        <v>434</v>
      </c>
      <c r="G258" s="207"/>
      <c r="H258" s="211">
        <v>13.965999999999999</v>
      </c>
      <c r="I258" s="212"/>
      <c r="J258" s="207"/>
      <c r="K258" s="207"/>
      <c r="L258" s="213"/>
      <c r="M258" s="214"/>
      <c r="N258" s="215"/>
      <c r="O258" s="215"/>
      <c r="P258" s="215"/>
      <c r="Q258" s="215"/>
      <c r="R258" s="215"/>
      <c r="S258" s="215"/>
      <c r="T258" s="216"/>
      <c r="AT258" s="217" t="s">
        <v>168</v>
      </c>
      <c r="AU258" s="217" t="s">
        <v>95</v>
      </c>
      <c r="AV258" s="13" t="s">
        <v>95</v>
      </c>
      <c r="AW258" s="13" t="s">
        <v>41</v>
      </c>
      <c r="AX258" s="13" t="s">
        <v>93</v>
      </c>
      <c r="AY258" s="217" t="s">
        <v>151</v>
      </c>
    </row>
    <row r="259" spans="1:65" s="2" customFormat="1" ht="24.2" customHeight="1">
      <c r="A259" s="34"/>
      <c r="B259" s="35"/>
      <c r="C259" s="193" t="s">
        <v>435</v>
      </c>
      <c r="D259" s="193" t="s">
        <v>153</v>
      </c>
      <c r="E259" s="194" t="s">
        <v>436</v>
      </c>
      <c r="F259" s="195" t="s">
        <v>437</v>
      </c>
      <c r="G259" s="196" t="s">
        <v>156</v>
      </c>
      <c r="H259" s="197">
        <v>148.78</v>
      </c>
      <c r="I259" s="198"/>
      <c r="J259" s="199">
        <f>ROUND(I259*H259,2)</f>
        <v>0</v>
      </c>
      <c r="K259" s="195" t="s">
        <v>157</v>
      </c>
      <c r="L259" s="39"/>
      <c r="M259" s="200" t="s">
        <v>1</v>
      </c>
      <c r="N259" s="201" t="s">
        <v>51</v>
      </c>
      <c r="O259" s="71"/>
      <c r="P259" s="202">
        <f>O259*H259</f>
        <v>0</v>
      </c>
      <c r="Q259" s="202">
        <v>0</v>
      </c>
      <c r="R259" s="202">
        <f>Q259*H259</f>
        <v>0</v>
      </c>
      <c r="S259" s="202">
        <v>7.0000000000000007E-2</v>
      </c>
      <c r="T259" s="203">
        <f>S259*H259</f>
        <v>10.414600000000002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204" t="s">
        <v>158</v>
      </c>
      <c r="AT259" s="204" t="s">
        <v>153</v>
      </c>
      <c r="AU259" s="204" t="s">
        <v>95</v>
      </c>
      <c r="AY259" s="16" t="s">
        <v>151</v>
      </c>
      <c r="BE259" s="205">
        <f>IF(N259="základní",J259,0)</f>
        <v>0</v>
      </c>
      <c r="BF259" s="205">
        <f>IF(N259="snížená",J259,0)</f>
        <v>0</v>
      </c>
      <c r="BG259" s="205">
        <f>IF(N259="zákl. přenesená",J259,0)</f>
        <v>0</v>
      </c>
      <c r="BH259" s="205">
        <f>IF(N259="sníž. přenesená",J259,0)</f>
        <v>0</v>
      </c>
      <c r="BI259" s="205">
        <f>IF(N259="nulová",J259,0)</f>
        <v>0</v>
      </c>
      <c r="BJ259" s="16" t="s">
        <v>93</v>
      </c>
      <c r="BK259" s="205">
        <f>ROUND(I259*H259,2)</f>
        <v>0</v>
      </c>
      <c r="BL259" s="16" t="s">
        <v>158</v>
      </c>
      <c r="BM259" s="204" t="s">
        <v>438</v>
      </c>
    </row>
    <row r="260" spans="1:65" s="13" customFormat="1">
      <c r="B260" s="206"/>
      <c r="C260" s="207"/>
      <c r="D260" s="208" t="s">
        <v>168</v>
      </c>
      <c r="E260" s="209" t="s">
        <v>1</v>
      </c>
      <c r="F260" s="210" t="s">
        <v>439</v>
      </c>
      <c r="G260" s="207"/>
      <c r="H260" s="211">
        <v>19.079999999999998</v>
      </c>
      <c r="I260" s="212"/>
      <c r="J260" s="207"/>
      <c r="K260" s="207"/>
      <c r="L260" s="213"/>
      <c r="M260" s="214"/>
      <c r="N260" s="215"/>
      <c r="O260" s="215"/>
      <c r="P260" s="215"/>
      <c r="Q260" s="215"/>
      <c r="R260" s="215"/>
      <c r="S260" s="215"/>
      <c r="T260" s="216"/>
      <c r="AT260" s="217" t="s">
        <v>168</v>
      </c>
      <c r="AU260" s="217" t="s">
        <v>95</v>
      </c>
      <c r="AV260" s="13" t="s">
        <v>95</v>
      </c>
      <c r="AW260" s="13" t="s">
        <v>41</v>
      </c>
      <c r="AX260" s="13" t="s">
        <v>86</v>
      </c>
      <c r="AY260" s="217" t="s">
        <v>151</v>
      </c>
    </row>
    <row r="261" spans="1:65" s="13" customFormat="1" ht="22.5">
      <c r="B261" s="206"/>
      <c r="C261" s="207"/>
      <c r="D261" s="208" t="s">
        <v>168</v>
      </c>
      <c r="E261" s="209" t="s">
        <v>1</v>
      </c>
      <c r="F261" s="210" t="s">
        <v>440</v>
      </c>
      <c r="G261" s="207"/>
      <c r="H261" s="211">
        <v>129.69999999999999</v>
      </c>
      <c r="I261" s="212"/>
      <c r="J261" s="207"/>
      <c r="K261" s="207"/>
      <c r="L261" s="213"/>
      <c r="M261" s="214"/>
      <c r="N261" s="215"/>
      <c r="O261" s="215"/>
      <c r="P261" s="215"/>
      <c r="Q261" s="215"/>
      <c r="R261" s="215"/>
      <c r="S261" s="215"/>
      <c r="T261" s="216"/>
      <c r="AT261" s="217" t="s">
        <v>168</v>
      </c>
      <c r="AU261" s="217" t="s">
        <v>95</v>
      </c>
      <c r="AV261" s="13" t="s">
        <v>95</v>
      </c>
      <c r="AW261" s="13" t="s">
        <v>41</v>
      </c>
      <c r="AX261" s="13" t="s">
        <v>86</v>
      </c>
      <c r="AY261" s="217" t="s">
        <v>151</v>
      </c>
    </row>
    <row r="262" spans="1:65" s="14" customFormat="1">
      <c r="B262" s="218"/>
      <c r="C262" s="219"/>
      <c r="D262" s="208" t="s">
        <v>168</v>
      </c>
      <c r="E262" s="220" t="s">
        <v>1</v>
      </c>
      <c r="F262" s="221" t="s">
        <v>173</v>
      </c>
      <c r="G262" s="219"/>
      <c r="H262" s="222">
        <v>148.78</v>
      </c>
      <c r="I262" s="223"/>
      <c r="J262" s="219"/>
      <c r="K262" s="219"/>
      <c r="L262" s="224"/>
      <c r="M262" s="225"/>
      <c r="N262" s="226"/>
      <c r="O262" s="226"/>
      <c r="P262" s="226"/>
      <c r="Q262" s="226"/>
      <c r="R262" s="226"/>
      <c r="S262" s="226"/>
      <c r="T262" s="227"/>
      <c r="AT262" s="228" t="s">
        <v>168</v>
      </c>
      <c r="AU262" s="228" t="s">
        <v>95</v>
      </c>
      <c r="AV262" s="14" t="s">
        <v>158</v>
      </c>
      <c r="AW262" s="14" t="s">
        <v>41</v>
      </c>
      <c r="AX262" s="14" t="s">
        <v>93</v>
      </c>
      <c r="AY262" s="228" t="s">
        <v>151</v>
      </c>
    </row>
    <row r="263" spans="1:65" s="2" customFormat="1" ht="24.2" customHeight="1">
      <c r="A263" s="34"/>
      <c r="B263" s="35"/>
      <c r="C263" s="193" t="s">
        <v>441</v>
      </c>
      <c r="D263" s="193" t="s">
        <v>153</v>
      </c>
      <c r="E263" s="194" t="s">
        <v>442</v>
      </c>
      <c r="F263" s="195" t="s">
        <v>443</v>
      </c>
      <c r="G263" s="196" t="s">
        <v>156</v>
      </c>
      <c r="H263" s="197">
        <v>33.840000000000003</v>
      </c>
      <c r="I263" s="198"/>
      <c r="J263" s="199">
        <f>ROUND(I263*H263,2)</f>
        <v>0</v>
      </c>
      <c r="K263" s="195" t="s">
        <v>157</v>
      </c>
      <c r="L263" s="39"/>
      <c r="M263" s="200" t="s">
        <v>1</v>
      </c>
      <c r="N263" s="201" t="s">
        <v>51</v>
      </c>
      <c r="O263" s="71"/>
      <c r="P263" s="202">
        <f>O263*H263</f>
        <v>0</v>
      </c>
      <c r="Q263" s="202">
        <v>0</v>
      </c>
      <c r="R263" s="202">
        <f>Q263*H263</f>
        <v>0</v>
      </c>
      <c r="S263" s="202">
        <v>7.0000000000000007E-2</v>
      </c>
      <c r="T263" s="203">
        <f>S263*H263</f>
        <v>2.3688000000000007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204" t="s">
        <v>158</v>
      </c>
      <c r="AT263" s="204" t="s">
        <v>153</v>
      </c>
      <c r="AU263" s="204" t="s">
        <v>95</v>
      </c>
      <c r="AY263" s="16" t="s">
        <v>151</v>
      </c>
      <c r="BE263" s="205">
        <f>IF(N263="základní",J263,0)</f>
        <v>0</v>
      </c>
      <c r="BF263" s="205">
        <f>IF(N263="snížená",J263,0)</f>
        <v>0</v>
      </c>
      <c r="BG263" s="205">
        <f>IF(N263="zákl. přenesená",J263,0)</f>
        <v>0</v>
      </c>
      <c r="BH263" s="205">
        <f>IF(N263="sníž. přenesená",J263,0)</f>
        <v>0</v>
      </c>
      <c r="BI263" s="205">
        <f>IF(N263="nulová",J263,0)</f>
        <v>0</v>
      </c>
      <c r="BJ263" s="16" t="s">
        <v>93</v>
      </c>
      <c r="BK263" s="205">
        <f>ROUND(I263*H263,2)</f>
        <v>0</v>
      </c>
      <c r="BL263" s="16" t="s">
        <v>158</v>
      </c>
      <c r="BM263" s="204" t="s">
        <v>444</v>
      </c>
    </row>
    <row r="264" spans="1:65" s="13" customFormat="1">
      <c r="B264" s="206"/>
      <c r="C264" s="207"/>
      <c r="D264" s="208" t="s">
        <v>168</v>
      </c>
      <c r="E264" s="209" t="s">
        <v>1</v>
      </c>
      <c r="F264" s="210" t="s">
        <v>445</v>
      </c>
      <c r="G264" s="207"/>
      <c r="H264" s="211">
        <v>33.840000000000003</v>
      </c>
      <c r="I264" s="212"/>
      <c r="J264" s="207"/>
      <c r="K264" s="207"/>
      <c r="L264" s="213"/>
      <c r="M264" s="214"/>
      <c r="N264" s="215"/>
      <c r="O264" s="215"/>
      <c r="P264" s="215"/>
      <c r="Q264" s="215"/>
      <c r="R264" s="215"/>
      <c r="S264" s="215"/>
      <c r="T264" s="216"/>
      <c r="AT264" s="217" t="s">
        <v>168</v>
      </c>
      <c r="AU264" s="217" t="s">
        <v>95</v>
      </c>
      <c r="AV264" s="13" t="s">
        <v>95</v>
      </c>
      <c r="AW264" s="13" t="s">
        <v>41</v>
      </c>
      <c r="AX264" s="13" t="s">
        <v>93</v>
      </c>
      <c r="AY264" s="217" t="s">
        <v>151</v>
      </c>
    </row>
    <row r="265" spans="1:65" s="2" customFormat="1" ht="24.2" customHeight="1">
      <c r="A265" s="34"/>
      <c r="B265" s="35"/>
      <c r="C265" s="193" t="s">
        <v>446</v>
      </c>
      <c r="D265" s="193" t="s">
        <v>153</v>
      </c>
      <c r="E265" s="194" t="s">
        <v>447</v>
      </c>
      <c r="F265" s="195" t="s">
        <v>448</v>
      </c>
      <c r="G265" s="196" t="s">
        <v>156</v>
      </c>
      <c r="H265" s="197">
        <v>33.840000000000003</v>
      </c>
      <c r="I265" s="198"/>
      <c r="J265" s="199">
        <f>ROUND(I265*H265,2)</f>
        <v>0</v>
      </c>
      <c r="K265" s="195" t="s">
        <v>157</v>
      </c>
      <c r="L265" s="39"/>
      <c r="M265" s="200" t="s">
        <v>1</v>
      </c>
      <c r="N265" s="201" t="s">
        <v>51</v>
      </c>
      <c r="O265" s="71"/>
      <c r="P265" s="202">
        <f>O265*H265</f>
        <v>0</v>
      </c>
      <c r="Q265" s="202">
        <v>0</v>
      </c>
      <c r="R265" s="202">
        <f>Q265*H265</f>
        <v>0</v>
      </c>
      <c r="S265" s="202">
        <v>0</v>
      </c>
      <c r="T265" s="203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204" t="s">
        <v>158</v>
      </c>
      <c r="AT265" s="204" t="s">
        <v>153</v>
      </c>
      <c r="AU265" s="204" t="s">
        <v>95</v>
      </c>
      <c r="AY265" s="16" t="s">
        <v>151</v>
      </c>
      <c r="BE265" s="205">
        <f>IF(N265="základní",J265,0)</f>
        <v>0</v>
      </c>
      <c r="BF265" s="205">
        <f>IF(N265="snížená",J265,0)</f>
        <v>0</v>
      </c>
      <c r="BG265" s="205">
        <f>IF(N265="zákl. přenesená",J265,0)</f>
        <v>0</v>
      </c>
      <c r="BH265" s="205">
        <f>IF(N265="sníž. přenesená",J265,0)</f>
        <v>0</v>
      </c>
      <c r="BI265" s="205">
        <f>IF(N265="nulová",J265,0)</f>
        <v>0</v>
      </c>
      <c r="BJ265" s="16" t="s">
        <v>93</v>
      </c>
      <c r="BK265" s="205">
        <f>ROUND(I265*H265,2)</f>
        <v>0</v>
      </c>
      <c r="BL265" s="16" t="s">
        <v>158</v>
      </c>
      <c r="BM265" s="204" t="s">
        <v>449</v>
      </c>
    </row>
    <row r="266" spans="1:65" s="2" customFormat="1" ht="24.2" customHeight="1">
      <c r="A266" s="34"/>
      <c r="B266" s="35"/>
      <c r="C266" s="193" t="s">
        <v>450</v>
      </c>
      <c r="D266" s="193" t="s">
        <v>153</v>
      </c>
      <c r="E266" s="194" t="s">
        <v>451</v>
      </c>
      <c r="F266" s="195" t="s">
        <v>452</v>
      </c>
      <c r="G266" s="196" t="s">
        <v>156</v>
      </c>
      <c r="H266" s="197">
        <v>5</v>
      </c>
      <c r="I266" s="198"/>
      <c r="J266" s="199">
        <f>ROUND(I266*H266,2)</f>
        <v>0</v>
      </c>
      <c r="K266" s="195" t="s">
        <v>157</v>
      </c>
      <c r="L266" s="39"/>
      <c r="M266" s="200" t="s">
        <v>1</v>
      </c>
      <c r="N266" s="201" t="s">
        <v>51</v>
      </c>
      <c r="O266" s="71"/>
      <c r="P266" s="202">
        <f>O266*H266</f>
        <v>0</v>
      </c>
      <c r="Q266" s="202">
        <v>1.5389999999999999E-2</v>
      </c>
      <c r="R266" s="202">
        <f>Q266*H266</f>
        <v>7.6949999999999991E-2</v>
      </c>
      <c r="S266" s="202">
        <v>0</v>
      </c>
      <c r="T266" s="203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204" t="s">
        <v>158</v>
      </c>
      <c r="AT266" s="204" t="s">
        <v>153</v>
      </c>
      <c r="AU266" s="204" t="s">
        <v>95</v>
      </c>
      <c r="AY266" s="16" t="s">
        <v>151</v>
      </c>
      <c r="BE266" s="205">
        <f>IF(N266="základní",J266,0)</f>
        <v>0</v>
      </c>
      <c r="BF266" s="205">
        <f>IF(N266="snížená",J266,0)</f>
        <v>0</v>
      </c>
      <c r="BG266" s="205">
        <f>IF(N266="zákl. přenesená",J266,0)</f>
        <v>0</v>
      </c>
      <c r="BH266" s="205">
        <f>IF(N266="sníž. přenesená",J266,0)</f>
        <v>0</v>
      </c>
      <c r="BI266" s="205">
        <f>IF(N266="nulová",J266,0)</f>
        <v>0</v>
      </c>
      <c r="BJ266" s="16" t="s">
        <v>93</v>
      </c>
      <c r="BK266" s="205">
        <f>ROUND(I266*H266,2)</f>
        <v>0</v>
      </c>
      <c r="BL266" s="16" t="s">
        <v>158</v>
      </c>
      <c r="BM266" s="204" t="s">
        <v>453</v>
      </c>
    </row>
    <row r="267" spans="1:65" s="2" customFormat="1" ht="24.2" customHeight="1">
      <c r="A267" s="34"/>
      <c r="B267" s="35"/>
      <c r="C267" s="193" t="s">
        <v>454</v>
      </c>
      <c r="D267" s="193" t="s">
        <v>153</v>
      </c>
      <c r="E267" s="194" t="s">
        <v>455</v>
      </c>
      <c r="F267" s="195" t="s">
        <v>456</v>
      </c>
      <c r="G267" s="196" t="s">
        <v>166</v>
      </c>
      <c r="H267" s="197">
        <v>1</v>
      </c>
      <c r="I267" s="198"/>
      <c r="J267" s="199">
        <f>ROUND(I267*H267,2)</f>
        <v>0</v>
      </c>
      <c r="K267" s="195" t="s">
        <v>157</v>
      </c>
      <c r="L267" s="39"/>
      <c r="M267" s="200" t="s">
        <v>1</v>
      </c>
      <c r="N267" s="201" t="s">
        <v>51</v>
      </c>
      <c r="O267" s="71"/>
      <c r="P267" s="202">
        <f>O267*H267</f>
        <v>0</v>
      </c>
      <c r="Q267" s="202">
        <v>0.50375000000000003</v>
      </c>
      <c r="R267" s="202">
        <f>Q267*H267</f>
        <v>0.50375000000000003</v>
      </c>
      <c r="S267" s="202">
        <v>2.5</v>
      </c>
      <c r="T267" s="203">
        <f>S267*H267</f>
        <v>2.5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204" t="s">
        <v>158</v>
      </c>
      <c r="AT267" s="204" t="s">
        <v>153</v>
      </c>
      <c r="AU267" s="204" t="s">
        <v>95</v>
      </c>
      <c r="AY267" s="16" t="s">
        <v>151</v>
      </c>
      <c r="BE267" s="205">
        <f>IF(N267="základní",J267,0)</f>
        <v>0</v>
      </c>
      <c r="BF267" s="205">
        <f>IF(N267="snížená",J267,0)</f>
        <v>0</v>
      </c>
      <c r="BG267" s="205">
        <f>IF(N267="zákl. přenesená",J267,0)</f>
        <v>0</v>
      </c>
      <c r="BH267" s="205">
        <f>IF(N267="sníž. přenesená",J267,0)</f>
        <v>0</v>
      </c>
      <c r="BI267" s="205">
        <f>IF(N267="nulová",J267,0)</f>
        <v>0</v>
      </c>
      <c r="BJ267" s="16" t="s">
        <v>93</v>
      </c>
      <c r="BK267" s="205">
        <f>ROUND(I267*H267,2)</f>
        <v>0</v>
      </c>
      <c r="BL267" s="16" t="s">
        <v>158</v>
      </c>
      <c r="BM267" s="204" t="s">
        <v>457</v>
      </c>
    </row>
    <row r="268" spans="1:65" s="2" customFormat="1" ht="24.2" customHeight="1">
      <c r="A268" s="34"/>
      <c r="B268" s="35"/>
      <c r="C268" s="193" t="s">
        <v>458</v>
      </c>
      <c r="D268" s="193" t="s">
        <v>153</v>
      </c>
      <c r="E268" s="194" t="s">
        <v>459</v>
      </c>
      <c r="F268" s="195" t="s">
        <v>460</v>
      </c>
      <c r="G268" s="196" t="s">
        <v>156</v>
      </c>
      <c r="H268" s="197">
        <v>54.786000000000001</v>
      </c>
      <c r="I268" s="198"/>
      <c r="J268" s="199">
        <f>ROUND(I268*H268,2)</f>
        <v>0</v>
      </c>
      <c r="K268" s="195" t="s">
        <v>157</v>
      </c>
      <c r="L268" s="39"/>
      <c r="M268" s="200" t="s">
        <v>1</v>
      </c>
      <c r="N268" s="201" t="s">
        <v>51</v>
      </c>
      <c r="O268" s="71"/>
      <c r="P268" s="202">
        <f>O268*H268</f>
        <v>0</v>
      </c>
      <c r="Q268" s="202">
        <v>2.324E-2</v>
      </c>
      <c r="R268" s="202">
        <f>Q268*H268</f>
        <v>1.2732266400000001</v>
      </c>
      <c r="S268" s="202">
        <v>0</v>
      </c>
      <c r="T268" s="203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204" t="s">
        <v>158</v>
      </c>
      <c r="AT268" s="204" t="s">
        <v>153</v>
      </c>
      <c r="AU268" s="204" t="s">
        <v>95</v>
      </c>
      <c r="AY268" s="16" t="s">
        <v>151</v>
      </c>
      <c r="BE268" s="205">
        <f>IF(N268="základní",J268,0)</f>
        <v>0</v>
      </c>
      <c r="BF268" s="205">
        <f>IF(N268="snížená",J268,0)</f>
        <v>0</v>
      </c>
      <c r="BG268" s="205">
        <f>IF(N268="zákl. přenesená",J268,0)</f>
        <v>0</v>
      </c>
      <c r="BH268" s="205">
        <f>IF(N268="sníž. přenesená",J268,0)</f>
        <v>0</v>
      </c>
      <c r="BI268" s="205">
        <f>IF(N268="nulová",J268,0)</f>
        <v>0</v>
      </c>
      <c r="BJ268" s="16" t="s">
        <v>93</v>
      </c>
      <c r="BK268" s="205">
        <f>ROUND(I268*H268,2)</f>
        <v>0</v>
      </c>
      <c r="BL268" s="16" t="s">
        <v>158</v>
      </c>
      <c r="BM268" s="204" t="s">
        <v>461</v>
      </c>
    </row>
    <row r="269" spans="1:65" s="13" customFormat="1">
      <c r="B269" s="206"/>
      <c r="C269" s="207"/>
      <c r="D269" s="208" t="s">
        <v>168</v>
      </c>
      <c r="E269" s="209" t="s">
        <v>1</v>
      </c>
      <c r="F269" s="210" t="s">
        <v>462</v>
      </c>
      <c r="G269" s="207"/>
      <c r="H269" s="211">
        <v>54.786000000000001</v>
      </c>
      <c r="I269" s="212"/>
      <c r="J269" s="207"/>
      <c r="K269" s="207"/>
      <c r="L269" s="213"/>
      <c r="M269" s="214"/>
      <c r="N269" s="215"/>
      <c r="O269" s="215"/>
      <c r="P269" s="215"/>
      <c r="Q269" s="215"/>
      <c r="R269" s="215"/>
      <c r="S269" s="215"/>
      <c r="T269" s="216"/>
      <c r="AT269" s="217" t="s">
        <v>168</v>
      </c>
      <c r="AU269" s="217" t="s">
        <v>95</v>
      </c>
      <c r="AV269" s="13" t="s">
        <v>95</v>
      </c>
      <c r="AW269" s="13" t="s">
        <v>41</v>
      </c>
      <c r="AX269" s="13" t="s">
        <v>93</v>
      </c>
      <c r="AY269" s="217" t="s">
        <v>151</v>
      </c>
    </row>
    <row r="270" spans="1:65" s="2" customFormat="1" ht="24.2" customHeight="1">
      <c r="A270" s="34"/>
      <c r="B270" s="35"/>
      <c r="C270" s="193" t="s">
        <v>463</v>
      </c>
      <c r="D270" s="193" t="s">
        <v>153</v>
      </c>
      <c r="E270" s="194" t="s">
        <v>464</v>
      </c>
      <c r="F270" s="195" t="s">
        <v>465</v>
      </c>
      <c r="G270" s="196" t="s">
        <v>156</v>
      </c>
      <c r="H270" s="197">
        <v>36.524000000000001</v>
      </c>
      <c r="I270" s="198"/>
      <c r="J270" s="199">
        <f>ROUND(I270*H270,2)</f>
        <v>0</v>
      </c>
      <c r="K270" s="195" t="s">
        <v>157</v>
      </c>
      <c r="L270" s="39"/>
      <c r="M270" s="200" t="s">
        <v>1</v>
      </c>
      <c r="N270" s="201" t="s">
        <v>51</v>
      </c>
      <c r="O270" s="71"/>
      <c r="P270" s="202">
        <f>O270*H270</f>
        <v>0</v>
      </c>
      <c r="Q270" s="202">
        <v>7.8159999999999993E-2</v>
      </c>
      <c r="R270" s="202">
        <f>Q270*H270</f>
        <v>2.8547158399999999</v>
      </c>
      <c r="S270" s="202">
        <v>0</v>
      </c>
      <c r="T270" s="203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204" t="s">
        <v>158</v>
      </c>
      <c r="AT270" s="204" t="s">
        <v>153</v>
      </c>
      <c r="AU270" s="204" t="s">
        <v>95</v>
      </c>
      <c r="AY270" s="16" t="s">
        <v>151</v>
      </c>
      <c r="BE270" s="205">
        <f>IF(N270="základní",J270,0)</f>
        <v>0</v>
      </c>
      <c r="BF270" s="205">
        <f>IF(N270="snížená",J270,0)</f>
        <v>0</v>
      </c>
      <c r="BG270" s="205">
        <f>IF(N270="zákl. přenesená",J270,0)</f>
        <v>0</v>
      </c>
      <c r="BH270" s="205">
        <f>IF(N270="sníž. přenesená",J270,0)</f>
        <v>0</v>
      </c>
      <c r="BI270" s="205">
        <f>IF(N270="nulová",J270,0)</f>
        <v>0</v>
      </c>
      <c r="BJ270" s="16" t="s">
        <v>93</v>
      </c>
      <c r="BK270" s="205">
        <f>ROUND(I270*H270,2)</f>
        <v>0</v>
      </c>
      <c r="BL270" s="16" t="s">
        <v>158</v>
      </c>
      <c r="BM270" s="204" t="s">
        <v>466</v>
      </c>
    </row>
    <row r="271" spans="1:65" s="2" customFormat="1" ht="19.5">
      <c r="A271" s="34"/>
      <c r="B271" s="35"/>
      <c r="C271" s="36"/>
      <c r="D271" s="208" t="s">
        <v>213</v>
      </c>
      <c r="E271" s="36"/>
      <c r="F271" s="239" t="s">
        <v>467</v>
      </c>
      <c r="G271" s="36"/>
      <c r="H271" s="36"/>
      <c r="I271" s="240"/>
      <c r="J271" s="36"/>
      <c r="K271" s="36"/>
      <c r="L271" s="39"/>
      <c r="M271" s="241"/>
      <c r="N271" s="242"/>
      <c r="O271" s="71"/>
      <c r="P271" s="71"/>
      <c r="Q271" s="71"/>
      <c r="R271" s="71"/>
      <c r="S271" s="71"/>
      <c r="T271" s="72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T271" s="16" t="s">
        <v>213</v>
      </c>
      <c r="AU271" s="16" t="s">
        <v>95</v>
      </c>
    </row>
    <row r="272" spans="1:65" s="13" customFormat="1">
      <c r="B272" s="206"/>
      <c r="C272" s="207"/>
      <c r="D272" s="208" t="s">
        <v>168</v>
      </c>
      <c r="E272" s="209" t="s">
        <v>1</v>
      </c>
      <c r="F272" s="210" t="s">
        <v>468</v>
      </c>
      <c r="G272" s="207"/>
      <c r="H272" s="211">
        <v>36.524000000000001</v>
      </c>
      <c r="I272" s="212"/>
      <c r="J272" s="207"/>
      <c r="K272" s="207"/>
      <c r="L272" s="213"/>
      <c r="M272" s="214"/>
      <c r="N272" s="215"/>
      <c r="O272" s="215"/>
      <c r="P272" s="215"/>
      <c r="Q272" s="215"/>
      <c r="R272" s="215"/>
      <c r="S272" s="215"/>
      <c r="T272" s="216"/>
      <c r="AT272" s="217" t="s">
        <v>168</v>
      </c>
      <c r="AU272" s="217" t="s">
        <v>95</v>
      </c>
      <c r="AV272" s="13" t="s">
        <v>95</v>
      </c>
      <c r="AW272" s="13" t="s">
        <v>41</v>
      </c>
      <c r="AX272" s="13" t="s">
        <v>93</v>
      </c>
      <c r="AY272" s="217" t="s">
        <v>151</v>
      </c>
    </row>
    <row r="273" spans="1:65" s="2" customFormat="1" ht="24.2" customHeight="1">
      <c r="A273" s="34"/>
      <c r="B273" s="35"/>
      <c r="C273" s="193" t="s">
        <v>469</v>
      </c>
      <c r="D273" s="193" t="s">
        <v>153</v>
      </c>
      <c r="E273" s="194" t="s">
        <v>470</v>
      </c>
      <c r="F273" s="195" t="s">
        <v>471</v>
      </c>
      <c r="G273" s="196" t="s">
        <v>156</v>
      </c>
      <c r="H273" s="197">
        <v>91.31</v>
      </c>
      <c r="I273" s="198"/>
      <c r="J273" s="199">
        <f>ROUND(I273*H273,2)</f>
        <v>0</v>
      </c>
      <c r="K273" s="195" t="s">
        <v>157</v>
      </c>
      <c r="L273" s="39"/>
      <c r="M273" s="200" t="s">
        <v>1</v>
      </c>
      <c r="N273" s="201" t="s">
        <v>51</v>
      </c>
      <c r="O273" s="71"/>
      <c r="P273" s="202">
        <f>O273*H273</f>
        <v>0</v>
      </c>
      <c r="Q273" s="202">
        <v>0</v>
      </c>
      <c r="R273" s="202">
        <f>Q273*H273</f>
        <v>0</v>
      </c>
      <c r="S273" s="202">
        <v>0</v>
      </c>
      <c r="T273" s="203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204" t="s">
        <v>158</v>
      </c>
      <c r="AT273" s="204" t="s">
        <v>153</v>
      </c>
      <c r="AU273" s="204" t="s">
        <v>95</v>
      </c>
      <c r="AY273" s="16" t="s">
        <v>151</v>
      </c>
      <c r="BE273" s="205">
        <f>IF(N273="základní",J273,0)</f>
        <v>0</v>
      </c>
      <c r="BF273" s="205">
        <f>IF(N273="snížená",J273,0)</f>
        <v>0</v>
      </c>
      <c r="BG273" s="205">
        <f>IF(N273="zákl. přenesená",J273,0)</f>
        <v>0</v>
      </c>
      <c r="BH273" s="205">
        <f>IF(N273="sníž. přenesená",J273,0)</f>
        <v>0</v>
      </c>
      <c r="BI273" s="205">
        <f>IF(N273="nulová",J273,0)</f>
        <v>0</v>
      </c>
      <c r="BJ273" s="16" t="s">
        <v>93</v>
      </c>
      <c r="BK273" s="205">
        <f>ROUND(I273*H273,2)</f>
        <v>0</v>
      </c>
      <c r="BL273" s="16" t="s">
        <v>158</v>
      </c>
      <c r="BM273" s="204" t="s">
        <v>472</v>
      </c>
    </row>
    <row r="274" spans="1:65" s="13" customFormat="1">
      <c r="B274" s="206"/>
      <c r="C274" s="207"/>
      <c r="D274" s="208" t="s">
        <v>168</v>
      </c>
      <c r="E274" s="209" t="s">
        <v>1</v>
      </c>
      <c r="F274" s="210" t="s">
        <v>473</v>
      </c>
      <c r="G274" s="207"/>
      <c r="H274" s="211">
        <v>91.31</v>
      </c>
      <c r="I274" s="212"/>
      <c r="J274" s="207"/>
      <c r="K274" s="207"/>
      <c r="L274" s="213"/>
      <c r="M274" s="214"/>
      <c r="N274" s="215"/>
      <c r="O274" s="215"/>
      <c r="P274" s="215"/>
      <c r="Q274" s="215"/>
      <c r="R274" s="215"/>
      <c r="S274" s="215"/>
      <c r="T274" s="216"/>
      <c r="AT274" s="217" t="s">
        <v>168</v>
      </c>
      <c r="AU274" s="217" t="s">
        <v>95</v>
      </c>
      <c r="AV274" s="13" t="s">
        <v>95</v>
      </c>
      <c r="AW274" s="13" t="s">
        <v>41</v>
      </c>
      <c r="AX274" s="13" t="s">
        <v>93</v>
      </c>
      <c r="AY274" s="217" t="s">
        <v>151</v>
      </c>
    </row>
    <row r="275" spans="1:65" s="2" customFormat="1" ht="24.2" customHeight="1">
      <c r="A275" s="34"/>
      <c r="B275" s="35"/>
      <c r="C275" s="193" t="s">
        <v>474</v>
      </c>
      <c r="D275" s="193" t="s">
        <v>153</v>
      </c>
      <c r="E275" s="194" t="s">
        <v>475</v>
      </c>
      <c r="F275" s="195" t="s">
        <v>476</v>
      </c>
      <c r="G275" s="196" t="s">
        <v>206</v>
      </c>
      <c r="H275" s="197">
        <v>43.2</v>
      </c>
      <c r="I275" s="198"/>
      <c r="J275" s="199">
        <f>ROUND(I275*H275,2)</f>
        <v>0</v>
      </c>
      <c r="K275" s="195" t="s">
        <v>157</v>
      </c>
      <c r="L275" s="39"/>
      <c r="M275" s="200" t="s">
        <v>1</v>
      </c>
      <c r="N275" s="201" t="s">
        <v>51</v>
      </c>
      <c r="O275" s="71"/>
      <c r="P275" s="202">
        <f>O275*H275</f>
        <v>0</v>
      </c>
      <c r="Q275" s="202">
        <v>5.1999999999999995E-4</v>
      </c>
      <c r="R275" s="202">
        <f>Q275*H275</f>
        <v>2.2463999999999998E-2</v>
      </c>
      <c r="S275" s="202">
        <v>0</v>
      </c>
      <c r="T275" s="203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204" t="s">
        <v>158</v>
      </c>
      <c r="AT275" s="204" t="s">
        <v>153</v>
      </c>
      <c r="AU275" s="204" t="s">
        <v>95</v>
      </c>
      <c r="AY275" s="16" t="s">
        <v>151</v>
      </c>
      <c r="BE275" s="205">
        <f>IF(N275="základní",J275,0)</f>
        <v>0</v>
      </c>
      <c r="BF275" s="205">
        <f>IF(N275="snížená",J275,0)</f>
        <v>0</v>
      </c>
      <c r="BG275" s="205">
        <f>IF(N275="zákl. přenesená",J275,0)</f>
        <v>0</v>
      </c>
      <c r="BH275" s="205">
        <f>IF(N275="sníž. přenesená",J275,0)</f>
        <v>0</v>
      </c>
      <c r="BI275" s="205">
        <f>IF(N275="nulová",J275,0)</f>
        <v>0</v>
      </c>
      <c r="BJ275" s="16" t="s">
        <v>93</v>
      </c>
      <c r="BK275" s="205">
        <f>ROUND(I275*H275,2)</f>
        <v>0</v>
      </c>
      <c r="BL275" s="16" t="s">
        <v>158</v>
      </c>
      <c r="BM275" s="204" t="s">
        <v>477</v>
      </c>
    </row>
    <row r="276" spans="1:65" s="2" customFormat="1" ht="19.5">
      <c r="A276" s="34"/>
      <c r="B276" s="35"/>
      <c r="C276" s="36"/>
      <c r="D276" s="208" t="s">
        <v>213</v>
      </c>
      <c r="E276" s="36"/>
      <c r="F276" s="239" t="s">
        <v>478</v>
      </c>
      <c r="G276" s="36"/>
      <c r="H276" s="36"/>
      <c r="I276" s="240"/>
      <c r="J276" s="36"/>
      <c r="K276" s="36"/>
      <c r="L276" s="39"/>
      <c r="M276" s="241"/>
      <c r="N276" s="242"/>
      <c r="O276" s="71"/>
      <c r="P276" s="71"/>
      <c r="Q276" s="71"/>
      <c r="R276" s="71"/>
      <c r="S276" s="71"/>
      <c r="T276" s="72"/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T276" s="16" t="s">
        <v>213</v>
      </c>
      <c r="AU276" s="16" t="s">
        <v>95</v>
      </c>
    </row>
    <row r="277" spans="1:65" s="13" customFormat="1">
      <c r="B277" s="206"/>
      <c r="C277" s="207"/>
      <c r="D277" s="208" t="s">
        <v>168</v>
      </c>
      <c r="E277" s="209" t="s">
        <v>1</v>
      </c>
      <c r="F277" s="210" t="s">
        <v>479</v>
      </c>
      <c r="G277" s="207"/>
      <c r="H277" s="211">
        <v>43.2</v>
      </c>
      <c r="I277" s="212"/>
      <c r="J277" s="207"/>
      <c r="K277" s="207"/>
      <c r="L277" s="213"/>
      <c r="M277" s="214"/>
      <c r="N277" s="215"/>
      <c r="O277" s="215"/>
      <c r="P277" s="215"/>
      <c r="Q277" s="215"/>
      <c r="R277" s="215"/>
      <c r="S277" s="215"/>
      <c r="T277" s="216"/>
      <c r="AT277" s="217" t="s">
        <v>168</v>
      </c>
      <c r="AU277" s="217" t="s">
        <v>95</v>
      </c>
      <c r="AV277" s="13" t="s">
        <v>95</v>
      </c>
      <c r="AW277" s="13" t="s">
        <v>41</v>
      </c>
      <c r="AX277" s="13" t="s">
        <v>93</v>
      </c>
      <c r="AY277" s="217" t="s">
        <v>151</v>
      </c>
    </row>
    <row r="278" spans="1:65" s="2" customFormat="1" ht="24.2" customHeight="1">
      <c r="A278" s="34"/>
      <c r="B278" s="35"/>
      <c r="C278" s="193" t="s">
        <v>480</v>
      </c>
      <c r="D278" s="193" t="s">
        <v>153</v>
      </c>
      <c r="E278" s="194" t="s">
        <v>481</v>
      </c>
      <c r="F278" s="195" t="s">
        <v>482</v>
      </c>
      <c r="G278" s="196" t="s">
        <v>166</v>
      </c>
      <c r="H278" s="197">
        <v>12.195</v>
      </c>
      <c r="I278" s="198"/>
      <c r="J278" s="199">
        <f>ROUND(I278*H278,2)</f>
        <v>0</v>
      </c>
      <c r="K278" s="195" t="s">
        <v>1</v>
      </c>
      <c r="L278" s="39"/>
      <c r="M278" s="200" t="s">
        <v>1</v>
      </c>
      <c r="N278" s="201" t="s">
        <v>51</v>
      </c>
      <c r="O278" s="71"/>
      <c r="P278" s="202">
        <f>O278*H278</f>
        <v>0</v>
      </c>
      <c r="Q278" s="202">
        <v>0</v>
      </c>
      <c r="R278" s="202">
        <f>Q278*H278</f>
        <v>0</v>
      </c>
      <c r="S278" s="202">
        <v>0</v>
      </c>
      <c r="T278" s="203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204" t="s">
        <v>158</v>
      </c>
      <c r="AT278" s="204" t="s">
        <v>153</v>
      </c>
      <c r="AU278" s="204" t="s">
        <v>95</v>
      </c>
      <c r="AY278" s="16" t="s">
        <v>151</v>
      </c>
      <c r="BE278" s="205">
        <f>IF(N278="základní",J278,0)</f>
        <v>0</v>
      </c>
      <c r="BF278" s="205">
        <f>IF(N278="snížená",J278,0)</f>
        <v>0</v>
      </c>
      <c r="BG278" s="205">
        <f>IF(N278="zákl. přenesená",J278,0)</f>
        <v>0</v>
      </c>
      <c r="BH278" s="205">
        <f>IF(N278="sníž. přenesená",J278,0)</f>
        <v>0</v>
      </c>
      <c r="BI278" s="205">
        <f>IF(N278="nulová",J278,0)</f>
        <v>0</v>
      </c>
      <c r="BJ278" s="16" t="s">
        <v>93</v>
      </c>
      <c r="BK278" s="205">
        <f>ROUND(I278*H278,2)</f>
        <v>0</v>
      </c>
      <c r="BL278" s="16" t="s">
        <v>158</v>
      </c>
      <c r="BM278" s="204" t="s">
        <v>483</v>
      </c>
    </row>
    <row r="279" spans="1:65" s="2" customFormat="1" ht="19.5">
      <c r="A279" s="34"/>
      <c r="B279" s="35"/>
      <c r="C279" s="36"/>
      <c r="D279" s="208" t="s">
        <v>213</v>
      </c>
      <c r="E279" s="36"/>
      <c r="F279" s="239" t="s">
        <v>484</v>
      </c>
      <c r="G279" s="36"/>
      <c r="H279" s="36"/>
      <c r="I279" s="240"/>
      <c r="J279" s="36"/>
      <c r="K279" s="36"/>
      <c r="L279" s="39"/>
      <c r="M279" s="241"/>
      <c r="N279" s="242"/>
      <c r="O279" s="71"/>
      <c r="P279" s="71"/>
      <c r="Q279" s="71"/>
      <c r="R279" s="71"/>
      <c r="S279" s="71"/>
      <c r="T279" s="72"/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T279" s="16" t="s">
        <v>213</v>
      </c>
      <c r="AU279" s="16" t="s">
        <v>95</v>
      </c>
    </row>
    <row r="280" spans="1:65" s="13" customFormat="1">
      <c r="B280" s="206"/>
      <c r="C280" s="207"/>
      <c r="D280" s="208" t="s">
        <v>168</v>
      </c>
      <c r="E280" s="209" t="s">
        <v>1</v>
      </c>
      <c r="F280" s="210" t="s">
        <v>485</v>
      </c>
      <c r="G280" s="207"/>
      <c r="H280" s="211">
        <v>12.195</v>
      </c>
      <c r="I280" s="212"/>
      <c r="J280" s="207"/>
      <c r="K280" s="207"/>
      <c r="L280" s="213"/>
      <c r="M280" s="214"/>
      <c r="N280" s="215"/>
      <c r="O280" s="215"/>
      <c r="P280" s="215"/>
      <c r="Q280" s="215"/>
      <c r="R280" s="215"/>
      <c r="S280" s="215"/>
      <c r="T280" s="216"/>
      <c r="AT280" s="217" t="s">
        <v>168</v>
      </c>
      <c r="AU280" s="217" t="s">
        <v>95</v>
      </c>
      <c r="AV280" s="13" t="s">
        <v>95</v>
      </c>
      <c r="AW280" s="13" t="s">
        <v>41</v>
      </c>
      <c r="AX280" s="13" t="s">
        <v>93</v>
      </c>
      <c r="AY280" s="217" t="s">
        <v>151</v>
      </c>
    </row>
    <row r="281" spans="1:65" s="2" customFormat="1" ht="24.2" customHeight="1">
      <c r="A281" s="34"/>
      <c r="B281" s="35"/>
      <c r="C281" s="193" t="s">
        <v>486</v>
      </c>
      <c r="D281" s="193" t="s">
        <v>153</v>
      </c>
      <c r="E281" s="194" t="s">
        <v>487</v>
      </c>
      <c r="F281" s="195" t="s">
        <v>488</v>
      </c>
      <c r="G281" s="196" t="s">
        <v>206</v>
      </c>
      <c r="H281" s="197">
        <v>114.84</v>
      </c>
      <c r="I281" s="198"/>
      <c r="J281" s="199">
        <f>ROUND(I281*H281,2)</f>
        <v>0</v>
      </c>
      <c r="K281" s="195" t="s">
        <v>157</v>
      </c>
      <c r="L281" s="39"/>
      <c r="M281" s="200" t="s">
        <v>1</v>
      </c>
      <c r="N281" s="201" t="s">
        <v>51</v>
      </c>
      <c r="O281" s="71"/>
      <c r="P281" s="202">
        <f>O281*H281</f>
        <v>0</v>
      </c>
      <c r="Q281" s="202">
        <v>1.2899999999999999E-3</v>
      </c>
      <c r="R281" s="202">
        <f>Q281*H281</f>
        <v>0.14814359999999999</v>
      </c>
      <c r="S281" s="202">
        <v>1E-3</v>
      </c>
      <c r="T281" s="203">
        <f>S281*H281</f>
        <v>0.11484000000000001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204" t="s">
        <v>158</v>
      </c>
      <c r="AT281" s="204" t="s">
        <v>153</v>
      </c>
      <c r="AU281" s="204" t="s">
        <v>95</v>
      </c>
      <c r="AY281" s="16" t="s">
        <v>151</v>
      </c>
      <c r="BE281" s="205">
        <f>IF(N281="základní",J281,0)</f>
        <v>0</v>
      </c>
      <c r="BF281" s="205">
        <f>IF(N281="snížená",J281,0)</f>
        <v>0</v>
      </c>
      <c r="BG281" s="205">
        <f>IF(N281="zákl. přenesená",J281,0)</f>
        <v>0</v>
      </c>
      <c r="BH281" s="205">
        <f>IF(N281="sníž. přenesená",J281,0)</f>
        <v>0</v>
      </c>
      <c r="BI281" s="205">
        <f>IF(N281="nulová",J281,0)</f>
        <v>0</v>
      </c>
      <c r="BJ281" s="16" t="s">
        <v>93</v>
      </c>
      <c r="BK281" s="205">
        <f>ROUND(I281*H281,2)</f>
        <v>0</v>
      </c>
      <c r="BL281" s="16" t="s">
        <v>158</v>
      </c>
      <c r="BM281" s="204" t="s">
        <v>489</v>
      </c>
    </row>
    <row r="282" spans="1:65" s="13" customFormat="1">
      <c r="B282" s="206"/>
      <c r="C282" s="207"/>
      <c r="D282" s="208" t="s">
        <v>168</v>
      </c>
      <c r="E282" s="209" t="s">
        <v>1</v>
      </c>
      <c r="F282" s="210" t="s">
        <v>490</v>
      </c>
      <c r="G282" s="207"/>
      <c r="H282" s="211">
        <v>114.84</v>
      </c>
      <c r="I282" s="212"/>
      <c r="J282" s="207"/>
      <c r="K282" s="207"/>
      <c r="L282" s="213"/>
      <c r="M282" s="214"/>
      <c r="N282" s="215"/>
      <c r="O282" s="215"/>
      <c r="P282" s="215"/>
      <c r="Q282" s="215"/>
      <c r="R282" s="215"/>
      <c r="S282" s="215"/>
      <c r="T282" s="216"/>
      <c r="AT282" s="217" t="s">
        <v>168</v>
      </c>
      <c r="AU282" s="217" t="s">
        <v>95</v>
      </c>
      <c r="AV282" s="13" t="s">
        <v>95</v>
      </c>
      <c r="AW282" s="13" t="s">
        <v>41</v>
      </c>
      <c r="AX282" s="13" t="s">
        <v>93</v>
      </c>
      <c r="AY282" s="217" t="s">
        <v>151</v>
      </c>
    </row>
    <row r="283" spans="1:65" s="12" customFormat="1" ht="22.9" customHeight="1">
      <c r="B283" s="177"/>
      <c r="C283" s="178"/>
      <c r="D283" s="179" t="s">
        <v>85</v>
      </c>
      <c r="E283" s="191" t="s">
        <v>491</v>
      </c>
      <c r="F283" s="191" t="s">
        <v>492</v>
      </c>
      <c r="G283" s="178"/>
      <c r="H283" s="178"/>
      <c r="I283" s="181"/>
      <c r="J283" s="192">
        <f>BK283</f>
        <v>0</v>
      </c>
      <c r="K283" s="178"/>
      <c r="L283" s="183"/>
      <c r="M283" s="184"/>
      <c r="N283" s="185"/>
      <c r="O283" s="185"/>
      <c r="P283" s="186">
        <f>SUM(P284:P307)</f>
        <v>0</v>
      </c>
      <c r="Q283" s="185"/>
      <c r="R283" s="186">
        <f>SUM(R284:R307)</f>
        <v>0</v>
      </c>
      <c r="S283" s="185"/>
      <c r="T283" s="187">
        <f>SUM(T284:T307)</f>
        <v>0</v>
      </c>
      <c r="AR283" s="188" t="s">
        <v>93</v>
      </c>
      <c r="AT283" s="189" t="s">
        <v>85</v>
      </c>
      <c r="AU283" s="189" t="s">
        <v>93</v>
      </c>
      <c r="AY283" s="188" t="s">
        <v>151</v>
      </c>
      <c r="BK283" s="190">
        <f>SUM(BK284:BK307)</f>
        <v>0</v>
      </c>
    </row>
    <row r="284" spans="1:65" s="2" customFormat="1" ht="24.2" customHeight="1">
      <c r="A284" s="34"/>
      <c r="B284" s="35"/>
      <c r="C284" s="193" t="s">
        <v>493</v>
      </c>
      <c r="D284" s="193" t="s">
        <v>153</v>
      </c>
      <c r="E284" s="194" t="s">
        <v>494</v>
      </c>
      <c r="F284" s="195" t="s">
        <v>495</v>
      </c>
      <c r="G284" s="196" t="s">
        <v>180</v>
      </c>
      <c r="H284" s="197">
        <v>103.3</v>
      </c>
      <c r="I284" s="198"/>
      <c r="J284" s="199">
        <f>ROUND(I284*H284,2)</f>
        <v>0</v>
      </c>
      <c r="K284" s="195" t="s">
        <v>157</v>
      </c>
      <c r="L284" s="39"/>
      <c r="M284" s="200" t="s">
        <v>1</v>
      </c>
      <c r="N284" s="201" t="s">
        <v>51</v>
      </c>
      <c r="O284" s="71"/>
      <c r="P284" s="202">
        <f>O284*H284</f>
        <v>0</v>
      </c>
      <c r="Q284" s="202">
        <v>0</v>
      </c>
      <c r="R284" s="202">
        <f>Q284*H284</f>
        <v>0</v>
      </c>
      <c r="S284" s="202">
        <v>0</v>
      </c>
      <c r="T284" s="203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204" t="s">
        <v>158</v>
      </c>
      <c r="AT284" s="204" t="s">
        <v>153</v>
      </c>
      <c r="AU284" s="204" t="s">
        <v>95</v>
      </c>
      <c r="AY284" s="16" t="s">
        <v>151</v>
      </c>
      <c r="BE284" s="205">
        <f>IF(N284="základní",J284,0)</f>
        <v>0</v>
      </c>
      <c r="BF284" s="205">
        <f>IF(N284="snížená",J284,0)</f>
        <v>0</v>
      </c>
      <c r="BG284" s="205">
        <f>IF(N284="zákl. přenesená",J284,0)</f>
        <v>0</v>
      </c>
      <c r="BH284" s="205">
        <f>IF(N284="sníž. přenesená",J284,0)</f>
        <v>0</v>
      </c>
      <c r="BI284" s="205">
        <f>IF(N284="nulová",J284,0)</f>
        <v>0</v>
      </c>
      <c r="BJ284" s="16" t="s">
        <v>93</v>
      </c>
      <c r="BK284" s="205">
        <f>ROUND(I284*H284,2)</f>
        <v>0</v>
      </c>
      <c r="BL284" s="16" t="s">
        <v>158</v>
      </c>
      <c r="BM284" s="204" t="s">
        <v>496</v>
      </c>
    </row>
    <row r="285" spans="1:65" s="13" customFormat="1">
      <c r="B285" s="206"/>
      <c r="C285" s="207"/>
      <c r="D285" s="208" t="s">
        <v>168</v>
      </c>
      <c r="E285" s="209" t="s">
        <v>1</v>
      </c>
      <c r="F285" s="210" t="s">
        <v>497</v>
      </c>
      <c r="G285" s="207"/>
      <c r="H285" s="211">
        <v>70</v>
      </c>
      <c r="I285" s="212"/>
      <c r="J285" s="207"/>
      <c r="K285" s="207"/>
      <c r="L285" s="213"/>
      <c r="M285" s="214"/>
      <c r="N285" s="215"/>
      <c r="O285" s="215"/>
      <c r="P285" s="215"/>
      <c r="Q285" s="215"/>
      <c r="R285" s="215"/>
      <c r="S285" s="215"/>
      <c r="T285" s="216"/>
      <c r="AT285" s="217" t="s">
        <v>168</v>
      </c>
      <c r="AU285" s="217" t="s">
        <v>95</v>
      </c>
      <c r="AV285" s="13" t="s">
        <v>95</v>
      </c>
      <c r="AW285" s="13" t="s">
        <v>41</v>
      </c>
      <c r="AX285" s="13" t="s">
        <v>86</v>
      </c>
      <c r="AY285" s="217" t="s">
        <v>151</v>
      </c>
    </row>
    <row r="286" spans="1:65" s="13" customFormat="1">
      <c r="B286" s="206"/>
      <c r="C286" s="207"/>
      <c r="D286" s="208" t="s">
        <v>168</v>
      </c>
      <c r="E286" s="209" t="s">
        <v>1</v>
      </c>
      <c r="F286" s="210" t="s">
        <v>498</v>
      </c>
      <c r="G286" s="207"/>
      <c r="H286" s="211">
        <v>33.299999999999997</v>
      </c>
      <c r="I286" s="212"/>
      <c r="J286" s="207"/>
      <c r="K286" s="207"/>
      <c r="L286" s="213"/>
      <c r="M286" s="214"/>
      <c r="N286" s="215"/>
      <c r="O286" s="215"/>
      <c r="P286" s="215"/>
      <c r="Q286" s="215"/>
      <c r="R286" s="215"/>
      <c r="S286" s="215"/>
      <c r="T286" s="216"/>
      <c r="AT286" s="217" t="s">
        <v>168</v>
      </c>
      <c r="AU286" s="217" t="s">
        <v>95</v>
      </c>
      <c r="AV286" s="13" t="s">
        <v>95</v>
      </c>
      <c r="AW286" s="13" t="s">
        <v>41</v>
      </c>
      <c r="AX286" s="13" t="s">
        <v>86</v>
      </c>
      <c r="AY286" s="217" t="s">
        <v>151</v>
      </c>
    </row>
    <row r="287" spans="1:65" s="14" customFormat="1">
      <c r="B287" s="218"/>
      <c r="C287" s="219"/>
      <c r="D287" s="208" t="s">
        <v>168</v>
      </c>
      <c r="E287" s="220" t="s">
        <v>1</v>
      </c>
      <c r="F287" s="221" t="s">
        <v>173</v>
      </c>
      <c r="G287" s="219"/>
      <c r="H287" s="222">
        <v>103.3</v>
      </c>
      <c r="I287" s="223"/>
      <c r="J287" s="219"/>
      <c r="K287" s="219"/>
      <c r="L287" s="224"/>
      <c r="M287" s="225"/>
      <c r="N287" s="226"/>
      <c r="O287" s="226"/>
      <c r="P287" s="226"/>
      <c r="Q287" s="226"/>
      <c r="R287" s="226"/>
      <c r="S287" s="226"/>
      <c r="T287" s="227"/>
      <c r="AT287" s="228" t="s">
        <v>168</v>
      </c>
      <c r="AU287" s="228" t="s">
        <v>95</v>
      </c>
      <c r="AV287" s="14" t="s">
        <v>158</v>
      </c>
      <c r="AW287" s="14" t="s">
        <v>41</v>
      </c>
      <c r="AX287" s="14" t="s">
        <v>93</v>
      </c>
      <c r="AY287" s="228" t="s">
        <v>151</v>
      </c>
    </row>
    <row r="288" spans="1:65" s="2" customFormat="1" ht="24.2" customHeight="1">
      <c r="A288" s="34"/>
      <c r="B288" s="35"/>
      <c r="C288" s="193" t="s">
        <v>499</v>
      </c>
      <c r="D288" s="193" t="s">
        <v>153</v>
      </c>
      <c r="E288" s="194" t="s">
        <v>500</v>
      </c>
      <c r="F288" s="195" t="s">
        <v>501</v>
      </c>
      <c r="G288" s="196" t="s">
        <v>180</v>
      </c>
      <c r="H288" s="197">
        <v>0.47199999999999998</v>
      </c>
      <c r="I288" s="198"/>
      <c r="J288" s="199">
        <f>ROUND(I288*H288,2)</f>
        <v>0</v>
      </c>
      <c r="K288" s="195" t="s">
        <v>157</v>
      </c>
      <c r="L288" s="39"/>
      <c r="M288" s="200" t="s">
        <v>1</v>
      </c>
      <c r="N288" s="201" t="s">
        <v>51</v>
      </c>
      <c r="O288" s="71"/>
      <c r="P288" s="202">
        <f>O288*H288</f>
        <v>0</v>
      </c>
      <c r="Q288" s="202">
        <v>0</v>
      </c>
      <c r="R288" s="202">
        <f>Q288*H288</f>
        <v>0</v>
      </c>
      <c r="S288" s="202">
        <v>0</v>
      </c>
      <c r="T288" s="203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204" t="s">
        <v>158</v>
      </c>
      <c r="AT288" s="204" t="s">
        <v>153</v>
      </c>
      <c r="AU288" s="204" t="s">
        <v>95</v>
      </c>
      <c r="AY288" s="16" t="s">
        <v>151</v>
      </c>
      <c r="BE288" s="205">
        <f>IF(N288="základní",J288,0)</f>
        <v>0</v>
      </c>
      <c r="BF288" s="205">
        <f>IF(N288="snížená",J288,0)</f>
        <v>0</v>
      </c>
      <c r="BG288" s="205">
        <f>IF(N288="zákl. přenesená",J288,0)</f>
        <v>0</v>
      </c>
      <c r="BH288" s="205">
        <f>IF(N288="sníž. přenesená",J288,0)</f>
        <v>0</v>
      </c>
      <c r="BI288" s="205">
        <f>IF(N288="nulová",J288,0)</f>
        <v>0</v>
      </c>
      <c r="BJ288" s="16" t="s">
        <v>93</v>
      </c>
      <c r="BK288" s="205">
        <f>ROUND(I288*H288,2)</f>
        <v>0</v>
      </c>
      <c r="BL288" s="16" t="s">
        <v>158</v>
      </c>
      <c r="BM288" s="204" t="s">
        <v>502</v>
      </c>
    </row>
    <row r="289" spans="1:65" s="13" customFormat="1">
      <c r="B289" s="206"/>
      <c r="C289" s="207"/>
      <c r="D289" s="208" t="s">
        <v>168</v>
      </c>
      <c r="E289" s="209" t="s">
        <v>1</v>
      </c>
      <c r="F289" s="210" t="s">
        <v>503</v>
      </c>
      <c r="G289" s="207"/>
      <c r="H289" s="211">
        <v>0.47199999999999998</v>
      </c>
      <c r="I289" s="212"/>
      <c r="J289" s="207"/>
      <c r="K289" s="207"/>
      <c r="L289" s="213"/>
      <c r="M289" s="214"/>
      <c r="N289" s="215"/>
      <c r="O289" s="215"/>
      <c r="P289" s="215"/>
      <c r="Q289" s="215"/>
      <c r="R289" s="215"/>
      <c r="S289" s="215"/>
      <c r="T289" s="216"/>
      <c r="AT289" s="217" t="s">
        <v>168</v>
      </c>
      <c r="AU289" s="217" t="s">
        <v>95</v>
      </c>
      <c r="AV289" s="13" t="s">
        <v>95</v>
      </c>
      <c r="AW289" s="13" t="s">
        <v>41</v>
      </c>
      <c r="AX289" s="13" t="s">
        <v>93</v>
      </c>
      <c r="AY289" s="217" t="s">
        <v>151</v>
      </c>
    </row>
    <row r="290" spans="1:65" s="2" customFormat="1" ht="24.2" customHeight="1">
      <c r="A290" s="34"/>
      <c r="B290" s="35"/>
      <c r="C290" s="193" t="s">
        <v>504</v>
      </c>
      <c r="D290" s="193" t="s">
        <v>153</v>
      </c>
      <c r="E290" s="194" t="s">
        <v>505</v>
      </c>
      <c r="F290" s="195" t="s">
        <v>506</v>
      </c>
      <c r="G290" s="196" t="s">
        <v>180</v>
      </c>
      <c r="H290" s="197">
        <v>103.77200000000001</v>
      </c>
      <c r="I290" s="198"/>
      <c r="J290" s="199">
        <f>ROUND(I290*H290,2)</f>
        <v>0</v>
      </c>
      <c r="K290" s="195" t="s">
        <v>157</v>
      </c>
      <c r="L290" s="39"/>
      <c r="M290" s="200" t="s">
        <v>1</v>
      </c>
      <c r="N290" s="201" t="s">
        <v>51</v>
      </c>
      <c r="O290" s="71"/>
      <c r="P290" s="202">
        <f>O290*H290</f>
        <v>0</v>
      </c>
      <c r="Q290" s="202">
        <v>0</v>
      </c>
      <c r="R290" s="202">
        <f>Q290*H290</f>
        <v>0</v>
      </c>
      <c r="S290" s="202">
        <v>0</v>
      </c>
      <c r="T290" s="203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204" t="s">
        <v>158</v>
      </c>
      <c r="AT290" s="204" t="s">
        <v>153</v>
      </c>
      <c r="AU290" s="204" t="s">
        <v>95</v>
      </c>
      <c r="AY290" s="16" t="s">
        <v>151</v>
      </c>
      <c r="BE290" s="205">
        <f>IF(N290="základní",J290,0)</f>
        <v>0</v>
      </c>
      <c r="BF290" s="205">
        <f>IF(N290="snížená",J290,0)</f>
        <v>0</v>
      </c>
      <c r="BG290" s="205">
        <f>IF(N290="zákl. přenesená",J290,0)</f>
        <v>0</v>
      </c>
      <c r="BH290" s="205">
        <f>IF(N290="sníž. přenesená",J290,0)</f>
        <v>0</v>
      </c>
      <c r="BI290" s="205">
        <f>IF(N290="nulová",J290,0)</f>
        <v>0</v>
      </c>
      <c r="BJ290" s="16" t="s">
        <v>93</v>
      </c>
      <c r="BK290" s="205">
        <f>ROUND(I290*H290,2)</f>
        <v>0</v>
      </c>
      <c r="BL290" s="16" t="s">
        <v>158</v>
      </c>
      <c r="BM290" s="204" t="s">
        <v>507</v>
      </c>
    </row>
    <row r="291" spans="1:65" s="13" customFormat="1">
      <c r="B291" s="206"/>
      <c r="C291" s="207"/>
      <c r="D291" s="208" t="s">
        <v>168</v>
      </c>
      <c r="E291" s="209" t="s">
        <v>1</v>
      </c>
      <c r="F291" s="210" t="s">
        <v>497</v>
      </c>
      <c r="G291" s="207"/>
      <c r="H291" s="211">
        <v>70</v>
      </c>
      <c r="I291" s="212"/>
      <c r="J291" s="207"/>
      <c r="K291" s="207"/>
      <c r="L291" s="213"/>
      <c r="M291" s="214"/>
      <c r="N291" s="215"/>
      <c r="O291" s="215"/>
      <c r="P291" s="215"/>
      <c r="Q291" s="215"/>
      <c r="R291" s="215"/>
      <c r="S291" s="215"/>
      <c r="T291" s="216"/>
      <c r="AT291" s="217" t="s">
        <v>168</v>
      </c>
      <c r="AU291" s="217" t="s">
        <v>95</v>
      </c>
      <c r="AV291" s="13" t="s">
        <v>95</v>
      </c>
      <c r="AW291" s="13" t="s">
        <v>41</v>
      </c>
      <c r="AX291" s="13" t="s">
        <v>86</v>
      </c>
      <c r="AY291" s="217" t="s">
        <v>151</v>
      </c>
    </row>
    <row r="292" spans="1:65" s="13" customFormat="1">
      <c r="B292" s="206"/>
      <c r="C292" s="207"/>
      <c r="D292" s="208" t="s">
        <v>168</v>
      </c>
      <c r="E292" s="209" t="s">
        <v>1</v>
      </c>
      <c r="F292" s="210" t="s">
        <v>508</v>
      </c>
      <c r="G292" s="207"/>
      <c r="H292" s="211">
        <v>33.299999999999997</v>
      </c>
      <c r="I292" s="212"/>
      <c r="J292" s="207"/>
      <c r="K292" s="207"/>
      <c r="L292" s="213"/>
      <c r="M292" s="214"/>
      <c r="N292" s="215"/>
      <c r="O292" s="215"/>
      <c r="P292" s="215"/>
      <c r="Q292" s="215"/>
      <c r="R292" s="215"/>
      <c r="S292" s="215"/>
      <c r="T292" s="216"/>
      <c r="AT292" s="217" t="s">
        <v>168</v>
      </c>
      <c r="AU292" s="217" t="s">
        <v>95</v>
      </c>
      <c r="AV292" s="13" t="s">
        <v>95</v>
      </c>
      <c r="AW292" s="13" t="s">
        <v>41</v>
      </c>
      <c r="AX292" s="13" t="s">
        <v>86</v>
      </c>
      <c r="AY292" s="217" t="s">
        <v>151</v>
      </c>
    </row>
    <row r="293" spans="1:65" s="13" customFormat="1">
      <c r="B293" s="206"/>
      <c r="C293" s="207"/>
      <c r="D293" s="208" t="s">
        <v>168</v>
      </c>
      <c r="E293" s="209" t="s">
        <v>1</v>
      </c>
      <c r="F293" s="210" t="s">
        <v>503</v>
      </c>
      <c r="G293" s="207"/>
      <c r="H293" s="211">
        <v>0.47199999999999998</v>
      </c>
      <c r="I293" s="212"/>
      <c r="J293" s="207"/>
      <c r="K293" s="207"/>
      <c r="L293" s="213"/>
      <c r="M293" s="214"/>
      <c r="N293" s="215"/>
      <c r="O293" s="215"/>
      <c r="P293" s="215"/>
      <c r="Q293" s="215"/>
      <c r="R293" s="215"/>
      <c r="S293" s="215"/>
      <c r="T293" s="216"/>
      <c r="AT293" s="217" t="s">
        <v>168</v>
      </c>
      <c r="AU293" s="217" t="s">
        <v>95</v>
      </c>
      <c r="AV293" s="13" t="s">
        <v>95</v>
      </c>
      <c r="AW293" s="13" t="s">
        <v>41</v>
      </c>
      <c r="AX293" s="13" t="s">
        <v>86</v>
      </c>
      <c r="AY293" s="217" t="s">
        <v>151</v>
      </c>
    </row>
    <row r="294" spans="1:65" s="14" customFormat="1">
      <c r="B294" s="218"/>
      <c r="C294" s="219"/>
      <c r="D294" s="208" t="s">
        <v>168</v>
      </c>
      <c r="E294" s="220" t="s">
        <v>1</v>
      </c>
      <c r="F294" s="221" t="s">
        <v>173</v>
      </c>
      <c r="G294" s="219"/>
      <c r="H294" s="222">
        <v>103.77200000000001</v>
      </c>
      <c r="I294" s="223"/>
      <c r="J294" s="219"/>
      <c r="K294" s="219"/>
      <c r="L294" s="224"/>
      <c r="M294" s="225"/>
      <c r="N294" s="226"/>
      <c r="O294" s="226"/>
      <c r="P294" s="226"/>
      <c r="Q294" s="226"/>
      <c r="R294" s="226"/>
      <c r="S294" s="226"/>
      <c r="T294" s="227"/>
      <c r="AT294" s="228" t="s">
        <v>168</v>
      </c>
      <c r="AU294" s="228" t="s">
        <v>95</v>
      </c>
      <c r="AV294" s="14" t="s">
        <v>158</v>
      </c>
      <c r="AW294" s="14" t="s">
        <v>41</v>
      </c>
      <c r="AX294" s="14" t="s">
        <v>93</v>
      </c>
      <c r="AY294" s="228" t="s">
        <v>151</v>
      </c>
    </row>
    <row r="295" spans="1:65" s="2" customFormat="1" ht="14.45" customHeight="1">
      <c r="A295" s="34"/>
      <c r="B295" s="35"/>
      <c r="C295" s="193" t="s">
        <v>509</v>
      </c>
      <c r="D295" s="193" t="s">
        <v>153</v>
      </c>
      <c r="E295" s="194" t="s">
        <v>510</v>
      </c>
      <c r="F295" s="195" t="s">
        <v>511</v>
      </c>
      <c r="G295" s="196" t="s">
        <v>180</v>
      </c>
      <c r="H295" s="197">
        <v>33.771999999999998</v>
      </c>
      <c r="I295" s="198"/>
      <c r="J295" s="199">
        <f>ROUND(I295*H295,2)</f>
        <v>0</v>
      </c>
      <c r="K295" s="195" t="s">
        <v>157</v>
      </c>
      <c r="L295" s="39"/>
      <c r="M295" s="200" t="s">
        <v>1</v>
      </c>
      <c r="N295" s="201" t="s">
        <v>51</v>
      </c>
      <c r="O295" s="71"/>
      <c r="P295" s="202">
        <f>O295*H295</f>
        <v>0</v>
      </c>
      <c r="Q295" s="202">
        <v>0</v>
      </c>
      <c r="R295" s="202">
        <f>Q295*H295</f>
        <v>0</v>
      </c>
      <c r="S295" s="202">
        <v>0</v>
      </c>
      <c r="T295" s="203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204" t="s">
        <v>158</v>
      </c>
      <c r="AT295" s="204" t="s">
        <v>153</v>
      </c>
      <c r="AU295" s="204" t="s">
        <v>95</v>
      </c>
      <c r="AY295" s="16" t="s">
        <v>151</v>
      </c>
      <c r="BE295" s="205">
        <f>IF(N295="základní",J295,0)</f>
        <v>0</v>
      </c>
      <c r="BF295" s="205">
        <f>IF(N295="snížená",J295,0)</f>
        <v>0</v>
      </c>
      <c r="BG295" s="205">
        <f>IF(N295="zákl. přenesená",J295,0)</f>
        <v>0</v>
      </c>
      <c r="BH295" s="205">
        <f>IF(N295="sníž. přenesená",J295,0)</f>
        <v>0</v>
      </c>
      <c r="BI295" s="205">
        <f>IF(N295="nulová",J295,0)</f>
        <v>0</v>
      </c>
      <c r="BJ295" s="16" t="s">
        <v>93</v>
      </c>
      <c r="BK295" s="205">
        <f>ROUND(I295*H295,2)</f>
        <v>0</v>
      </c>
      <c r="BL295" s="16" t="s">
        <v>158</v>
      </c>
      <c r="BM295" s="204" t="s">
        <v>512</v>
      </c>
    </row>
    <row r="296" spans="1:65" s="2" customFormat="1" ht="19.5">
      <c r="A296" s="34"/>
      <c r="B296" s="35"/>
      <c r="C296" s="36"/>
      <c r="D296" s="208" t="s">
        <v>213</v>
      </c>
      <c r="E296" s="36"/>
      <c r="F296" s="239" t="s">
        <v>513</v>
      </c>
      <c r="G296" s="36"/>
      <c r="H296" s="36"/>
      <c r="I296" s="240"/>
      <c r="J296" s="36"/>
      <c r="K296" s="36"/>
      <c r="L296" s="39"/>
      <c r="M296" s="241"/>
      <c r="N296" s="242"/>
      <c r="O296" s="71"/>
      <c r="P296" s="71"/>
      <c r="Q296" s="71"/>
      <c r="R296" s="71"/>
      <c r="S296" s="71"/>
      <c r="T296" s="72"/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T296" s="16" t="s">
        <v>213</v>
      </c>
      <c r="AU296" s="16" t="s">
        <v>95</v>
      </c>
    </row>
    <row r="297" spans="1:65" s="13" customFormat="1">
      <c r="B297" s="206"/>
      <c r="C297" s="207"/>
      <c r="D297" s="208" t="s">
        <v>168</v>
      </c>
      <c r="E297" s="209" t="s">
        <v>1</v>
      </c>
      <c r="F297" s="210" t="s">
        <v>498</v>
      </c>
      <c r="G297" s="207"/>
      <c r="H297" s="211">
        <v>33.299999999999997</v>
      </c>
      <c r="I297" s="212"/>
      <c r="J297" s="207"/>
      <c r="K297" s="207"/>
      <c r="L297" s="213"/>
      <c r="M297" s="214"/>
      <c r="N297" s="215"/>
      <c r="O297" s="215"/>
      <c r="P297" s="215"/>
      <c r="Q297" s="215"/>
      <c r="R297" s="215"/>
      <c r="S297" s="215"/>
      <c r="T297" s="216"/>
      <c r="AT297" s="217" t="s">
        <v>168</v>
      </c>
      <c r="AU297" s="217" t="s">
        <v>95</v>
      </c>
      <c r="AV297" s="13" t="s">
        <v>95</v>
      </c>
      <c r="AW297" s="13" t="s">
        <v>41</v>
      </c>
      <c r="AX297" s="13" t="s">
        <v>86</v>
      </c>
      <c r="AY297" s="217" t="s">
        <v>151</v>
      </c>
    </row>
    <row r="298" spans="1:65" s="13" customFormat="1">
      <c r="B298" s="206"/>
      <c r="C298" s="207"/>
      <c r="D298" s="208" t="s">
        <v>168</v>
      </c>
      <c r="E298" s="209" t="s">
        <v>1</v>
      </c>
      <c r="F298" s="210" t="s">
        <v>503</v>
      </c>
      <c r="G298" s="207"/>
      <c r="H298" s="211">
        <v>0.47199999999999998</v>
      </c>
      <c r="I298" s="212"/>
      <c r="J298" s="207"/>
      <c r="K298" s="207"/>
      <c r="L298" s="213"/>
      <c r="M298" s="214"/>
      <c r="N298" s="215"/>
      <c r="O298" s="215"/>
      <c r="P298" s="215"/>
      <c r="Q298" s="215"/>
      <c r="R298" s="215"/>
      <c r="S298" s="215"/>
      <c r="T298" s="216"/>
      <c r="AT298" s="217" t="s">
        <v>168</v>
      </c>
      <c r="AU298" s="217" t="s">
        <v>95</v>
      </c>
      <c r="AV298" s="13" t="s">
        <v>95</v>
      </c>
      <c r="AW298" s="13" t="s">
        <v>41</v>
      </c>
      <c r="AX298" s="13" t="s">
        <v>86</v>
      </c>
      <c r="AY298" s="217" t="s">
        <v>151</v>
      </c>
    </row>
    <row r="299" spans="1:65" s="14" customFormat="1">
      <c r="B299" s="218"/>
      <c r="C299" s="219"/>
      <c r="D299" s="208" t="s">
        <v>168</v>
      </c>
      <c r="E299" s="220" t="s">
        <v>1</v>
      </c>
      <c r="F299" s="221" t="s">
        <v>173</v>
      </c>
      <c r="G299" s="219"/>
      <c r="H299" s="222">
        <v>33.771999999999998</v>
      </c>
      <c r="I299" s="223"/>
      <c r="J299" s="219"/>
      <c r="K299" s="219"/>
      <c r="L299" s="224"/>
      <c r="M299" s="225"/>
      <c r="N299" s="226"/>
      <c r="O299" s="226"/>
      <c r="P299" s="226"/>
      <c r="Q299" s="226"/>
      <c r="R299" s="226"/>
      <c r="S299" s="226"/>
      <c r="T299" s="227"/>
      <c r="AT299" s="228" t="s">
        <v>168</v>
      </c>
      <c r="AU299" s="228" t="s">
        <v>95</v>
      </c>
      <c r="AV299" s="14" t="s">
        <v>158</v>
      </c>
      <c r="AW299" s="14" t="s">
        <v>41</v>
      </c>
      <c r="AX299" s="14" t="s">
        <v>93</v>
      </c>
      <c r="AY299" s="228" t="s">
        <v>151</v>
      </c>
    </row>
    <row r="300" spans="1:65" s="2" customFormat="1" ht="14.45" customHeight="1">
      <c r="A300" s="34"/>
      <c r="B300" s="35"/>
      <c r="C300" s="193" t="s">
        <v>514</v>
      </c>
      <c r="D300" s="193" t="s">
        <v>153</v>
      </c>
      <c r="E300" s="194" t="s">
        <v>510</v>
      </c>
      <c r="F300" s="195" t="s">
        <v>511</v>
      </c>
      <c r="G300" s="196" t="s">
        <v>180</v>
      </c>
      <c r="H300" s="197">
        <v>71.744</v>
      </c>
      <c r="I300" s="198"/>
      <c r="J300" s="199">
        <f>ROUND(I300*H300,2)</f>
        <v>0</v>
      </c>
      <c r="K300" s="195" t="s">
        <v>157</v>
      </c>
      <c r="L300" s="39"/>
      <c r="M300" s="200" t="s">
        <v>1</v>
      </c>
      <c r="N300" s="201" t="s">
        <v>51</v>
      </c>
      <c r="O300" s="71"/>
      <c r="P300" s="202">
        <f>O300*H300</f>
        <v>0</v>
      </c>
      <c r="Q300" s="202">
        <v>0</v>
      </c>
      <c r="R300" s="202">
        <f>Q300*H300</f>
        <v>0</v>
      </c>
      <c r="S300" s="202">
        <v>0</v>
      </c>
      <c r="T300" s="203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204" t="s">
        <v>158</v>
      </c>
      <c r="AT300" s="204" t="s">
        <v>153</v>
      </c>
      <c r="AU300" s="204" t="s">
        <v>95</v>
      </c>
      <c r="AY300" s="16" t="s">
        <v>151</v>
      </c>
      <c r="BE300" s="205">
        <f>IF(N300="základní",J300,0)</f>
        <v>0</v>
      </c>
      <c r="BF300" s="205">
        <f>IF(N300="snížená",J300,0)</f>
        <v>0</v>
      </c>
      <c r="BG300" s="205">
        <f>IF(N300="zákl. přenesená",J300,0)</f>
        <v>0</v>
      </c>
      <c r="BH300" s="205">
        <f>IF(N300="sníž. přenesená",J300,0)</f>
        <v>0</v>
      </c>
      <c r="BI300" s="205">
        <f>IF(N300="nulová",J300,0)</f>
        <v>0</v>
      </c>
      <c r="BJ300" s="16" t="s">
        <v>93</v>
      </c>
      <c r="BK300" s="205">
        <f>ROUND(I300*H300,2)</f>
        <v>0</v>
      </c>
      <c r="BL300" s="16" t="s">
        <v>158</v>
      </c>
      <c r="BM300" s="204" t="s">
        <v>515</v>
      </c>
    </row>
    <row r="301" spans="1:65" s="2" customFormat="1" ht="19.5">
      <c r="A301" s="34"/>
      <c r="B301" s="35"/>
      <c r="C301" s="36"/>
      <c r="D301" s="208" t="s">
        <v>213</v>
      </c>
      <c r="E301" s="36"/>
      <c r="F301" s="239" t="s">
        <v>516</v>
      </c>
      <c r="G301" s="36"/>
      <c r="H301" s="36"/>
      <c r="I301" s="240"/>
      <c r="J301" s="36"/>
      <c r="K301" s="36"/>
      <c r="L301" s="39"/>
      <c r="M301" s="241"/>
      <c r="N301" s="242"/>
      <c r="O301" s="71"/>
      <c r="P301" s="71"/>
      <c r="Q301" s="71"/>
      <c r="R301" s="71"/>
      <c r="S301" s="71"/>
      <c r="T301" s="72"/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T301" s="16" t="s">
        <v>213</v>
      </c>
      <c r="AU301" s="16" t="s">
        <v>95</v>
      </c>
    </row>
    <row r="302" spans="1:65" s="13" customFormat="1">
      <c r="B302" s="206"/>
      <c r="C302" s="207"/>
      <c r="D302" s="208" t="s">
        <v>168</v>
      </c>
      <c r="E302" s="209" t="s">
        <v>1</v>
      </c>
      <c r="F302" s="210" t="s">
        <v>503</v>
      </c>
      <c r="G302" s="207"/>
      <c r="H302" s="211">
        <v>0.47199999999999998</v>
      </c>
      <c r="I302" s="212"/>
      <c r="J302" s="207"/>
      <c r="K302" s="207"/>
      <c r="L302" s="213"/>
      <c r="M302" s="214"/>
      <c r="N302" s="215"/>
      <c r="O302" s="215"/>
      <c r="P302" s="215"/>
      <c r="Q302" s="215"/>
      <c r="R302" s="215"/>
      <c r="S302" s="215"/>
      <c r="T302" s="216"/>
      <c r="AT302" s="217" t="s">
        <v>168</v>
      </c>
      <c r="AU302" s="217" t="s">
        <v>95</v>
      </c>
      <c r="AV302" s="13" t="s">
        <v>95</v>
      </c>
      <c r="AW302" s="13" t="s">
        <v>41</v>
      </c>
      <c r="AX302" s="13" t="s">
        <v>93</v>
      </c>
      <c r="AY302" s="217" t="s">
        <v>151</v>
      </c>
    </row>
    <row r="303" spans="1:65" s="13" customFormat="1">
      <c r="B303" s="206"/>
      <c r="C303" s="207"/>
      <c r="D303" s="208" t="s">
        <v>168</v>
      </c>
      <c r="E303" s="207"/>
      <c r="F303" s="210" t="s">
        <v>517</v>
      </c>
      <c r="G303" s="207"/>
      <c r="H303" s="211">
        <v>71.744</v>
      </c>
      <c r="I303" s="212"/>
      <c r="J303" s="207"/>
      <c r="K303" s="207"/>
      <c r="L303" s="213"/>
      <c r="M303" s="214"/>
      <c r="N303" s="215"/>
      <c r="O303" s="215"/>
      <c r="P303" s="215"/>
      <c r="Q303" s="215"/>
      <c r="R303" s="215"/>
      <c r="S303" s="215"/>
      <c r="T303" s="216"/>
      <c r="AT303" s="217" t="s">
        <v>168</v>
      </c>
      <c r="AU303" s="217" t="s">
        <v>95</v>
      </c>
      <c r="AV303" s="13" t="s">
        <v>95</v>
      </c>
      <c r="AW303" s="13" t="s">
        <v>4</v>
      </c>
      <c r="AX303" s="13" t="s">
        <v>93</v>
      </c>
      <c r="AY303" s="217" t="s">
        <v>151</v>
      </c>
    </row>
    <row r="304" spans="1:65" s="2" customFormat="1" ht="24.2" customHeight="1">
      <c r="A304" s="34"/>
      <c r="B304" s="35"/>
      <c r="C304" s="193" t="s">
        <v>518</v>
      </c>
      <c r="D304" s="193" t="s">
        <v>153</v>
      </c>
      <c r="E304" s="194" t="s">
        <v>519</v>
      </c>
      <c r="F304" s="195" t="s">
        <v>179</v>
      </c>
      <c r="G304" s="196" t="s">
        <v>180</v>
      </c>
      <c r="H304" s="197">
        <v>70</v>
      </c>
      <c r="I304" s="198"/>
      <c r="J304" s="199">
        <f>ROUND(I304*H304,2)</f>
        <v>0</v>
      </c>
      <c r="K304" s="195" t="s">
        <v>157</v>
      </c>
      <c r="L304" s="39"/>
      <c r="M304" s="200" t="s">
        <v>1</v>
      </c>
      <c r="N304" s="201" t="s">
        <v>51</v>
      </c>
      <c r="O304" s="71"/>
      <c r="P304" s="202">
        <f>O304*H304</f>
        <v>0</v>
      </c>
      <c r="Q304" s="202">
        <v>0</v>
      </c>
      <c r="R304" s="202">
        <f>Q304*H304</f>
        <v>0</v>
      </c>
      <c r="S304" s="202">
        <v>0</v>
      </c>
      <c r="T304" s="203">
        <f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204" t="s">
        <v>158</v>
      </c>
      <c r="AT304" s="204" t="s">
        <v>153</v>
      </c>
      <c r="AU304" s="204" t="s">
        <v>95</v>
      </c>
      <c r="AY304" s="16" t="s">
        <v>151</v>
      </c>
      <c r="BE304" s="205">
        <f>IF(N304="základní",J304,0)</f>
        <v>0</v>
      </c>
      <c r="BF304" s="205">
        <f>IF(N304="snížená",J304,0)</f>
        <v>0</v>
      </c>
      <c r="BG304" s="205">
        <f>IF(N304="zákl. přenesená",J304,0)</f>
        <v>0</v>
      </c>
      <c r="BH304" s="205">
        <f>IF(N304="sníž. přenesená",J304,0)</f>
        <v>0</v>
      </c>
      <c r="BI304" s="205">
        <f>IF(N304="nulová",J304,0)</f>
        <v>0</v>
      </c>
      <c r="BJ304" s="16" t="s">
        <v>93</v>
      </c>
      <c r="BK304" s="205">
        <f>ROUND(I304*H304,2)</f>
        <v>0</v>
      </c>
      <c r="BL304" s="16" t="s">
        <v>158</v>
      </c>
      <c r="BM304" s="204" t="s">
        <v>520</v>
      </c>
    </row>
    <row r="305" spans="1:65" s="13" customFormat="1">
      <c r="B305" s="206"/>
      <c r="C305" s="207"/>
      <c r="D305" s="208" t="s">
        <v>168</v>
      </c>
      <c r="E305" s="209" t="s">
        <v>1</v>
      </c>
      <c r="F305" s="210" t="s">
        <v>497</v>
      </c>
      <c r="G305" s="207"/>
      <c r="H305" s="211">
        <v>70</v>
      </c>
      <c r="I305" s="212"/>
      <c r="J305" s="207"/>
      <c r="K305" s="207"/>
      <c r="L305" s="213"/>
      <c r="M305" s="214"/>
      <c r="N305" s="215"/>
      <c r="O305" s="215"/>
      <c r="P305" s="215"/>
      <c r="Q305" s="215"/>
      <c r="R305" s="215"/>
      <c r="S305" s="215"/>
      <c r="T305" s="216"/>
      <c r="AT305" s="217" t="s">
        <v>168</v>
      </c>
      <c r="AU305" s="217" t="s">
        <v>95</v>
      </c>
      <c r="AV305" s="13" t="s">
        <v>95</v>
      </c>
      <c r="AW305" s="13" t="s">
        <v>41</v>
      </c>
      <c r="AX305" s="13" t="s">
        <v>93</v>
      </c>
      <c r="AY305" s="217" t="s">
        <v>151</v>
      </c>
    </row>
    <row r="306" spans="1:65" s="2" customFormat="1" ht="37.9" customHeight="1">
      <c r="A306" s="34"/>
      <c r="B306" s="35"/>
      <c r="C306" s="193" t="s">
        <v>521</v>
      </c>
      <c r="D306" s="193" t="s">
        <v>153</v>
      </c>
      <c r="E306" s="194" t="s">
        <v>522</v>
      </c>
      <c r="F306" s="195" t="s">
        <v>523</v>
      </c>
      <c r="G306" s="196" t="s">
        <v>180</v>
      </c>
      <c r="H306" s="197">
        <v>33.299999999999997</v>
      </c>
      <c r="I306" s="198"/>
      <c r="J306" s="199">
        <f>ROUND(I306*H306,2)</f>
        <v>0</v>
      </c>
      <c r="K306" s="195" t="s">
        <v>157</v>
      </c>
      <c r="L306" s="39"/>
      <c r="M306" s="200" t="s">
        <v>1</v>
      </c>
      <c r="N306" s="201" t="s">
        <v>51</v>
      </c>
      <c r="O306" s="71"/>
      <c r="P306" s="202">
        <f>O306*H306</f>
        <v>0</v>
      </c>
      <c r="Q306" s="202">
        <v>0</v>
      </c>
      <c r="R306" s="202">
        <f>Q306*H306</f>
        <v>0</v>
      </c>
      <c r="S306" s="202">
        <v>0</v>
      </c>
      <c r="T306" s="203">
        <f>S306*H306</f>
        <v>0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204" t="s">
        <v>158</v>
      </c>
      <c r="AT306" s="204" t="s">
        <v>153</v>
      </c>
      <c r="AU306" s="204" t="s">
        <v>95</v>
      </c>
      <c r="AY306" s="16" t="s">
        <v>151</v>
      </c>
      <c r="BE306" s="205">
        <f>IF(N306="základní",J306,0)</f>
        <v>0</v>
      </c>
      <c r="BF306" s="205">
        <f>IF(N306="snížená",J306,0)</f>
        <v>0</v>
      </c>
      <c r="BG306" s="205">
        <f>IF(N306="zákl. přenesená",J306,0)</f>
        <v>0</v>
      </c>
      <c r="BH306" s="205">
        <f>IF(N306="sníž. přenesená",J306,0)</f>
        <v>0</v>
      </c>
      <c r="BI306" s="205">
        <f>IF(N306="nulová",J306,0)</f>
        <v>0</v>
      </c>
      <c r="BJ306" s="16" t="s">
        <v>93</v>
      </c>
      <c r="BK306" s="205">
        <f>ROUND(I306*H306,2)</f>
        <v>0</v>
      </c>
      <c r="BL306" s="16" t="s">
        <v>158</v>
      </c>
      <c r="BM306" s="204" t="s">
        <v>524</v>
      </c>
    </row>
    <row r="307" spans="1:65" s="13" customFormat="1">
      <c r="B307" s="206"/>
      <c r="C307" s="207"/>
      <c r="D307" s="208" t="s">
        <v>168</v>
      </c>
      <c r="E307" s="209" t="s">
        <v>1</v>
      </c>
      <c r="F307" s="210" t="s">
        <v>508</v>
      </c>
      <c r="G307" s="207"/>
      <c r="H307" s="211">
        <v>33.299999999999997</v>
      </c>
      <c r="I307" s="212"/>
      <c r="J307" s="207"/>
      <c r="K307" s="207"/>
      <c r="L307" s="213"/>
      <c r="M307" s="214"/>
      <c r="N307" s="215"/>
      <c r="O307" s="215"/>
      <c r="P307" s="215"/>
      <c r="Q307" s="215"/>
      <c r="R307" s="215"/>
      <c r="S307" s="215"/>
      <c r="T307" s="216"/>
      <c r="AT307" s="217" t="s">
        <v>168</v>
      </c>
      <c r="AU307" s="217" t="s">
        <v>95</v>
      </c>
      <c r="AV307" s="13" t="s">
        <v>95</v>
      </c>
      <c r="AW307" s="13" t="s">
        <v>41</v>
      </c>
      <c r="AX307" s="13" t="s">
        <v>93</v>
      </c>
      <c r="AY307" s="217" t="s">
        <v>151</v>
      </c>
    </row>
    <row r="308" spans="1:65" s="12" customFormat="1" ht="22.9" customHeight="1">
      <c r="B308" s="177"/>
      <c r="C308" s="178"/>
      <c r="D308" s="179" t="s">
        <v>85</v>
      </c>
      <c r="E308" s="191" t="s">
        <v>525</v>
      </c>
      <c r="F308" s="191" t="s">
        <v>526</v>
      </c>
      <c r="G308" s="178"/>
      <c r="H308" s="178"/>
      <c r="I308" s="181"/>
      <c r="J308" s="192">
        <f>BK308</f>
        <v>0</v>
      </c>
      <c r="K308" s="178"/>
      <c r="L308" s="183"/>
      <c r="M308" s="184"/>
      <c r="N308" s="185"/>
      <c r="O308" s="185"/>
      <c r="P308" s="186">
        <f>P309</f>
        <v>0</v>
      </c>
      <c r="Q308" s="185"/>
      <c r="R308" s="186">
        <f>R309</f>
        <v>0</v>
      </c>
      <c r="S308" s="185"/>
      <c r="T308" s="187">
        <f>T309</f>
        <v>0</v>
      </c>
      <c r="AR308" s="188" t="s">
        <v>93</v>
      </c>
      <c r="AT308" s="189" t="s">
        <v>85</v>
      </c>
      <c r="AU308" s="189" t="s">
        <v>93</v>
      </c>
      <c r="AY308" s="188" t="s">
        <v>151</v>
      </c>
      <c r="BK308" s="190">
        <f>BK309</f>
        <v>0</v>
      </c>
    </row>
    <row r="309" spans="1:65" s="2" customFormat="1" ht="24.2" customHeight="1">
      <c r="A309" s="34"/>
      <c r="B309" s="35"/>
      <c r="C309" s="193" t="s">
        <v>527</v>
      </c>
      <c r="D309" s="193" t="s">
        <v>153</v>
      </c>
      <c r="E309" s="194" t="s">
        <v>528</v>
      </c>
      <c r="F309" s="195" t="s">
        <v>529</v>
      </c>
      <c r="G309" s="196" t="s">
        <v>180</v>
      </c>
      <c r="H309" s="197">
        <v>128.04300000000001</v>
      </c>
      <c r="I309" s="198"/>
      <c r="J309" s="199">
        <f>ROUND(I309*H309,2)</f>
        <v>0</v>
      </c>
      <c r="K309" s="195" t="s">
        <v>157</v>
      </c>
      <c r="L309" s="39"/>
      <c r="M309" s="200" t="s">
        <v>1</v>
      </c>
      <c r="N309" s="201" t="s">
        <v>51</v>
      </c>
      <c r="O309" s="71"/>
      <c r="P309" s="202">
        <f>O309*H309</f>
        <v>0</v>
      </c>
      <c r="Q309" s="202">
        <v>0</v>
      </c>
      <c r="R309" s="202">
        <f>Q309*H309</f>
        <v>0</v>
      </c>
      <c r="S309" s="202">
        <v>0</v>
      </c>
      <c r="T309" s="203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204" t="s">
        <v>158</v>
      </c>
      <c r="AT309" s="204" t="s">
        <v>153</v>
      </c>
      <c r="AU309" s="204" t="s">
        <v>95</v>
      </c>
      <c r="AY309" s="16" t="s">
        <v>151</v>
      </c>
      <c r="BE309" s="205">
        <f>IF(N309="základní",J309,0)</f>
        <v>0</v>
      </c>
      <c r="BF309" s="205">
        <f>IF(N309="snížená",J309,0)</f>
        <v>0</v>
      </c>
      <c r="BG309" s="205">
        <f>IF(N309="zákl. přenesená",J309,0)</f>
        <v>0</v>
      </c>
      <c r="BH309" s="205">
        <f>IF(N309="sníž. přenesená",J309,0)</f>
        <v>0</v>
      </c>
      <c r="BI309" s="205">
        <f>IF(N309="nulová",J309,0)</f>
        <v>0</v>
      </c>
      <c r="BJ309" s="16" t="s">
        <v>93</v>
      </c>
      <c r="BK309" s="205">
        <f>ROUND(I309*H309,2)</f>
        <v>0</v>
      </c>
      <c r="BL309" s="16" t="s">
        <v>158</v>
      </c>
      <c r="BM309" s="204" t="s">
        <v>530</v>
      </c>
    </row>
    <row r="310" spans="1:65" s="12" customFormat="1" ht="25.9" customHeight="1">
      <c r="B310" s="177"/>
      <c r="C310" s="178"/>
      <c r="D310" s="179" t="s">
        <v>85</v>
      </c>
      <c r="E310" s="180" t="s">
        <v>531</v>
      </c>
      <c r="F310" s="180" t="s">
        <v>532</v>
      </c>
      <c r="G310" s="178"/>
      <c r="H310" s="178"/>
      <c r="I310" s="181"/>
      <c r="J310" s="182">
        <f>BK310</f>
        <v>0</v>
      </c>
      <c r="K310" s="178"/>
      <c r="L310" s="183"/>
      <c r="M310" s="184"/>
      <c r="N310" s="185"/>
      <c r="O310" s="185"/>
      <c r="P310" s="186">
        <f>P311</f>
        <v>0</v>
      </c>
      <c r="Q310" s="185"/>
      <c r="R310" s="186">
        <f>R311</f>
        <v>0.199153</v>
      </c>
      <c r="S310" s="185"/>
      <c r="T310" s="187">
        <f>T311</f>
        <v>0</v>
      </c>
      <c r="AR310" s="188" t="s">
        <v>95</v>
      </c>
      <c r="AT310" s="189" t="s">
        <v>85</v>
      </c>
      <c r="AU310" s="189" t="s">
        <v>86</v>
      </c>
      <c r="AY310" s="188" t="s">
        <v>151</v>
      </c>
      <c r="BK310" s="190">
        <f>BK311</f>
        <v>0</v>
      </c>
    </row>
    <row r="311" spans="1:65" s="12" customFormat="1" ht="22.9" customHeight="1">
      <c r="B311" s="177"/>
      <c r="C311" s="178"/>
      <c r="D311" s="179" t="s">
        <v>85</v>
      </c>
      <c r="E311" s="191" t="s">
        <v>533</v>
      </c>
      <c r="F311" s="191" t="s">
        <v>534</v>
      </c>
      <c r="G311" s="178"/>
      <c r="H311" s="178"/>
      <c r="I311" s="181"/>
      <c r="J311" s="192">
        <f>BK311</f>
        <v>0</v>
      </c>
      <c r="K311" s="178"/>
      <c r="L311" s="183"/>
      <c r="M311" s="184"/>
      <c r="N311" s="185"/>
      <c r="O311" s="185"/>
      <c r="P311" s="186">
        <f>SUM(P312:P340)</f>
        <v>0</v>
      </c>
      <c r="Q311" s="185"/>
      <c r="R311" s="186">
        <f>SUM(R312:R340)</f>
        <v>0.199153</v>
      </c>
      <c r="S311" s="185"/>
      <c r="T311" s="187">
        <f>SUM(T312:T340)</f>
        <v>0</v>
      </c>
      <c r="AR311" s="188" t="s">
        <v>95</v>
      </c>
      <c r="AT311" s="189" t="s">
        <v>85</v>
      </c>
      <c r="AU311" s="189" t="s">
        <v>93</v>
      </c>
      <c r="AY311" s="188" t="s">
        <v>151</v>
      </c>
      <c r="BK311" s="190">
        <f>SUM(BK312:BK340)</f>
        <v>0</v>
      </c>
    </row>
    <row r="312" spans="1:65" s="2" customFormat="1" ht="24.2" customHeight="1">
      <c r="A312" s="34"/>
      <c r="B312" s="35"/>
      <c r="C312" s="193" t="s">
        <v>535</v>
      </c>
      <c r="D312" s="193" t="s">
        <v>153</v>
      </c>
      <c r="E312" s="194" t="s">
        <v>536</v>
      </c>
      <c r="F312" s="195" t="s">
        <v>537</v>
      </c>
      <c r="G312" s="196" t="s">
        <v>156</v>
      </c>
      <c r="H312" s="197">
        <v>16.82</v>
      </c>
      <c r="I312" s="198"/>
      <c r="J312" s="199">
        <f>ROUND(I312*H312,2)</f>
        <v>0</v>
      </c>
      <c r="K312" s="195" t="s">
        <v>157</v>
      </c>
      <c r="L312" s="39"/>
      <c r="M312" s="200" t="s">
        <v>1</v>
      </c>
      <c r="N312" s="201" t="s">
        <v>51</v>
      </c>
      <c r="O312" s="71"/>
      <c r="P312" s="202">
        <f>O312*H312</f>
        <v>0</v>
      </c>
      <c r="Q312" s="202">
        <v>0</v>
      </c>
      <c r="R312" s="202">
        <f>Q312*H312</f>
        <v>0</v>
      </c>
      <c r="S312" s="202">
        <v>0</v>
      </c>
      <c r="T312" s="203">
        <f>S312*H312</f>
        <v>0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204" t="s">
        <v>238</v>
      </c>
      <c r="AT312" s="204" t="s">
        <v>153</v>
      </c>
      <c r="AU312" s="204" t="s">
        <v>95</v>
      </c>
      <c r="AY312" s="16" t="s">
        <v>151</v>
      </c>
      <c r="BE312" s="205">
        <f>IF(N312="základní",J312,0)</f>
        <v>0</v>
      </c>
      <c r="BF312" s="205">
        <f>IF(N312="snížená",J312,0)</f>
        <v>0</v>
      </c>
      <c r="BG312" s="205">
        <f>IF(N312="zákl. přenesená",J312,0)</f>
        <v>0</v>
      </c>
      <c r="BH312" s="205">
        <f>IF(N312="sníž. přenesená",J312,0)</f>
        <v>0</v>
      </c>
      <c r="BI312" s="205">
        <f>IF(N312="nulová",J312,0)</f>
        <v>0</v>
      </c>
      <c r="BJ312" s="16" t="s">
        <v>93</v>
      </c>
      <c r="BK312" s="205">
        <f>ROUND(I312*H312,2)</f>
        <v>0</v>
      </c>
      <c r="BL312" s="16" t="s">
        <v>238</v>
      </c>
      <c r="BM312" s="204" t="s">
        <v>538</v>
      </c>
    </row>
    <row r="313" spans="1:65" s="13" customFormat="1">
      <c r="B313" s="206"/>
      <c r="C313" s="207"/>
      <c r="D313" s="208" t="s">
        <v>168</v>
      </c>
      <c r="E313" s="209" t="s">
        <v>1</v>
      </c>
      <c r="F313" s="210" t="s">
        <v>539</v>
      </c>
      <c r="G313" s="207"/>
      <c r="H313" s="211">
        <v>2.44</v>
      </c>
      <c r="I313" s="212"/>
      <c r="J313" s="207"/>
      <c r="K313" s="207"/>
      <c r="L313" s="213"/>
      <c r="M313" s="214"/>
      <c r="N313" s="215"/>
      <c r="O313" s="215"/>
      <c r="P313" s="215"/>
      <c r="Q313" s="215"/>
      <c r="R313" s="215"/>
      <c r="S313" s="215"/>
      <c r="T313" s="216"/>
      <c r="AT313" s="217" t="s">
        <v>168</v>
      </c>
      <c r="AU313" s="217" t="s">
        <v>95</v>
      </c>
      <c r="AV313" s="13" t="s">
        <v>95</v>
      </c>
      <c r="AW313" s="13" t="s">
        <v>41</v>
      </c>
      <c r="AX313" s="13" t="s">
        <v>86</v>
      </c>
      <c r="AY313" s="217" t="s">
        <v>151</v>
      </c>
    </row>
    <row r="314" spans="1:65" s="13" customFormat="1">
      <c r="B314" s="206"/>
      <c r="C314" s="207"/>
      <c r="D314" s="208" t="s">
        <v>168</v>
      </c>
      <c r="E314" s="209" t="s">
        <v>1</v>
      </c>
      <c r="F314" s="210" t="s">
        <v>540</v>
      </c>
      <c r="G314" s="207"/>
      <c r="H314" s="211">
        <v>2.38</v>
      </c>
      <c r="I314" s="212"/>
      <c r="J314" s="207"/>
      <c r="K314" s="207"/>
      <c r="L314" s="213"/>
      <c r="M314" s="214"/>
      <c r="N314" s="215"/>
      <c r="O314" s="215"/>
      <c r="P314" s="215"/>
      <c r="Q314" s="215"/>
      <c r="R314" s="215"/>
      <c r="S314" s="215"/>
      <c r="T314" s="216"/>
      <c r="AT314" s="217" t="s">
        <v>168</v>
      </c>
      <c r="AU314" s="217" t="s">
        <v>95</v>
      </c>
      <c r="AV314" s="13" t="s">
        <v>95</v>
      </c>
      <c r="AW314" s="13" t="s">
        <v>41</v>
      </c>
      <c r="AX314" s="13" t="s">
        <v>86</v>
      </c>
      <c r="AY314" s="217" t="s">
        <v>151</v>
      </c>
    </row>
    <row r="315" spans="1:65" s="13" customFormat="1">
      <c r="B315" s="206"/>
      <c r="C315" s="207"/>
      <c r="D315" s="208" t="s">
        <v>168</v>
      </c>
      <c r="E315" s="209" t="s">
        <v>1</v>
      </c>
      <c r="F315" s="210" t="s">
        <v>541</v>
      </c>
      <c r="G315" s="207"/>
      <c r="H315" s="211">
        <v>12</v>
      </c>
      <c r="I315" s="212"/>
      <c r="J315" s="207"/>
      <c r="K315" s="207"/>
      <c r="L315" s="213"/>
      <c r="M315" s="214"/>
      <c r="N315" s="215"/>
      <c r="O315" s="215"/>
      <c r="P315" s="215"/>
      <c r="Q315" s="215"/>
      <c r="R315" s="215"/>
      <c r="S315" s="215"/>
      <c r="T315" s="216"/>
      <c r="AT315" s="217" t="s">
        <v>168</v>
      </c>
      <c r="AU315" s="217" t="s">
        <v>95</v>
      </c>
      <c r="AV315" s="13" t="s">
        <v>95</v>
      </c>
      <c r="AW315" s="13" t="s">
        <v>41</v>
      </c>
      <c r="AX315" s="13" t="s">
        <v>86</v>
      </c>
      <c r="AY315" s="217" t="s">
        <v>151</v>
      </c>
    </row>
    <row r="316" spans="1:65" s="14" customFormat="1">
      <c r="B316" s="218"/>
      <c r="C316" s="219"/>
      <c r="D316" s="208" t="s">
        <v>168</v>
      </c>
      <c r="E316" s="220" t="s">
        <v>1</v>
      </c>
      <c r="F316" s="221" t="s">
        <v>173</v>
      </c>
      <c r="G316" s="219"/>
      <c r="H316" s="222">
        <v>16.82</v>
      </c>
      <c r="I316" s="223"/>
      <c r="J316" s="219"/>
      <c r="K316" s="219"/>
      <c r="L316" s="224"/>
      <c r="M316" s="225"/>
      <c r="N316" s="226"/>
      <c r="O316" s="226"/>
      <c r="P316" s="226"/>
      <c r="Q316" s="226"/>
      <c r="R316" s="226"/>
      <c r="S316" s="226"/>
      <c r="T316" s="227"/>
      <c r="AT316" s="228" t="s">
        <v>168</v>
      </c>
      <c r="AU316" s="228" t="s">
        <v>95</v>
      </c>
      <c r="AV316" s="14" t="s">
        <v>158</v>
      </c>
      <c r="AW316" s="14" t="s">
        <v>41</v>
      </c>
      <c r="AX316" s="14" t="s">
        <v>93</v>
      </c>
      <c r="AY316" s="228" t="s">
        <v>151</v>
      </c>
    </row>
    <row r="317" spans="1:65" s="2" customFormat="1" ht="14.45" customHeight="1">
      <c r="A317" s="34"/>
      <c r="B317" s="35"/>
      <c r="C317" s="229" t="s">
        <v>542</v>
      </c>
      <c r="D317" s="229" t="s">
        <v>196</v>
      </c>
      <c r="E317" s="230" t="s">
        <v>543</v>
      </c>
      <c r="F317" s="231" t="s">
        <v>544</v>
      </c>
      <c r="G317" s="232" t="s">
        <v>180</v>
      </c>
      <c r="H317" s="233">
        <v>7.0000000000000001E-3</v>
      </c>
      <c r="I317" s="234"/>
      <c r="J317" s="235">
        <f>ROUND(I317*H317,2)</f>
        <v>0</v>
      </c>
      <c r="K317" s="231" t="s">
        <v>157</v>
      </c>
      <c r="L317" s="236"/>
      <c r="M317" s="237" t="s">
        <v>1</v>
      </c>
      <c r="N317" s="238" t="s">
        <v>51</v>
      </c>
      <c r="O317" s="71"/>
      <c r="P317" s="202">
        <f>O317*H317</f>
        <v>0</v>
      </c>
      <c r="Q317" s="202">
        <v>1</v>
      </c>
      <c r="R317" s="202">
        <f>Q317*H317</f>
        <v>7.0000000000000001E-3</v>
      </c>
      <c r="S317" s="202">
        <v>0</v>
      </c>
      <c r="T317" s="203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204" t="s">
        <v>330</v>
      </c>
      <c r="AT317" s="204" t="s">
        <v>196</v>
      </c>
      <c r="AU317" s="204" t="s">
        <v>95</v>
      </c>
      <c r="AY317" s="16" t="s">
        <v>151</v>
      </c>
      <c r="BE317" s="205">
        <f>IF(N317="základní",J317,0)</f>
        <v>0</v>
      </c>
      <c r="BF317" s="205">
        <f>IF(N317="snížená",J317,0)</f>
        <v>0</v>
      </c>
      <c r="BG317" s="205">
        <f>IF(N317="zákl. přenesená",J317,0)</f>
        <v>0</v>
      </c>
      <c r="BH317" s="205">
        <f>IF(N317="sníž. přenesená",J317,0)</f>
        <v>0</v>
      </c>
      <c r="BI317" s="205">
        <f>IF(N317="nulová",J317,0)</f>
        <v>0</v>
      </c>
      <c r="BJ317" s="16" t="s">
        <v>93</v>
      </c>
      <c r="BK317" s="205">
        <f>ROUND(I317*H317,2)</f>
        <v>0</v>
      </c>
      <c r="BL317" s="16" t="s">
        <v>238</v>
      </c>
      <c r="BM317" s="204" t="s">
        <v>545</v>
      </c>
    </row>
    <row r="318" spans="1:65" s="2" customFormat="1" ht="19.5">
      <c r="A318" s="34"/>
      <c r="B318" s="35"/>
      <c r="C318" s="36"/>
      <c r="D318" s="208" t="s">
        <v>213</v>
      </c>
      <c r="E318" s="36"/>
      <c r="F318" s="239" t="s">
        <v>546</v>
      </c>
      <c r="G318" s="36"/>
      <c r="H318" s="36"/>
      <c r="I318" s="240"/>
      <c r="J318" s="36"/>
      <c r="K318" s="36"/>
      <c r="L318" s="39"/>
      <c r="M318" s="241"/>
      <c r="N318" s="242"/>
      <c r="O318" s="71"/>
      <c r="P318" s="71"/>
      <c r="Q318" s="71"/>
      <c r="R318" s="71"/>
      <c r="S318" s="71"/>
      <c r="T318" s="72"/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T318" s="16" t="s">
        <v>213</v>
      </c>
      <c r="AU318" s="16" t="s">
        <v>95</v>
      </c>
    </row>
    <row r="319" spans="1:65" s="13" customFormat="1">
      <c r="B319" s="206"/>
      <c r="C319" s="207"/>
      <c r="D319" s="208" t="s">
        <v>168</v>
      </c>
      <c r="E319" s="207"/>
      <c r="F319" s="210" t="s">
        <v>547</v>
      </c>
      <c r="G319" s="207"/>
      <c r="H319" s="211">
        <v>7.0000000000000001E-3</v>
      </c>
      <c r="I319" s="212"/>
      <c r="J319" s="207"/>
      <c r="K319" s="207"/>
      <c r="L319" s="213"/>
      <c r="M319" s="214"/>
      <c r="N319" s="215"/>
      <c r="O319" s="215"/>
      <c r="P319" s="215"/>
      <c r="Q319" s="215"/>
      <c r="R319" s="215"/>
      <c r="S319" s="215"/>
      <c r="T319" s="216"/>
      <c r="AT319" s="217" t="s">
        <v>168</v>
      </c>
      <c r="AU319" s="217" t="s">
        <v>95</v>
      </c>
      <c r="AV319" s="13" t="s">
        <v>95</v>
      </c>
      <c r="AW319" s="13" t="s">
        <v>4</v>
      </c>
      <c r="AX319" s="13" t="s">
        <v>93</v>
      </c>
      <c r="AY319" s="217" t="s">
        <v>151</v>
      </c>
    </row>
    <row r="320" spans="1:65" s="2" customFormat="1" ht="24.2" customHeight="1">
      <c r="A320" s="34"/>
      <c r="B320" s="35"/>
      <c r="C320" s="193" t="s">
        <v>548</v>
      </c>
      <c r="D320" s="193" t="s">
        <v>153</v>
      </c>
      <c r="E320" s="194" t="s">
        <v>549</v>
      </c>
      <c r="F320" s="195" t="s">
        <v>550</v>
      </c>
      <c r="G320" s="196" t="s">
        <v>156</v>
      </c>
      <c r="H320" s="197">
        <v>33.64</v>
      </c>
      <c r="I320" s="198"/>
      <c r="J320" s="199">
        <f>ROUND(I320*H320,2)</f>
        <v>0</v>
      </c>
      <c r="K320" s="195" t="s">
        <v>157</v>
      </c>
      <c r="L320" s="39"/>
      <c r="M320" s="200" t="s">
        <v>1</v>
      </c>
      <c r="N320" s="201" t="s">
        <v>51</v>
      </c>
      <c r="O320" s="71"/>
      <c r="P320" s="202">
        <f>O320*H320</f>
        <v>0</v>
      </c>
      <c r="Q320" s="202">
        <v>0</v>
      </c>
      <c r="R320" s="202">
        <f>Q320*H320</f>
        <v>0</v>
      </c>
      <c r="S320" s="202">
        <v>0</v>
      </c>
      <c r="T320" s="203">
        <f>S320*H320</f>
        <v>0</v>
      </c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R320" s="204" t="s">
        <v>238</v>
      </c>
      <c r="AT320" s="204" t="s">
        <v>153</v>
      </c>
      <c r="AU320" s="204" t="s">
        <v>95</v>
      </c>
      <c r="AY320" s="16" t="s">
        <v>151</v>
      </c>
      <c r="BE320" s="205">
        <f>IF(N320="základní",J320,0)</f>
        <v>0</v>
      </c>
      <c r="BF320" s="205">
        <f>IF(N320="snížená",J320,0)</f>
        <v>0</v>
      </c>
      <c r="BG320" s="205">
        <f>IF(N320="zákl. přenesená",J320,0)</f>
        <v>0</v>
      </c>
      <c r="BH320" s="205">
        <f>IF(N320="sníž. přenesená",J320,0)</f>
        <v>0</v>
      </c>
      <c r="BI320" s="205">
        <f>IF(N320="nulová",J320,0)</f>
        <v>0</v>
      </c>
      <c r="BJ320" s="16" t="s">
        <v>93</v>
      </c>
      <c r="BK320" s="205">
        <f>ROUND(I320*H320,2)</f>
        <v>0</v>
      </c>
      <c r="BL320" s="16" t="s">
        <v>238</v>
      </c>
      <c r="BM320" s="204" t="s">
        <v>551</v>
      </c>
    </row>
    <row r="321" spans="1:65" s="13" customFormat="1">
      <c r="B321" s="206"/>
      <c r="C321" s="207"/>
      <c r="D321" s="208" t="s">
        <v>168</v>
      </c>
      <c r="E321" s="209" t="s">
        <v>1</v>
      </c>
      <c r="F321" s="210" t="s">
        <v>552</v>
      </c>
      <c r="G321" s="207"/>
      <c r="H321" s="211">
        <v>33.64</v>
      </c>
      <c r="I321" s="212"/>
      <c r="J321" s="207"/>
      <c r="K321" s="207"/>
      <c r="L321" s="213"/>
      <c r="M321" s="214"/>
      <c r="N321" s="215"/>
      <c r="O321" s="215"/>
      <c r="P321" s="215"/>
      <c r="Q321" s="215"/>
      <c r="R321" s="215"/>
      <c r="S321" s="215"/>
      <c r="T321" s="216"/>
      <c r="AT321" s="217" t="s">
        <v>168</v>
      </c>
      <c r="AU321" s="217" t="s">
        <v>95</v>
      </c>
      <c r="AV321" s="13" t="s">
        <v>95</v>
      </c>
      <c r="AW321" s="13" t="s">
        <v>41</v>
      </c>
      <c r="AX321" s="13" t="s">
        <v>93</v>
      </c>
      <c r="AY321" s="217" t="s">
        <v>151</v>
      </c>
    </row>
    <row r="322" spans="1:65" s="2" customFormat="1" ht="14.45" customHeight="1">
      <c r="A322" s="34"/>
      <c r="B322" s="35"/>
      <c r="C322" s="229" t="s">
        <v>553</v>
      </c>
      <c r="D322" s="229" t="s">
        <v>196</v>
      </c>
      <c r="E322" s="230" t="s">
        <v>554</v>
      </c>
      <c r="F322" s="231" t="s">
        <v>555</v>
      </c>
      <c r="G322" s="232" t="s">
        <v>180</v>
      </c>
      <c r="H322" s="233">
        <v>1.7000000000000001E-2</v>
      </c>
      <c r="I322" s="234"/>
      <c r="J322" s="235">
        <f>ROUND(I322*H322,2)</f>
        <v>0</v>
      </c>
      <c r="K322" s="231" t="s">
        <v>157</v>
      </c>
      <c r="L322" s="236"/>
      <c r="M322" s="237" t="s">
        <v>1</v>
      </c>
      <c r="N322" s="238" t="s">
        <v>51</v>
      </c>
      <c r="O322" s="71"/>
      <c r="P322" s="202">
        <f>O322*H322</f>
        <v>0</v>
      </c>
      <c r="Q322" s="202">
        <v>1</v>
      </c>
      <c r="R322" s="202">
        <f>Q322*H322</f>
        <v>1.7000000000000001E-2</v>
      </c>
      <c r="S322" s="202">
        <v>0</v>
      </c>
      <c r="T322" s="203">
        <f>S322*H322</f>
        <v>0</v>
      </c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R322" s="204" t="s">
        <v>330</v>
      </c>
      <c r="AT322" s="204" t="s">
        <v>196</v>
      </c>
      <c r="AU322" s="204" t="s">
        <v>95</v>
      </c>
      <c r="AY322" s="16" t="s">
        <v>151</v>
      </c>
      <c r="BE322" s="205">
        <f>IF(N322="základní",J322,0)</f>
        <v>0</v>
      </c>
      <c r="BF322" s="205">
        <f>IF(N322="snížená",J322,0)</f>
        <v>0</v>
      </c>
      <c r="BG322" s="205">
        <f>IF(N322="zákl. přenesená",J322,0)</f>
        <v>0</v>
      </c>
      <c r="BH322" s="205">
        <f>IF(N322="sníž. přenesená",J322,0)</f>
        <v>0</v>
      </c>
      <c r="BI322" s="205">
        <f>IF(N322="nulová",J322,0)</f>
        <v>0</v>
      </c>
      <c r="BJ322" s="16" t="s">
        <v>93</v>
      </c>
      <c r="BK322" s="205">
        <f>ROUND(I322*H322,2)</f>
        <v>0</v>
      </c>
      <c r="BL322" s="16" t="s">
        <v>238</v>
      </c>
      <c r="BM322" s="204" t="s">
        <v>556</v>
      </c>
    </row>
    <row r="323" spans="1:65" s="2" customFormat="1" ht="19.5">
      <c r="A323" s="34"/>
      <c r="B323" s="35"/>
      <c r="C323" s="36"/>
      <c r="D323" s="208" t="s">
        <v>213</v>
      </c>
      <c r="E323" s="36"/>
      <c r="F323" s="239" t="s">
        <v>557</v>
      </c>
      <c r="G323" s="36"/>
      <c r="H323" s="36"/>
      <c r="I323" s="240"/>
      <c r="J323" s="36"/>
      <c r="K323" s="36"/>
      <c r="L323" s="39"/>
      <c r="M323" s="241"/>
      <c r="N323" s="242"/>
      <c r="O323" s="71"/>
      <c r="P323" s="71"/>
      <c r="Q323" s="71"/>
      <c r="R323" s="71"/>
      <c r="S323" s="71"/>
      <c r="T323" s="72"/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T323" s="16" t="s">
        <v>213</v>
      </c>
      <c r="AU323" s="16" t="s">
        <v>95</v>
      </c>
    </row>
    <row r="324" spans="1:65" s="13" customFormat="1">
      <c r="B324" s="206"/>
      <c r="C324" s="207"/>
      <c r="D324" s="208" t="s">
        <v>168</v>
      </c>
      <c r="E324" s="207"/>
      <c r="F324" s="210" t="s">
        <v>558</v>
      </c>
      <c r="G324" s="207"/>
      <c r="H324" s="211">
        <v>1.7000000000000001E-2</v>
      </c>
      <c r="I324" s="212"/>
      <c r="J324" s="207"/>
      <c r="K324" s="207"/>
      <c r="L324" s="213"/>
      <c r="M324" s="214"/>
      <c r="N324" s="215"/>
      <c r="O324" s="215"/>
      <c r="P324" s="215"/>
      <c r="Q324" s="215"/>
      <c r="R324" s="215"/>
      <c r="S324" s="215"/>
      <c r="T324" s="216"/>
      <c r="AT324" s="217" t="s">
        <v>168</v>
      </c>
      <c r="AU324" s="217" t="s">
        <v>95</v>
      </c>
      <c r="AV324" s="13" t="s">
        <v>95</v>
      </c>
      <c r="AW324" s="13" t="s">
        <v>4</v>
      </c>
      <c r="AX324" s="13" t="s">
        <v>93</v>
      </c>
      <c r="AY324" s="217" t="s">
        <v>151</v>
      </c>
    </row>
    <row r="325" spans="1:65" s="2" customFormat="1" ht="24.2" customHeight="1">
      <c r="A325" s="34"/>
      <c r="B325" s="35"/>
      <c r="C325" s="193" t="s">
        <v>559</v>
      </c>
      <c r="D325" s="193" t="s">
        <v>153</v>
      </c>
      <c r="E325" s="194" t="s">
        <v>560</v>
      </c>
      <c r="F325" s="195" t="s">
        <v>561</v>
      </c>
      <c r="G325" s="196" t="s">
        <v>156</v>
      </c>
      <c r="H325" s="197">
        <v>117</v>
      </c>
      <c r="I325" s="198"/>
      <c r="J325" s="199">
        <f>ROUND(I325*H325,2)</f>
        <v>0</v>
      </c>
      <c r="K325" s="195" t="s">
        <v>157</v>
      </c>
      <c r="L325" s="39"/>
      <c r="M325" s="200" t="s">
        <v>1</v>
      </c>
      <c r="N325" s="201" t="s">
        <v>51</v>
      </c>
      <c r="O325" s="71"/>
      <c r="P325" s="202">
        <f>O325*H325</f>
        <v>0</v>
      </c>
      <c r="Q325" s="202">
        <v>4.0000000000000002E-4</v>
      </c>
      <c r="R325" s="202">
        <f>Q325*H325</f>
        <v>4.6800000000000001E-2</v>
      </c>
      <c r="S325" s="202">
        <v>0</v>
      </c>
      <c r="T325" s="203">
        <f>S325*H325</f>
        <v>0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204" t="s">
        <v>238</v>
      </c>
      <c r="AT325" s="204" t="s">
        <v>153</v>
      </c>
      <c r="AU325" s="204" t="s">
        <v>95</v>
      </c>
      <c r="AY325" s="16" t="s">
        <v>151</v>
      </c>
      <c r="BE325" s="205">
        <f>IF(N325="základní",J325,0)</f>
        <v>0</v>
      </c>
      <c r="BF325" s="205">
        <f>IF(N325="snížená",J325,0)</f>
        <v>0</v>
      </c>
      <c r="BG325" s="205">
        <f>IF(N325="zákl. přenesená",J325,0)</f>
        <v>0</v>
      </c>
      <c r="BH325" s="205">
        <f>IF(N325="sníž. přenesená",J325,0)</f>
        <v>0</v>
      </c>
      <c r="BI325" s="205">
        <f>IF(N325="nulová",J325,0)</f>
        <v>0</v>
      </c>
      <c r="BJ325" s="16" t="s">
        <v>93</v>
      </c>
      <c r="BK325" s="205">
        <f>ROUND(I325*H325,2)</f>
        <v>0</v>
      </c>
      <c r="BL325" s="16" t="s">
        <v>238</v>
      </c>
      <c r="BM325" s="204" t="s">
        <v>562</v>
      </c>
    </row>
    <row r="326" spans="1:65" s="13" customFormat="1">
      <c r="B326" s="206"/>
      <c r="C326" s="207"/>
      <c r="D326" s="208" t="s">
        <v>168</v>
      </c>
      <c r="E326" s="209" t="s">
        <v>1</v>
      </c>
      <c r="F326" s="210" t="s">
        <v>563</v>
      </c>
      <c r="G326" s="207"/>
      <c r="H326" s="211">
        <v>117</v>
      </c>
      <c r="I326" s="212"/>
      <c r="J326" s="207"/>
      <c r="K326" s="207"/>
      <c r="L326" s="213"/>
      <c r="M326" s="214"/>
      <c r="N326" s="215"/>
      <c r="O326" s="215"/>
      <c r="P326" s="215"/>
      <c r="Q326" s="215"/>
      <c r="R326" s="215"/>
      <c r="S326" s="215"/>
      <c r="T326" s="216"/>
      <c r="AT326" s="217" t="s">
        <v>168</v>
      </c>
      <c r="AU326" s="217" t="s">
        <v>95</v>
      </c>
      <c r="AV326" s="13" t="s">
        <v>95</v>
      </c>
      <c r="AW326" s="13" t="s">
        <v>41</v>
      </c>
      <c r="AX326" s="13" t="s">
        <v>93</v>
      </c>
      <c r="AY326" s="217" t="s">
        <v>151</v>
      </c>
    </row>
    <row r="327" spans="1:65" s="2" customFormat="1" ht="24.2" customHeight="1">
      <c r="A327" s="34"/>
      <c r="B327" s="35"/>
      <c r="C327" s="193" t="s">
        <v>564</v>
      </c>
      <c r="D327" s="193" t="s">
        <v>153</v>
      </c>
      <c r="E327" s="194" t="s">
        <v>565</v>
      </c>
      <c r="F327" s="195" t="s">
        <v>566</v>
      </c>
      <c r="G327" s="196" t="s">
        <v>156</v>
      </c>
      <c r="H327" s="197">
        <v>21.6</v>
      </c>
      <c r="I327" s="198"/>
      <c r="J327" s="199">
        <f>ROUND(I327*H327,2)</f>
        <v>0</v>
      </c>
      <c r="K327" s="195" t="s">
        <v>157</v>
      </c>
      <c r="L327" s="39"/>
      <c r="M327" s="200" t="s">
        <v>1</v>
      </c>
      <c r="N327" s="201" t="s">
        <v>51</v>
      </c>
      <c r="O327" s="71"/>
      <c r="P327" s="202">
        <f>O327*H327</f>
        <v>0</v>
      </c>
      <c r="Q327" s="202">
        <v>4.0000000000000002E-4</v>
      </c>
      <c r="R327" s="202">
        <f>Q327*H327</f>
        <v>8.6400000000000018E-3</v>
      </c>
      <c r="S327" s="202">
        <v>0</v>
      </c>
      <c r="T327" s="203">
        <f>S327*H327</f>
        <v>0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204" t="s">
        <v>238</v>
      </c>
      <c r="AT327" s="204" t="s">
        <v>153</v>
      </c>
      <c r="AU327" s="204" t="s">
        <v>95</v>
      </c>
      <c r="AY327" s="16" t="s">
        <v>151</v>
      </c>
      <c r="BE327" s="205">
        <f>IF(N327="základní",J327,0)</f>
        <v>0</v>
      </c>
      <c r="BF327" s="205">
        <f>IF(N327="snížená",J327,0)</f>
        <v>0</v>
      </c>
      <c r="BG327" s="205">
        <f>IF(N327="zákl. přenesená",J327,0)</f>
        <v>0</v>
      </c>
      <c r="BH327" s="205">
        <f>IF(N327="sníž. přenesená",J327,0)</f>
        <v>0</v>
      </c>
      <c r="BI327" s="205">
        <f>IF(N327="nulová",J327,0)</f>
        <v>0</v>
      </c>
      <c r="BJ327" s="16" t="s">
        <v>93</v>
      </c>
      <c r="BK327" s="205">
        <f>ROUND(I327*H327,2)</f>
        <v>0</v>
      </c>
      <c r="BL327" s="16" t="s">
        <v>238</v>
      </c>
      <c r="BM327" s="204" t="s">
        <v>567</v>
      </c>
    </row>
    <row r="328" spans="1:65" s="2" customFormat="1" ht="14.45" customHeight="1">
      <c r="A328" s="34"/>
      <c r="B328" s="35"/>
      <c r="C328" s="229" t="s">
        <v>568</v>
      </c>
      <c r="D328" s="229" t="s">
        <v>196</v>
      </c>
      <c r="E328" s="230" t="s">
        <v>569</v>
      </c>
      <c r="F328" s="231" t="s">
        <v>570</v>
      </c>
      <c r="G328" s="232" t="s">
        <v>156</v>
      </c>
      <c r="H328" s="233">
        <v>166.32</v>
      </c>
      <c r="I328" s="234"/>
      <c r="J328" s="235">
        <f>ROUND(I328*H328,2)</f>
        <v>0</v>
      </c>
      <c r="K328" s="231" t="s">
        <v>1</v>
      </c>
      <c r="L328" s="236"/>
      <c r="M328" s="237" t="s">
        <v>1</v>
      </c>
      <c r="N328" s="238" t="s">
        <v>51</v>
      </c>
      <c r="O328" s="71"/>
      <c r="P328" s="202">
        <f>O328*H328</f>
        <v>0</v>
      </c>
      <c r="Q328" s="202">
        <v>0</v>
      </c>
      <c r="R328" s="202">
        <f>Q328*H328</f>
        <v>0</v>
      </c>
      <c r="S328" s="202">
        <v>0</v>
      </c>
      <c r="T328" s="203">
        <f>S328*H328</f>
        <v>0</v>
      </c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R328" s="204" t="s">
        <v>330</v>
      </c>
      <c r="AT328" s="204" t="s">
        <v>196</v>
      </c>
      <c r="AU328" s="204" t="s">
        <v>95</v>
      </c>
      <c r="AY328" s="16" t="s">
        <v>151</v>
      </c>
      <c r="BE328" s="205">
        <f>IF(N328="základní",J328,0)</f>
        <v>0</v>
      </c>
      <c r="BF328" s="205">
        <f>IF(N328="snížená",J328,0)</f>
        <v>0</v>
      </c>
      <c r="BG328" s="205">
        <f>IF(N328="zákl. přenesená",J328,0)</f>
        <v>0</v>
      </c>
      <c r="BH328" s="205">
        <f>IF(N328="sníž. přenesená",J328,0)</f>
        <v>0</v>
      </c>
      <c r="BI328" s="205">
        <f>IF(N328="nulová",J328,0)</f>
        <v>0</v>
      </c>
      <c r="BJ328" s="16" t="s">
        <v>93</v>
      </c>
      <c r="BK328" s="205">
        <f>ROUND(I328*H328,2)</f>
        <v>0</v>
      </c>
      <c r="BL328" s="16" t="s">
        <v>238</v>
      </c>
      <c r="BM328" s="204" t="s">
        <v>571</v>
      </c>
    </row>
    <row r="329" spans="1:65" s="13" customFormat="1">
      <c r="B329" s="206"/>
      <c r="C329" s="207"/>
      <c r="D329" s="208" t="s">
        <v>168</v>
      </c>
      <c r="E329" s="207"/>
      <c r="F329" s="210" t="s">
        <v>572</v>
      </c>
      <c r="G329" s="207"/>
      <c r="H329" s="211">
        <v>166.32</v>
      </c>
      <c r="I329" s="212"/>
      <c r="J329" s="207"/>
      <c r="K329" s="207"/>
      <c r="L329" s="213"/>
      <c r="M329" s="214"/>
      <c r="N329" s="215"/>
      <c r="O329" s="215"/>
      <c r="P329" s="215"/>
      <c r="Q329" s="215"/>
      <c r="R329" s="215"/>
      <c r="S329" s="215"/>
      <c r="T329" s="216"/>
      <c r="AT329" s="217" t="s">
        <v>168</v>
      </c>
      <c r="AU329" s="217" t="s">
        <v>95</v>
      </c>
      <c r="AV329" s="13" t="s">
        <v>95</v>
      </c>
      <c r="AW329" s="13" t="s">
        <v>4</v>
      </c>
      <c r="AX329" s="13" t="s">
        <v>93</v>
      </c>
      <c r="AY329" s="217" t="s">
        <v>151</v>
      </c>
    </row>
    <row r="330" spans="1:65" s="2" customFormat="1" ht="24.2" customHeight="1">
      <c r="A330" s="34"/>
      <c r="B330" s="35"/>
      <c r="C330" s="193" t="s">
        <v>573</v>
      </c>
      <c r="D330" s="193" t="s">
        <v>153</v>
      </c>
      <c r="E330" s="194" t="s">
        <v>574</v>
      </c>
      <c r="F330" s="195" t="s">
        <v>575</v>
      </c>
      <c r="G330" s="196" t="s">
        <v>156</v>
      </c>
      <c r="H330" s="197">
        <v>117</v>
      </c>
      <c r="I330" s="198"/>
      <c r="J330" s="199">
        <f>ROUND(I330*H330,2)</f>
        <v>0</v>
      </c>
      <c r="K330" s="195" t="s">
        <v>157</v>
      </c>
      <c r="L330" s="39"/>
      <c r="M330" s="200" t="s">
        <v>1</v>
      </c>
      <c r="N330" s="201" t="s">
        <v>51</v>
      </c>
      <c r="O330" s="71"/>
      <c r="P330" s="202">
        <f>O330*H330</f>
        <v>0</v>
      </c>
      <c r="Q330" s="202">
        <v>0</v>
      </c>
      <c r="R330" s="202">
        <f>Q330*H330</f>
        <v>0</v>
      </c>
      <c r="S330" s="202">
        <v>0</v>
      </c>
      <c r="T330" s="203">
        <f>S330*H330</f>
        <v>0</v>
      </c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R330" s="204" t="s">
        <v>238</v>
      </c>
      <c r="AT330" s="204" t="s">
        <v>153</v>
      </c>
      <c r="AU330" s="204" t="s">
        <v>95</v>
      </c>
      <c r="AY330" s="16" t="s">
        <v>151</v>
      </c>
      <c r="BE330" s="205">
        <f>IF(N330="základní",J330,0)</f>
        <v>0</v>
      </c>
      <c r="BF330" s="205">
        <f>IF(N330="snížená",J330,0)</f>
        <v>0</v>
      </c>
      <c r="BG330" s="205">
        <f>IF(N330="zákl. přenesená",J330,0)</f>
        <v>0</v>
      </c>
      <c r="BH330" s="205">
        <f>IF(N330="sníž. přenesená",J330,0)</f>
        <v>0</v>
      </c>
      <c r="BI330" s="205">
        <f>IF(N330="nulová",J330,0)</f>
        <v>0</v>
      </c>
      <c r="BJ330" s="16" t="s">
        <v>93</v>
      </c>
      <c r="BK330" s="205">
        <f>ROUND(I330*H330,2)</f>
        <v>0</v>
      </c>
      <c r="BL330" s="16" t="s">
        <v>238</v>
      </c>
      <c r="BM330" s="204" t="s">
        <v>576</v>
      </c>
    </row>
    <row r="331" spans="1:65" s="2" customFormat="1" ht="24.2" customHeight="1">
      <c r="A331" s="34"/>
      <c r="B331" s="35"/>
      <c r="C331" s="193" t="s">
        <v>577</v>
      </c>
      <c r="D331" s="193" t="s">
        <v>153</v>
      </c>
      <c r="E331" s="194" t="s">
        <v>578</v>
      </c>
      <c r="F331" s="195" t="s">
        <v>579</v>
      </c>
      <c r="G331" s="196" t="s">
        <v>156</v>
      </c>
      <c r="H331" s="197">
        <v>21.6</v>
      </c>
      <c r="I331" s="198"/>
      <c r="J331" s="199">
        <f>ROUND(I331*H331,2)</f>
        <v>0</v>
      </c>
      <c r="K331" s="195" t="s">
        <v>157</v>
      </c>
      <c r="L331" s="39"/>
      <c r="M331" s="200" t="s">
        <v>1</v>
      </c>
      <c r="N331" s="201" t="s">
        <v>51</v>
      </c>
      <c r="O331" s="71"/>
      <c r="P331" s="202">
        <f>O331*H331</f>
        <v>0</v>
      </c>
      <c r="Q331" s="202">
        <v>0</v>
      </c>
      <c r="R331" s="202">
        <f>Q331*H331</f>
        <v>0</v>
      </c>
      <c r="S331" s="202">
        <v>0</v>
      </c>
      <c r="T331" s="203">
        <f>S331*H331</f>
        <v>0</v>
      </c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R331" s="204" t="s">
        <v>238</v>
      </c>
      <c r="AT331" s="204" t="s">
        <v>153</v>
      </c>
      <c r="AU331" s="204" t="s">
        <v>95</v>
      </c>
      <c r="AY331" s="16" t="s">
        <v>151</v>
      </c>
      <c r="BE331" s="205">
        <f>IF(N331="základní",J331,0)</f>
        <v>0</v>
      </c>
      <c r="BF331" s="205">
        <f>IF(N331="snížená",J331,0)</f>
        <v>0</v>
      </c>
      <c r="BG331" s="205">
        <f>IF(N331="zákl. přenesená",J331,0)</f>
        <v>0</v>
      </c>
      <c r="BH331" s="205">
        <f>IF(N331="sníž. přenesená",J331,0)</f>
        <v>0</v>
      </c>
      <c r="BI331" s="205">
        <f>IF(N331="nulová",J331,0)</f>
        <v>0</v>
      </c>
      <c r="BJ331" s="16" t="s">
        <v>93</v>
      </c>
      <c r="BK331" s="205">
        <f>ROUND(I331*H331,2)</f>
        <v>0</v>
      </c>
      <c r="BL331" s="16" t="s">
        <v>238</v>
      </c>
      <c r="BM331" s="204" t="s">
        <v>580</v>
      </c>
    </row>
    <row r="332" spans="1:65" s="2" customFormat="1" ht="24.2" customHeight="1">
      <c r="A332" s="34"/>
      <c r="B332" s="35"/>
      <c r="C332" s="229" t="s">
        <v>581</v>
      </c>
      <c r="D332" s="229" t="s">
        <v>196</v>
      </c>
      <c r="E332" s="230" t="s">
        <v>582</v>
      </c>
      <c r="F332" s="231" t="s">
        <v>583</v>
      </c>
      <c r="G332" s="232" t="s">
        <v>156</v>
      </c>
      <c r="H332" s="233">
        <v>145.53</v>
      </c>
      <c r="I332" s="234"/>
      <c r="J332" s="235">
        <f>ROUND(I332*H332,2)</f>
        <v>0</v>
      </c>
      <c r="K332" s="231" t="s">
        <v>157</v>
      </c>
      <c r="L332" s="236"/>
      <c r="M332" s="237" t="s">
        <v>1</v>
      </c>
      <c r="N332" s="238" t="s">
        <v>51</v>
      </c>
      <c r="O332" s="71"/>
      <c r="P332" s="202">
        <f>O332*H332</f>
        <v>0</v>
      </c>
      <c r="Q332" s="202">
        <v>8.0000000000000004E-4</v>
      </c>
      <c r="R332" s="202">
        <f>Q332*H332</f>
        <v>0.116424</v>
      </c>
      <c r="S332" s="202">
        <v>0</v>
      </c>
      <c r="T332" s="203">
        <f>S332*H332</f>
        <v>0</v>
      </c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R332" s="204" t="s">
        <v>330</v>
      </c>
      <c r="AT332" s="204" t="s">
        <v>196</v>
      </c>
      <c r="AU332" s="204" t="s">
        <v>95</v>
      </c>
      <c r="AY332" s="16" t="s">
        <v>151</v>
      </c>
      <c r="BE332" s="205">
        <f>IF(N332="základní",J332,0)</f>
        <v>0</v>
      </c>
      <c r="BF332" s="205">
        <f>IF(N332="snížená",J332,0)</f>
        <v>0</v>
      </c>
      <c r="BG332" s="205">
        <f>IF(N332="zákl. přenesená",J332,0)</f>
        <v>0</v>
      </c>
      <c r="BH332" s="205">
        <f>IF(N332="sníž. přenesená",J332,0)</f>
        <v>0</v>
      </c>
      <c r="BI332" s="205">
        <f>IF(N332="nulová",J332,0)</f>
        <v>0</v>
      </c>
      <c r="BJ332" s="16" t="s">
        <v>93</v>
      </c>
      <c r="BK332" s="205">
        <f>ROUND(I332*H332,2)</f>
        <v>0</v>
      </c>
      <c r="BL332" s="16" t="s">
        <v>238</v>
      </c>
      <c r="BM332" s="204" t="s">
        <v>584</v>
      </c>
    </row>
    <row r="333" spans="1:65" s="13" customFormat="1">
      <c r="B333" s="206"/>
      <c r="C333" s="207"/>
      <c r="D333" s="208" t="s">
        <v>168</v>
      </c>
      <c r="E333" s="207"/>
      <c r="F333" s="210" t="s">
        <v>585</v>
      </c>
      <c r="G333" s="207"/>
      <c r="H333" s="211">
        <v>145.53</v>
      </c>
      <c r="I333" s="212"/>
      <c r="J333" s="207"/>
      <c r="K333" s="207"/>
      <c r="L333" s="213"/>
      <c r="M333" s="214"/>
      <c r="N333" s="215"/>
      <c r="O333" s="215"/>
      <c r="P333" s="215"/>
      <c r="Q333" s="215"/>
      <c r="R333" s="215"/>
      <c r="S333" s="215"/>
      <c r="T333" s="216"/>
      <c r="AT333" s="217" t="s">
        <v>168</v>
      </c>
      <c r="AU333" s="217" t="s">
        <v>95</v>
      </c>
      <c r="AV333" s="13" t="s">
        <v>95</v>
      </c>
      <c r="AW333" s="13" t="s">
        <v>4</v>
      </c>
      <c r="AX333" s="13" t="s">
        <v>93</v>
      </c>
      <c r="AY333" s="217" t="s">
        <v>151</v>
      </c>
    </row>
    <row r="334" spans="1:65" s="2" customFormat="1" ht="14.45" customHeight="1">
      <c r="A334" s="34"/>
      <c r="B334" s="35"/>
      <c r="C334" s="193" t="s">
        <v>586</v>
      </c>
      <c r="D334" s="193" t="s">
        <v>153</v>
      </c>
      <c r="E334" s="194" t="s">
        <v>587</v>
      </c>
      <c r="F334" s="195" t="s">
        <v>588</v>
      </c>
      <c r="G334" s="196" t="s">
        <v>206</v>
      </c>
      <c r="H334" s="197">
        <v>29.9</v>
      </c>
      <c r="I334" s="198"/>
      <c r="J334" s="199">
        <f>ROUND(I334*H334,2)</f>
        <v>0</v>
      </c>
      <c r="K334" s="195" t="s">
        <v>157</v>
      </c>
      <c r="L334" s="39"/>
      <c r="M334" s="200" t="s">
        <v>1</v>
      </c>
      <c r="N334" s="201" t="s">
        <v>51</v>
      </c>
      <c r="O334" s="71"/>
      <c r="P334" s="202">
        <f>O334*H334</f>
        <v>0</v>
      </c>
      <c r="Q334" s="202">
        <v>1.1E-4</v>
      </c>
      <c r="R334" s="202">
        <f>Q334*H334</f>
        <v>3.2889999999999998E-3</v>
      </c>
      <c r="S334" s="202">
        <v>0</v>
      </c>
      <c r="T334" s="203">
        <f>S334*H334</f>
        <v>0</v>
      </c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R334" s="204" t="s">
        <v>238</v>
      </c>
      <c r="AT334" s="204" t="s">
        <v>153</v>
      </c>
      <c r="AU334" s="204" t="s">
        <v>95</v>
      </c>
      <c r="AY334" s="16" t="s">
        <v>151</v>
      </c>
      <c r="BE334" s="205">
        <f>IF(N334="základní",J334,0)</f>
        <v>0</v>
      </c>
      <c r="BF334" s="205">
        <f>IF(N334="snížená",J334,0)</f>
        <v>0</v>
      </c>
      <c r="BG334" s="205">
        <f>IF(N334="zákl. přenesená",J334,0)</f>
        <v>0</v>
      </c>
      <c r="BH334" s="205">
        <f>IF(N334="sníž. přenesená",J334,0)</f>
        <v>0</v>
      </c>
      <c r="BI334" s="205">
        <f>IF(N334="nulová",J334,0)</f>
        <v>0</v>
      </c>
      <c r="BJ334" s="16" t="s">
        <v>93</v>
      </c>
      <c r="BK334" s="205">
        <f>ROUND(I334*H334,2)</f>
        <v>0</v>
      </c>
      <c r="BL334" s="16" t="s">
        <v>238</v>
      </c>
      <c r="BM334" s="204" t="s">
        <v>589</v>
      </c>
    </row>
    <row r="335" spans="1:65" s="13" customFormat="1">
      <c r="B335" s="206"/>
      <c r="C335" s="207"/>
      <c r="D335" s="208" t="s">
        <v>168</v>
      </c>
      <c r="E335" s="209" t="s">
        <v>1</v>
      </c>
      <c r="F335" s="210" t="s">
        <v>590</v>
      </c>
      <c r="G335" s="207"/>
      <c r="H335" s="211">
        <v>29.9</v>
      </c>
      <c r="I335" s="212"/>
      <c r="J335" s="207"/>
      <c r="K335" s="207"/>
      <c r="L335" s="213"/>
      <c r="M335" s="214"/>
      <c r="N335" s="215"/>
      <c r="O335" s="215"/>
      <c r="P335" s="215"/>
      <c r="Q335" s="215"/>
      <c r="R335" s="215"/>
      <c r="S335" s="215"/>
      <c r="T335" s="216"/>
      <c r="AT335" s="217" t="s">
        <v>168</v>
      </c>
      <c r="AU335" s="217" t="s">
        <v>95</v>
      </c>
      <c r="AV335" s="13" t="s">
        <v>95</v>
      </c>
      <c r="AW335" s="13" t="s">
        <v>41</v>
      </c>
      <c r="AX335" s="13" t="s">
        <v>93</v>
      </c>
      <c r="AY335" s="217" t="s">
        <v>151</v>
      </c>
    </row>
    <row r="336" spans="1:65" s="2" customFormat="1" ht="14.45" customHeight="1">
      <c r="A336" s="34"/>
      <c r="B336" s="35"/>
      <c r="C336" s="229" t="s">
        <v>591</v>
      </c>
      <c r="D336" s="229" t="s">
        <v>196</v>
      </c>
      <c r="E336" s="230" t="s">
        <v>592</v>
      </c>
      <c r="F336" s="231" t="s">
        <v>593</v>
      </c>
      <c r="G336" s="232" t="s">
        <v>206</v>
      </c>
      <c r="H336" s="233">
        <v>30.797000000000001</v>
      </c>
      <c r="I336" s="234"/>
      <c r="J336" s="235">
        <f>ROUND(I336*H336,2)</f>
        <v>0</v>
      </c>
      <c r="K336" s="231" t="s">
        <v>1</v>
      </c>
      <c r="L336" s="236"/>
      <c r="M336" s="237" t="s">
        <v>1</v>
      </c>
      <c r="N336" s="238" t="s">
        <v>51</v>
      </c>
      <c r="O336" s="71"/>
      <c r="P336" s="202">
        <f>O336*H336</f>
        <v>0</v>
      </c>
      <c r="Q336" s="202">
        <v>0</v>
      </c>
      <c r="R336" s="202">
        <f>Q336*H336</f>
        <v>0</v>
      </c>
      <c r="S336" s="202">
        <v>0</v>
      </c>
      <c r="T336" s="203">
        <f>S336*H336</f>
        <v>0</v>
      </c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R336" s="204" t="s">
        <v>330</v>
      </c>
      <c r="AT336" s="204" t="s">
        <v>196</v>
      </c>
      <c r="AU336" s="204" t="s">
        <v>95</v>
      </c>
      <c r="AY336" s="16" t="s">
        <v>151</v>
      </c>
      <c r="BE336" s="205">
        <f>IF(N336="základní",J336,0)</f>
        <v>0</v>
      </c>
      <c r="BF336" s="205">
        <f>IF(N336="snížená",J336,0)</f>
        <v>0</v>
      </c>
      <c r="BG336" s="205">
        <f>IF(N336="zákl. přenesená",J336,0)</f>
        <v>0</v>
      </c>
      <c r="BH336" s="205">
        <f>IF(N336="sníž. přenesená",J336,0)</f>
        <v>0</v>
      </c>
      <c r="BI336" s="205">
        <f>IF(N336="nulová",J336,0)</f>
        <v>0</v>
      </c>
      <c r="BJ336" s="16" t="s">
        <v>93</v>
      </c>
      <c r="BK336" s="205">
        <f>ROUND(I336*H336,2)</f>
        <v>0</v>
      </c>
      <c r="BL336" s="16" t="s">
        <v>238</v>
      </c>
      <c r="BM336" s="204" t="s">
        <v>594</v>
      </c>
    </row>
    <row r="337" spans="1:65" s="13" customFormat="1">
      <c r="B337" s="206"/>
      <c r="C337" s="207"/>
      <c r="D337" s="208" t="s">
        <v>168</v>
      </c>
      <c r="E337" s="209" t="s">
        <v>1</v>
      </c>
      <c r="F337" s="210" t="s">
        <v>595</v>
      </c>
      <c r="G337" s="207"/>
      <c r="H337" s="211">
        <v>30.797000000000001</v>
      </c>
      <c r="I337" s="212"/>
      <c r="J337" s="207"/>
      <c r="K337" s="207"/>
      <c r="L337" s="213"/>
      <c r="M337" s="214"/>
      <c r="N337" s="215"/>
      <c r="O337" s="215"/>
      <c r="P337" s="215"/>
      <c r="Q337" s="215"/>
      <c r="R337" s="215"/>
      <c r="S337" s="215"/>
      <c r="T337" s="216"/>
      <c r="AT337" s="217" t="s">
        <v>168</v>
      </c>
      <c r="AU337" s="217" t="s">
        <v>95</v>
      </c>
      <c r="AV337" s="13" t="s">
        <v>95</v>
      </c>
      <c r="AW337" s="13" t="s">
        <v>41</v>
      </c>
      <c r="AX337" s="13" t="s">
        <v>93</v>
      </c>
      <c r="AY337" s="217" t="s">
        <v>151</v>
      </c>
    </row>
    <row r="338" spans="1:65" s="2" customFormat="1" ht="24.2" customHeight="1">
      <c r="A338" s="34"/>
      <c r="B338" s="35"/>
      <c r="C338" s="229" t="s">
        <v>596</v>
      </c>
      <c r="D338" s="229" t="s">
        <v>196</v>
      </c>
      <c r="E338" s="230" t="s">
        <v>597</v>
      </c>
      <c r="F338" s="231" t="s">
        <v>598</v>
      </c>
      <c r="G338" s="232" t="s">
        <v>599</v>
      </c>
      <c r="H338" s="233">
        <v>0.9</v>
      </c>
      <c r="I338" s="234"/>
      <c r="J338" s="235">
        <f>ROUND(I338*H338,2)</f>
        <v>0</v>
      </c>
      <c r="K338" s="231" t="s">
        <v>1</v>
      </c>
      <c r="L338" s="236"/>
      <c r="M338" s="237" t="s">
        <v>1</v>
      </c>
      <c r="N338" s="238" t="s">
        <v>51</v>
      </c>
      <c r="O338" s="71"/>
      <c r="P338" s="202">
        <f>O338*H338</f>
        <v>0</v>
      </c>
      <c r="Q338" s="202">
        <v>0</v>
      </c>
      <c r="R338" s="202">
        <f>Q338*H338</f>
        <v>0</v>
      </c>
      <c r="S338" s="202">
        <v>0</v>
      </c>
      <c r="T338" s="203">
        <f>S338*H338</f>
        <v>0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204" t="s">
        <v>330</v>
      </c>
      <c r="AT338" s="204" t="s">
        <v>196</v>
      </c>
      <c r="AU338" s="204" t="s">
        <v>95</v>
      </c>
      <c r="AY338" s="16" t="s">
        <v>151</v>
      </c>
      <c r="BE338" s="205">
        <f>IF(N338="základní",J338,0)</f>
        <v>0</v>
      </c>
      <c r="BF338" s="205">
        <f>IF(N338="snížená",J338,0)</f>
        <v>0</v>
      </c>
      <c r="BG338" s="205">
        <f>IF(N338="zákl. přenesená",J338,0)</f>
        <v>0</v>
      </c>
      <c r="BH338" s="205">
        <f>IF(N338="sníž. přenesená",J338,0)</f>
        <v>0</v>
      </c>
      <c r="BI338" s="205">
        <f>IF(N338="nulová",J338,0)</f>
        <v>0</v>
      </c>
      <c r="BJ338" s="16" t="s">
        <v>93</v>
      </c>
      <c r="BK338" s="205">
        <f>ROUND(I338*H338,2)</f>
        <v>0</v>
      </c>
      <c r="BL338" s="16" t="s">
        <v>238</v>
      </c>
      <c r="BM338" s="204" t="s">
        <v>600</v>
      </c>
    </row>
    <row r="339" spans="1:65" s="2" customFormat="1" ht="24.2" customHeight="1">
      <c r="A339" s="34"/>
      <c r="B339" s="35"/>
      <c r="C339" s="229" t="s">
        <v>601</v>
      </c>
      <c r="D339" s="229" t="s">
        <v>196</v>
      </c>
      <c r="E339" s="230" t="s">
        <v>602</v>
      </c>
      <c r="F339" s="231" t="s">
        <v>603</v>
      </c>
      <c r="G339" s="232" t="s">
        <v>599</v>
      </c>
      <c r="H339" s="233">
        <v>0.9</v>
      </c>
      <c r="I339" s="234"/>
      <c r="J339" s="235">
        <f>ROUND(I339*H339,2)</f>
        <v>0</v>
      </c>
      <c r="K339" s="231" t="s">
        <v>157</v>
      </c>
      <c r="L339" s="236"/>
      <c r="M339" s="237" t="s">
        <v>1</v>
      </c>
      <c r="N339" s="238" t="s">
        <v>51</v>
      </c>
      <c r="O339" s="71"/>
      <c r="P339" s="202">
        <f>O339*H339</f>
        <v>0</v>
      </c>
      <c r="Q339" s="202">
        <v>0</v>
      </c>
      <c r="R339" s="202">
        <f>Q339*H339</f>
        <v>0</v>
      </c>
      <c r="S339" s="202">
        <v>0</v>
      </c>
      <c r="T339" s="203">
        <f>S339*H339</f>
        <v>0</v>
      </c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R339" s="204" t="s">
        <v>330</v>
      </c>
      <c r="AT339" s="204" t="s">
        <v>196</v>
      </c>
      <c r="AU339" s="204" t="s">
        <v>95</v>
      </c>
      <c r="AY339" s="16" t="s">
        <v>151</v>
      </c>
      <c r="BE339" s="205">
        <f>IF(N339="základní",J339,0)</f>
        <v>0</v>
      </c>
      <c r="BF339" s="205">
        <f>IF(N339="snížená",J339,0)</f>
        <v>0</v>
      </c>
      <c r="BG339" s="205">
        <f>IF(N339="zákl. přenesená",J339,0)</f>
        <v>0</v>
      </c>
      <c r="BH339" s="205">
        <f>IF(N339="sníž. přenesená",J339,0)</f>
        <v>0</v>
      </c>
      <c r="BI339" s="205">
        <f>IF(N339="nulová",J339,0)</f>
        <v>0</v>
      </c>
      <c r="BJ339" s="16" t="s">
        <v>93</v>
      </c>
      <c r="BK339" s="205">
        <f>ROUND(I339*H339,2)</f>
        <v>0</v>
      </c>
      <c r="BL339" s="16" t="s">
        <v>238</v>
      </c>
      <c r="BM339" s="204" t="s">
        <v>604</v>
      </c>
    </row>
    <row r="340" spans="1:65" s="2" customFormat="1" ht="24.2" customHeight="1">
      <c r="A340" s="34"/>
      <c r="B340" s="35"/>
      <c r="C340" s="193" t="s">
        <v>605</v>
      </c>
      <c r="D340" s="193" t="s">
        <v>153</v>
      </c>
      <c r="E340" s="194" t="s">
        <v>606</v>
      </c>
      <c r="F340" s="195" t="s">
        <v>607</v>
      </c>
      <c r="G340" s="196" t="s">
        <v>608</v>
      </c>
      <c r="H340" s="243"/>
      <c r="I340" s="198"/>
      <c r="J340" s="199">
        <f>ROUND(I340*H340,2)</f>
        <v>0</v>
      </c>
      <c r="K340" s="195" t="s">
        <v>157</v>
      </c>
      <c r="L340" s="39"/>
      <c r="M340" s="244" t="s">
        <v>1</v>
      </c>
      <c r="N340" s="245" t="s">
        <v>51</v>
      </c>
      <c r="O340" s="246"/>
      <c r="P340" s="247">
        <f>O340*H340</f>
        <v>0</v>
      </c>
      <c r="Q340" s="247">
        <v>0</v>
      </c>
      <c r="R340" s="247">
        <f>Q340*H340</f>
        <v>0</v>
      </c>
      <c r="S340" s="247">
        <v>0</v>
      </c>
      <c r="T340" s="248">
        <f>S340*H340</f>
        <v>0</v>
      </c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R340" s="204" t="s">
        <v>238</v>
      </c>
      <c r="AT340" s="204" t="s">
        <v>153</v>
      </c>
      <c r="AU340" s="204" t="s">
        <v>95</v>
      </c>
      <c r="AY340" s="16" t="s">
        <v>151</v>
      </c>
      <c r="BE340" s="205">
        <f>IF(N340="základní",J340,0)</f>
        <v>0</v>
      </c>
      <c r="BF340" s="205">
        <f>IF(N340="snížená",J340,0)</f>
        <v>0</v>
      </c>
      <c r="BG340" s="205">
        <f>IF(N340="zákl. přenesená",J340,0)</f>
        <v>0</v>
      </c>
      <c r="BH340" s="205">
        <f>IF(N340="sníž. přenesená",J340,0)</f>
        <v>0</v>
      </c>
      <c r="BI340" s="205">
        <f>IF(N340="nulová",J340,0)</f>
        <v>0</v>
      </c>
      <c r="BJ340" s="16" t="s">
        <v>93</v>
      </c>
      <c r="BK340" s="205">
        <f>ROUND(I340*H340,2)</f>
        <v>0</v>
      </c>
      <c r="BL340" s="16" t="s">
        <v>238</v>
      </c>
      <c r="BM340" s="204" t="s">
        <v>609</v>
      </c>
    </row>
    <row r="341" spans="1:65" s="2" customFormat="1" ht="6.95" customHeight="1">
      <c r="A341" s="34"/>
      <c r="B341" s="54"/>
      <c r="C341" s="55"/>
      <c r="D341" s="55"/>
      <c r="E341" s="55"/>
      <c r="F341" s="55"/>
      <c r="G341" s="55"/>
      <c r="H341" s="55"/>
      <c r="I341" s="55"/>
      <c r="J341" s="55"/>
      <c r="K341" s="55"/>
      <c r="L341" s="39"/>
      <c r="M341" s="34"/>
      <c r="O341" s="34"/>
      <c r="P341" s="34"/>
      <c r="Q341" s="34"/>
      <c r="R341" s="34"/>
      <c r="S341" s="34"/>
      <c r="T341" s="34"/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</row>
  </sheetData>
  <sheetProtection algorithmName="SHA-512" hashValue="6G6MOPCb9mNHOHUe3L+6RVjscI0oDaSBcGyUnifSHm/Sp+Ob1ADqcyBs2OwSQZbCZkmg/+b5TG2YYaLuNPP61Q==" saltValue="zNkQB3YYJN3BFSsdj08K91opJNUP1LDVavQ/QcBdSipEmqAESbvG8YbH33Nrt+2R4hCGcAaAzoKhSm/nGParvA==" spinCount="100000" sheet="1" objects="1" scenarios="1" formatColumns="0" formatRows="0" autoFilter="0"/>
  <autoFilter ref="C130:K340"/>
  <mergeCells count="12">
    <mergeCell ref="E123:H123"/>
    <mergeCell ref="L2:V2"/>
    <mergeCell ref="E84:H84"/>
    <mergeCell ref="E86:H86"/>
    <mergeCell ref="E88:H88"/>
    <mergeCell ref="E119:H119"/>
    <mergeCell ref="E121:H12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2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2"/>
      <c r="M2" s="252"/>
      <c r="N2" s="252"/>
      <c r="O2" s="252"/>
      <c r="P2" s="252"/>
      <c r="Q2" s="252"/>
      <c r="R2" s="252"/>
      <c r="S2" s="252"/>
      <c r="T2" s="252"/>
      <c r="U2" s="252"/>
      <c r="V2" s="252"/>
      <c r="AT2" s="16" t="s">
        <v>103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19"/>
      <c r="AT3" s="16" t="s">
        <v>95</v>
      </c>
    </row>
    <row r="4" spans="1:46" s="1" customFormat="1" ht="24.95" customHeight="1">
      <c r="B4" s="19"/>
      <c r="D4" s="117" t="s">
        <v>114</v>
      </c>
      <c r="L4" s="19"/>
      <c r="M4" s="118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9" t="s">
        <v>16</v>
      </c>
      <c r="L6" s="19"/>
    </row>
    <row r="7" spans="1:46" s="1" customFormat="1" ht="16.5" customHeight="1">
      <c r="B7" s="19"/>
      <c r="E7" s="300" t="str">
        <f>'Rekapitulace zakázky'!K6</f>
        <v>Oprava mostu v km 33,823 trati Noutonice - Podlešín</v>
      </c>
      <c r="F7" s="301"/>
      <c r="G7" s="301"/>
      <c r="H7" s="301"/>
      <c r="L7" s="19"/>
    </row>
    <row r="8" spans="1:46" s="1" customFormat="1" ht="12" customHeight="1">
      <c r="B8" s="19"/>
      <c r="D8" s="119" t="s">
        <v>115</v>
      </c>
      <c r="L8" s="19"/>
    </row>
    <row r="9" spans="1:46" s="2" customFormat="1" ht="23.25" customHeight="1">
      <c r="A9" s="34"/>
      <c r="B9" s="39"/>
      <c r="C9" s="34"/>
      <c r="D9" s="34"/>
      <c r="E9" s="300" t="s">
        <v>116</v>
      </c>
      <c r="F9" s="302"/>
      <c r="G9" s="302"/>
      <c r="H9" s="302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9" t="s">
        <v>117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24.75" customHeight="1">
      <c r="A11" s="34"/>
      <c r="B11" s="39"/>
      <c r="C11" s="34"/>
      <c r="D11" s="34"/>
      <c r="E11" s="303" t="s">
        <v>610</v>
      </c>
      <c r="F11" s="302"/>
      <c r="G11" s="302"/>
      <c r="H11" s="302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9" t="s">
        <v>18</v>
      </c>
      <c r="E13" s="34"/>
      <c r="F13" s="110" t="s">
        <v>19</v>
      </c>
      <c r="G13" s="34"/>
      <c r="H13" s="34"/>
      <c r="I13" s="119" t="s">
        <v>20</v>
      </c>
      <c r="J13" s="110" t="s">
        <v>7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21</v>
      </c>
      <c r="E14" s="34"/>
      <c r="F14" s="110" t="s">
        <v>22</v>
      </c>
      <c r="G14" s="34"/>
      <c r="H14" s="34"/>
      <c r="I14" s="119" t="s">
        <v>23</v>
      </c>
      <c r="J14" s="120" t="str">
        <f>'Rekapitulace zakázky'!AN8</f>
        <v>19. 10. 2020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21.75" customHeight="1">
      <c r="A15" s="34"/>
      <c r="B15" s="39"/>
      <c r="C15" s="34"/>
      <c r="D15" s="121" t="s">
        <v>25</v>
      </c>
      <c r="E15" s="34"/>
      <c r="F15" s="122" t="s">
        <v>26</v>
      </c>
      <c r="G15" s="34"/>
      <c r="H15" s="34"/>
      <c r="I15" s="121" t="s">
        <v>27</v>
      </c>
      <c r="J15" s="122" t="s">
        <v>28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29</v>
      </c>
      <c r="E16" s="34"/>
      <c r="F16" s="34"/>
      <c r="G16" s="34"/>
      <c r="H16" s="34"/>
      <c r="I16" s="119" t="s">
        <v>30</v>
      </c>
      <c r="J16" s="110" t="s">
        <v>31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32</v>
      </c>
      <c r="F17" s="34"/>
      <c r="G17" s="34"/>
      <c r="H17" s="34"/>
      <c r="I17" s="119" t="s">
        <v>33</v>
      </c>
      <c r="J17" s="110" t="s">
        <v>34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9" t="s">
        <v>35</v>
      </c>
      <c r="E19" s="34"/>
      <c r="F19" s="34"/>
      <c r="G19" s="34"/>
      <c r="H19" s="34"/>
      <c r="I19" s="119" t="s">
        <v>30</v>
      </c>
      <c r="J19" s="29" t="str">
        <f>'Rekapitulace zakázky'!AN13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04" t="str">
        <f>'Rekapitulace zakázky'!E14</f>
        <v>Vyplň údaj</v>
      </c>
      <c r="F20" s="305"/>
      <c r="G20" s="305"/>
      <c r="H20" s="305"/>
      <c r="I20" s="119" t="s">
        <v>33</v>
      </c>
      <c r="J20" s="29" t="str">
        <f>'Rekapitulace zakázky'!AN14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9" t="s">
        <v>37</v>
      </c>
      <c r="E22" s="34"/>
      <c r="F22" s="34"/>
      <c r="G22" s="34"/>
      <c r="H22" s="34"/>
      <c r="I22" s="119" t="s">
        <v>30</v>
      </c>
      <c r="J22" s="110" t="s">
        <v>38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">
        <v>39</v>
      </c>
      <c r="F23" s="34"/>
      <c r="G23" s="34"/>
      <c r="H23" s="34"/>
      <c r="I23" s="119" t="s">
        <v>33</v>
      </c>
      <c r="J23" s="110" t="s">
        <v>40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9" t="s">
        <v>42</v>
      </c>
      <c r="E25" s="34"/>
      <c r="F25" s="34"/>
      <c r="G25" s="34"/>
      <c r="H25" s="34"/>
      <c r="I25" s="119" t="s">
        <v>30</v>
      </c>
      <c r="J25" s="110" t="str">
        <f>IF('Rekapitulace zakázky'!AN19="","",'Rekapitulace zakázky'!AN19)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zakázky'!E20="","",'Rekapitulace zakázky'!E20)</f>
        <v xml:space="preserve"> </v>
      </c>
      <c r="F26" s="34"/>
      <c r="G26" s="34"/>
      <c r="H26" s="34"/>
      <c r="I26" s="119" t="s">
        <v>33</v>
      </c>
      <c r="J26" s="110" t="str">
        <f>IF('Rekapitulace zakázky'!AN20="","",'Rekapitulace zakázky'!AN20)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9" t="s">
        <v>44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3"/>
      <c r="B29" s="124"/>
      <c r="C29" s="123"/>
      <c r="D29" s="123"/>
      <c r="E29" s="306" t="s">
        <v>1</v>
      </c>
      <c r="F29" s="306"/>
      <c r="G29" s="306"/>
      <c r="H29" s="306"/>
      <c r="I29" s="123"/>
      <c r="J29" s="123"/>
      <c r="K29" s="123"/>
      <c r="L29" s="125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6"/>
      <c r="E31" s="126"/>
      <c r="F31" s="126"/>
      <c r="G31" s="126"/>
      <c r="H31" s="126"/>
      <c r="I31" s="126"/>
      <c r="J31" s="126"/>
      <c r="K31" s="12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7" t="s">
        <v>46</v>
      </c>
      <c r="E32" s="34"/>
      <c r="F32" s="34"/>
      <c r="G32" s="34"/>
      <c r="H32" s="34"/>
      <c r="I32" s="34"/>
      <c r="J32" s="128">
        <f>ROUND(J124,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6"/>
      <c r="E33" s="126"/>
      <c r="F33" s="126"/>
      <c r="G33" s="126"/>
      <c r="H33" s="126"/>
      <c r="I33" s="126"/>
      <c r="J33" s="126"/>
      <c r="K33" s="126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9" t="s">
        <v>48</v>
      </c>
      <c r="G34" s="34"/>
      <c r="H34" s="34"/>
      <c r="I34" s="129" t="s">
        <v>47</v>
      </c>
      <c r="J34" s="129" t="s">
        <v>49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30" t="s">
        <v>50</v>
      </c>
      <c r="E35" s="119" t="s">
        <v>51</v>
      </c>
      <c r="F35" s="131">
        <f>ROUND((SUM(BE124:BE171)),  2)</f>
        <v>0</v>
      </c>
      <c r="G35" s="34"/>
      <c r="H35" s="34"/>
      <c r="I35" s="132">
        <v>0.21</v>
      </c>
      <c r="J35" s="131">
        <f>ROUND(((SUM(BE124:BE171))*I35),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9" t="s">
        <v>52</v>
      </c>
      <c r="F36" s="131">
        <f>ROUND((SUM(BF124:BF171)),  2)</f>
        <v>0</v>
      </c>
      <c r="G36" s="34"/>
      <c r="H36" s="34"/>
      <c r="I36" s="132">
        <v>0.15</v>
      </c>
      <c r="J36" s="131">
        <f>ROUND(((SUM(BF124:BF171))*I36),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53</v>
      </c>
      <c r="F37" s="131">
        <f>ROUND((SUM(BG124:BG171)),  2)</f>
        <v>0</v>
      </c>
      <c r="G37" s="34"/>
      <c r="H37" s="34"/>
      <c r="I37" s="132">
        <v>0.21</v>
      </c>
      <c r="J37" s="131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9" t="s">
        <v>54</v>
      </c>
      <c r="F38" s="131">
        <f>ROUND((SUM(BH124:BH171)),  2)</f>
        <v>0</v>
      </c>
      <c r="G38" s="34"/>
      <c r="H38" s="34"/>
      <c r="I38" s="132">
        <v>0.15</v>
      </c>
      <c r="J38" s="131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55</v>
      </c>
      <c r="F39" s="131">
        <f>ROUND((SUM(BI124:BI171)),  2)</f>
        <v>0</v>
      </c>
      <c r="G39" s="34"/>
      <c r="H39" s="34"/>
      <c r="I39" s="132">
        <v>0</v>
      </c>
      <c r="J39" s="131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3"/>
      <c r="D41" s="134" t="s">
        <v>56</v>
      </c>
      <c r="E41" s="135"/>
      <c r="F41" s="135"/>
      <c r="G41" s="136" t="s">
        <v>57</v>
      </c>
      <c r="H41" s="137" t="s">
        <v>58</v>
      </c>
      <c r="I41" s="135"/>
      <c r="J41" s="138">
        <f>SUM(J32:J39)</f>
        <v>0</v>
      </c>
      <c r="K41" s="139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2" customFormat="1" ht="14.45" customHeight="1">
      <c r="B49" s="51"/>
      <c r="D49" s="140" t="s">
        <v>59</v>
      </c>
      <c r="E49" s="141"/>
      <c r="F49" s="141"/>
      <c r="G49" s="140" t="s">
        <v>60</v>
      </c>
      <c r="H49" s="141"/>
      <c r="I49" s="141"/>
      <c r="J49" s="141"/>
      <c r="K49" s="141"/>
      <c r="L49" s="51"/>
    </row>
    <row r="50" spans="1:31">
      <c r="B50" s="19"/>
      <c r="L50" s="19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 s="2" customFormat="1" ht="12.75">
      <c r="A60" s="34"/>
      <c r="B60" s="39"/>
      <c r="C60" s="34"/>
      <c r="D60" s="142" t="s">
        <v>61</v>
      </c>
      <c r="E60" s="143"/>
      <c r="F60" s="144" t="s">
        <v>62</v>
      </c>
      <c r="G60" s="142" t="s">
        <v>61</v>
      </c>
      <c r="H60" s="143"/>
      <c r="I60" s="143"/>
      <c r="J60" s="145" t="s">
        <v>62</v>
      </c>
      <c r="K60" s="143"/>
      <c r="L60" s="51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31">
      <c r="B61" s="19"/>
      <c r="L61" s="19"/>
    </row>
    <row r="62" spans="1:31">
      <c r="B62" s="19"/>
      <c r="L62" s="19"/>
    </row>
    <row r="63" spans="1:31">
      <c r="B63" s="19"/>
      <c r="L63" s="19"/>
    </row>
    <row r="64" spans="1:31" s="2" customFormat="1" ht="12.75">
      <c r="A64" s="34"/>
      <c r="B64" s="39"/>
      <c r="C64" s="34"/>
      <c r="D64" s="140" t="s">
        <v>63</v>
      </c>
      <c r="E64" s="146"/>
      <c r="F64" s="146"/>
      <c r="G64" s="140" t="s">
        <v>64</v>
      </c>
      <c r="H64" s="146"/>
      <c r="I64" s="146"/>
      <c r="J64" s="146"/>
      <c r="K64" s="146"/>
      <c r="L64" s="51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5" spans="1:31">
      <c r="B65" s="19"/>
      <c r="L65" s="19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 s="2" customFormat="1" ht="12.75">
      <c r="A75" s="34"/>
      <c r="B75" s="39"/>
      <c r="C75" s="34"/>
      <c r="D75" s="142" t="s">
        <v>61</v>
      </c>
      <c r="E75" s="143"/>
      <c r="F75" s="144" t="s">
        <v>62</v>
      </c>
      <c r="G75" s="142" t="s">
        <v>61</v>
      </c>
      <c r="H75" s="143"/>
      <c r="I75" s="143"/>
      <c r="J75" s="145" t="s">
        <v>62</v>
      </c>
      <c r="K75" s="143"/>
      <c r="L75" s="51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4.45" customHeight="1">
      <c r="A76" s="34"/>
      <c r="B76" s="147"/>
      <c r="C76" s="148"/>
      <c r="D76" s="148"/>
      <c r="E76" s="148"/>
      <c r="F76" s="148"/>
      <c r="G76" s="148"/>
      <c r="H76" s="148"/>
      <c r="I76" s="148"/>
      <c r="J76" s="148"/>
      <c r="K76" s="148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80" spans="1:31" s="2" customFormat="1" ht="6.95" customHeight="1">
      <c r="A80" s="34"/>
      <c r="B80" s="149"/>
      <c r="C80" s="150"/>
      <c r="D80" s="150"/>
      <c r="E80" s="150"/>
      <c r="F80" s="150"/>
      <c r="G80" s="150"/>
      <c r="H80" s="150"/>
      <c r="I80" s="150"/>
      <c r="J80" s="150"/>
      <c r="K80" s="150"/>
      <c r="L80" s="51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31" s="2" customFormat="1" ht="24.95" customHeight="1">
      <c r="A81" s="34"/>
      <c r="B81" s="35"/>
      <c r="C81" s="22" t="s">
        <v>119</v>
      </c>
      <c r="D81" s="36"/>
      <c r="E81" s="36"/>
      <c r="F81" s="36"/>
      <c r="G81" s="36"/>
      <c r="H81" s="36"/>
      <c r="I81" s="36"/>
      <c r="J81" s="36"/>
      <c r="K81" s="36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6.95" customHeight="1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12" customHeight="1">
      <c r="A83" s="34"/>
      <c r="B83" s="35"/>
      <c r="C83" s="28" t="s">
        <v>16</v>
      </c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6.5" customHeight="1">
      <c r="A84" s="34"/>
      <c r="B84" s="35"/>
      <c r="C84" s="36"/>
      <c r="D84" s="36"/>
      <c r="E84" s="298" t="str">
        <f>E7</f>
        <v>Oprava mostu v km 33,823 trati Noutonice - Podlešín</v>
      </c>
      <c r="F84" s="299"/>
      <c r="G84" s="299"/>
      <c r="H84" s="299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1" customFormat="1" ht="12" customHeight="1">
      <c r="B85" s="20"/>
      <c r="C85" s="28" t="s">
        <v>115</v>
      </c>
      <c r="D85" s="21"/>
      <c r="E85" s="21"/>
      <c r="F85" s="21"/>
      <c r="G85" s="21"/>
      <c r="H85" s="21"/>
      <c r="I85" s="21"/>
      <c r="J85" s="21"/>
      <c r="K85" s="21"/>
      <c r="L85" s="19"/>
    </row>
    <row r="86" spans="1:31" s="2" customFormat="1" ht="23.25" customHeight="1">
      <c r="A86" s="34"/>
      <c r="B86" s="35"/>
      <c r="C86" s="36"/>
      <c r="D86" s="36"/>
      <c r="E86" s="298" t="s">
        <v>116</v>
      </c>
      <c r="F86" s="297"/>
      <c r="G86" s="297"/>
      <c r="H86" s="297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31" s="2" customFormat="1" ht="12" customHeight="1">
      <c r="A87" s="34"/>
      <c r="B87" s="35"/>
      <c r="C87" s="28" t="s">
        <v>117</v>
      </c>
      <c r="D87" s="36"/>
      <c r="E87" s="36"/>
      <c r="F87" s="36"/>
      <c r="G87" s="36"/>
      <c r="H87" s="3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24.75" customHeight="1">
      <c r="A88" s="34"/>
      <c r="B88" s="35"/>
      <c r="C88" s="36"/>
      <c r="D88" s="36"/>
      <c r="E88" s="286" t="str">
        <f>E11</f>
        <v>18-23-1/02 - SO 02 Oprava mostu v km 33,823 trati Noutonice - Podlešín _ Železniční svršek</v>
      </c>
      <c r="F88" s="297"/>
      <c r="G88" s="297"/>
      <c r="H88" s="297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6.95" customHeight="1">
      <c r="A89" s="34"/>
      <c r="B89" s="35"/>
      <c r="C89" s="36"/>
      <c r="D89" s="36"/>
      <c r="E89" s="36"/>
      <c r="F89" s="36"/>
      <c r="G89" s="36"/>
      <c r="H89" s="36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2" customHeight="1">
      <c r="A90" s="34"/>
      <c r="B90" s="35"/>
      <c r="C90" s="28" t="s">
        <v>21</v>
      </c>
      <c r="D90" s="36"/>
      <c r="E90" s="36"/>
      <c r="F90" s="26" t="str">
        <f>F14</f>
        <v>Svrkyně</v>
      </c>
      <c r="G90" s="36"/>
      <c r="H90" s="36"/>
      <c r="I90" s="28" t="s">
        <v>23</v>
      </c>
      <c r="J90" s="66" t="str">
        <f>IF(J14="","",J14)</f>
        <v>19. 10. 2020</v>
      </c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6.95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54.4" customHeight="1">
      <c r="A92" s="34"/>
      <c r="B92" s="35"/>
      <c r="C92" s="28" t="s">
        <v>29</v>
      </c>
      <c r="D92" s="36"/>
      <c r="E92" s="36"/>
      <c r="F92" s="26" t="str">
        <f>E17</f>
        <v>Správa železnic, státní organizace</v>
      </c>
      <c r="G92" s="36"/>
      <c r="H92" s="36"/>
      <c r="I92" s="28" t="s">
        <v>37</v>
      </c>
      <c r="J92" s="32" t="str">
        <f>E23</f>
        <v>Ing. Ivan Šír, projektování dopravních staveb a.s.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8" t="s">
        <v>35</v>
      </c>
      <c r="D93" s="36"/>
      <c r="E93" s="36"/>
      <c r="F93" s="26" t="str">
        <f>IF(E20="","",E20)</f>
        <v>Vyplň údaj</v>
      </c>
      <c r="G93" s="36"/>
      <c r="H93" s="36"/>
      <c r="I93" s="28" t="s">
        <v>42</v>
      </c>
      <c r="J93" s="32" t="str">
        <f>E26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0.35" customHeight="1">
      <c r="A94" s="34"/>
      <c r="B94" s="35"/>
      <c r="C94" s="36"/>
      <c r="D94" s="36"/>
      <c r="E94" s="36"/>
      <c r="F94" s="36"/>
      <c r="G94" s="36"/>
      <c r="H94" s="36"/>
      <c r="I94" s="36"/>
      <c r="J94" s="36"/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29.25" customHeight="1">
      <c r="A95" s="34"/>
      <c r="B95" s="35"/>
      <c r="C95" s="151" t="s">
        <v>120</v>
      </c>
      <c r="D95" s="152"/>
      <c r="E95" s="152"/>
      <c r="F95" s="152"/>
      <c r="G95" s="152"/>
      <c r="H95" s="152"/>
      <c r="I95" s="152"/>
      <c r="J95" s="153" t="s">
        <v>121</v>
      </c>
      <c r="K95" s="152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0.35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22.9" customHeight="1">
      <c r="A97" s="34"/>
      <c r="B97" s="35"/>
      <c r="C97" s="154" t="s">
        <v>122</v>
      </c>
      <c r="D97" s="36"/>
      <c r="E97" s="36"/>
      <c r="F97" s="36"/>
      <c r="G97" s="36"/>
      <c r="H97" s="36"/>
      <c r="I97" s="36"/>
      <c r="J97" s="84">
        <f>J124</f>
        <v>0</v>
      </c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U97" s="16" t="s">
        <v>123</v>
      </c>
    </row>
    <row r="98" spans="1:47" s="9" customFormat="1" ht="24.95" customHeight="1">
      <c r="B98" s="155"/>
      <c r="C98" s="156"/>
      <c r="D98" s="157" t="s">
        <v>124</v>
      </c>
      <c r="E98" s="158"/>
      <c r="F98" s="158"/>
      <c r="G98" s="158"/>
      <c r="H98" s="158"/>
      <c r="I98" s="158"/>
      <c r="J98" s="159">
        <f>J125</f>
        <v>0</v>
      </c>
      <c r="K98" s="156"/>
      <c r="L98" s="160"/>
    </row>
    <row r="99" spans="1:47" s="10" customFormat="1" ht="19.899999999999999" customHeight="1">
      <c r="B99" s="161"/>
      <c r="C99" s="104"/>
      <c r="D99" s="162" t="s">
        <v>129</v>
      </c>
      <c r="E99" s="163"/>
      <c r="F99" s="163"/>
      <c r="G99" s="163"/>
      <c r="H99" s="163"/>
      <c r="I99" s="163"/>
      <c r="J99" s="164">
        <f>J126</f>
        <v>0</v>
      </c>
      <c r="K99" s="104"/>
      <c r="L99" s="165"/>
    </row>
    <row r="100" spans="1:47" s="10" customFormat="1" ht="19.899999999999999" customHeight="1">
      <c r="B100" s="161"/>
      <c r="C100" s="104"/>
      <c r="D100" s="162" t="s">
        <v>131</v>
      </c>
      <c r="E100" s="163"/>
      <c r="F100" s="163"/>
      <c r="G100" s="163"/>
      <c r="H100" s="163"/>
      <c r="I100" s="163"/>
      <c r="J100" s="164">
        <f>J151</f>
        <v>0</v>
      </c>
      <c r="K100" s="104"/>
      <c r="L100" s="165"/>
    </row>
    <row r="101" spans="1:47" s="10" customFormat="1" ht="19.899999999999999" customHeight="1">
      <c r="B101" s="161"/>
      <c r="C101" s="104"/>
      <c r="D101" s="162" t="s">
        <v>132</v>
      </c>
      <c r="E101" s="163"/>
      <c r="F101" s="163"/>
      <c r="G101" s="163"/>
      <c r="H101" s="163"/>
      <c r="I101" s="163"/>
      <c r="J101" s="164">
        <f>J154</f>
        <v>0</v>
      </c>
      <c r="K101" s="104"/>
      <c r="L101" s="165"/>
    </row>
    <row r="102" spans="1:47" s="10" customFormat="1" ht="19.899999999999999" customHeight="1">
      <c r="B102" s="161"/>
      <c r="C102" s="104"/>
      <c r="D102" s="162" t="s">
        <v>133</v>
      </c>
      <c r="E102" s="163"/>
      <c r="F102" s="163"/>
      <c r="G102" s="163"/>
      <c r="H102" s="163"/>
      <c r="I102" s="163"/>
      <c r="J102" s="164">
        <f>J170</f>
        <v>0</v>
      </c>
      <c r="K102" s="104"/>
      <c r="L102" s="165"/>
    </row>
    <row r="103" spans="1:47" s="2" customFormat="1" ht="21.75" customHeight="1">
      <c r="A103" s="34"/>
      <c r="B103" s="35"/>
      <c r="C103" s="36"/>
      <c r="D103" s="36"/>
      <c r="E103" s="36"/>
      <c r="F103" s="36"/>
      <c r="G103" s="36"/>
      <c r="H103" s="36"/>
      <c r="I103" s="36"/>
      <c r="J103" s="36"/>
      <c r="K103" s="36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47" s="2" customFormat="1" ht="6.95" customHeight="1">
      <c r="A104" s="34"/>
      <c r="B104" s="54"/>
      <c r="C104" s="55"/>
      <c r="D104" s="55"/>
      <c r="E104" s="55"/>
      <c r="F104" s="55"/>
      <c r="G104" s="55"/>
      <c r="H104" s="55"/>
      <c r="I104" s="55"/>
      <c r="J104" s="55"/>
      <c r="K104" s="55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8" spans="1:47" s="2" customFormat="1" ht="6.95" customHeight="1">
      <c r="A108" s="34"/>
      <c r="B108" s="56"/>
      <c r="C108" s="57"/>
      <c r="D108" s="57"/>
      <c r="E108" s="57"/>
      <c r="F108" s="57"/>
      <c r="G108" s="57"/>
      <c r="H108" s="57"/>
      <c r="I108" s="57"/>
      <c r="J108" s="57"/>
      <c r="K108" s="57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24.95" customHeight="1">
      <c r="A109" s="34"/>
      <c r="B109" s="35"/>
      <c r="C109" s="22" t="s">
        <v>136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6.95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12" customHeight="1">
      <c r="A111" s="34"/>
      <c r="B111" s="35"/>
      <c r="C111" s="28" t="s">
        <v>16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16.5" customHeight="1">
      <c r="A112" s="34"/>
      <c r="B112" s="35"/>
      <c r="C112" s="36"/>
      <c r="D112" s="36"/>
      <c r="E112" s="298" t="str">
        <f>E7</f>
        <v>Oprava mostu v km 33,823 trati Noutonice - Podlešín</v>
      </c>
      <c r="F112" s="299"/>
      <c r="G112" s="299"/>
      <c r="H112" s="299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1" customFormat="1" ht="12" customHeight="1">
      <c r="B113" s="20"/>
      <c r="C113" s="28" t="s">
        <v>115</v>
      </c>
      <c r="D113" s="21"/>
      <c r="E113" s="21"/>
      <c r="F113" s="21"/>
      <c r="G113" s="21"/>
      <c r="H113" s="21"/>
      <c r="I113" s="21"/>
      <c r="J113" s="21"/>
      <c r="K113" s="21"/>
      <c r="L113" s="19"/>
    </row>
    <row r="114" spans="1:65" s="2" customFormat="1" ht="23.25" customHeight="1">
      <c r="A114" s="34"/>
      <c r="B114" s="35"/>
      <c r="C114" s="36"/>
      <c r="D114" s="36"/>
      <c r="E114" s="298" t="s">
        <v>116</v>
      </c>
      <c r="F114" s="297"/>
      <c r="G114" s="297"/>
      <c r="H114" s="297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8" t="s">
        <v>117</v>
      </c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24.75" customHeight="1">
      <c r="A116" s="34"/>
      <c r="B116" s="35"/>
      <c r="C116" s="36"/>
      <c r="D116" s="36"/>
      <c r="E116" s="286" t="str">
        <f>E11</f>
        <v>18-23-1/02 - SO 02 Oprava mostu v km 33,823 trati Noutonice - Podlešín _ Železniční svršek</v>
      </c>
      <c r="F116" s="297"/>
      <c r="G116" s="297"/>
      <c r="H116" s="297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2" customHeight="1">
      <c r="A118" s="34"/>
      <c r="B118" s="35"/>
      <c r="C118" s="28" t="s">
        <v>21</v>
      </c>
      <c r="D118" s="36"/>
      <c r="E118" s="36"/>
      <c r="F118" s="26" t="str">
        <f>F14</f>
        <v>Svrkyně</v>
      </c>
      <c r="G118" s="36"/>
      <c r="H118" s="36"/>
      <c r="I118" s="28" t="s">
        <v>23</v>
      </c>
      <c r="J118" s="66" t="str">
        <f>IF(J14="","",J14)</f>
        <v>19. 10. 2020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54.4" customHeight="1">
      <c r="A120" s="34"/>
      <c r="B120" s="35"/>
      <c r="C120" s="28" t="s">
        <v>29</v>
      </c>
      <c r="D120" s="36"/>
      <c r="E120" s="36"/>
      <c r="F120" s="26" t="str">
        <f>E17</f>
        <v>Správa železnic, státní organizace</v>
      </c>
      <c r="G120" s="36"/>
      <c r="H120" s="36"/>
      <c r="I120" s="28" t="s">
        <v>37</v>
      </c>
      <c r="J120" s="32" t="str">
        <f>E23</f>
        <v>Ing. Ivan Šír, projektování dopravních staveb a.s.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5.2" customHeight="1">
      <c r="A121" s="34"/>
      <c r="B121" s="35"/>
      <c r="C121" s="28" t="s">
        <v>35</v>
      </c>
      <c r="D121" s="36"/>
      <c r="E121" s="36"/>
      <c r="F121" s="26" t="str">
        <f>IF(E20="","",E20)</f>
        <v>Vyplň údaj</v>
      </c>
      <c r="G121" s="36"/>
      <c r="H121" s="36"/>
      <c r="I121" s="28" t="s">
        <v>42</v>
      </c>
      <c r="J121" s="32" t="str">
        <f>E26</f>
        <v xml:space="preserve"> 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2" customFormat="1" ht="10.35" customHeight="1">
      <c r="A122" s="34"/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5" s="11" customFormat="1" ht="29.25" customHeight="1">
      <c r="A123" s="166"/>
      <c r="B123" s="167"/>
      <c r="C123" s="168" t="s">
        <v>137</v>
      </c>
      <c r="D123" s="169" t="s">
        <v>71</v>
      </c>
      <c r="E123" s="169" t="s">
        <v>67</v>
      </c>
      <c r="F123" s="169" t="s">
        <v>68</v>
      </c>
      <c r="G123" s="169" t="s">
        <v>138</v>
      </c>
      <c r="H123" s="169" t="s">
        <v>139</v>
      </c>
      <c r="I123" s="169" t="s">
        <v>140</v>
      </c>
      <c r="J123" s="169" t="s">
        <v>121</v>
      </c>
      <c r="K123" s="170" t="s">
        <v>141</v>
      </c>
      <c r="L123" s="171"/>
      <c r="M123" s="75" t="s">
        <v>1</v>
      </c>
      <c r="N123" s="76" t="s">
        <v>50</v>
      </c>
      <c r="O123" s="76" t="s">
        <v>142</v>
      </c>
      <c r="P123" s="76" t="s">
        <v>143</v>
      </c>
      <c r="Q123" s="76" t="s">
        <v>144</v>
      </c>
      <c r="R123" s="76" t="s">
        <v>145</v>
      </c>
      <c r="S123" s="76" t="s">
        <v>146</v>
      </c>
      <c r="T123" s="77" t="s">
        <v>147</v>
      </c>
      <c r="U123" s="166"/>
      <c r="V123" s="166"/>
      <c r="W123" s="166"/>
      <c r="X123" s="166"/>
      <c r="Y123" s="166"/>
      <c r="Z123" s="166"/>
      <c r="AA123" s="166"/>
      <c r="AB123" s="166"/>
      <c r="AC123" s="166"/>
      <c r="AD123" s="166"/>
      <c r="AE123" s="166"/>
    </row>
    <row r="124" spans="1:65" s="2" customFormat="1" ht="22.9" customHeight="1">
      <c r="A124" s="34"/>
      <c r="B124" s="35"/>
      <c r="C124" s="82" t="s">
        <v>148</v>
      </c>
      <c r="D124" s="36"/>
      <c r="E124" s="36"/>
      <c r="F124" s="36"/>
      <c r="G124" s="36"/>
      <c r="H124" s="36"/>
      <c r="I124" s="36"/>
      <c r="J124" s="172">
        <f>BK124</f>
        <v>0</v>
      </c>
      <c r="K124" s="36"/>
      <c r="L124" s="39"/>
      <c r="M124" s="78"/>
      <c r="N124" s="173"/>
      <c r="O124" s="79"/>
      <c r="P124" s="174">
        <f>P125</f>
        <v>0</v>
      </c>
      <c r="Q124" s="79"/>
      <c r="R124" s="174">
        <f>R125</f>
        <v>286.90526400000005</v>
      </c>
      <c r="S124" s="79"/>
      <c r="T124" s="175">
        <f>T125</f>
        <v>166.07835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6" t="s">
        <v>85</v>
      </c>
      <c r="AU124" s="16" t="s">
        <v>123</v>
      </c>
      <c r="BK124" s="176">
        <f>BK125</f>
        <v>0</v>
      </c>
    </row>
    <row r="125" spans="1:65" s="12" customFormat="1" ht="25.9" customHeight="1">
      <c r="B125" s="177"/>
      <c r="C125" s="178"/>
      <c r="D125" s="179" t="s">
        <v>85</v>
      </c>
      <c r="E125" s="180" t="s">
        <v>149</v>
      </c>
      <c r="F125" s="180" t="s">
        <v>150</v>
      </c>
      <c r="G125" s="178"/>
      <c r="H125" s="178"/>
      <c r="I125" s="181"/>
      <c r="J125" s="182">
        <f>BK125</f>
        <v>0</v>
      </c>
      <c r="K125" s="178"/>
      <c r="L125" s="183"/>
      <c r="M125" s="184"/>
      <c r="N125" s="185"/>
      <c r="O125" s="185"/>
      <c r="P125" s="186">
        <f>P126+P151+P154+P170</f>
        <v>0</v>
      </c>
      <c r="Q125" s="185"/>
      <c r="R125" s="186">
        <f>R126+R151+R154+R170</f>
        <v>286.90526400000005</v>
      </c>
      <c r="S125" s="185"/>
      <c r="T125" s="187">
        <f>T126+T151+T154+T170</f>
        <v>166.07835</v>
      </c>
      <c r="AR125" s="188" t="s">
        <v>93</v>
      </c>
      <c r="AT125" s="189" t="s">
        <v>85</v>
      </c>
      <c r="AU125" s="189" t="s">
        <v>86</v>
      </c>
      <c r="AY125" s="188" t="s">
        <v>151</v>
      </c>
      <c r="BK125" s="190">
        <f>BK126+BK151+BK154+BK170</f>
        <v>0</v>
      </c>
    </row>
    <row r="126" spans="1:65" s="12" customFormat="1" ht="22.9" customHeight="1">
      <c r="B126" s="177"/>
      <c r="C126" s="178"/>
      <c r="D126" s="179" t="s">
        <v>85</v>
      </c>
      <c r="E126" s="191" t="s">
        <v>177</v>
      </c>
      <c r="F126" s="191" t="s">
        <v>301</v>
      </c>
      <c r="G126" s="178"/>
      <c r="H126" s="178"/>
      <c r="I126" s="181"/>
      <c r="J126" s="192">
        <f>BK126</f>
        <v>0</v>
      </c>
      <c r="K126" s="178"/>
      <c r="L126" s="183"/>
      <c r="M126" s="184"/>
      <c r="N126" s="185"/>
      <c r="O126" s="185"/>
      <c r="P126" s="186">
        <f>SUM(P127:P150)</f>
        <v>0</v>
      </c>
      <c r="Q126" s="185"/>
      <c r="R126" s="186">
        <f>SUM(R127:R150)</f>
        <v>284.78768000000002</v>
      </c>
      <c r="S126" s="185"/>
      <c r="T126" s="187">
        <f>SUM(T127:T150)</f>
        <v>166.07835</v>
      </c>
      <c r="AR126" s="188" t="s">
        <v>93</v>
      </c>
      <c r="AT126" s="189" t="s">
        <v>85</v>
      </c>
      <c r="AU126" s="189" t="s">
        <v>93</v>
      </c>
      <c r="AY126" s="188" t="s">
        <v>151</v>
      </c>
      <c r="BK126" s="190">
        <f>SUM(BK127:BK150)</f>
        <v>0</v>
      </c>
    </row>
    <row r="127" spans="1:65" s="2" customFormat="1" ht="24.2" customHeight="1">
      <c r="A127" s="34"/>
      <c r="B127" s="35"/>
      <c r="C127" s="193" t="s">
        <v>93</v>
      </c>
      <c r="D127" s="193" t="s">
        <v>153</v>
      </c>
      <c r="E127" s="194" t="s">
        <v>611</v>
      </c>
      <c r="F127" s="195" t="s">
        <v>612</v>
      </c>
      <c r="G127" s="196" t="s">
        <v>206</v>
      </c>
      <c r="H127" s="197">
        <v>21</v>
      </c>
      <c r="I127" s="198"/>
      <c r="J127" s="199">
        <f>ROUND(I127*H127,2)</f>
        <v>0</v>
      </c>
      <c r="K127" s="195" t="s">
        <v>157</v>
      </c>
      <c r="L127" s="39"/>
      <c r="M127" s="200" t="s">
        <v>1</v>
      </c>
      <c r="N127" s="201" t="s">
        <v>51</v>
      </c>
      <c r="O127" s="71"/>
      <c r="P127" s="202">
        <f>O127*H127</f>
        <v>0</v>
      </c>
      <c r="Q127" s="202">
        <v>0</v>
      </c>
      <c r="R127" s="202">
        <f>Q127*H127</f>
        <v>0</v>
      </c>
      <c r="S127" s="202">
        <v>0.35338999999999998</v>
      </c>
      <c r="T127" s="203">
        <f>S127*H127</f>
        <v>7.4211899999999993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4" t="s">
        <v>158</v>
      </c>
      <c r="AT127" s="204" t="s">
        <v>153</v>
      </c>
      <c r="AU127" s="204" t="s">
        <v>95</v>
      </c>
      <c r="AY127" s="16" t="s">
        <v>151</v>
      </c>
      <c r="BE127" s="205">
        <f>IF(N127="základní",J127,0)</f>
        <v>0</v>
      </c>
      <c r="BF127" s="205">
        <f>IF(N127="snížená",J127,0)</f>
        <v>0</v>
      </c>
      <c r="BG127" s="205">
        <f>IF(N127="zákl. přenesená",J127,0)</f>
        <v>0</v>
      </c>
      <c r="BH127" s="205">
        <f>IF(N127="sníž. přenesená",J127,0)</f>
        <v>0</v>
      </c>
      <c r="BI127" s="205">
        <f>IF(N127="nulová",J127,0)</f>
        <v>0</v>
      </c>
      <c r="BJ127" s="16" t="s">
        <v>93</v>
      </c>
      <c r="BK127" s="205">
        <f>ROUND(I127*H127,2)</f>
        <v>0</v>
      </c>
      <c r="BL127" s="16" t="s">
        <v>158</v>
      </c>
      <c r="BM127" s="204" t="s">
        <v>613</v>
      </c>
    </row>
    <row r="128" spans="1:65" s="2" customFormat="1" ht="24.2" customHeight="1">
      <c r="A128" s="34"/>
      <c r="B128" s="35"/>
      <c r="C128" s="193" t="s">
        <v>95</v>
      </c>
      <c r="D128" s="193" t="s">
        <v>153</v>
      </c>
      <c r="E128" s="194" t="s">
        <v>614</v>
      </c>
      <c r="F128" s="195" t="s">
        <v>615</v>
      </c>
      <c r="G128" s="196" t="s">
        <v>166</v>
      </c>
      <c r="H128" s="197">
        <v>80</v>
      </c>
      <c r="I128" s="198"/>
      <c r="J128" s="199">
        <f>ROUND(I128*H128,2)</f>
        <v>0</v>
      </c>
      <c r="K128" s="195" t="s">
        <v>157</v>
      </c>
      <c r="L128" s="39"/>
      <c r="M128" s="200" t="s">
        <v>1</v>
      </c>
      <c r="N128" s="201" t="s">
        <v>51</v>
      </c>
      <c r="O128" s="71"/>
      <c r="P128" s="202">
        <f>O128*H128</f>
        <v>0</v>
      </c>
      <c r="Q128" s="202">
        <v>0</v>
      </c>
      <c r="R128" s="202">
        <f>Q128*H128</f>
        <v>0</v>
      </c>
      <c r="S128" s="202">
        <v>1.8080000000000001</v>
      </c>
      <c r="T128" s="203">
        <f>S128*H128</f>
        <v>144.64000000000001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4" t="s">
        <v>158</v>
      </c>
      <c r="AT128" s="204" t="s">
        <v>153</v>
      </c>
      <c r="AU128" s="204" t="s">
        <v>95</v>
      </c>
      <c r="AY128" s="16" t="s">
        <v>151</v>
      </c>
      <c r="BE128" s="205">
        <f>IF(N128="základní",J128,0)</f>
        <v>0</v>
      </c>
      <c r="BF128" s="205">
        <f>IF(N128="snížená",J128,0)</f>
        <v>0</v>
      </c>
      <c r="BG128" s="205">
        <f>IF(N128="zákl. přenesená",J128,0)</f>
        <v>0</v>
      </c>
      <c r="BH128" s="205">
        <f>IF(N128="sníž. přenesená",J128,0)</f>
        <v>0</v>
      </c>
      <c r="BI128" s="205">
        <f>IF(N128="nulová",J128,0)</f>
        <v>0</v>
      </c>
      <c r="BJ128" s="16" t="s">
        <v>93</v>
      </c>
      <c r="BK128" s="205">
        <f>ROUND(I128*H128,2)</f>
        <v>0</v>
      </c>
      <c r="BL128" s="16" t="s">
        <v>158</v>
      </c>
      <c r="BM128" s="204" t="s">
        <v>616</v>
      </c>
    </row>
    <row r="129" spans="1:65" s="2" customFormat="1" ht="24.2" customHeight="1">
      <c r="A129" s="34"/>
      <c r="B129" s="35"/>
      <c r="C129" s="193" t="s">
        <v>163</v>
      </c>
      <c r="D129" s="193" t="s">
        <v>153</v>
      </c>
      <c r="E129" s="194" t="s">
        <v>617</v>
      </c>
      <c r="F129" s="195" t="s">
        <v>618</v>
      </c>
      <c r="G129" s="196" t="s">
        <v>166</v>
      </c>
      <c r="H129" s="197">
        <v>80</v>
      </c>
      <c r="I129" s="198"/>
      <c r="J129" s="199">
        <f>ROUND(I129*H129,2)</f>
        <v>0</v>
      </c>
      <c r="K129" s="195" t="s">
        <v>157</v>
      </c>
      <c r="L129" s="39"/>
      <c r="M129" s="200" t="s">
        <v>1</v>
      </c>
      <c r="N129" s="201" t="s">
        <v>51</v>
      </c>
      <c r="O129" s="71"/>
      <c r="P129" s="202">
        <f>O129*H129</f>
        <v>0</v>
      </c>
      <c r="Q129" s="202">
        <v>0</v>
      </c>
      <c r="R129" s="202">
        <f>Q129*H129</f>
        <v>0</v>
      </c>
      <c r="S129" s="202">
        <v>0</v>
      </c>
      <c r="T129" s="203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4" t="s">
        <v>158</v>
      </c>
      <c r="AT129" s="204" t="s">
        <v>153</v>
      </c>
      <c r="AU129" s="204" t="s">
        <v>95</v>
      </c>
      <c r="AY129" s="16" t="s">
        <v>151</v>
      </c>
      <c r="BE129" s="205">
        <f>IF(N129="základní",J129,0)</f>
        <v>0</v>
      </c>
      <c r="BF129" s="205">
        <f>IF(N129="snížená",J129,0)</f>
        <v>0</v>
      </c>
      <c r="BG129" s="205">
        <f>IF(N129="zákl. přenesená",J129,0)</f>
        <v>0</v>
      </c>
      <c r="BH129" s="205">
        <f>IF(N129="sníž. přenesená",J129,0)</f>
        <v>0</v>
      </c>
      <c r="BI129" s="205">
        <f>IF(N129="nulová",J129,0)</f>
        <v>0</v>
      </c>
      <c r="BJ129" s="16" t="s">
        <v>93</v>
      </c>
      <c r="BK129" s="205">
        <f>ROUND(I129*H129,2)</f>
        <v>0</v>
      </c>
      <c r="BL129" s="16" t="s">
        <v>158</v>
      </c>
      <c r="BM129" s="204" t="s">
        <v>619</v>
      </c>
    </row>
    <row r="130" spans="1:65" s="2" customFormat="1" ht="14.45" customHeight="1">
      <c r="A130" s="34"/>
      <c r="B130" s="35"/>
      <c r="C130" s="193" t="s">
        <v>158</v>
      </c>
      <c r="D130" s="193" t="s">
        <v>153</v>
      </c>
      <c r="E130" s="194" t="s">
        <v>620</v>
      </c>
      <c r="F130" s="195" t="s">
        <v>621</v>
      </c>
      <c r="G130" s="196" t="s">
        <v>166</v>
      </c>
      <c r="H130" s="197">
        <v>81.13</v>
      </c>
      <c r="I130" s="198"/>
      <c r="J130" s="199">
        <f>ROUND(I130*H130,2)</f>
        <v>0</v>
      </c>
      <c r="K130" s="195" t="s">
        <v>157</v>
      </c>
      <c r="L130" s="39"/>
      <c r="M130" s="200" t="s">
        <v>1</v>
      </c>
      <c r="N130" s="201" t="s">
        <v>51</v>
      </c>
      <c r="O130" s="71"/>
      <c r="P130" s="202">
        <f>O130*H130</f>
        <v>0</v>
      </c>
      <c r="Q130" s="202">
        <v>0</v>
      </c>
      <c r="R130" s="202">
        <f>Q130*H130</f>
        <v>0</v>
      </c>
      <c r="S130" s="202">
        <v>0</v>
      </c>
      <c r="T130" s="203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4" t="s">
        <v>158</v>
      </c>
      <c r="AT130" s="204" t="s">
        <v>153</v>
      </c>
      <c r="AU130" s="204" t="s">
        <v>95</v>
      </c>
      <c r="AY130" s="16" t="s">
        <v>151</v>
      </c>
      <c r="BE130" s="205">
        <f>IF(N130="základní",J130,0)</f>
        <v>0</v>
      </c>
      <c r="BF130" s="205">
        <f>IF(N130="snížená",J130,0)</f>
        <v>0</v>
      </c>
      <c r="BG130" s="205">
        <f>IF(N130="zákl. přenesená",J130,0)</f>
        <v>0</v>
      </c>
      <c r="BH130" s="205">
        <f>IF(N130="sníž. přenesená",J130,0)</f>
        <v>0</v>
      </c>
      <c r="BI130" s="205">
        <f>IF(N130="nulová",J130,0)</f>
        <v>0</v>
      </c>
      <c r="BJ130" s="16" t="s">
        <v>93</v>
      </c>
      <c r="BK130" s="205">
        <f>ROUND(I130*H130,2)</f>
        <v>0</v>
      </c>
      <c r="BL130" s="16" t="s">
        <v>158</v>
      </c>
      <c r="BM130" s="204" t="s">
        <v>622</v>
      </c>
    </row>
    <row r="131" spans="1:65" s="13" customFormat="1">
      <c r="B131" s="206"/>
      <c r="C131" s="207"/>
      <c r="D131" s="208" t="s">
        <v>168</v>
      </c>
      <c r="E131" s="209" t="s">
        <v>1</v>
      </c>
      <c r="F131" s="210" t="s">
        <v>623</v>
      </c>
      <c r="G131" s="207"/>
      <c r="H131" s="211">
        <v>32.130000000000003</v>
      </c>
      <c r="I131" s="212"/>
      <c r="J131" s="207"/>
      <c r="K131" s="207"/>
      <c r="L131" s="213"/>
      <c r="M131" s="214"/>
      <c r="N131" s="215"/>
      <c r="O131" s="215"/>
      <c r="P131" s="215"/>
      <c r="Q131" s="215"/>
      <c r="R131" s="215"/>
      <c r="S131" s="215"/>
      <c r="T131" s="216"/>
      <c r="AT131" s="217" t="s">
        <v>168</v>
      </c>
      <c r="AU131" s="217" t="s">
        <v>95</v>
      </c>
      <c r="AV131" s="13" t="s">
        <v>95</v>
      </c>
      <c r="AW131" s="13" t="s">
        <v>41</v>
      </c>
      <c r="AX131" s="13" t="s">
        <v>86</v>
      </c>
      <c r="AY131" s="217" t="s">
        <v>151</v>
      </c>
    </row>
    <row r="132" spans="1:65" s="13" customFormat="1">
      <c r="B132" s="206"/>
      <c r="C132" s="207"/>
      <c r="D132" s="208" t="s">
        <v>168</v>
      </c>
      <c r="E132" s="209" t="s">
        <v>1</v>
      </c>
      <c r="F132" s="210" t="s">
        <v>624</v>
      </c>
      <c r="G132" s="207"/>
      <c r="H132" s="211">
        <v>49</v>
      </c>
      <c r="I132" s="212"/>
      <c r="J132" s="207"/>
      <c r="K132" s="207"/>
      <c r="L132" s="213"/>
      <c r="M132" s="214"/>
      <c r="N132" s="215"/>
      <c r="O132" s="215"/>
      <c r="P132" s="215"/>
      <c r="Q132" s="215"/>
      <c r="R132" s="215"/>
      <c r="S132" s="215"/>
      <c r="T132" s="216"/>
      <c r="AT132" s="217" t="s">
        <v>168</v>
      </c>
      <c r="AU132" s="217" t="s">
        <v>95</v>
      </c>
      <c r="AV132" s="13" t="s">
        <v>95</v>
      </c>
      <c r="AW132" s="13" t="s">
        <v>41</v>
      </c>
      <c r="AX132" s="13" t="s">
        <v>86</v>
      </c>
      <c r="AY132" s="217" t="s">
        <v>151</v>
      </c>
    </row>
    <row r="133" spans="1:65" s="14" customFormat="1">
      <c r="B133" s="218"/>
      <c r="C133" s="219"/>
      <c r="D133" s="208" t="s">
        <v>168</v>
      </c>
      <c r="E133" s="220" t="s">
        <v>1</v>
      </c>
      <c r="F133" s="221" t="s">
        <v>173</v>
      </c>
      <c r="G133" s="219"/>
      <c r="H133" s="222">
        <v>81.13</v>
      </c>
      <c r="I133" s="223"/>
      <c r="J133" s="219"/>
      <c r="K133" s="219"/>
      <c r="L133" s="224"/>
      <c r="M133" s="225"/>
      <c r="N133" s="226"/>
      <c r="O133" s="226"/>
      <c r="P133" s="226"/>
      <c r="Q133" s="226"/>
      <c r="R133" s="226"/>
      <c r="S133" s="226"/>
      <c r="T133" s="227"/>
      <c r="AT133" s="228" t="s">
        <v>168</v>
      </c>
      <c r="AU133" s="228" t="s">
        <v>95</v>
      </c>
      <c r="AV133" s="14" t="s">
        <v>158</v>
      </c>
      <c r="AW133" s="14" t="s">
        <v>41</v>
      </c>
      <c r="AX133" s="14" t="s">
        <v>93</v>
      </c>
      <c r="AY133" s="228" t="s">
        <v>151</v>
      </c>
    </row>
    <row r="134" spans="1:65" s="2" customFormat="1" ht="14.45" customHeight="1">
      <c r="A134" s="34"/>
      <c r="B134" s="35"/>
      <c r="C134" s="229" t="s">
        <v>177</v>
      </c>
      <c r="D134" s="229" t="s">
        <v>196</v>
      </c>
      <c r="E134" s="230" t="s">
        <v>625</v>
      </c>
      <c r="F134" s="231" t="s">
        <v>626</v>
      </c>
      <c r="G134" s="232" t="s">
        <v>180</v>
      </c>
      <c r="H134" s="233">
        <v>146.03399999999999</v>
      </c>
      <c r="I134" s="234"/>
      <c r="J134" s="235">
        <f>ROUND(I134*H134,2)</f>
        <v>0</v>
      </c>
      <c r="K134" s="231" t="s">
        <v>627</v>
      </c>
      <c r="L134" s="236"/>
      <c r="M134" s="237" t="s">
        <v>1</v>
      </c>
      <c r="N134" s="238" t="s">
        <v>51</v>
      </c>
      <c r="O134" s="71"/>
      <c r="P134" s="202">
        <f>O134*H134</f>
        <v>0</v>
      </c>
      <c r="Q134" s="202">
        <v>1</v>
      </c>
      <c r="R134" s="202">
        <f>Q134*H134</f>
        <v>146.03399999999999</v>
      </c>
      <c r="S134" s="202">
        <v>0</v>
      </c>
      <c r="T134" s="203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4" t="s">
        <v>191</v>
      </c>
      <c r="AT134" s="204" t="s">
        <v>196</v>
      </c>
      <c r="AU134" s="204" t="s">
        <v>95</v>
      </c>
      <c r="AY134" s="16" t="s">
        <v>151</v>
      </c>
      <c r="BE134" s="205">
        <f>IF(N134="základní",J134,0)</f>
        <v>0</v>
      </c>
      <c r="BF134" s="205">
        <f>IF(N134="snížená",J134,0)</f>
        <v>0</v>
      </c>
      <c r="BG134" s="205">
        <f>IF(N134="zákl. přenesená",J134,0)</f>
        <v>0</v>
      </c>
      <c r="BH134" s="205">
        <f>IF(N134="sníž. přenesená",J134,0)</f>
        <v>0</v>
      </c>
      <c r="BI134" s="205">
        <f>IF(N134="nulová",J134,0)</f>
        <v>0</v>
      </c>
      <c r="BJ134" s="16" t="s">
        <v>93</v>
      </c>
      <c r="BK134" s="205">
        <f>ROUND(I134*H134,2)</f>
        <v>0</v>
      </c>
      <c r="BL134" s="16" t="s">
        <v>158</v>
      </c>
      <c r="BM134" s="204" t="s">
        <v>628</v>
      </c>
    </row>
    <row r="135" spans="1:65" s="13" customFormat="1">
      <c r="B135" s="206"/>
      <c r="C135" s="207"/>
      <c r="D135" s="208" t="s">
        <v>168</v>
      </c>
      <c r="E135" s="207"/>
      <c r="F135" s="210" t="s">
        <v>629</v>
      </c>
      <c r="G135" s="207"/>
      <c r="H135" s="211">
        <v>146.03399999999999</v>
      </c>
      <c r="I135" s="212"/>
      <c r="J135" s="207"/>
      <c r="K135" s="207"/>
      <c r="L135" s="213"/>
      <c r="M135" s="214"/>
      <c r="N135" s="215"/>
      <c r="O135" s="215"/>
      <c r="P135" s="215"/>
      <c r="Q135" s="215"/>
      <c r="R135" s="215"/>
      <c r="S135" s="215"/>
      <c r="T135" s="216"/>
      <c r="AT135" s="217" t="s">
        <v>168</v>
      </c>
      <c r="AU135" s="217" t="s">
        <v>95</v>
      </c>
      <c r="AV135" s="13" t="s">
        <v>95</v>
      </c>
      <c r="AW135" s="13" t="s">
        <v>4</v>
      </c>
      <c r="AX135" s="13" t="s">
        <v>93</v>
      </c>
      <c r="AY135" s="217" t="s">
        <v>151</v>
      </c>
    </row>
    <row r="136" spans="1:65" s="2" customFormat="1" ht="24.2" customHeight="1">
      <c r="A136" s="34"/>
      <c r="B136" s="35"/>
      <c r="C136" s="193" t="s">
        <v>183</v>
      </c>
      <c r="D136" s="193" t="s">
        <v>153</v>
      </c>
      <c r="E136" s="194" t="s">
        <v>630</v>
      </c>
      <c r="F136" s="195" t="s">
        <v>631</v>
      </c>
      <c r="G136" s="196" t="s">
        <v>166</v>
      </c>
      <c r="H136" s="197">
        <v>81.13</v>
      </c>
      <c r="I136" s="198"/>
      <c r="J136" s="199">
        <f>ROUND(I136*H136,2)</f>
        <v>0</v>
      </c>
      <c r="K136" s="195" t="s">
        <v>157</v>
      </c>
      <c r="L136" s="39"/>
      <c r="M136" s="200" t="s">
        <v>1</v>
      </c>
      <c r="N136" s="201" t="s">
        <v>51</v>
      </c>
      <c r="O136" s="71"/>
      <c r="P136" s="202">
        <f>O136*H136</f>
        <v>0</v>
      </c>
      <c r="Q136" s="202">
        <v>0</v>
      </c>
      <c r="R136" s="202">
        <f>Q136*H136</f>
        <v>0</v>
      </c>
      <c r="S136" s="202">
        <v>0</v>
      </c>
      <c r="T136" s="203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4" t="s">
        <v>158</v>
      </c>
      <c r="AT136" s="204" t="s">
        <v>153</v>
      </c>
      <c r="AU136" s="204" t="s">
        <v>95</v>
      </c>
      <c r="AY136" s="16" t="s">
        <v>151</v>
      </c>
      <c r="BE136" s="205">
        <f>IF(N136="základní",J136,0)</f>
        <v>0</v>
      </c>
      <c r="BF136" s="205">
        <f>IF(N136="snížená",J136,0)</f>
        <v>0</v>
      </c>
      <c r="BG136" s="205">
        <f>IF(N136="zákl. přenesená",J136,0)</f>
        <v>0</v>
      </c>
      <c r="BH136" s="205">
        <f>IF(N136="sníž. přenesená",J136,0)</f>
        <v>0</v>
      </c>
      <c r="BI136" s="205">
        <f>IF(N136="nulová",J136,0)</f>
        <v>0</v>
      </c>
      <c r="BJ136" s="16" t="s">
        <v>93</v>
      </c>
      <c r="BK136" s="205">
        <f>ROUND(I136*H136,2)</f>
        <v>0</v>
      </c>
      <c r="BL136" s="16" t="s">
        <v>158</v>
      </c>
      <c r="BM136" s="204" t="s">
        <v>632</v>
      </c>
    </row>
    <row r="137" spans="1:65" s="2" customFormat="1" ht="14.45" customHeight="1">
      <c r="A137" s="34"/>
      <c r="B137" s="35"/>
      <c r="C137" s="193" t="s">
        <v>187</v>
      </c>
      <c r="D137" s="193" t="s">
        <v>153</v>
      </c>
      <c r="E137" s="194" t="s">
        <v>633</v>
      </c>
      <c r="F137" s="195" t="s">
        <v>634</v>
      </c>
      <c r="G137" s="196" t="s">
        <v>206</v>
      </c>
      <c r="H137" s="197">
        <v>21</v>
      </c>
      <c r="I137" s="198"/>
      <c r="J137" s="199">
        <f>ROUND(I137*H137,2)</f>
        <v>0</v>
      </c>
      <c r="K137" s="195" t="s">
        <v>157</v>
      </c>
      <c r="L137" s="39"/>
      <c r="M137" s="200" t="s">
        <v>1</v>
      </c>
      <c r="N137" s="201" t="s">
        <v>51</v>
      </c>
      <c r="O137" s="71"/>
      <c r="P137" s="202">
        <f>O137*H137</f>
        <v>0</v>
      </c>
      <c r="Q137" s="202">
        <v>0</v>
      </c>
      <c r="R137" s="202">
        <f>Q137*H137</f>
        <v>0</v>
      </c>
      <c r="S137" s="202">
        <v>0</v>
      </c>
      <c r="T137" s="203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4" t="s">
        <v>158</v>
      </c>
      <c r="AT137" s="204" t="s">
        <v>153</v>
      </c>
      <c r="AU137" s="204" t="s">
        <v>95</v>
      </c>
      <c r="AY137" s="16" t="s">
        <v>151</v>
      </c>
      <c r="BE137" s="205">
        <f>IF(N137="základní",J137,0)</f>
        <v>0</v>
      </c>
      <c r="BF137" s="205">
        <f>IF(N137="snížená",J137,0)</f>
        <v>0</v>
      </c>
      <c r="BG137" s="205">
        <f>IF(N137="zákl. přenesená",J137,0)</f>
        <v>0</v>
      </c>
      <c r="BH137" s="205">
        <f>IF(N137="sníž. přenesená",J137,0)</f>
        <v>0</v>
      </c>
      <c r="BI137" s="205">
        <f>IF(N137="nulová",J137,0)</f>
        <v>0</v>
      </c>
      <c r="BJ137" s="16" t="s">
        <v>93</v>
      </c>
      <c r="BK137" s="205">
        <f>ROUND(I137*H137,2)</f>
        <v>0</v>
      </c>
      <c r="BL137" s="16" t="s">
        <v>158</v>
      </c>
      <c r="BM137" s="204" t="s">
        <v>635</v>
      </c>
    </row>
    <row r="138" spans="1:65" s="2" customFormat="1" ht="14.45" customHeight="1">
      <c r="A138" s="34"/>
      <c r="B138" s="35"/>
      <c r="C138" s="229" t="s">
        <v>191</v>
      </c>
      <c r="D138" s="229" t="s">
        <v>196</v>
      </c>
      <c r="E138" s="230" t="s">
        <v>636</v>
      </c>
      <c r="F138" s="231" t="s">
        <v>637</v>
      </c>
      <c r="G138" s="232" t="s">
        <v>356</v>
      </c>
      <c r="H138" s="233">
        <v>70</v>
      </c>
      <c r="I138" s="234"/>
      <c r="J138" s="235">
        <f>ROUND(I138*H138,2)</f>
        <v>0</v>
      </c>
      <c r="K138" s="231" t="s">
        <v>157</v>
      </c>
      <c r="L138" s="236"/>
      <c r="M138" s="237" t="s">
        <v>1</v>
      </c>
      <c r="N138" s="238" t="s">
        <v>51</v>
      </c>
      <c r="O138" s="71"/>
      <c r="P138" s="202">
        <f>O138*H138</f>
        <v>0</v>
      </c>
      <c r="Q138" s="202">
        <v>1.8000000000000001E-4</v>
      </c>
      <c r="R138" s="202">
        <f>Q138*H138</f>
        <v>1.26E-2</v>
      </c>
      <c r="S138" s="202">
        <v>0</v>
      </c>
      <c r="T138" s="203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4" t="s">
        <v>191</v>
      </c>
      <c r="AT138" s="204" t="s">
        <v>196</v>
      </c>
      <c r="AU138" s="204" t="s">
        <v>95</v>
      </c>
      <c r="AY138" s="16" t="s">
        <v>151</v>
      </c>
      <c r="BE138" s="205">
        <f>IF(N138="základní",J138,0)</f>
        <v>0</v>
      </c>
      <c r="BF138" s="205">
        <f>IF(N138="snížená",J138,0)</f>
        <v>0</v>
      </c>
      <c r="BG138" s="205">
        <f>IF(N138="zákl. přenesená",J138,0)</f>
        <v>0</v>
      </c>
      <c r="BH138" s="205">
        <f>IF(N138="sníž. přenesená",J138,0)</f>
        <v>0</v>
      </c>
      <c r="BI138" s="205">
        <f>IF(N138="nulová",J138,0)</f>
        <v>0</v>
      </c>
      <c r="BJ138" s="16" t="s">
        <v>93</v>
      </c>
      <c r="BK138" s="205">
        <f>ROUND(I138*H138,2)</f>
        <v>0</v>
      </c>
      <c r="BL138" s="16" t="s">
        <v>158</v>
      </c>
      <c r="BM138" s="204" t="s">
        <v>638</v>
      </c>
    </row>
    <row r="139" spans="1:65" s="2" customFormat="1" ht="14.45" customHeight="1">
      <c r="A139" s="34"/>
      <c r="B139" s="35"/>
      <c r="C139" s="229" t="s">
        <v>195</v>
      </c>
      <c r="D139" s="229" t="s">
        <v>196</v>
      </c>
      <c r="E139" s="230" t="s">
        <v>639</v>
      </c>
      <c r="F139" s="231" t="s">
        <v>640</v>
      </c>
      <c r="G139" s="232" t="s">
        <v>180</v>
      </c>
      <c r="H139" s="233">
        <v>2.0859999999999999</v>
      </c>
      <c r="I139" s="234"/>
      <c r="J139" s="235">
        <f>ROUND(I139*H139,2)</f>
        <v>0</v>
      </c>
      <c r="K139" s="231" t="s">
        <v>157</v>
      </c>
      <c r="L139" s="236"/>
      <c r="M139" s="237" t="s">
        <v>1</v>
      </c>
      <c r="N139" s="238" t="s">
        <v>51</v>
      </c>
      <c r="O139" s="71"/>
      <c r="P139" s="202">
        <f>O139*H139</f>
        <v>0</v>
      </c>
      <c r="Q139" s="202">
        <v>1</v>
      </c>
      <c r="R139" s="202">
        <f>Q139*H139</f>
        <v>2.0859999999999999</v>
      </c>
      <c r="S139" s="202">
        <v>0</v>
      </c>
      <c r="T139" s="203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4" t="s">
        <v>191</v>
      </c>
      <c r="AT139" s="204" t="s">
        <v>196</v>
      </c>
      <c r="AU139" s="204" t="s">
        <v>95</v>
      </c>
      <c r="AY139" s="16" t="s">
        <v>151</v>
      </c>
      <c r="BE139" s="205">
        <f>IF(N139="základní",J139,0)</f>
        <v>0</v>
      </c>
      <c r="BF139" s="205">
        <f>IF(N139="snížená",J139,0)</f>
        <v>0</v>
      </c>
      <c r="BG139" s="205">
        <f>IF(N139="zákl. přenesená",J139,0)</f>
        <v>0</v>
      </c>
      <c r="BH139" s="205">
        <f>IF(N139="sníž. přenesená",J139,0)</f>
        <v>0</v>
      </c>
      <c r="BI139" s="205">
        <f>IF(N139="nulová",J139,0)</f>
        <v>0</v>
      </c>
      <c r="BJ139" s="16" t="s">
        <v>93</v>
      </c>
      <c r="BK139" s="205">
        <f>ROUND(I139*H139,2)</f>
        <v>0</v>
      </c>
      <c r="BL139" s="16" t="s">
        <v>158</v>
      </c>
      <c r="BM139" s="204" t="s">
        <v>641</v>
      </c>
    </row>
    <row r="140" spans="1:65" s="2" customFormat="1" ht="19.5">
      <c r="A140" s="34"/>
      <c r="B140" s="35"/>
      <c r="C140" s="36"/>
      <c r="D140" s="208" t="s">
        <v>213</v>
      </c>
      <c r="E140" s="36"/>
      <c r="F140" s="239" t="s">
        <v>642</v>
      </c>
      <c r="G140" s="36"/>
      <c r="H140" s="36"/>
      <c r="I140" s="240"/>
      <c r="J140" s="36"/>
      <c r="K140" s="36"/>
      <c r="L140" s="39"/>
      <c r="M140" s="241"/>
      <c r="N140" s="242"/>
      <c r="O140" s="71"/>
      <c r="P140" s="71"/>
      <c r="Q140" s="71"/>
      <c r="R140" s="71"/>
      <c r="S140" s="71"/>
      <c r="T140" s="72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6" t="s">
        <v>213</v>
      </c>
      <c r="AU140" s="16" t="s">
        <v>95</v>
      </c>
    </row>
    <row r="141" spans="1:65" s="13" customFormat="1">
      <c r="B141" s="206"/>
      <c r="C141" s="207"/>
      <c r="D141" s="208" t="s">
        <v>168</v>
      </c>
      <c r="E141" s="207"/>
      <c r="F141" s="210" t="s">
        <v>643</v>
      </c>
      <c r="G141" s="207"/>
      <c r="H141" s="211">
        <v>2.0859999999999999</v>
      </c>
      <c r="I141" s="212"/>
      <c r="J141" s="207"/>
      <c r="K141" s="207"/>
      <c r="L141" s="213"/>
      <c r="M141" s="214"/>
      <c r="N141" s="215"/>
      <c r="O141" s="215"/>
      <c r="P141" s="215"/>
      <c r="Q141" s="215"/>
      <c r="R141" s="215"/>
      <c r="S141" s="215"/>
      <c r="T141" s="216"/>
      <c r="AT141" s="217" t="s">
        <v>168</v>
      </c>
      <c r="AU141" s="217" t="s">
        <v>95</v>
      </c>
      <c r="AV141" s="13" t="s">
        <v>95</v>
      </c>
      <c r="AW141" s="13" t="s">
        <v>4</v>
      </c>
      <c r="AX141" s="13" t="s">
        <v>93</v>
      </c>
      <c r="AY141" s="217" t="s">
        <v>151</v>
      </c>
    </row>
    <row r="142" spans="1:65" s="2" customFormat="1" ht="37.9" customHeight="1">
      <c r="A142" s="34"/>
      <c r="B142" s="35"/>
      <c r="C142" s="229" t="s">
        <v>203</v>
      </c>
      <c r="D142" s="229" t="s">
        <v>196</v>
      </c>
      <c r="E142" s="230" t="s">
        <v>644</v>
      </c>
      <c r="F142" s="231" t="s">
        <v>645</v>
      </c>
      <c r="G142" s="232" t="s">
        <v>356</v>
      </c>
      <c r="H142" s="233">
        <v>35</v>
      </c>
      <c r="I142" s="234"/>
      <c r="J142" s="235">
        <f>ROUND(I142*H142,2)</f>
        <v>0</v>
      </c>
      <c r="K142" s="231" t="s">
        <v>157</v>
      </c>
      <c r="L142" s="236"/>
      <c r="M142" s="237" t="s">
        <v>1</v>
      </c>
      <c r="N142" s="238" t="s">
        <v>51</v>
      </c>
      <c r="O142" s="71"/>
      <c r="P142" s="202">
        <f>O142*H142</f>
        <v>0</v>
      </c>
      <c r="Q142" s="202">
        <v>0.30399999999999999</v>
      </c>
      <c r="R142" s="202">
        <f>Q142*H142</f>
        <v>10.64</v>
      </c>
      <c r="S142" s="202">
        <v>0</v>
      </c>
      <c r="T142" s="203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4" t="s">
        <v>191</v>
      </c>
      <c r="AT142" s="204" t="s">
        <v>196</v>
      </c>
      <c r="AU142" s="204" t="s">
        <v>95</v>
      </c>
      <c r="AY142" s="16" t="s">
        <v>151</v>
      </c>
      <c r="BE142" s="205">
        <f>IF(N142="základní",J142,0)</f>
        <v>0</v>
      </c>
      <c r="BF142" s="205">
        <f>IF(N142="snížená",J142,0)</f>
        <v>0</v>
      </c>
      <c r="BG142" s="205">
        <f>IF(N142="zákl. přenesená",J142,0)</f>
        <v>0</v>
      </c>
      <c r="BH142" s="205">
        <f>IF(N142="sníž. přenesená",J142,0)</f>
        <v>0</v>
      </c>
      <c r="BI142" s="205">
        <f>IF(N142="nulová",J142,0)</f>
        <v>0</v>
      </c>
      <c r="BJ142" s="16" t="s">
        <v>93</v>
      </c>
      <c r="BK142" s="205">
        <f>ROUND(I142*H142,2)</f>
        <v>0</v>
      </c>
      <c r="BL142" s="16" t="s">
        <v>158</v>
      </c>
      <c r="BM142" s="204" t="s">
        <v>646</v>
      </c>
    </row>
    <row r="143" spans="1:65" s="2" customFormat="1" ht="24.2" customHeight="1">
      <c r="A143" s="34"/>
      <c r="B143" s="35"/>
      <c r="C143" s="193" t="s">
        <v>209</v>
      </c>
      <c r="D143" s="193" t="s">
        <v>153</v>
      </c>
      <c r="E143" s="194" t="s">
        <v>647</v>
      </c>
      <c r="F143" s="195" t="s">
        <v>648</v>
      </c>
      <c r="G143" s="196" t="s">
        <v>356</v>
      </c>
      <c r="H143" s="197">
        <v>4</v>
      </c>
      <c r="I143" s="198"/>
      <c r="J143" s="199">
        <f>ROUND(I143*H143,2)</f>
        <v>0</v>
      </c>
      <c r="K143" s="195" t="s">
        <v>157</v>
      </c>
      <c r="L143" s="39"/>
      <c r="M143" s="200" t="s">
        <v>1</v>
      </c>
      <c r="N143" s="201" t="s">
        <v>51</v>
      </c>
      <c r="O143" s="71"/>
      <c r="P143" s="202">
        <f>O143*H143</f>
        <v>0</v>
      </c>
      <c r="Q143" s="202">
        <v>0</v>
      </c>
      <c r="R143" s="202">
        <f>Q143*H143</f>
        <v>0</v>
      </c>
      <c r="S143" s="202">
        <v>4.2900000000000004E-3</v>
      </c>
      <c r="T143" s="203">
        <f>S143*H143</f>
        <v>1.7160000000000002E-2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4" t="s">
        <v>158</v>
      </c>
      <c r="AT143" s="204" t="s">
        <v>153</v>
      </c>
      <c r="AU143" s="204" t="s">
        <v>95</v>
      </c>
      <c r="AY143" s="16" t="s">
        <v>151</v>
      </c>
      <c r="BE143" s="205">
        <f>IF(N143="základní",J143,0)</f>
        <v>0</v>
      </c>
      <c r="BF143" s="205">
        <f>IF(N143="snížená",J143,0)</f>
        <v>0</v>
      </c>
      <c r="BG143" s="205">
        <f>IF(N143="zákl. přenesená",J143,0)</f>
        <v>0</v>
      </c>
      <c r="BH143" s="205">
        <f>IF(N143="sníž. přenesená",J143,0)</f>
        <v>0</v>
      </c>
      <c r="BI143" s="205">
        <f>IF(N143="nulová",J143,0)</f>
        <v>0</v>
      </c>
      <c r="BJ143" s="16" t="s">
        <v>93</v>
      </c>
      <c r="BK143" s="205">
        <f>ROUND(I143*H143,2)</f>
        <v>0</v>
      </c>
      <c r="BL143" s="16" t="s">
        <v>158</v>
      </c>
      <c r="BM143" s="204" t="s">
        <v>649</v>
      </c>
    </row>
    <row r="144" spans="1:65" s="2" customFormat="1" ht="24.2" customHeight="1">
      <c r="A144" s="34"/>
      <c r="B144" s="35"/>
      <c r="C144" s="229" t="s">
        <v>216</v>
      </c>
      <c r="D144" s="229" t="s">
        <v>196</v>
      </c>
      <c r="E144" s="230" t="s">
        <v>650</v>
      </c>
      <c r="F144" s="231" t="s">
        <v>651</v>
      </c>
      <c r="G144" s="232" t="s">
        <v>356</v>
      </c>
      <c r="H144" s="233">
        <v>4</v>
      </c>
      <c r="I144" s="234"/>
      <c r="J144" s="235">
        <f>ROUND(I144*H144,2)</f>
        <v>0</v>
      </c>
      <c r="K144" s="231" t="s">
        <v>157</v>
      </c>
      <c r="L144" s="236"/>
      <c r="M144" s="237" t="s">
        <v>1</v>
      </c>
      <c r="N144" s="238" t="s">
        <v>51</v>
      </c>
      <c r="O144" s="71"/>
      <c r="P144" s="202">
        <f>O144*H144</f>
        <v>0</v>
      </c>
      <c r="Q144" s="202">
        <v>3.7699999999999999E-3</v>
      </c>
      <c r="R144" s="202">
        <f>Q144*H144</f>
        <v>1.508E-2</v>
      </c>
      <c r="S144" s="202">
        <v>0</v>
      </c>
      <c r="T144" s="203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4" t="s">
        <v>191</v>
      </c>
      <c r="AT144" s="204" t="s">
        <v>196</v>
      </c>
      <c r="AU144" s="204" t="s">
        <v>95</v>
      </c>
      <c r="AY144" s="16" t="s">
        <v>151</v>
      </c>
      <c r="BE144" s="205">
        <f>IF(N144="základní",J144,0)</f>
        <v>0</v>
      </c>
      <c r="BF144" s="205">
        <f>IF(N144="snížená",J144,0)</f>
        <v>0</v>
      </c>
      <c r="BG144" s="205">
        <f>IF(N144="zákl. přenesená",J144,0)</f>
        <v>0</v>
      </c>
      <c r="BH144" s="205">
        <f>IF(N144="sníž. přenesená",J144,0)</f>
        <v>0</v>
      </c>
      <c r="BI144" s="205">
        <f>IF(N144="nulová",J144,0)</f>
        <v>0</v>
      </c>
      <c r="BJ144" s="16" t="s">
        <v>93</v>
      </c>
      <c r="BK144" s="205">
        <f>ROUND(I144*H144,2)</f>
        <v>0</v>
      </c>
      <c r="BL144" s="16" t="s">
        <v>158</v>
      </c>
      <c r="BM144" s="204" t="s">
        <v>652</v>
      </c>
    </row>
    <row r="145" spans="1:65" s="2" customFormat="1" ht="24.2" customHeight="1">
      <c r="A145" s="34"/>
      <c r="B145" s="35"/>
      <c r="C145" s="193" t="s">
        <v>221</v>
      </c>
      <c r="D145" s="193" t="s">
        <v>153</v>
      </c>
      <c r="E145" s="194" t="s">
        <v>653</v>
      </c>
      <c r="F145" s="195" t="s">
        <v>654</v>
      </c>
      <c r="G145" s="196" t="s">
        <v>206</v>
      </c>
      <c r="H145" s="197">
        <v>300</v>
      </c>
      <c r="I145" s="198"/>
      <c r="J145" s="199">
        <f>ROUND(I145*H145,2)</f>
        <v>0</v>
      </c>
      <c r="K145" s="195" t="s">
        <v>157</v>
      </c>
      <c r="L145" s="39"/>
      <c r="M145" s="200" t="s">
        <v>1</v>
      </c>
      <c r="N145" s="201" t="s">
        <v>51</v>
      </c>
      <c r="O145" s="71"/>
      <c r="P145" s="202">
        <f>O145*H145</f>
        <v>0</v>
      </c>
      <c r="Q145" s="202">
        <v>0</v>
      </c>
      <c r="R145" s="202">
        <f>Q145*H145</f>
        <v>0</v>
      </c>
      <c r="S145" s="202">
        <v>0</v>
      </c>
      <c r="T145" s="203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4" t="s">
        <v>158</v>
      </c>
      <c r="AT145" s="204" t="s">
        <v>153</v>
      </c>
      <c r="AU145" s="204" t="s">
        <v>95</v>
      </c>
      <c r="AY145" s="16" t="s">
        <v>151</v>
      </c>
      <c r="BE145" s="205">
        <f>IF(N145="základní",J145,0)</f>
        <v>0</v>
      </c>
      <c r="BF145" s="205">
        <f>IF(N145="snížená",J145,0)</f>
        <v>0</v>
      </c>
      <c r="BG145" s="205">
        <f>IF(N145="zákl. přenesená",J145,0)</f>
        <v>0</v>
      </c>
      <c r="BH145" s="205">
        <f>IF(N145="sníž. přenesená",J145,0)</f>
        <v>0</v>
      </c>
      <c r="BI145" s="205">
        <f>IF(N145="nulová",J145,0)</f>
        <v>0</v>
      </c>
      <c r="BJ145" s="16" t="s">
        <v>93</v>
      </c>
      <c r="BK145" s="205">
        <f>ROUND(I145*H145,2)</f>
        <v>0</v>
      </c>
      <c r="BL145" s="16" t="s">
        <v>158</v>
      </c>
      <c r="BM145" s="204" t="s">
        <v>655</v>
      </c>
    </row>
    <row r="146" spans="1:65" s="2" customFormat="1" ht="24.2" customHeight="1">
      <c r="A146" s="34"/>
      <c r="B146" s="35"/>
      <c r="C146" s="193" t="s">
        <v>228</v>
      </c>
      <c r="D146" s="193" t="s">
        <v>153</v>
      </c>
      <c r="E146" s="194" t="s">
        <v>656</v>
      </c>
      <c r="F146" s="195" t="s">
        <v>657</v>
      </c>
      <c r="G146" s="196" t="s">
        <v>206</v>
      </c>
      <c r="H146" s="197">
        <v>2500</v>
      </c>
      <c r="I146" s="198"/>
      <c r="J146" s="199">
        <f>ROUND(I146*H146,2)</f>
        <v>0</v>
      </c>
      <c r="K146" s="195" t="s">
        <v>1</v>
      </c>
      <c r="L146" s="39"/>
      <c r="M146" s="200" t="s">
        <v>1</v>
      </c>
      <c r="N146" s="201" t="s">
        <v>51</v>
      </c>
      <c r="O146" s="71"/>
      <c r="P146" s="202">
        <f>O146*H146</f>
        <v>0</v>
      </c>
      <c r="Q146" s="202">
        <v>0</v>
      </c>
      <c r="R146" s="202">
        <f>Q146*H146</f>
        <v>0</v>
      </c>
      <c r="S146" s="202">
        <v>0</v>
      </c>
      <c r="T146" s="203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4" t="s">
        <v>158</v>
      </c>
      <c r="AT146" s="204" t="s">
        <v>153</v>
      </c>
      <c r="AU146" s="204" t="s">
        <v>95</v>
      </c>
      <c r="AY146" s="16" t="s">
        <v>151</v>
      </c>
      <c r="BE146" s="205">
        <f>IF(N146="základní",J146,0)</f>
        <v>0</v>
      </c>
      <c r="BF146" s="205">
        <f>IF(N146="snížená",J146,0)</f>
        <v>0</v>
      </c>
      <c r="BG146" s="205">
        <f>IF(N146="zákl. přenesená",J146,0)</f>
        <v>0</v>
      </c>
      <c r="BH146" s="205">
        <f>IF(N146="sníž. přenesená",J146,0)</f>
        <v>0</v>
      </c>
      <c r="BI146" s="205">
        <f>IF(N146="nulová",J146,0)</f>
        <v>0</v>
      </c>
      <c r="BJ146" s="16" t="s">
        <v>93</v>
      </c>
      <c r="BK146" s="205">
        <f>ROUND(I146*H146,2)</f>
        <v>0</v>
      </c>
      <c r="BL146" s="16" t="s">
        <v>158</v>
      </c>
      <c r="BM146" s="204" t="s">
        <v>658</v>
      </c>
    </row>
    <row r="147" spans="1:65" s="2" customFormat="1" ht="39">
      <c r="A147" s="34"/>
      <c r="B147" s="35"/>
      <c r="C147" s="36"/>
      <c r="D147" s="208" t="s">
        <v>213</v>
      </c>
      <c r="E147" s="36"/>
      <c r="F147" s="239" t="s">
        <v>659</v>
      </c>
      <c r="G147" s="36"/>
      <c r="H147" s="36"/>
      <c r="I147" s="240"/>
      <c r="J147" s="36"/>
      <c r="K147" s="36"/>
      <c r="L147" s="39"/>
      <c r="M147" s="241"/>
      <c r="N147" s="242"/>
      <c r="O147" s="71"/>
      <c r="P147" s="71"/>
      <c r="Q147" s="71"/>
      <c r="R147" s="71"/>
      <c r="S147" s="71"/>
      <c r="T147" s="72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6" t="s">
        <v>213</v>
      </c>
      <c r="AU147" s="16" t="s">
        <v>95</v>
      </c>
    </row>
    <row r="148" spans="1:65" s="2" customFormat="1" ht="14.45" customHeight="1">
      <c r="A148" s="34"/>
      <c r="B148" s="35"/>
      <c r="C148" s="193" t="s">
        <v>8</v>
      </c>
      <c r="D148" s="193" t="s">
        <v>153</v>
      </c>
      <c r="E148" s="194" t="s">
        <v>660</v>
      </c>
      <c r="F148" s="195" t="s">
        <v>661</v>
      </c>
      <c r="G148" s="196" t="s">
        <v>166</v>
      </c>
      <c r="H148" s="197">
        <v>70</v>
      </c>
      <c r="I148" s="198"/>
      <c r="J148" s="199">
        <f>ROUND(I148*H148,2)</f>
        <v>0</v>
      </c>
      <c r="K148" s="195" t="s">
        <v>157</v>
      </c>
      <c r="L148" s="39"/>
      <c r="M148" s="200" t="s">
        <v>1</v>
      </c>
      <c r="N148" s="201" t="s">
        <v>51</v>
      </c>
      <c r="O148" s="71"/>
      <c r="P148" s="202">
        <f>O148*H148</f>
        <v>0</v>
      </c>
      <c r="Q148" s="202">
        <v>0</v>
      </c>
      <c r="R148" s="202">
        <f>Q148*H148</f>
        <v>0</v>
      </c>
      <c r="S148" s="202">
        <v>0.2</v>
      </c>
      <c r="T148" s="203">
        <f>S148*H148</f>
        <v>14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4" t="s">
        <v>158</v>
      </c>
      <c r="AT148" s="204" t="s">
        <v>153</v>
      </c>
      <c r="AU148" s="204" t="s">
        <v>95</v>
      </c>
      <c r="AY148" s="16" t="s">
        <v>151</v>
      </c>
      <c r="BE148" s="205">
        <f>IF(N148="základní",J148,0)</f>
        <v>0</v>
      </c>
      <c r="BF148" s="205">
        <f>IF(N148="snížená",J148,0)</f>
        <v>0</v>
      </c>
      <c r="BG148" s="205">
        <f>IF(N148="zákl. přenesená",J148,0)</f>
        <v>0</v>
      </c>
      <c r="BH148" s="205">
        <f>IF(N148="sníž. přenesená",J148,0)</f>
        <v>0</v>
      </c>
      <c r="BI148" s="205">
        <f>IF(N148="nulová",J148,0)</f>
        <v>0</v>
      </c>
      <c r="BJ148" s="16" t="s">
        <v>93</v>
      </c>
      <c r="BK148" s="205">
        <f>ROUND(I148*H148,2)</f>
        <v>0</v>
      </c>
      <c r="BL148" s="16" t="s">
        <v>158</v>
      </c>
      <c r="BM148" s="204" t="s">
        <v>662</v>
      </c>
    </row>
    <row r="149" spans="1:65" s="2" customFormat="1" ht="14.45" customHeight="1">
      <c r="A149" s="34"/>
      <c r="B149" s="35"/>
      <c r="C149" s="229" t="s">
        <v>238</v>
      </c>
      <c r="D149" s="229" t="s">
        <v>196</v>
      </c>
      <c r="E149" s="230" t="s">
        <v>625</v>
      </c>
      <c r="F149" s="231" t="s">
        <v>626</v>
      </c>
      <c r="G149" s="232" t="s">
        <v>180</v>
      </c>
      <c r="H149" s="233">
        <v>126</v>
      </c>
      <c r="I149" s="234"/>
      <c r="J149" s="235">
        <f>ROUND(I149*H149,2)</f>
        <v>0</v>
      </c>
      <c r="K149" s="231" t="s">
        <v>627</v>
      </c>
      <c r="L149" s="236"/>
      <c r="M149" s="237" t="s">
        <v>1</v>
      </c>
      <c r="N149" s="238" t="s">
        <v>51</v>
      </c>
      <c r="O149" s="71"/>
      <c r="P149" s="202">
        <f>O149*H149</f>
        <v>0</v>
      </c>
      <c r="Q149" s="202">
        <v>1</v>
      </c>
      <c r="R149" s="202">
        <f>Q149*H149</f>
        <v>126</v>
      </c>
      <c r="S149" s="202">
        <v>0</v>
      </c>
      <c r="T149" s="203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4" t="s">
        <v>191</v>
      </c>
      <c r="AT149" s="204" t="s">
        <v>196</v>
      </c>
      <c r="AU149" s="204" t="s">
        <v>95</v>
      </c>
      <c r="AY149" s="16" t="s">
        <v>151</v>
      </c>
      <c r="BE149" s="205">
        <f>IF(N149="základní",J149,0)</f>
        <v>0</v>
      </c>
      <c r="BF149" s="205">
        <f>IF(N149="snížená",J149,0)</f>
        <v>0</v>
      </c>
      <c r="BG149" s="205">
        <f>IF(N149="zákl. přenesená",J149,0)</f>
        <v>0</v>
      </c>
      <c r="BH149" s="205">
        <f>IF(N149="sníž. přenesená",J149,0)</f>
        <v>0</v>
      </c>
      <c r="BI149" s="205">
        <f>IF(N149="nulová",J149,0)</f>
        <v>0</v>
      </c>
      <c r="BJ149" s="16" t="s">
        <v>93</v>
      </c>
      <c r="BK149" s="205">
        <f>ROUND(I149*H149,2)</f>
        <v>0</v>
      </c>
      <c r="BL149" s="16" t="s">
        <v>158</v>
      </c>
      <c r="BM149" s="204" t="s">
        <v>663</v>
      </c>
    </row>
    <row r="150" spans="1:65" s="13" customFormat="1">
      <c r="B150" s="206"/>
      <c r="C150" s="207"/>
      <c r="D150" s="208" t="s">
        <v>168</v>
      </c>
      <c r="E150" s="207"/>
      <c r="F150" s="210" t="s">
        <v>664</v>
      </c>
      <c r="G150" s="207"/>
      <c r="H150" s="211">
        <v>126</v>
      </c>
      <c r="I150" s="212"/>
      <c r="J150" s="207"/>
      <c r="K150" s="207"/>
      <c r="L150" s="213"/>
      <c r="M150" s="214"/>
      <c r="N150" s="215"/>
      <c r="O150" s="215"/>
      <c r="P150" s="215"/>
      <c r="Q150" s="215"/>
      <c r="R150" s="215"/>
      <c r="S150" s="215"/>
      <c r="T150" s="216"/>
      <c r="AT150" s="217" t="s">
        <v>168</v>
      </c>
      <c r="AU150" s="217" t="s">
        <v>95</v>
      </c>
      <c r="AV150" s="13" t="s">
        <v>95</v>
      </c>
      <c r="AW150" s="13" t="s">
        <v>4</v>
      </c>
      <c r="AX150" s="13" t="s">
        <v>93</v>
      </c>
      <c r="AY150" s="217" t="s">
        <v>151</v>
      </c>
    </row>
    <row r="151" spans="1:65" s="12" customFormat="1" ht="22.9" customHeight="1">
      <c r="B151" s="177"/>
      <c r="C151" s="178"/>
      <c r="D151" s="179" t="s">
        <v>85</v>
      </c>
      <c r="E151" s="191" t="s">
        <v>195</v>
      </c>
      <c r="F151" s="191" t="s">
        <v>329</v>
      </c>
      <c r="G151" s="178"/>
      <c r="H151" s="178"/>
      <c r="I151" s="181"/>
      <c r="J151" s="192">
        <f>BK151</f>
        <v>0</v>
      </c>
      <c r="K151" s="178"/>
      <c r="L151" s="183"/>
      <c r="M151" s="184"/>
      <c r="N151" s="185"/>
      <c r="O151" s="185"/>
      <c r="P151" s="186">
        <f>SUM(P152:P153)</f>
        <v>0</v>
      </c>
      <c r="Q151" s="185"/>
      <c r="R151" s="186">
        <f>SUM(R152:R153)</f>
        <v>2.1175839999999999</v>
      </c>
      <c r="S151" s="185"/>
      <c r="T151" s="187">
        <f>SUM(T152:T153)</f>
        <v>0</v>
      </c>
      <c r="AR151" s="188" t="s">
        <v>93</v>
      </c>
      <c r="AT151" s="189" t="s">
        <v>85</v>
      </c>
      <c r="AU151" s="189" t="s">
        <v>93</v>
      </c>
      <c r="AY151" s="188" t="s">
        <v>151</v>
      </c>
      <c r="BK151" s="190">
        <f>SUM(BK152:BK153)</f>
        <v>0</v>
      </c>
    </row>
    <row r="152" spans="1:65" s="2" customFormat="1" ht="14.45" customHeight="1">
      <c r="A152" s="34"/>
      <c r="B152" s="35"/>
      <c r="C152" s="193" t="s">
        <v>244</v>
      </c>
      <c r="D152" s="193" t="s">
        <v>153</v>
      </c>
      <c r="E152" s="194" t="s">
        <v>665</v>
      </c>
      <c r="F152" s="195" t="s">
        <v>666</v>
      </c>
      <c r="G152" s="196" t="s">
        <v>156</v>
      </c>
      <c r="H152" s="197">
        <v>11.2</v>
      </c>
      <c r="I152" s="198"/>
      <c r="J152" s="199">
        <f>ROUND(I152*H152,2)</f>
        <v>0</v>
      </c>
      <c r="K152" s="195" t="s">
        <v>157</v>
      </c>
      <c r="L152" s="39"/>
      <c r="M152" s="200" t="s">
        <v>1</v>
      </c>
      <c r="N152" s="201" t="s">
        <v>51</v>
      </c>
      <c r="O152" s="71"/>
      <c r="P152" s="202">
        <f>O152*H152</f>
        <v>0</v>
      </c>
      <c r="Q152" s="202">
        <v>0.18906999999999999</v>
      </c>
      <c r="R152" s="202">
        <f>Q152*H152</f>
        <v>2.1175839999999999</v>
      </c>
      <c r="S152" s="202">
        <v>0</v>
      </c>
      <c r="T152" s="203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4" t="s">
        <v>158</v>
      </c>
      <c r="AT152" s="204" t="s">
        <v>153</v>
      </c>
      <c r="AU152" s="204" t="s">
        <v>95</v>
      </c>
      <c r="AY152" s="16" t="s">
        <v>151</v>
      </c>
      <c r="BE152" s="205">
        <f>IF(N152="základní",J152,0)</f>
        <v>0</v>
      </c>
      <c r="BF152" s="205">
        <f>IF(N152="snížená",J152,0)</f>
        <v>0</v>
      </c>
      <c r="BG152" s="205">
        <f>IF(N152="zákl. přenesená",J152,0)</f>
        <v>0</v>
      </c>
      <c r="BH152" s="205">
        <f>IF(N152="sníž. přenesená",J152,0)</f>
        <v>0</v>
      </c>
      <c r="BI152" s="205">
        <f>IF(N152="nulová",J152,0)</f>
        <v>0</v>
      </c>
      <c r="BJ152" s="16" t="s">
        <v>93</v>
      </c>
      <c r="BK152" s="205">
        <f>ROUND(I152*H152,2)</f>
        <v>0</v>
      </c>
      <c r="BL152" s="16" t="s">
        <v>158</v>
      </c>
      <c r="BM152" s="204" t="s">
        <v>667</v>
      </c>
    </row>
    <row r="153" spans="1:65" s="13" customFormat="1">
      <c r="B153" s="206"/>
      <c r="C153" s="207"/>
      <c r="D153" s="208" t="s">
        <v>168</v>
      </c>
      <c r="E153" s="209" t="s">
        <v>1</v>
      </c>
      <c r="F153" s="210" t="s">
        <v>668</v>
      </c>
      <c r="G153" s="207"/>
      <c r="H153" s="211">
        <v>11.2</v>
      </c>
      <c r="I153" s="212"/>
      <c r="J153" s="207"/>
      <c r="K153" s="207"/>
      <c r="L153" s="213"/>
      <c r="M153" s="214"/>
      <c r="N153" s="215"/>
      <c r="O153" s="215"/>
      <c r="P153" s="215"/>
      <c r="Q153" s="215"/>
      <c r="R153" s="215"/>
      <c r="S153" s="215"/>
      <c r="T153" s="216"/>
      <c r="AT153" s="217" t="s">
        <v>168</v>
      </c>
      <c r="AU153" s="217" t="s">
        <v>95</v>
      </c>
      <c r="AV153" s="13" t="s">
        <v>95</v>
      </c>
      <c r="AW153" s="13" t="s">
        <v>41</v>
      </c>
      <c r="AX153" s="13" t="s">
        <v>93</v>
      </c>
      <c r="AY153" s="217" t="s">
        <v>151</v>
      </c>
    </row>
    <row r="154" spans="1:65" s="12" customFormat="1" ht="22.9" customHeight="1">
      <c r="B154" s="177"/>
      <c r="C154" s="178"/>
      <c r="D154" s="179" t="s">
        <v>85</v>
      </c>
      <c r="E154" s="191" t="s">
        <v>491</v>
      </c>
      <c r="F154" s="191" t="s">
        <v>492</v>
      </c>
      <c r="G154" s="178"/>
      <c r="H154" s="178"/>
      <c r="I154" s="181"/>
      <c r="J154" s="192">
        <f>BK154</f>
        <v>0</v>
      </c>
      <c r="K154" s="178"/>
      <c r="L154" s="183"/>
      <c r="M154" s="184"/>
      <c r="N154" s="185"/>
      <c r="O154" s="185"/>
      <c r="P154" s="186">
        <f>SUM(P155:P169)</f>
        <v>0</v>
      </c>
      <c r="Q154" s="185"/>
      <c r="R154" s="186">
        <f>SUM(R155:R169)</f>
        <v>0</v>
      </c>
      <c r="S154" s="185"/>
      <c r="T154" s="187">
        <f>SUM(T155:T169)</f>
        <v>0</v>
      </c>
      <c r="AR154" s="188" t="s">
        <v>93</v>
      </c>
      <c r="AT154" s="189" t="s">
        <v>85</v>
      </c>
      <c r="AU154" s="189" t="s">
        <v>93</v>
      </c>
      <c r="AY154" s="188" t="s">
        <v>151</v>
      </c>
      <c r="BK154" s="190">
        <f>SUM(BK155:BK169)</f>
        <v>0</v>
      </c>
    </row>
    <row r="155" spans="1:65" s="2" customFormat="1" ht="24.2" customHeight="1">
      <c r="A155" s="34"/>
      <c r="B155" s="35"/>
      <c r="C155" s="193" t="s">
        <v>250</v>
      </c>
      <c r="D155" s="193" t="s">
        <v>153</v>
      </c>
      <c r="E155" s="194" t="s">
        <v>494</v>
      </c>
      <c r="F155" s="195" t="s">
        <v>495</v>
      </c>
      <c r="G155" s="196" t="s">
        <v>180</v>
      </c>
      <c r="H155" s="197">
        <v>152.01300000000001</v>
      </c>
      <c r="I155" s="198"/>
      <c r="J155" s="199">
        <f>ROUND(I155*H155,2)</f>
        <v>0</v>
      </c>
      <c r="K155" s="195" t="s">
        <v>157</v>
      </c>
      <c r="L155" s="39"/>
      <c r="M155" s="200" t="s">
        <v>1</v>
      </c>
      <c r="N155" s="201" t="s">
        <v>51</v>
      </c>
      <c r="O155" s="71"/>
      <c r="P155" s="202">
        <f>O155*H155</f>
        <v>0</v>
      </c>
      <c r="Q155" s="202">
        <v>0</v>
      </c>
      <c r="R155" s="202">
        <f>Q155*H155</f>
        <v>0</v>
      </c>
      <c r="S155" s="202">
        <v>0</v>
      </c>
      <c r="T155" s="203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04" t="s">
        <v>158</v>
      </c>
      <c r="AT155" s="204" t="s">
        <v>153</v>
      </c>
      <c r="AU155" s="204" t="s">
        <v>95</v>
      </c>
      <c r="AY155" s="16" t="s">
        <v>151</v>
      </c>
      <c r="BE155" s="205">
        <f>IF(N155="základní",J155,0)</f>
        <v>0</v>
      </c>
      <c r="BF155" s="205">
        <f>IF(N155="snížená",J155,0)</f>
        <v>0</v>
      </c>
      <c r="BG155" s="205">
        <f>IF(N155="zákl. přenesená",J155,0)</f>
        <v>0</v>
      </c>
      <c r="BH155" s="205">
        <f>IF(N155="sníž. přenesená",J155,0)</f>
        <v>0</v>
      </c>
      <c r="BI155" s="205">
        <f>IF(N155="nulová",J155,0)</f>
        <v>0</v>
      </c>
      <c r="BJ155" s="16" t="s">
        <v>93</v>
      </c>
      <c r="BK155" s="205">
        <f>ROUND(I155*H155,2)</f>
        <v>0</v>
      </c>
      <c r="BL155" s="16" t="s">
        <v>158</v>
      </c>
      <c r="BM155" s="204" t="s">
        <v>669</v>
      </c>
    </row>
    <row r="156" spans="1:65" s="13" customFormat="1">
      <c r="B156" s="206"/>
      <c r="C156" s="207"/>
      <c r="D156" s="208" t="s">
        <v>168</v>
      </c>
      <c r="E156" s="209" t="s">
        <v>1</v>
      </c>
      <c r="F156" s="210" t="s">
        <v>670</v>
      </c>
      <c r="G156" s="207"/>
      <c r="H156" s="211">
        <v>152</v>
      </c>
      <c r="I156" s="212"/>
      <c r="J156" s="207"/>
      <c r="K156" s="207"/>
      <c r="L156" s="213"/>
      <c r="M156" s="214"/>
      <c r="N156" s="215"/>
      <c r="O156" s="215"/>
      <c r="P156" s="215"/>
      <c r="Q156" s="215"/>
      <c r="R156" s="215"/>
      <c r="S156" s="215"/>
      <c r="T156" s="216"/>
      <c r="AT156" s="217" t="s">
        <v>168</v>
      </c>
      <c r="AU156" s="217" t="s">
        <v>95</v>
      </c>
      <c r="AV156" s="13" t="s">
        <v>95</v>
      </c>
      <c r="AW156" s="13" t="s">
        <v>41</v>
      </c>
      <c r="AX156" s="13" t="s">
        <v>86</v>
      </c>
      <c r="AY156" s="217" t="s">
        <v>151</v>
      </c>
    </row>
    <row r="157" spans="1:65" s="13" customFormat="1">
      <c r="B157" s="206"/>
      <c r="C157" s="207"/>
      <c r="D157" s="208" t="s">
        <v>168</v>
      </c>
      <c r="E157" s="209" t="s">
        <v>1</v>
      </c>
      <c r="F157" s="210" t="s">
        <v>671</v>
      </c>
      <c r="G157" s="207"/>
      <c r="H157" s="211">
        <v>1.2999999999999999E-2</v>
      </c>
      <c r="I157" s="212"/>
      <c r="J157" s="207"/>
      <c r="K157" s="207"/>
      <c r="L157" s="213"/>
      <c r="M157" s="214"/>
      <c r="N157" s="215"/>
      <c r="O157" s="215"/>
      <c r="P157" s="215"/>
      <c r="Q157" s="215"/>
      <c r="R157" s="215"/>
      <c r="S157" s="215"/>
      <c r="T157" s="216"/>
      <c r="AT157" s="217" t="s">
        <v>168</v>
      </c>
      <c r="AU157" s="217" t="s">
        <v>95</v>
      </c>
      <c r="AV157" s="13" t="s">
        <v>95</v>
      </c>
      <c r="AW157" s="13" t="s">
        <v>41</v>
      </c>
      <c r="AX157" s="13" t="s">
        <v>86</v>
      </c>
      <c r="AY157" s="217" t="s">
        <v>151</v>
      </c>
    </row>
    <row r="158" spans="1:65" s="14" customFormat="1">
      <c r="B158" s="218"/>
      <c r="C158" s="219"/>
      <c r="D158" s="208" t="s">
        <v>168</v>
      </c>
      <c r="E158" s="220" t="s">
        <v>1</v>
      </c>
      <c r="F158" s="221" t="s">
        <v>173</v>
      </c>
      <c r="G158" s="219"/>
      <c r="H158" s="222">
        <v>152.01300000000001</v>
      </c>
      <c r="I158" s="223"/>
      <c r="J158" s="219"/>
      <c r="K158" s="219"/>
      <c r="L158" s="224"/>
      <c r="M158" s="225"/>
      <c r="N158" s="226"/>
      <c r="O158" s="226"/>
      <c r="P158" s="226"/>
      <c r="Q158" s="226"/>
      <c r="R158" s="226"/>
      <c r="S158" s="226"/>
      <c r="T158" s="227"/>
      <c r="AT158" s="228" t="s">
        <v>168</v>
      </c>
      <c r="AU158" s="228" t="s">
        <v>95</v>
      </c>
      <c r="AV158" s="14" t="s">
        <v>158</v>
      </c>
      <c r="AW158" s="14" t="s">
        <v>41</v>
      </c>
      <c r="AX158" s="14" t="s">
        <v>93</v>
      </c>
      <c r="AY158" s="228" t="s">
        <v>151</v>
      </c>
    </row>
    <row r="159" spans="1:65" s="2" customFormat="1" ht="24.2" customHeight="1">
      <c r="A159" s="34"/>
      <c r="B159" s="35"/>
      <c r="C159" s="193" t="s">
        <v>254</v>
      </c>
      <c r="D159" s="193" t="s">
        <v>153</v>
      </c>
      <c r="E159" s="194" t="s">
        <v>672</v>
      </c>
      <c r="F159" s="195" t="s">
        <v>673</v>
      </c>
      <c r="G159" s="196" t="s">
        <v>180</v>
      </c>
      <c r="H159" s="197">
        <v>152.01300000000001</v>
      </c>
      <c r="I159" s="198"/>
      <c r="J159" s="199">
        <f>ROUND(I159*H159,2)</f>
        <v>0</v>
      </c>
      <c r="K159" s="195" t="s">
        <v>157</v>
      </c>
      <c r="L159" s="39"/>
      <c r="M159" s="200" t="s">
        <v>1</v>
      </c>
      <c r="N159" s="201" t="s">
        <v>51</v>
      </c>
      <c r="O159" s="71"/>
      <c r="P159" s="202">
        <f>O159*H159</f>
        <v>0</v>
      </c>
      <c r="Q159" s="202">
        <v>0</v>
      </c>
      <c r="R159" s="202">
        <f>Q159*H159</f>
        <v>0</v>
      </c>
      <c r="S159" s="202">
        <v>0</v>
      </c>
      <c r="T159" s="203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04" t="s">
        <v>158</v>
      </c>
      <c r="AT159" s="204" t="s">
        <v>153</v>
      </c>
      <c r="AU159" s="204" t="s">
        <v>95</v>
      </c>
      <c r="AY159" s="16" t="s">
        <v>151</v>
      </c>
      <c r="BE159" s="205">
        <f>IF(N159="základní",J159,0)</f>
        <v>0</v>
      </c>
      <c r="BF159" s="205">
        <f>IF(N159="snížená",J159,0)</f>
        <v>0</v>
      </c>
      <c r="BG159" s="205">
        <f>IF(N159="zákl. přenesená",J159,0)</f>
        <v>0</v>
      </c>
      <c r="BH159" s="205">
        <f>IF(N159="sníž. přenesená",J159,0)</f>
        <v>0</v>
      </c>
      <c r="BI159" s="205">
        <f>IF(N159="nulová",J159,0)</f>
        <v>0</v>
      </c>
      <c r="BJ159" s="16" t="s">
        <v>93</v>
      </c>
      <c r="BK159" s="205">
        <f>ROUND(I159*H159,2)</f>
        <v>0</v>
      </c>
      <c r="BL159" s="16" t="s">
        <v>158</v>
      </c>
      <c r="BM159" s="204" t="s">
        <v>674</v>
      </c>
    </row>
    <row r="160" spans="1:65" s="13" customFormat="1">
      <c r="B160" s="206"/>
      <c r="C160" s="207"/>
      <c r="D160" s="208" t="s">
        <v>168</v>
      </c>
      <c r="E160" s="209" t="s">
        <v>1</v>
      </c>
      <c r="F160" s="210" t="s">
        <v>675</v>
      </c>
      <c r="G160" s="207"/>
      <c r="H160" s="211">
        <v>152</v>
      </c>
      <c r="I160" s="212"/>
      <c r="J160" s="207"/>
      <c r="K160" s="207"/>
      <c r="L160" s="213"/>
      <c r="M160" s="214"/>
      <c r="N160" s="215"/>
      <c r="O160" s="215"/>
      <c r="P160" s="215"/>
      <c r="Q160" s="215"/>
      <c r="R160" s="215"/>
      <c r="S160" s="215"/>
      <c r="T160" s="216"/>
      <c r="AT160" s="217" t="s">
        <v>168</v>
      </c>
      <c r="AU160" s="217" t="s">
        <v>95</v>
      </c>
      <c r="AV160" s="13" t="s">
        <v>95</v>
      </c>
      <c r="AW160" s="13" t="s">
        <v>41</v>
      </c>
      <c r="AX160" s="13" t="s">
        <v>86</v>
      </c>
      <c r="AY160" s="217" t="s">
        <v>151</v>
      </c>
    </row>
    <row r="161" spans="1:65" s="13" customFormat="1">
      <c r="B161" s="206"/>
      <c r="C161" s="207"/>
      <c r="D161" s="208" t="s">
        <v>168</v>
      </c>
      <c r="E161" s="209" t="s">
        <v>1</v>
      </c>
      <c r="F161" s="210" t="s">
        <v>671</v>
      </c>
      <c r="G161" s="207"/>
      <c r="H161" s="211">
        <v>1.2999999999999999E-2</v>
      </c>
      <c r="I161" s="212"/>
      <c r="J161" s="207"/>
      <c r="K161" s="207"/>
      <c r="L161" s="213"/>
      <c r="M161" s="214"/>
      <c r="N161" s="215"/>
      <c r="O161" s="215"/>
      <c r="P161" s="215"/>
      <c r="Q161" s="215"/>
      <c r="R161" s="215"/>
      <c r="S161" s="215"/>
      <c r="T161" s="216"/>
      <c r="AT161" s="217" t="s">
        <v>168</v>
      </c>
      <c r="AU161" s="217" t="s">
        <v>95</v>
      </c>
      <c r="AV161" s="13" t="s">
        <v>95</v>
      </c>
      <c r="AW161" s="13" t="s">
        <v>41</v>
      </c>
      <c r="AX161" s="13" t="s">
        <v>86</v>
      </c>
      <c r="AY161" s="217" t="s">
        <v>151</v>
      </c>
    </row>
    <row r="162" spans="1:65" s="14" customFormat="1">
      <c r="B162" s="218"/>
      <c r="C162" s="219"/>
      <c r="D162" s="208" t="s">
        <v>168</v>
      </c>
      <c r="E162" s="220" t="s">
        <v>1</v>
      </c>
      <c r="F162" s="221" t="s">
        <v>173</v>
      </c>
      <c r="G162" s="219"/>
      <c r="H162" s="222">
        <v>152.01300000000001</v>
      </c>
      <c r="I162" s="223"/>
      <c r="J162" s="219"/>
      <c r="K162" s="219"/>
      <c r="L162" s="224"/>
      <c r="M162" s="225"/>
      <c r="N162" s="226"/>
      <c r="O162" s="226"/>
      <c r="P162" s="226"/>
      <c r="Q162" s="226"/>
      <c r="R162" s="226"/>
      <c r="S162" s="226"/>
      <c r="T162" s="227"/>
      <c r="AT162" s="228" t="s">
        <v>168</v>
      </c>
      <c r="AU162" s="228" t="s">
        <v>95</v>
      </c>
      <c r="AV162" s="14" t="s">
        <v>158</v>
      </c>
      <c r="AW162" s="14" t="s">
        <v>41</v>
      </c>
      <c r="AX162" s="14" t="s">
        <v>93</v>
      </c>
      <c r="AY162" s="228" t="s">
        <v>151</v>
      </c>
    </row>
    <row r="163" spans="1:65" s="2" customFormat="1" ht="24.2" customHeight="1">
      <c r="A163" s="34"/>
      <c r="B163" s="35"/>
      <c r="C163" s="193" t="s">
        <v>260</v>
      </c>
      <c r="D163" s="193" t="s">
        <v>153</v>
      </c>
      <c r="E163" s="194" t="s">
        <v>676</v>
      </c>
      <c r="F163" s="195" t="s">
        <v>677</v>
      </c>
      <c r="G163" s="196" t="s">
        <v>180</v>
      </c>
      <c r="H163" s="197">
        <v>1216.104</v>
      </c>
      <c r="I163" s="198"/>
      <c r="J163" s="199">
        <f>ROUND(I163*H163,2)</f>
        <v>0</v>
      </c>
      <c r="K163" s="195" t="s">
        <v>157</v>
      </c>
      <c r="L163" s="39"/>
      <c r="M163" s="200" t="s">
        <v>1</v>
      </c>
      <c r="N163" s="201" t="s">
        <v>51</v>
      </c>
      <c r="O163" s="71"/>
      <c r="P163" s="202">
        <f>O163*H163</f>
        <v>0</v>
      </c>
      <c r="Q163" s="202">
        <v>0</v>
      </c>
      <c r="R163" s="202">
        <f>Q163*H163</f>
        <v>0</v>
      </c>
      <c r="S163" s="202">
        <v>0</v>
      </c>
      <c r="T163" s="203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04" t="s">
        <v>158</v>
      </c>
      <c r="AT163" s="204" t="s">
        <v>153</v>
      </c>
      <c r="AU163" s="204" t="s">
        <v>95</v>
      </c>
      <c r="AY163" s="16" t="s">
        <v>151</v>
      </c>
      <c r="BE163" s="205">
        <f>IF(N163="základní",J163,0)</f>
        <v>0</v>
      </c>
      <c r="BF163" s="205">
        <f>IF(N163="snížená",J163,0)</f>
        <v>0</v>
      </c>
      <c r="BG163" s="205">
        <f>IF(N163="zákl. přenesená",J163,0)</f>
        <v>0</v>
      </c>
      <c r="BH163" s="205">
        <f>IF(N163="sníž. přenesená",J163,0)</f>
        <v>0</v>
      </c>
      <c r="BI163" s="205">
        <f>IF(N163="nulová",J163,0)</f>
        <v>0</v>
      </c>
      <c r="BJ163" s="16" t="s">
        <v>93</v>
      </c>
      <c r="BK163" s="205">
        <f>ROUND(I163*H163,2)</f>
        <v>0</v>
      </c>
      <c r="BL163" s="16" t="s">
        <v>158</v>
      </c>
      <c r="BM163" s="204" t="s">
        <v>678</v>
      </c>
    </row>
    <row r="164" spans="1:65" s="2" customFormat="1" ht="19.5">
      <c r="A164" s="34"/>
      <c r="B164" s="35"/>
      <c r="C164" s="36"/>
      <c r="D164" s="208" t="s">
        <v>213</v>
      </c>
      <c r="E164" s="36"/>
      <c r="F164" s="239" t="s">
        <v>513</v>
      </c>
      <c r="G164" s="36"/>
      <c r="H164" s="36"/>
      <c r="I164" s="240"/>
      <c r="J164" s="36"/>
      <c r="K164" s="36"/>
      <c r="L164" s="39"/>
      <c r="M164" s="241"/>
      <c r="N164" s="242"/>
      <c r="O164" s="71"/>
      <c r="P164" s="71"/>
      <c r="Q164" s="71"/>
      <c r="R164" s="71"/>
      <c r="S164" s="71"/>
      <c r="T164" s="72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6" t="s">
        <v>213</v>
      </c>
      <c r="AU164" s="16" t="s">
        <v>95</v>
      </c>
    </row>
    <row r="165" spans="1:65" s="13" customFormat="1">
      <c r="B165" s="206"/>
      <c r="C165" s="207"/>
      <c r="D165" s="208" t="s">
        <v>168</v>
      </c>
      <c r="E165" s="207"/>
      <c r="F165" s="210" t="s">
        <v>679</v>
      </c>
      <c r="G165" s="207"/>
      <c r="H165" s="211">
        <v>1216.104</v>
      </c>
      <c r="I165" s="212"/>
      <c r="J165" s="207"/>
      <c r="K165" s="207"/>
      <c r="L165" s="213"/>
      <c r="M165" s="214"/>
      <c r="N165" s="215"/>
      <c r="O165" s="215"/>
      <c r="P165" s="215"/>
      <c r="Q165" s="215"/>
      <c r="R165" s="215"/>
      <c r="S165" s="215"/>
      <c r="T165" s="216"/>
      <c r="AT165" s="217" t="s">
        <v>168</v>
      </c>
      <c r="AU165" s="217" t="s">
        <v>95</v>
      </c>
      <c r="AV165" s="13" t="s">
        <v>95</v>
      </c>
      <c r="AW165" s="13" t="s">
        <v>4</v>
      </c>
      <c r="AX165" s="13" t="s">
        <v>93</v>
      </c>
      <c r="AY165" s="217" t="s">
        <v>151</v>
      </c>
    </row>
    <row r="166" spans="1:65" s="2" customFormat="1" ht="24.2" customHeight="1">
      <c r="A166" s="34"/>
      <c r="B166" s="35"/>
      <c r="C166" s="193" t="s">
        <v>7</v>
      </c>
      <c r="D166" s="193" t="s">
        <v>153</v>
      </c>
      <c r="E166" s="194" t="s">
        <v>680</v>
      </c>
      <c r="F166" s="195" t="s">
        <v>179</v>
      </c>
      <c r="G166" s="196" t="s">
        <v>180</v>
      </c>
      <c r="H166" s="197">
        <v>152</v>
      </c>
      <c r="I166" s="198"/>
      <c r="J166" s="199">
        <f>ROUND(I166*H166,2)</f>
        <v>0</v>
      </c>
      <c r="K166" s="195" t="s">
        <v>157</v>
      </c>
      <c r="L166" s="39"/>
      <c r="M166" s="200" t="s">
        <v>1</v>
      </c>
      <c r="N166" s="201" t="s">
        <v>51</v>
      </c>
      <c r="O166" s="71"/>
      <c r="P166" s="202">
        <f>O166*H166</f>
        <v>0</v>
      </c>
      <c r="Q166" s="202">
        <v>0</v>
      </c>
      <c r="R166" s="202">
        <f>Q166*H166</f>
        <v>0</v>
      </c>
      <c r="S166" s="202">
        <v>0</v>
      </c>
      <c r="T166" s="203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04" t="s">
        <v>158</v>
      </c>
      <c r="AT166" s="204" t="s">
        <v>153</v>
      </c>
      <c r="AU166" s="204" t="s">
        <v>95</v>
      </c>
      <c r="AY166" s="16" t="s">
        <v>151</v>
      </c>
      <c r="BE166" s="205">
        <f>IF(N166="základní",J166,0)</f>
        <v>0</v>
      </c>
      <c r="BF166" s="205">
        <f>IF(N166="snížená",J166,0)</f>
        <v>0</v>
      </c>
      <c r="BG166" s="205">
        <f>IF(N166="zákl. přenesená",J166,0)</f>
        <v>0</v>
      </c>
      <c r="BH166" s="205">
        <f>IF(N166="sníž. přenesená",J166,0)</f>
        <v>0</v>
      </c>
      <c r="BI166" s="205">
        <f>IF(N166="nulová",J166,0)</f>
        <v>0</v>
      </c>
      <c r="BJ166" s="16" t="s">
        <v>93</v>
      </c>
      <c r="BK166" s="205">
        <f>ROUND(I166*H166,2)</f>
        <v>0</v>
      </c>
      <c r="BL166" s="16" t="s">
        <v>158</v>
      </c>
      <c r="BM166" s="204" t="s">
        <v>681</v>
      </c>
    </row>
    <row r="167" spans="1:65" s="13" customFormat="1">
      <c r="B167" s="206"/>
      <c r="C167" s="207"/>
      <c r="D167" s="208" t="s">
        <v>168</v>
      </c>
      <c r="E167" s="209" t="s">
        <v>1</v>
      </c>
      <c r="F167" s="210" t="s">
        <v>675</v>
      </c>
      <c r="G167" s="207"/>
      <c r="H167" s="211">
        <v>152</v>
      </c>
      <c r="I167" s="212"/>
      <c r="J167" s="207"/>
      <c r="K167" s="207"/>
      <c r="L167" s="213"/>
      <c r="M167" s="214"/>
      <c r="N167" s="215"/>
      <c r="O167" s="215"/>
      <c r="P167" s="215"/>
      <c r="Q167" s="215"/>
      <c r="R167" s="215"/>
      <c r="S167" s="215"/>
      <c r="T167" s="216"/>
      <c r="AT167" s="217" t="s">
        <v>168</v>
      </c>
      <c r="AU167" s="217" t="s">
        <v>95</v>
      </c>
      <c r="AV167" s="13" t="s">
        <v>95</v>
      </c>
      <c r="AW167" s="13" t="s">
        <v>41</v>
      </c>
      <c r="AX167" s="13" t="s">
        <v>93</v>
      </c>
      <c r="AY167" s="217" t="s">
        <v>151</v>
      </c>
    </row>
    <row r="168" spans="1:65" s="2" customFormat="1" ht="37.9" customHeight="1">
      <c r="A168" s="34"/>
      <c r="B168" s="35"/>
      <c r="C168" s="193" t="s">
        <v>272</v>
      </c>
      <c r="D168" s="193" t="s">
        <v>153</v>
      </c>
      <c r="E168" s="194" t="s">
        <v>682</v>
      </c>
      <c r="F168" s="195" t="s">
        <v>683</v>
      </c>
      <c r="G168" s="196" t="s">
        <v>180</v>
      </c>
      <c r="H168" s="197">
        <v>1.2999999999999999E-2</v>
      </c>
      <c r="I168" s="198"/>
      <c r="J168" s="199">
        <f>ROUND(I168*H168,2)</f>
        <v>0</v>
      </c>
      <c r="K168" s="195" t="s">
        <v>157</v>
      </c>
      <c r="L168" s="39"/>
      <c r="M168" s="200" t="s">
        <v>1</v>
      </c>
      <c r="N168" s="201" t="s">
        <v>51</v>
      </c>
      <c r="O168" s="71"/>
      <c r="P168" s="202">
        <f>O168*H168</f>
        <v>0</v>
      </c>
      <c r="Q168" s="202">
        <v>0</v>
      </c>
      <c r="R168" s="202">
        <f>Q168*H168</f>
        <v>0</v>
      </c>
      <c r="S168" s="202">
        <v>0</v>
      </c>
      <c r="T168" s="203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04" t="s">
        <v>158</v>
      </c>
      <c r="AT168" s="204" t="s">
        <v>153</v>
      </c>
      <c r="AU168" s="204" t="s">
        <v>95</v>
      </c>
      <c r="AY168" s="16" t="s">
        <v>151</v>
      </c>
      <c r="BE168" s="205">
        <f>IF(N168="základní",J168,0)</f>
        <v>0</v>
      </c>
      <c r="BF168" s="205">
        <f>IF(N168="snížená",J168,0)</f>
        <v>0</v>
      </c>
      <c r="BG168" s="205">
        <f>IF(N168="zákl. přenesená",J168,0)</f>
        <v>0</v>
      </c>
      <c r="BH168" s="205">
        <f>IF(N168="sníž. přenesená",J168,0)</f>
        <v>0</v>
      </c>
      <c r="BI168" s="205">
        <f>IF(N168="nulová",J168,0)</f>
        <v>0</v>
      </c>
      <c r="BJ168" s="16" t="s">
        <v>93</v>
      </c>
      <c r="BK168" s="205">
        <f>ROUND(I168*H168,2)</f>
        <v>0</v>
      </c>
      <c r="BL168" s="16" t="s">
        <v>158</v>
      </c>
      <c r="BM168" s="204" t="s">
        <v>684</v>
      </c>
    </row>
    <row r="169" spans="1:65" s="13" customFormat="1">
      <c r="B169" s="206"/>
      <c r="C169" s="207"/>
      <c r="D169" s="208" t="s">
        <v>168</v>
      </c>
      <c r="E169" s="209" t="s">
        <v>1</v>
      </c>
      <c r="F169" s="210" t="s">
        <v>685</v>
      </c>
      <c r="G169" s="207"/>
      <c r="H169" s="211">
        <v>1.2999999999999999E-2</v>
      </c>
      <c r="I169" s="212"/>
      <c r="J169" s="207"/>
      <c r="K169" s="207"/>
      <c r="L169" s="213"/>
      <c r="M169" s="214"/>
      <c r="N169" s="215"/>
      <c r="O169" s="215"/>
      <c r="P169" s="215"/>
      <c r="Q169" s="215"/>
      <c r="R169" s="215"/>
      <c r="S169" s="215"/>
      <c r="T169" s="216"/>
      <c r="AT169" s="217" t="s">
        <v>168</v>
      </c>
      <c r="AU169" s="217" t="s">
        <v>95</v>
      </c>
      <c r="AV169" s="13" t="s">
        <v>95</v>
      </c>
      <c r="AW169" s="13" t="s">
        <v>41</v>
      </c>
      <c r="AX169" s="13" t="s">
        <v>93</v>
      </c>
      <c r="AY169" s="217" t="s">
        <v>151</v>
      </c>
    </row>
    <row r="170" spans="1:65" s="12" customFormat="1" ht="22.9" customHeight="1">
      <c r="B170" s="177"/>
      <c r="C170" s="178"/>
      <c r="D170" s="179" t="s">
        <v>85</v>
      </c>
      <c r="E170" s="191" t="s">
        <v>525</v>
      </c>
      <c r="F170" s="191" t="s">
        <v>526</v>
      </c>
      <c r="G170" s="178"/>
      <c r="H170" s="178"/>
      <c r="I170" s="181"/>
      <c r="J170" s="192">
        <f>BK170</f>
        <v>0</v>
      </c>
      <c r="K170" s="178"/>
      <c r="L170" s="183"/>
      <c r="M170" s="184"/>
      <c r="N170" s="185"/>
      <c r="O170" s="185"/>
      <c r="P170" s="186">
        <f>P171</f>
        <v>0</v>
      </c>
      <c r="Q170" s="185"/>
      <c r="R170" s="186">
        <f>R171</f>
        <v>0</v>
      </c>
      <c r="S170" s="185"/>
      <c r="T170" s="187">
        <f>T171</f>
        <v>0</v>
      </c>
      <c r="AR170" s="188" t="s">
        <v>93</v>
      </c>
      <c r="AT170" s="189" t="s">
        <v>85</v>
      </c>
      <c r="AU170" s="189" t="s">
        <v>93</v>
      </c>
      <c r="AY170" s="188" t="s">
        <v>151</v>
      </c>
      <c r="BK170" s="190">
        <f>BK171</f>
        <v>0</v>
      </c>
    </row>
    <row r="171" spans="1:65" s="2" customFormat="1" ht="24.2" customHeight="1">
      <c r="A171" s="34"/>
      <c r="B171" s="35"/>
      <c r="C171" s="193" t="s">
        <v>277</v>
      </c>
      <c r="D171" s="193" t="s">
        <v>153</v>
      </c>
      <c r="E171" s="194" t="s">
        <v>686</v>
      </c>
      <c r="F171" s="195" t="s">
        <v>687</v>
      </c>
      <c r="G171" s="196" t="s">
        <v>180</v>
      </c>
      <c r="H171" s="197">
        <v>286.90499999999997</v>
      </c>
      <c r="I171" s="198"/>
      <c r="J171" s="199">
        <f>ROUND(I171*H171,2)</f>
        <v>0</v>
      </c>
      <c r="K171" s="195" t="s">
        <v>157</v>
      </c>
      <c r="L171" s="39"/>
      <c r="M171" s="244" t="s">
        <v>1</v>
      </c>
      <c r="N171" s="245" t="s">
        <v>51</v>
      </c>
      <c r="O171" s="246"/>
      <c r="P171" s="247">
        <f>O171*H171</f>
        <v>0</v>
      </c>
      <c r="Q171" s="247">
        <v>0</v>
      </c>
      <c r="R171" s="247">
        <f>Q171*H171</f>
        <v>0</v>
      </c>
      <c r="S171" s="247">
        <v>0</v>
      </c>
      <c r="T171" s="248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04" t="s">
        <v>158</v>
      </c>
      <c r="AT171" s="204" t="s">
        <v>153</v>
      </c>
      <c r="AU171" s="204" t="s">
        <v>95</v>
      </c>
      <c r="AY171" s="16" t="s">
        <v>151</v>
      </c>
      <c r="BE171" s="205">
        <f>IF(N171="základní",J171,0)</f>
        <v>0</v>
      </c>
      <c r="BF171" s="205">
        <f>IF(N171="snížená",J171,0)</f>
        <v>0</v>
      </c>
      <c r="BG171" s="205">
        <f>IF(N171="zákl. přenesená",J171,0)</f>
        <v>0</v>
      </c>
      <c r="BH171" s="205">
        <f>IF(N171="sníž. přenesená",J171,0)</f>
        <v>0</v>
      </c>
      <c r="BI171" s="205">
        <f>IF(N171="nulová",J171,0)</f>
        <v>0</v>
      </c>
      <c r="BJ171" s="16" t="s">
        <v>93</v>
      </c>
      <c r="BK171" s="205">
        <f>ROUND(I171*H171,2)</f>
        <v>0</v>
      </c>
      <c r="BL171" s="16" t="s">
        <v>158</v>
      </c>
      <c r="BM171" s="204" t="s">
        <v>688</v>
      </c>
    </row>
    <row r="172" spans="1:65" s="2" customFormat="1" ht="6.95" customHeight="1">
      <c r="A172" s="34"/>
      <c r="B172" s="54"/>
      <c r="C172" s="55"/>
      <c r="D172" s="55"/>
      <c r="E172" s="55"/>
      <c r="F172" s="55"/>
      <c r="G172" s="55"/>
      <c r="H172" s="55"/>
      <c r="I172" s="55"/>
      <c r="J172" s="55"/>
      <c r="K172" s="55"/>
      <c r="L172" s="39"/>
      <c r="M172" s="34"/>
      <c r="O172" s="34"/>
      <c r="P172" s="34"/>
      <c r="Q172" s="34"/>
      <c r="R172" s="34"/>
      <c r="S172" s="34"/>
      <c r="T172" s="34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</row>
  </sheetData>
  <sheetProtection algorithmName="SHA-512" hashValue="FlcbFjZCjUsyaaxjAybmE6tvprw4D3PWxR1xXsCGBkCIoAhKJvBEW/vmoMMg6B0L5u16LLkOCGsugT+8Nvog9A==" saltValue="8DHbj5Ytk6atSbOVLEru7Qk9vXR0jnoK8LdS9PBUecDUcxXNzTgQ3ItxC1CqY80xruTgCCmDC1Ad26AVu5krqQ==" spinCount="100000" sheet="1" objects="1" scenarios="1" formatColumns="0" formatRows="0" autoFilter="0"/>
  <autoFilter ref="C123:K171"/>
  <mergeCells count="12">
    <mergeCell ref="E116:H116"/>
    <mergeCell ref="L2:V2"/>
    <mergeCell ref="E84:H84"/>
    <mergeCell ref="E86:H86"/>
    <mergeCell ref="E88:H88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8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2"/>
      <c r="M2" s="252"/>
      <c r="N2" s="252"/>
      <c r="O2" s="252"/>
      <c r="P2" s="252"/>
      <c r="Q2" s="252"/>
      <c r="R2" s="252"/>
      <c r="S2" s="252"/>
      <c r="T2" s="252"/>
      <c r="U2" s="252"/>
      <c r="V2" s="252"/>
      <c r="AT2" s="16" t="s">
        <v>110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19"/>
      <c r="AT3" s="16" t="s">
        <v>95</v>
      </c>
    </row>
    <row r="4" spans="1:46" s="1" customFormat="1" ht="24.95" customHeight="1">
      <c r="B4" s="19"/>
      <c r="D4" s="117" t="s">
        <v>114</v>
      </c>
      <c r="L4" s="19"/>
      <c r="M4" s="118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9" t="s">
        <v>16</v>
      </c>
      <c r="L6" s="19"/>
    </row>
    <row r="7" spans="1:46" s="1" customFormat="1" ht="16.5" customHeight="1">
      <c r="B7" s="19"/>
      <c r="E7" s="300" t="str">
        <f>'Rekapitulace zakázky'!K6</f>
        <v>Oprava mostu v km 33,823 trati Noutonice - Podlešín</v>
      </c>
      <c r="F7" s="301"/>
      <c r="G7" s="301"/>
      <c r="H7" s="301"/>
      <c r="L7" s="19"/>
    </row>
    <row r="8" spans="1:46" s="1" customFormat="1" ht="12" customHeight="1">
      <c r="B8" s="19"/>
      <c r="D8" s="119" t="s">
        <v>115</v>
      </c>
      <c r="L8" s="19"/>
    </row>
    <row r="9" spans="1:46" s="2" customFormat="1" ht="16.5" customHeight="1">
      <c r="A9" s="34"/>
      <c r="B9" s="39"/>
      <c r="C9" s="34"/>
      <c r="D9" s="34"/>
      <c r="E9" s="300" t="s">
        <v>689</v>
      </c>
      <c r="F9" s="302"/>
      <c r="G9" s="302"/>
      <c r="H9" s="302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9" t="s">
        <v>117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24.75" customHeight="1">
      <c r="A11" s="34"/>
      <c r="B11" s="39"/>
      <c r="C11" s="34"/>
      <c r="D11" s="34"/>
      <c r="E11" s="303" t="s">
        <v>690</v>
      </c>
      <c r="F11" s="302"/>
      <c r="G11" s="302"/>
      <c r="H11" s="302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9" t="s">
        <v>18</v>
      </c>
      <c r="E13" s="34"/>
      <c r="F13" s="110" t="s">
        <v>19</v>
      </c>
      <c r="G13" s="34"/>
      <c r="H13" s="34"/>
      <c r="I13" s="119" t="s">
        <v>20</v>
      </c>
      <c r="J13" s="110" t="s">
        <v>7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21</v>
      </c>
      <c r="E14" s="34"/>
      <c r="F14" s="110" t="s">
        <v>22</v>
      </c>
      <c r="G14" s="34"/>
      <c r="H14" s="34"/>
      <c r="I14" s="119" t="s">
        <v>23</v>
      </c>
      <c r="J14" s="120" t="str">
        <f>'Rekapitulace zakázky'!AN8</f>
        <v>19. 10. 2020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21.75" customHeight="1">
      <c r="A15" s="34"/>
      <c r="B15" s="39"/>
      <c r="C15" s="34"/>
      <c r="D15" s="121" t="s">
        <v>25</v>
      </c>
      <c r="E15" s="34"/>
      <c r="F15" s="122" t="s">
        <v>26</v>
      </c>
      <c r="G15" s="34"/>
      <c r="H15" s="34"/>
      <c r="I15" s="121" t="s">
        <v>27</v>
      </c>
      <c r="J15" s="122" t="s">
        <v>28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29</v>
      </c>
      <c r="E16" s="34"/>
      <c r="F16" s="34"/>
      <c r="G16" s="34"/>
      <c r="H16" s="34"/>
      <c r="I16" s="119" t="s">
        <v>30</v>
      </c>
      <c r="J16" s="110" t="s">
        <v>31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32</v>
      </c>
      <c r="F17" s="34"/>
      <c r="G17" s="34"/>
      <c r="H17" s="34"/>
      <c r="I17" s="119" t="s">
        <v>33</v>
      </c>
      <c r="J17" s="110" t="s">
        <v>34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9" t="s">
        <v>35</v>
      </c>
      <c r="E19" s="34"/>
      <c r="F19" s="34"/>
      <c r="G19" s="34"/>
      <c r="H19" s="34"/>
      <c r="I19" s="119" t="s">
        <v>30</v>
      </c>
      <c r="J19" s="29" t="str">
        <f>'Rekapitulace zakázky'!AN13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04" t="str">
        <f>'Rekapitulace zakázky'!E14</f>
        <v>Vyplň údaj</v>
      </c>
      <c r="F20" s="305"/>
      <c r="G20" s="305"/>
      <c r="H20" s="305"/>
      <c r="I20" s="119" t="s">
        <v>33</v>
      </c>
      <c r="J20" s="29" t="str">
        <f>'Rekapitulace zakázky'!AN14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9" t="s">
        <v>37</v>
      </c>
      <c r="E22" s="34"/>
      <c r="F22" s="34"/>
      <c r="G22" s="34"/>
      <c r="H22" s="34"/>
      <c r="I22" s="119" t="s">
        <v>30</v>
      </c>
      <c r="J22" s="110" t="s">
        <v>38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">
        <v>39</v>
      </c>
      <c r="F23" s="34"/>
      <c r="G23" s="34"/>
      <c r="H23" s="34"/>
      <c r="I23" s="119" t="s">
        <v>33</v>
      </c>
      <c r="J23" s="110" t="s">
        <v>40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9" t="s">
        <v>42</v>
      </c>
      <c r="E25" s="34"/>
      <c r="F25" s="34"/>
      <c r="G25" s="34"/>
      <c r="H25" s="34"/>
      <c r="I25" s="119" t="s">
        <v>30</v>
      </c>
      <c r="J25" s="110" t="str">
        <f>IF('Rekapitulace zakázky'!AN19="","",'Rekapitulace zakázky'!AN19)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zakázky'!E20="","",'Rekapitulace zakázky'!E20)</f>
        <v xml:space="preserve"> </v>
      </c>
      <c r="F26" s="34"/>
      <c r="G26" s="34"/>
      <c r="H26" s="34"/>
      <c r="I26" s="119" t="s">
        <v>33</v>
      </c>
      <c r="J26" s="110" t="str">
        <f>IF('Rekapitulace zakázky'!AN20="","",'Rekapitulace zakázky'!AN20)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9" t="s">
        <v>44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3"/>
      <c r="B29" s="124"/>
      <c r="C29" s="123"/>
      <c r="D29" s="123"/>
      <c r="E29" s="306" t="s">
        <v>1</v>
      </c>
      <c r="F29" s="306"/>
      <c r="G29" s="306"/>
      <c r="H29" s="306"/>
      <c r="I29" s="123"/>
      <c r="J29" s="123"/>
      <c r="K29" s="123"/>
      <c r="L29" s="125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6"/>
      <c r="E31" s="126"/>
      <c r="F31" s="126"/>
      <c r="G31" s="126"/>
      <c r="H31" s="126"/>
      <c r="I31" s="126"/>
      <c r="J31" s="126"/>
      <c r="K31" s="12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7" t="s">
        <v>46</v>
      </c>
      <c r="E32" s="34"/>
      <c r="F32" s="34"/>
      <c r="G32" s="34"/>
      <c r="H32" s="34"/>
      <c r="I32" s="34"/>
      <c r="J32" s="128">
        <f>ROUND(J126,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6"/>
      <c r="E33" s="126"/>
      <c r="F33" s="126"/>
      <c r="G33" s="126"/>
      <c r="H33" s="126"/>
      <c r="I33" s="126"/>
      <c r="J33" s="126"/>
      <c r="K33" s="126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9" t="s">
        <v>48</v>
      </c>
      <c r="G34" s="34"/>
      <c r="H34" s="34"/>
      <c r="I34" s="129" t="s">
        <v>47</v>
      </c>
      <c r="J34" s="129" t="s">
        <v>49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30" t="s">
        <v>50</v>
      </c>
      <c r="E35" s="119" t="s">
        <v>51</v>
      </c>
      <c r="F35" s="131">
        <f>ROUND((SUM(BE126:BE147)),  2)</f>
        <v>0</v>
      </c>
      <c r="G35" s="34"/>
      <c r="H35" s="34"/>
      <c r="I35" s="132">
        <v>0.21</v>
      </c>
      <c r="J35" s="131">
        <f>ROUND(((SUM(BE126:BE147))*I35),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9" t="s">
        <v>52</v>
      </c>
      <c r="F36" s="131">
        <f>ROUND((SUM(BF126:BF147)),  2)</f>
        <v>0</v>
      </c>
      <c r="G36" s="34"/>
      <c r="H36" s="34"/>
      <c r="I36" s="132">
        <v>0.15</v>
      </c>
      <c r="J36" s="131">
        <f>ROUND(((SUM(BF126:BF147))*I36),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53</v>
      </c>
      <c r="F37" s="131">
        <f>ROUND((SUM(BG126:BG147)),  2)</f>
        <v>0</v>
      </c>
      <c r="G37" s="34"/>
      <c r="H37" s="34"/>
      <c r="I37" s="132">
        <v>0.21</v>
      </c>
      <c r="J37" s="131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9" t="s">
        <v>54</v>
      </c>
      <c r="F38" s="131">
        <f>ROUND((SUM(BH126:BH147)),  2)</f>
        <v>0</v>
      </c>
      <c r="G38" s="34"/>
      <c r="H38" s="34"/>
      <c r="I38" s="132">
        <v>0.15</v>
      </c>
      <c r="J38" s="131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55</v>
      </c>
      <c r="F39" s="131">
        <f>ROUND((SUM(BI126:BI147)),  2)</f>
        <v>0</v>
      </c>
      <c r="G39" s="34"/>
      <c r="H39" s="34"/>
      <c r="I39" s="132">
        <v>0</v>
      </c>
      <c r="J39" s="131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3"/>
      <c r="D41" s="134" t="s">
        <v>56</v>
      </c>
      <c r="E41" s="135"/>
      <c r="F41" s="135"/>
      <c r="G41" s="136" t="s">
        <v>57</v>
      </c>
      <c r="H41" s="137" t="s">
        <v>58</v>
      </c>
      <c r="I41" s="135"/>
      <c r="J41" s="138">
        <f>SUM(J32:J39)</f>
        <v>0</v>
      </c>
      <c r="K41" s="139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2" customFormat="1" ht="14.45" customHeight="1">
      <c r="B49" s="51"/>
      <c r="D49" s="140" t="s">
        <v>59</v>
      </c>
      <c r="E49" s="141"/>
      <c r="F49" s="141"/>
      <c r="G49" s="140" t="s">
        <v>60</v>
      </c>
      <c r="H49" s="141"/>
      <c r="I49" s="141"/>
      <c r="J49" s="141"/>
      <c r="K49" s="141"/>
      <c r="L49" s="51"/>
    </row>
    <row r="50" spans="1:31">
      <c r="B50" s="19"/>
      <c r="L50" s="19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 s="2" customFormat="1" ht="12.75">
      <c r="A60" s="34"/>
      <c r="B60" s="39"/>
      <c r="C60" s="34"/>
      <c r="D60" s="142" t="s">
        <v>61</v>
      </c>
      <c r="E60" s="143"/>
      <c r="F60" s="144" t="s">
        <v>62</v>
      </c>
      <c r="G60" s="142" t="s">
        <v>61</v>
      </c>
      <c r="H60" s="143"/>
      <c r="I60" s="143"/>
      <c r="J60" s="145" t="s">
        <v>62</v>
      </c>
      <c r="K60" s="143"/>
      <c r="L60" s="51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31">
      <c r="B61" s="19"/>
      <c r="L61" s="19"/>
    </row>
    <row r="62" spans="1:31">
      <c r="B62" s="19"/>
      <c r="L62" s="19"/>
    </row>
    <row r="63" spans="1:31">
      <c r="B63" s="19"/>
      <c r="L63" s="19"/>
    </row>
    <row r="64" spans="1:31" s="2" customFormat="1" ht="12.75">
      <c r="A64" s="34"/>
      <c r="B64" s="39"/>
      <c r="C64" s="34"/>
      <c r="D64" s="140" t="s">
        <v>63</v>
      </c>
      <c r="E64" s="146"/>
      <c r="F64" s="146"/>
      <c r="G64" s="140" t="s">
        <v>64</v>
      </c>
      <c r="H64" s="146"/>
      <c r="I64" s="146"/>
      <c r="J64" s="146"/>
      <c r="K64" s="146"/>
      <c r="L64" s="51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5" spans="1:31">
      <c r="B65" s="19"/>
      <c r="L65" s="19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 s="2" customFormat="1" ht="12.75">
      <c r="A75" s="34"/>
      <c r="B75" s="39"/>
      <c r="C75" s="34"/>
      <c r="D75" s="142" t="s">
        <v>61</v>
      </c>
      <c r="E75" s="143"/>
      <c r="F75" s="144" t="s">
        <v>62</v>
      </c>
      <c r="G75" s="142" t="s">
        <v>61</v>
      </c>
      <c r="H75" s="143"/>
      <c r="I75" s="143"/>
      <c r="J75" s="145" t="s">
        <v>62</v>
      </c>
      <c r="K75" s="143"/>
      <c r="L75" s="51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4.45" customHeight="1">
      <c r="A76" s="34"/>
      <c r="B76" s="147"/>
      <c r="C76" s="148"/>
      <c r="D76" s="148"/>
      <c r="E76" s="148"/>
      <c r="F76" s="148"/>
      <c r="G76" s="148"/>
      <c r="H76" s="148"/>
      <c r="I76" s="148"/>
      <c r="J76" s="148"/>
      <c r="K76" s="148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80" spans="1:31" s="2" customFormat="1" ht="6.95" customHeight="1">
      <c r="A80" s="34"/>
      <c r="B80" s="149"/>
      <c r="C80" s="150"/>
      <c r="D80" s="150"/>
      <c r="E80" s="150"/>
      <c r="F80" s="150"/>
      <c r="G80" s="150"/>
      <c r="H80" s="150"/>
      <c r="I80" s="150"/>
      <c r="J80" s="150"/>
      <c r="K80" s="150"/>
      <c r="L80" s="51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31" s="2" customFormat="1" ht="24.95" customHeight="1">
      <c r="A81" s="34"/>
      <c r="B81" s="35"/>
      <c r="C81" s="22" t="s">
        <v>119</v>
      </c>
      <c r="D81" s="36"/>
      <c r="E81" s="36"/>
      <c r="F81" s="36"/>
      <c r="G81" s="36"/>
      <c r="H81" s="36"/>
      <c r="I81" s="36"/>
      <c r="J81" s="36"/>
      <c r="K81" s="36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6.95" customHeight="1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12" customHeight="1">
      <c r="A83" s="34"/>
      <c r="B83" s="35"/>
      <c r="C83" s="28" t="s">
        <v>16</v>
      </c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6.5" customHeight="1">
      <c r="A84" s="34"/>
      <c r="B84" s="35"/>
      <c r="C84" s="36"/>
      <c r="D84" s="36"/>
      <c r="E84" s="298" t="str">
        <f>E7</f>
        <v>Oprava mostu v km 33,823 trati Noutonice - Podlešín</v>
      </c>
      <c r="F84" s="299"/>
      <c r="G84" s="299"/>
      <c r="H84" s="299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1" customFormat="1" ht="12" customHeight="1">
      <c r="B85" s="20"/>
      <c r="C85" s="28" t="s">
        <v>115</v>
      </c>
      <c r="D85" s="21"/>
      <c r="E85" s="21"/>
      <c r="F85" s="21"/>
      <c r="G85" s="21"/>
      <c r="H85" s="21"/>
      <c r="I85" s="21"/>
      <c r="J85" s="21"/>
      <c r="K85" s="21"/>
      <c r="L85" s="19"/>
    </row>
    <row r="86" spans="1:31" s="2" customFormat="1" ht="16.5" customHeight="1">
      <c r="A86" s="34"/>
      <c r="B86" s="35"/>
      <c r="C86" s="36"/>
      <c r="D86" s="36"/>
      <c r="E86" s="298" t="s">
        <v>689</v>
      </c>
      <c r="F86" s="297"/>
      <c r="G86" s="297"/>
      <c r="H86" s="297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31" s="2" customFormat="1" ht="12" customHeight="1">
      <c r="A87" s="34"/>
      <c r="B87" s="35"/>
      <c r="C87" s="28" t="s">
        <v>117</v>
      </c>
      <c r="D87" s="36"/>
      <c r="E87" s="36"/>
      <c r="F87" s="36"/>
      <c r="G87" s="36"/>
      <c r="H87" s="3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24.75" customHeight="1">
      <c r="A88" s="34"/>
      <c r="B88" s="35"/>
      <c r="C88" s="36"/>
      <c r="D88" s="36"/>
      <c r="E88" s="286" t="str">
        <f>E11</f>
        <v>18-23-2/01 - SO 02 Oprava mostu v km 33,823 trati Noutonice - Podlešín _ VRN</v>
      </c>
      <c r="F88" s="297"/>
      <c r="G88" s="297"/>
      <c r="H88" s="297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6.95" customHeight="1">
      <c r="A89" s="34"/>
      <c r="B89" s="35"/>
      <c r="C89" s="36"/>
      <c r="D89" s="36"/>
      <c r="E89" s="36"/>
      <c r="F89" s="36"/>
      <c r="G89" s="36"/>
      <c r="H89" s="36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2" customHeight="1">
      <c r="A90" s="34"/>
      <c r="B90" s="35"/>
      <c r="C90" s="28" t="s">
        <v>21</v>
      </c>
      <c r="D90" s="36"/>
      <c r="E90" s="36"/>
      <c r="F90" s="26" t="str">
        <f>F14</f>
        <v>Svrkyně</v>
      </c>
      <c r="G90" s="36"/>
      <c r="H90" s="36"/>
      <c r="I90" s="28" t="s">
        <v>23</v>
      </c>
      <c r="J90" s="66" t="str">
        <f>IF(J14="","",J14)</f>
        <v>19. 10. 2020</v>
      </c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6.95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54.4" customHeight="1">
      <c r="A92" s="34"/>
      <c r="B92" s="35"/>
      <c r="C92" s="28" t="s">
        <v>29</v>
      </c>
      <c r="D92" s="36"/>
      <c r="E92" s="36"/>
      <c r="F92" s="26" t="str">
        <f>E17</f>
        <v>Správa železnic, státní organizace</v>
      </c>
      <c r="G92" s="36"/>
      <c r="H92" s="36"/>
      <c r="I92" s="28" t="s">
        <v>37</v>
      </c>
      <c r="J92" s="32" t="str">
        <f>E23</f>
        <v>Ing. Ivan Šír, projektování dopravních staveb a.s.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8" t="s">
        <v>35</v>
      </c>
      <c r="D93" s="36"/>
      <c r="E93" s="36"/>
      <c r="F93" s="26" t="str">
        <f>IF(E20="","",E20)</f>
        <v>Vyplň údaj</v>
      </c>
      <c r="G93" s="36"/>
      <c r="H93" s="36"/>
      <c r="I93" s="28" t="s">
        <v>42</v>
      </c>
      <c r="J93" s="32" t="str">
        <f>E26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0.35" customHeight="1">
      <c r="A94" s="34"/>
      <c r="B94" s="35"/>
      <c r="C94" s="36"/>
      <c r="D94" s="36"/>
      <c r="E94" s="36"/>
      <c r="F94" s="36"/>
      <c r="G94" s="36"/>
      <c r="H94" s="36"/>
      <c r="I94" s="36"/>
      <c r="J94" s="36"/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29.25" customHeight="1">
      <c r="A95" s="34"/>
      <c r="B95" s="35"/>
      <c r="C95" s="151" t="s">
        <v>120</v>
      </c>
      <c r="D95" s="152"/>
      <c r="E95" s="152"/>
      <c r="F95" s="152"/>
      <c r="G95" s="152"/>
      <c r="H95" s="152"/>
      <c r="I95" s="152"/>
      <c r="J95" s="153" t="s">
        <v>121</v>
      </c>
      <c r="K95" s="152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0.35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22.9" customHeight="1">
      <c r="A97" s="34"/>
      <c r="B97" s="35"/>
      <c r="C97" s="154" t="s">
        <v>122</v>
      </c>
      <c r="D97" s="36"/>
      <c r="E97" s="36"/>
      <c r="F97" s="36"/>
      <c r="G97" s="36"/>
      <c r="H97" s="36"/>
      <c r="I97" s="36"/>
      <c r="J97" s="84">
        <f>J126</f>
        <v>0</v>
      </c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U97" s="16" t="s">
        <v>123</v>
      </c>
    </row>
    <row r="98" spans="1:47" s="9" customFormat="1" ht="24.95" customHeight="1">
      <c r="B98" s="155"/>
      <c r="C98" s="156"/>
      <c r="D98" s="157" t="s">
        <v>691</v>
      </c>
      <c r="E98" s="158"/>
      <c r="F98" s="158"/>
      <c r="G98" s="158"/>
      <c r="H98" s="158"/>
      <c r="I98" s="158"/>
      <c r="J98" s="159">
        <f>J127</f>
        <v>0</v>
      </c>
      <c r="K98" s="156"/>
      <c r="L98" s="160"/>
    </row>
    <row r="99" spans="1:47" s="10" customFormat="1" ht="19.899999999999999" customHeight="1">
      <c r="B99" s="161"/>
      <c r="C99" s="104"/>
      <c r="D99" s="162" t="s">
        <v>692</v>
      </c>
      <c r="E99" s="163"/>
      <c r="F99" s="163"/>
      <c r="G99" s="163"/>
      <c r="H99" s="163"/>
      <c r="I99" s="163"/>
      <c r="J99" s="164">
        <f>J128</f>
        <v>0</v>
      </c>
      <c r="K99" s="104"/>
      <c r="L99" s="165"/>
    </row>
    <row r="100" spans="1:47" s="10" customFormat="1" ht="19.899999999999999" customHeight="1">
      <c r="B100" s="161"/>
      <c r="C100" s="104"/>
      <c r="D100" s="162" t="s">
        <v>693</v>
      </c>
      <c r="E100" s="163"/>
      <c r="F100" s="163"/>
      <c r="G100" s="163"/>
      <c r="H100" s="163"/>
      <c r="I100" s="163"/>
      <c r="J100" s="164">
        <f>J130</f>
        <v>0</v>
      </c>
      <c r="K100" s="104"/>
      <c r="L100" s="165"/>
    </row>
    <row r="101" spans="1:47" s="10" customFormat="1" ht="19.899999999999999" customHeight="1">
      <c r="B101" s="161"/>
      <c r="C101" s="104"/>
      <c r="D101" s="162" t="s">
        <v>694</v>
      </c>
      <c r="E101" s="163"/>
      <c r="F101" s="163"/>
      <c r="G101" s="163"/>
      <c r="H101" s="163"/>
      <c r="I101" s="163"/>
      <c r="J101" s="164">
        <f>J137</f>
        <v>0</v>
      </c>
      <c r="K101" s="104"/>
      <c r="L101" s="165"/>
    </row>
    <row r="102" spans="1:47" s="10" customFormat="1" ht="19.899999999999999" customHeight="1">
      <c r="B102" s="161"/>
      <c r="C102" s="104"/>
      <c r="D102" s="162" t="s">
        <v>695</v>
      </c>
      <c r="E102" s="163"/>
      <c r="F102" s="163"/>
      <c r="G102" s="163"/>
      <c r="H102" s="163"/>
      <c r="I102" s="163"/>
      <c r="J102" s="164">
        <f>J140</f>
        <v>0</v>
      </c>
      <c r="K102" s="104"/>
      <c r="L102" s="165"/>
    </row>
    <row r="103" spans="1:47" s="10" customFormat="1" ht="19.899999999999999" customHeight="1">
      <c r="B103" s="161"/>
      <c r="C103" s="104"/>
      <c r="D103" s="162" t="s">
        <v>696</v>
      </c>
      <c r="E103" s="163"/>
      <c r="F103" s="163"/>
      <c r="G103" s="163"/>
      <c r="H103" s="163"/>
      <c r="I103" s="163"/>
      <c r="J103" s="164">
        <f>J144</f>
        <v>0</v>
      </c>
      <c r="K103" s="104"/>
      <c r="L103" s="165"/>
    </row>
    <row r="104" spans="1:47" s="10" customFormat="1" ht="19.899999999999999" customHeight="1">
      <c r="B104" s="161"/>
      <c r="C104" s="104"/>
      <c r="D104" s="162" t="s">
        <v>697</v>
      </c>
      <c r="E104" s="163"/>
      <c r="F104" s="163"/>
      <c r="G104" s="163"/>
      <c r="H104" s="163"/>
      <c r="I104" s="163"/>
      <c r="J104" s="164">
        <f>J146</f>
        <v>0</v>
      </c>
      <c r="K104" s="104"/>
      <c r="L104" s="165"/>
    </row>
    <row r="105" spans="1:47" s="2" customFormat="1" ht="21.75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47" s="2" customFormat="1" ht="6.95" customHeight="1">
      <c r="A106" s="34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10" spans="1:47" s="2" customFormat="1" ht="6.95" customHeight="1">
      <c r="A110" s="34"/>
      <c r="B110" s="56"/>
      <c r="C110" s="57"/>
      <c r="D110" s="57"/>
      <c r="E110" s="57"/>
      <c r="F110" s="57"/>
      <c r="G110" s="57"/>
      <c r="H110" s="57"/>
      <c r="I110" s="57"/>
      <c r="J110" s="57"/>
      <c r="K110" s="57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24.95" customHeight="1">
      <c r="A111" s="34"/>
      <c r="B111" s="35"/>
      <c r="C111" s="22" t="s">
        <v>136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2" customFormat="1" ht="12" customHeight="1">
      <c r="A113" s="34"/>
      <c r="B113" s="35"/>
      <c r="C113" s="28" t="s">
        <v>16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2" customFormat="1" ht="16.5" customHeight="1">
      <c r="A114" s="34"/>
      <c r="B114" s="35"/>
      <c r="C114" s="36"/>
      <c r="D114" s="36"/>
      <c r="E114" s="298" t="str">
        <f>E7</f>
        <v>Oprava mostu v km 33,823 trati Noutonice - Podlešín</v>
      </c>
      <c r="F114" s="299"/>
      <c r="G114" s="299"/>
      <c r="H114" s="299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1" customFormat="1" ht="12" customHeight="1">
      <c r="B115" s="20"/>
      <c r="C115" s="28" t="s">
        <v>115</v>
      </c>
      <c r="D115" s="21"/>
      <c r="E115" s="21"/>
      <c r="F115" s="21"/>
      <c r="G115" s="21"/>
      <c r="H115" s="21"/>
      <c r="I115" s="21"/>
      <c r="J115" s="21"/>
      <c r="K115" s="21"/>
      <c r="L115" s="19"/>
    </row>
    <row r="116" spans="1:63" s="2" customFormat="1" ht="16.5" customHeight="1">
      <c r="A116" s="34"/>
      <c r="B116" s="35"/>
      <c r="C116" s="36"/>
      <c r="D116" s="36"/>
      <c r="E116" s="298" t="s">
        <v>689</v>
      </c>
      <c r="F116" s="297"/>
      <c r="G116" s="297"/>
      <c r="H116" s="297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3" s="2" customFormat="1" ht="12" customHeight="1">
      <c r="A117" s="34"/>
      <c r="B117" s="35"/>
      <c r="C117" s="28" t="s">
        <v>117</v>
      </c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24.75" customHeight="1">
      <c r="A118" s="34"/>
      <c r="B118" s="35"/>
      <c r="C118" s="36"/>
      <c r="D118" s="36"/>
      <c r="E118" s="286" t="str">
        <f>E11</f>
        <v>18-23-2/01 - SO 02 Oprava mostu v km 33,823 trati Noutonice - Podlešín _ VRN</v>
      </c>
      <c r="F118" s="297"/>
      <c r="G118" s="297"/>
      <c r="H118" s="297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12" customHeight="1">
      <c r="A120" s="34"/>
      <c r="B120" s="35"/>
      <c r="C120" s="28" t="s">
        <v>21</v>
      </c>
      <c r="D120" s="36"/>
      <c r="E120" s="36"/>
      <c r="F120" s="26" t="str">
        <f>F14</f>
        <v>Svrkyně</v>
      </c>
      <c r="G120" s="36"/>
      <c r="H120" s="36"/>
      <c r="I120" s="28" t="s">
        <v>23</v>
      </c>
      <c r="J120" s="66" t="str">
        <f>IF(J14="","",J14)</f>
        <v>19. 10. 2020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6.9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54.4" customHeight="1">
      <c r="A122" s="34"/>
      <c r="B122" s="35"/>
      <c r="C122" s="28" t="s">
        <v>29</v>
      </c>
      <c r="D122" s="36"/>
      <c r="E122" s="36"/>
      <c r="F122" s="26" t="str">
        <f>E17</f>
        <v>Správa železnic, státní organizace</v>
      </c>
      <c r="G122" s="36"/>
      <c r="H122" s="36"/>
      <c r="I122" s="28" t="s">
        <v>37</v>
      </c>
      <c r="J122" s="32" t="str">
        <f>E23</f>
        <v>Ing. Ivan Šír, projektování dopravních staveb a.s.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15.2" customHeight="1">
      <c r="A123" s="34"/>
      <c r="B123" s="35"/>
      <c r="C123" s="28" t="s">
        <v>35</v>
      </c>
      <c r="D123" s="36"/>
      <c r="E123" s="36"/>
      <c r="F123" s="26" t="str">
        <f>IF(E20="","",E20)</f>
        <v>Vyplň údaj</v>
      </c>
      <c r="G123" s="36"/>
      <c r="H123" s="36"/>
      <c r="I123" s="28" t="s">
        <v>42</v>
      </c>
      <c r="J123" s="32" t="str">
        <f>E26</f>
        <v xml:space="preserve"> 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0.35" customHeight="1">
      <c r="A124" s="34"/>
      <c r="B124" s="35"/>
      <c r="C124" s="36"/>
      <c r="D124" s="36"/>
      <c r="E124" s="36"/>
      <c r="F124" s="36"/>
      <c r="G124" s="36"/>
      <c r="H124" s="36"/>
      <c r="I124" s="36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11" customFormat="1" ht="29.25" customHeight="1">
      <c r="A125" s="166"/>
      <c r="B125" s="167"/>
      <c r="C125" s="168" t="s">
        <v>137</v>
      </c>
      <c r="D125" s="169" t="s">
        <v>71</v>
      </c>
      <c r="E125" s="169" t="s">
        <v>67</v>
      </c>
      <c r="F125" s="169" t="s">
        <v>68</v>
      </c>
      <c r="G125" s="169" t="s">
        <v>138</v>
      </c>
      <c r="H125" s="169" t="s">
        <v>139</v>
      </c>
      <c r="I125" s="169" t="s">
        <v>140</v>
      </c>
      <c r="J125" s="169" t="s">
        <v>121</v>
      </c>
      <c r="K125" s="170" t="s">
        <v>141</v>
      </c>
      <c r="L125" s="171"/>
      <c r="M125" s="75" t="s">
        <v>1</v>
      </c>
      <c r="N125" s="76" t="s">
        <v>50</v>
      </c>
      <c r="O125" s="76" t="s">
        <v>142</v>
      </c>
      <c r="P125" s="76" t="s">
        <v>143</v>
      </c>
      <c r="Q125" s="76" t="s">
        <v>144</v>
      </c>
      <c r="R125" s="76" t="s">
        <v>145</v>
      </c>
      <c r="S125" s="76" t="s">
        <v>146</v>
      </c>
      <c r="T125" s="77" t="s">
        <v>147</v>
      </c>
      <c r="U125" s="166"/>
      <c r="V125" s="166"/>
      <c r="W125" s="166"/>
      <c r="X125" s="166"/>
      <c r="Y125" s="166"/>
      <c r="Z125" s="166"/>
      <c r="AA125" s="166"/>
      <c r="AB125" s="166"/>
      <c r="AC125" s="166"/>
      <c r="AD125" s="166"/>
      <c r="AE125" s="166"/>
    </row>
    <row r="126" spans="1:63" s="2" customFormat="1" ht="22.9" customHeight="1">
      <c r="A126" s="34"/>
      <c r="B126" s="35"/>
      <c r="C126" s="82" t="s">
        <v>148</v>
      </c>
      <c r="D126" s="36"/>
      <c r="E126" s="36"/>
      <c r="F126" s="36"/>
      <c r="G126" s="36"/>
      <c r="H126" s="36"/>
      <c r="I126" s="36"/>
      <c r="J126" s="172">
        <f>BK126</f>
        <v>0</v>
      </c>
      <c r="K126" s="36"/>
      <c r="L126" s="39"/>
      <c r="M126" s="78"/>
      <c r="N126" s="173"/>
      <c r="O126" s="79"/>
      <c r="P126" s="174">
        <f>P127</f>
        <v>0</v>
      </c>
      <c r="Q126" s="79"/>
      <c r="R126" s="174">
        <f>R127</f>
        <v>0</v>
      </c>
      <c r="S126" s="79"/>
      <c r="T126" s="175">
        <f>T127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6" t="s">
        <v>85</v>
      </c>
      <c r="AU126" s="16" t="s">
        <v>123</v>
      </c>
      <c r="BK126" s="176">
        <f>BK127</f>
        <v>0</v>
      </c>
    </row>
    <row r="127" spans="1:63" s="12" customFormat="1" ht="25.9" customHeight="1">
      <c r="B127" s="177"/>
      <c r="C127" s="178"/>
      <c r="D127" s="179" t="s">
        <v>85</v>
      </c>
      <c r="E127" s="180" t="s">
        <v>698</v>
      </c>
      <c r="F127" s="180" t="s">
        <v>699</v>
      </c>
      <c r="G127" s="178"/>
      <c r="H127" s="178"/>
      <c r="I127" s="181"/>
      <c r="J127" s="182">
        <f>BK127</f>
        <v>0</v>
      </c>
      <c r="K127" s="178"/>
      <c r="L127" s="183"/>
      <c r="M127" s="184"/>
      <c r="N127" s="185"/>
      <c r="O127" s="185"/>
      <c r="P127" s="186">
        <f>P128+P130+P137+P140+P144+P146</f>
        <v>0</v>
      </c>
      <c r="Q127" s="185"/>
      <c r="R127" s="186">
        <f>R128+R130+R137+R140+R144+R146</f>
        <v>0</v>
      </c>
      <c r="S127" s="185"/>
      <c r="T127" s="187">
        <f>T128+T130+T137+T140+T144+T146</f>
        <v>0</v>
      </c>
      <c r="AR127" s="188" t="s">
        <v>177</v>
      </c>
      <c r="AT127" s="189" t="s">
        <v>85</v>
      </c>
      <c r="AU127" s="189" t="s">
        <v>86</v>
      </c>
      <c r="AY127" s="188" t="s">
        <v>151</v>
      </c>
      <c r="BK127" s="190">
        <f>BK128+BK130+BK137+BK140+BK144+BK146</f>
        <v>0</v>
      </c>
    </row>
    <row r="128" spans="1:63" s="12" customFormat="1" ht="22.9" customHeight="1">
      <c r="B128" s="177"/>
      <c r="C128" s="178"/>
      <c r="D128" s="179" t="s">
        <v>85</v>
      </c>
      <c r="E128" s="191" t="s">
        <v>700</v>
      </c>
      <c r="F128" s="191" t="s">
        <v>701</v>
      </c>
      <c r="G128" s="178"/>
      <c r="H128" s="178"/>
      <c r="I128" s="181"/>
      <c r="J128" s="192">
        <f>BK128</f>
        <v>0</v>
      </c>
      <c r="K128" s="178"/>
      <c r="L128" s="183"/>
      <c r="M128" s="184"/>
      <c r="N128" s="185"/>
      <c r="O128" s="185"/>
      <c r="P128" s="186">
        <f>P129</f>
        <v>0</v>
      </c>
      <c r="Q128" s="185"/>
      <c r="R128" s="186">
        <f>R129</f>
        <v>0</v>
      </c>
      <c r="S128" s="185"/>
      <c r="T128" s="187">
        <f>T129</f>
        <v>0</v>
      </c>
      <c r="AR128" s="188" t="s">
        <v>177</v>
      </c>
      <c r="AT128" s="189" t="s">
        <v>85</v>
      </c>
      <c r="AU128" s="189" t="s">
        <v>93</v>
      </c>
      <c r="AY128" s="188" t="s">
        <v>151</v>
      </c>
      <c r="BK128" s="190">
        <f>BK129</f>
        <v>0</v>
      </c>
    </row>
    <row r="129" spans="1:65" s="2" customFormat="1" ht="14.45" customHeight="1">
      <c r="A129" s="34"/>
      <c r="B129" s="35"/>
      <c r="C129" s="193" t="s">
        <v>93</v>
      </c>
      <c r="D129" s="193" t="s">
        <v>153</v>
      </c>
      <c r="E129" s="194" t="s">
        <v>702</v>
      </c>
      <c r="F129" s="195" t="s">
        <v>703</v>
      </c>
      <c r="G129" s="196" t="s">
        <v>704</v>
      </c>
      <c r="H129" s="197">
        <v>1</v>
      </c>
      <c r="I129" s="198"/>
      <c r="J129" s="199">
        <f>ROUND(I129*H129,2)</f>
        <v>0</v>
      </c>
      <c r="K129" s="195" t="s">
        <v>157</v>
      </c>
      <c r="L129" s="39"/>
      <c r="M129" s="200" t="s">
        <v>1</v>
      </c>
      <c r="N129" s="201" t="s">
        <v>51</v>
      </c>
      <c r="O129" s="71"/>
      <c r="P129" s="202">
        <f>O129*H129</f>
        <v>0</v>
      </c>
      <c r="Q129" s="202">
        <v>0</v>
      </c>
      <c r="R129" s="202">
        <f>Q129*H129</f>
        <v>0</v>
      </c>
      <c r="S129" s="202">
        <v>0</v>
      </c>
      <c r="T129" s="203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4" t="s">
        <v>705</v>
      </c>
      <c r="AT129" s="204" t="s">
        <v>153</v>
      </c>
      <c r="AU129" s="204" t="s">
        <v>95</v>
      </c>
      <c r="AY129" s="16" t="s">
        <v>151</v>
      </c>
      <c r="BE129" s="205">
        <f>IF(N129="základní",J129,0)</f>
        <v>0</v>
      </c>
      <c r="BF129" s="205">
        <f>IF(N129="snížená",J129,0)</f>
        <v>0</v>
      </c>
      <c r="BG129" s="205">
        <f>IF(N129="zákl. přenesená",J129,0)</f>
        <v>0</v>
      </c>
      <c r="BH129" s="205">
        <f>IF(N129="sníž. přenesená",J129,0)</f>
        <v>0</v>
      </c>
      <c r="BI129" s="205">
        <f>IF(N129="nulová",J129,0)</f>
        <v>0</v>
      </c>
      <c r="BJ129" s="16" t="s">
        <v>93</v>
      </c>
      <c r="BK129" s="205">
        <f>ROUND(I129*H129,2)</f>
        <v>0</v>
      </c>
      <c r="BL129" s="16" t="s">
        <v>705</v>
      </c>
      <c r="BM129" s="204" t="s">
        <v>706</v>
      </c>
    </row>
    <row r="130" spans="1:65" s="12" customFormat="1" ht="22.9" customHeight="1">
      <c r="B130" s="177"/>
      <c r="C130" s="178"/>
      <c r="D130" s="179" t="s">
        <v>85</v>
      </c>
      <c r="E130" s="191" t="s">
        <v>707</v>
      </c>
      <c r="F130" s="191" t="s">
        <v>708</v>
      </c>
      <c r="G130" s="178"/>
      <c r="H130" s="178"/>
      <c r="I130" s="181"/>
      <c r="J130" s="192">
        <f>BK130</f>
        <v>0</v>
      </c>
      <c r="K130" s="178"/>
      <c r="L130" s="183"/>
      <c r="M130" s="184"/>
      <c r="N130" s="185"/>
      <c r="O130" s="185"/>
      <c r="P130" s="186">
        <f>SUM(P131:P136)</f>
        <v>0</v>
      </c>
      <c r="Q130" s="185"/>
      <c r="R130" s="186">
        <f>SUM(R131:R136)</f>
        <v>0</v>
      </c>
      <c r="S130" s="185"/>
      <c r="T130" s="187">
        <f>SUM(T131:T136)</f>
        <v>0</v>
      </c>
      <c r="AR130" s="188" t="s">
        <v>177</v>
      </c>
      <c r="AT130" s="189" t="s">
        <v>85</v>
      </c>
      <c r="AU130" s="189" t="s">
        <v>93</v>
      </c>
      <c r="AY130" s="188" t="s">
        <v>151</v>
      </c>
      <c r="BK130" s="190">
        <f>SUM(BK131:BK136)</f>
        <v>0</v>
      </c>
    </row>
    <row r="131" spans="1:65" s="2" customFormat="1" ht="14.45" customHeight="1">
      <c r="A131" s="34"/>
      <c r="B131" s="35"/>
      <c r="C131" s="193" t="s">
        <v>95</v>
      </c>
      <c r="D131" s="193" t="s">
        <v>153</v>
      </c>
      <c r="E131" s="194" t="s">
        <v>709</v>
      </c>
      <c r="F131" s="195" t="s">
        <v>708</v>
      </c>
      <c r="G131" s="196" t="s">
        <v>704</v>
      </c>
      <c r="H131" s="197">
        <v>1</v>
      </c>
      <c r="I131" s="198"/>
      <c r="J131" s="199">
        <f>ROUND(I131*H131,2)</f>
        <v>0</v>
      </c>
      <c r="K131" s="195" t="s">
        <v>157</v>
      </c>
      <c r="L131" s="39"/>
      <c r="M131" s="200" t="s">
        <v>1</v>
      </c>
      <c r="N131" s="201" t="s">
        <v>51</v>
      </c>
      <c r="O131" s="71"/>
      <c r="P131" s="202">
        <f>O131*H131</f>
        <v>0</v>
      </c>
      <c r="Q131" s="202">
        <v>0</v>
      </c>
      <c r="R131" s="202">
        <f>Q131*H131</f>
        <v>0</v>
      </c>
      <c r="S131" s="202">
        <v>0</v>
      </c>
      <c r="T131" s="203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4" t="s">
        <v>705</v>
      </c>
      <c r="AT131" s="204" t="s">
        <v>153</v>
      </c>
      <c r="AU131" s="204" t="s">
        <v>95</v>
      </c>
      <c r="AY131" s="16" t="s">
        <v>151</v>
      </c>
      <c r="BE131" s="205">
        <f>IF(N131="základní",J131,0)</f>
        <v>0</v>
      </c>
      <c r="BF131" s="205">
        <f>IF(N131="snížená",J131,0)</f>
        <v>0</v>
      </c>
      <c r="BG131" s="205">
        <f>IF(N131="zákl. přenesená",J131,0)</f>
        <v>0</v>
      </c>
      <c r="BH131" s="205">
        <f>IF(N131="sníž. přenesená",J131,0)</f>
        <v>0</v>
      </c>
      <c r="BI131" s="205">
        <f>IF(N131="nulová",J131,0)</f>
        <v>0</v>
      </c>
      <c r="BJ131" s="16" t="s">
        <v>93</v>
      </c>
      <c r="BK131" s="205">
        <f>ROUND(I131*H131,2)</f>
        <v>0</v>
      </c>
      <c r="BL131" s="16" t="s">
        <v>705</v>
      </c>
      <c r="BM131" s="204" t="s">
        <v>710</v>
      </c>
    </row>
    <row r="132" spans="1:65" s="2" customFormat="1" ht="19.5">
      <c r="A132" s="34"/>
      <c r="B132" s="35"/>
      <c r="C132" s="36"/>
      <c r="D132" s="208" t="s">
        <v>213</v>
      </c>
      <c r="E132" s="36"/>
      <c r="F132" s="239" t="s">
        <v>711</v>
      </c>
      <c r="G132" s="36"/>
      <c r="H132" s="36"/>
      <c r="I132" s="240"/>
      <c r="J132" s="36"/>
      <c r="K132" s="36"/>
      <c r="L132" s="39"/>
      <c r="M132" s="241"/>
      <c r="N132" s="242"/>
      <c r="O132" s="71"/>
      <c r="P132" s="71"/>
      <c r="Q132" s="71"/>
      <c r="R132" s="71"/>
      <c r="S132" s="71"/>
      <c r="T132" s="72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6" t="s">
        <v>213</v>
      </c>
      <c r="AU132" s="16" t="s">
        <v>95</v>
      </c>
    </row>
    <row r="133" spans="1:65" s="2" customFormat="1" ht="14.45" customHeight="1">
      <c r="A133" s="34"/>
      <c r="B133" s="35"/>
      <c r="C133" s="193" t="s">
        <v>163</v>
      </c>
      <c r="D133" s="193" t="s">
        <v>153</v>
      </c>
      <c r="E133" s="194" t="s">
        <v>712</v>
      </c>
      <c r="F133" s="195" t="s">
        <v>713</v>
      </c>
      <c r="G133" s="196" t="s">
        <v>704</v>
      </c>
      <c r="H133" s="197">
        <v>1</v>
      </c>
      <c r="I133" s="198"/>
      <c r="J133" s="199">
        <f>ROUND(I133*H133,2)</f>
        <v>0</v>
      </c>
      <c r="K133" s="195" t="s">
        <v>157</v>
      </c>
      <c r="L133" s="39"/>
      <c r="M133" s="200" t="s">
        <v>1</v>
      </c>
      <c r="N133" s="201" t="s">
        <v>51</v>
      </c>
      <c r="O133" s="71"/>
      <c r="P133" s="202">
        <f>O133*H133</f>
        <v>0</v>
      </c>
      <c r="Q133" s="202">
        <v>0</v>
      </c>
      <c r="R133" s="202">
        <f>Q133*H133</f>
        <v>0</v>
      </c>
      <c r="S133" s="202">
        <v>0</v>
      </c>
      <c r="T133" s="203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4" t="s">
        <v>705</v>
      </c>
      <c r="AT133" s="204" t="s">
        <v>153</v>
      </c>
      <c r="AU133" s="204" t="s">
        <v>95</v>
      </c>
      <c r="AY133" s="16" t="s">
        <v>151</v>
      </c>
      <c r="BE133" s="205">
        <f>IF(N133="základní",J133,0)</f>
        <v>0</v>
      </c>
      <c r="BF133" s="205">
        <f>IF(N133="snížená",J133,0)</f>
        <v>0</v>
      </c>
      <c r="BG133" s="205">
        <f>IF(N133="zákl. přenesená",J133,0)</f>
        <v>0</v>
      </c>
      <c r="BH133" s="205">
        <f>IF(N133="sníž. přenesená",J133,0)</f>
        <v>0</v>
      </c>
      <c r="BI133" s="205">
        <f>IF(N133="nulová",J133,0)</f>
        <v>0</v>
      </c>
      <c r="BJ133" s="16" t="s">
        <v>93</v>
      </c>
      <c r="BK133" s="205">
        <f>ROUND(I133*H133,2)</f>
        <v>0</v>
      </c>
      <c r="BL133" s="16" t="s">
        <v>705</v>
      </c>
      <c r="BM133" s="204" t="s">
        <v>714</v>
      </c>
    </row>
    <row r="134" spans="1:65" s="2" customFormat="1" ht="19.5">
      <c r="A134" s="34"/>
      <c r="B134" s="35"/>
      <c r="C134" s="36"/>
      <c r="D134" s="208" t="s">
        <v>213</v>
      </c>
      <c r="E134" s="36"/>
      <c r="F134" s="239" t="s">
        <v>715</v>
      </c>
      <c r="G134" s="36"/>
      <c r="H134" s="36"/>
      <c r="I134" s="240"/>
      <c r="J134" s="36"/>
      <c r="K134" s="36"/>
      <c r="L134" s="39"/>
      <c r="M134" s="241"/>
      <c r="N134" s="242"/>
      <c r="O134" s="71"/>
      <c r="P134" s="71"/>
      <c r="Q134" s="71"/>
      <c r="R134" s="71"/>
      <c r="S134" s="71"/>
      <c r="T134" s="72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6" t="s">
        <v>213</v>
      </c>
      <c r="AU134" s="16" t="s">
        <v>95</v>
      </c>
    </row>
    <row r="135" spans="1:65" s="2" customFormat="1" ht="14.45" customHeight="1">
      <c r="A135" s="34"/>
      <c r="B135" s="35"/>
      <c r="C135" s="193" t="s">
        <v>158</v>
      </c>
      <c r="D135" s="193" t="s">
        <v>153</v>
      </c>
      <c r="E135" s="194" t="s">
        <v>716</v>
      </c>
      <c r="F135" s="195" t="s">
        <v>717</v>
      </c>
      <c r="G135" s="196" t="s">
        <v>704</v>
      </c>
      <c r="H135" s="197">
        <v>1</v>
      </c>
      <c r="I135" s="198"/>
      <c r="J135" s="199">
        <f>ROUND(I135*H135,2)</f>
        <v>0</v>
      </c>
      <c r="K135" s="195" t="s">
        <v>157</v>
      </c>
      <c r="L135" s="39"/>
      <c r="M135" s="200" t="s">
        <v>1</v>
      </c>
      <c r="N135" s="201" t="s">
        <v>51</v>
      </c>
      <c r="O135" s="71"/>
      <c r="P135" s="202">
        <f>O135*H135</f>
        <v>0</v>
      </c>
      <c r="Q135" s="202">
        <v>0</v>
      </c>
      <c r="R135" s="202">
        <f>Q135*H135</f>
        <v>0</v>
      </c>
      <c r="S135" s="202">
        <v>0</v>
      </c>
      <c r="T135" s="203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4" t="s">
        <v>705</v>
      </c>
      <c r="AT135" s="204" t="s">
        <v>153</v>
      </c>
      <c r="AU135" s="204" t="s">
        <v>95</v>
      </c>
      <c r="AY135" s="16" t="s">
        <v>151</v>
      </c>
      <c r="BE135" s="205">
        <f>IF(N135="základní",J135,0)</f>
        <v>0</v>
      </c>
      <c r="BF135" s="205">
        <f>IF(N135="snížená",J135,0)</f>
        <v>0</v>
      </c>
      <c r="BG135" s="205">
        <f>IF(N135="zákl. přenesená",J135,0)</f>
        <v>0</v>
      </c>
      <c r="BH135" s="205">
        <f>IF(N135="sníž. přenesená",J135,0)</f>
        <v>0</v>
      </c>
      <c r="BI135" s="205">
        <f>IF(N135="nulová",J135,0)</f>
        <v>0</v>
      </c>
      <c r="BJ135" s="16" t="s">
        <v>93</v>
      </c>
      <c r="BK135" s="205">
        <f>ROUND(I135*H135,2)</f>
        <v>0</v>
      </c>
      <c r="BL135" s="16" t="s">
        <v>705</v>
      </c>
      <c r="BM135" s="204" t="s">
        <v>718</v>
      </c>
    </row>
    <row r="136" spans="1:65" s="2" customFormat="1" ht="29.25">
      <c r="A136" s="34"/>
      <c r="B136" s="35"/>
      <c r="C136" s="36"/>
      <c r="D136" s="208" t="s">
        <v>213</v>
      </c>
      <c r="E136" s="36"/>
      <c r="F136" s="239" t="s">
        <v>719</v>
      </c>
      <c r="G136" s="36"/>
      <c r="H136" s="36"/>
      <c r="I136" s="240"/>
      <c r="J136" s="36"/>
      <c r="K136" s="36"/>
      <c r="L136" s="39"/>
      <c r="M136" s="241"/>
      <c r="N136" s="242"/>
      <c r="O136" s="71"/>
      <c r="P136" s="71"/>
      <c r="Q136" s="71"/>
      <c r="R136" s="71"/>
      <c r="S136" s="71"/>
      <c r="T136" s="72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6" t="s">
        <v>213</v>
      </c>
      <c r="AU136" s="16" t="s">
        <v>95</v>
      </c>
    </row>
    <row r="137" spans="1:65" s="12" customFormat="1" ht="22.9" customHeight="1">
      <c r="B137" s="177"/>
      <c r="C137" s="178"/>
      <c r="D137" s="179" t="s">
        <v>85</v>
      </c>
      <c r="E137" s="191" t="s">
        <v>720</v>
      </c>
      <c r="F137" s="191" t="s">
        <v>721</v>
      </c>
      <c r="G137" s="178"/>
      <c r="H137" s="178"/>
      <c r="I137" s="181"/>
      <c r="J137" s="192">
        <f>BK137</f>
        <v>0</v>
      </c>
      <c r="K137" s="178"/>
      <c r="L137" s="183"/>
      <c r="M137" s="184"/>
      <c r="N137" s="185"/>
      <c r="O137" s="185"/>
      <c r="P137" s="186">
        <f>SUM(P138:P139)</f>
        <v>0</v>
      </c>
      <c r="Q137" s="185"/>
      <c r="R137" s="186">
        <f>SUM(R138:R139)</f>
        <v>0</v>
      </c>
      <c r="S137" s="185"/>
      <c r="T137" s="187">
        <f>SUM(T138:T139)</f>
        <v>0</v>
      </c>
      <c r="AR137" s="188" t="s">
        <v>177</v>
      </c>
      <c r="AT137" s="189" t="s">
        <v>85</v>
      </c>
      <c r="AU137" s="189" t="s">
        <v>93</v>
      </c>
      <c r="AY137" s="188" t="s">
        <v>151</v>
      </c>
      <c r="BK137" s="190">
        <f>SUM(BK138:BK139)</f>
        <v>0</v>
      </c>
    </row>
    <row r="138" spans="1:65" s="2" customFormat="1" ht="14.45" customHeight="1">
      <c r="A138" s="34"/>
      <c r="B138" s="35"/>
      <c r="C138" s="193" t="s">
        <v>177</v>
      </c>
      <c r="D138" s="193" t="s">
        <v>153</v>
      </c>
      <c r="E138" s="194" t="s">
        <v>722</v>
      </c>
      <c r="F138" s="195" t="s">
        <v>723</v>
      </c>
      <c r="G138" s="196" t="s">
        <v>704</v>
      </c>
      <c r="H138" s="197">
        <v>1</v>
      </c>
      <c r="I138" s="198"/>
      <c r="J138" s="199">
        <f>ROUND(I138*H138,2)</f>
        <v>0</v>
      </c>
      <c r="K138" s="195" t="s">
        <v>157</v>
      </c>
      <c r="L138" s="39"/>
      <c r="M138" s="200" t="s">
        <v>1</v>
      </c>
      <c r="N138" s="201" t="s">
        <v>51</v>
      </c>
      <c r="O138" s="71"/>
      <c r="P138" s="202">
        <f>O138*H138</f>
        <v>0</v>
      </c>
      <c r="Q138" s="202">
        <v>0</v>
      </c>
      <c r="R138" s="202">
        <f>Q138*H138</f>
        <v>0</v>
      </c>
      <c r="S138" s="202">
        <v>0</v>
      </c>
      <c r="T138" s="203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4" t="s">
        <v>705</v>
      </c>
      <c r="AT138" s="204" t="s">
        <v>153</v>
      </c>
      <c r="AU138" s="204" t="s">
        <v>95</v>
      </c>
      <c r="AY138" s="16" t="s">
        <v>151</v>
      </c>
      <c r="BE138" s="205">
        <f>IF(N138="základní",J138,0)</f>
        <v>0</v>
      </c>
      <c r="BF138" s="205">
        <f>IF(N138="snížená",J138,0)</f>
        <v>0</v>
      </c>
      <c r="BG138" s="205">
        <f>IF(N138="zákl. přenesená",J138,0)</f>
        <v>0</v>
      </c>
      <c r="BH138" s="205">
        <f>IF(N138="sníž. přenesená",J138,0)</f>
        <v>0</v>
      </c>
      <c r="BI138" s="205">
        <f>IF(N138="nulová",J138,0)</f>
        <v>0</v>
      </c>
      <c r="BJ138" s="16" t="s">
        <v>93</v>
      </c>
      <c r="BK138" s="205">
        <f>ROUND(I138*H138,2)</f>
        <v>0</v>
      </c>
      <c r="BL138" s="16" t="s">
        <v>705</v>
      </c>
      <c r="BM138" s="204" t="s">
        <v>724</v>
      </c>
    </row>
    <row r="139" spans="1:65" s="2" customFormat="1" ht="19.5">
      <c r="A139" s="34"/>
      <c r="B139" s="35"/>
      <c r="C139" s="36"/>
      <c r="D139" s="208" t="s">
        <v>213</v>
      </c>
      <c r="E139" s="36"/>
      <c r="F139" s="239" t="s">
        <v>725</v>
      </c>
      <c r="G139" s="36"/>
      <c r="H139" s="36"/>
      <c r="I139" s="240"/>
      <c r="J139" s="36"/>
      <c r="K139" s="36"/>
      <c r="L139" s="39"/>
      <c r="M139" s="241"/>
      <c r="N139" s="242"/>
      <c r="O139" s="71"/>
      <c r="P139" s="71"/>
      <c r="Q139" s="71"/>
      <c r="R139" s="71"/>
      <c r="S139" s="71"/>
      <c r="T139" s="72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6" t="s">
        <v>213</v>
      </c>
      <c r="AU139" s="16" t="s">
        <v>95</v>
      </c>
    </row>
    <row r="140" spans="1:65" s="12" customFormat="1" ht="22.9" customHeight="1">
      <c r="B140" s="177"/>
      <c r="C140" s="178"/>
      <c r="D140" s="179" t="s">
        <v>85</v>
      </c>
      <c r="E140" s="191" t="s">
        <v>726</v>
      </c>
      <c r="F140" s="191" t="s">
        <v>727</v>
      </c>
      <c r="G140" s="178"/>
      <c r="H140" s="178"/>
      <c r="I140" s="181"/>
      <c r="J140" s="192">
        <f>BK140</f>
        <v>0</v>
      </c>
      <c r="K140" s="178"/>
      <c r="L140" s="183"/>
      <c r="M140" s="184"/>
      <c r="N140" s="185"/>
      <c r="O140" s="185"/>
      <c r="P140" s="186">
        <f>SUM(P141:P143)</f>
        <v>0</v>
      </c>
      <c r="Q140" s="185"/>
      <c r="R140" s="186">
        <f>SUM(R141:R143)</f>
        <v>0</v>
      </c>
      <c r="S140" s="185"/>
      <c r="T140" s="187">
        <f>SUM(T141:T143)</f>
        <v>0</v>
      </c>
      <c r="AR140" s="188" t="s">
        <v>177</v>
      </c>
      <c r="AT140" s="189" t="s">
        <v>85</v>
      </c>
      <c r="AU140" s="189" t="s">
        <v>93</v>
      </c>
      <c r="AY140" s="188" t="s">
        <v>151</v>
      </c>
      <c r="BK140" s="190">
        <f>SUM(BK141:BK143)</f>
        <v>0</v>
      </c>
    </row>
    <row r="141" spans="1:65" s="2" customFormat="1" ht="14.45" customHeight="1">
      <c r="A141" s="34"/>
      <c r="B141" s="35"/>
      <c r="C141" s="193" t="s">
        <v>183</v>
      </c>
      <c r="D141" s="193" t="s">
        <v>153</v>
      </c>
      <c r="E141" s="194" t="s">
        <v>728</v>
      </c>
      <c r="F141" s="195" t="s">
        <v>727</v>
      </c>
      <c r="G141" s="196" t="s">
        <v>704</v>
      </c>
      <c r="H141" s="197">
        <v>1</v>
      </c>
      <c r="I141" s="198"/>
      <c r="J141" s="199">
        <f>ROUND(I141*H141,2)</f>
        <v>0</v>
      </c>
      <c r="K141" s="195" t="s">
        <v>157</v>
      </c>
      <c r="L141" s="39"/>
      <c r="M141" s="200" t="s">
        <v>1</v>
      </c>
      <c r="N141" s="201" t="s">
        <v>51</v>
      </c>
      <c r="O141" s="71"/>
      <c r="P141" s="202">
        <f>O141*H141</f>
        <v>0</v>
      </c>
      <c r="Q141" s="202">
        <v>0</v>
      </c>
      <c r="R141" s="202">
        <f>Q141*H141</f>
        <v>0</v>
      </c>
      <c r="S141" s="202">
        <v>0</v>
      </c>
      <c r="T141" s="203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4" t="s">
        <v>705</v>
      </c>
      <c r="AT141" s="204" t="s">
        <v>153</v>
      </c>
      <c r="AU141" s="204" t="s">
        <v>95</v>
      </c>
      <c r="AY141" s="16" t="s">
        <v>151</v>
      </c>
      <c r="BE141" s="205">
        <f>IF(N141="základní",J141,0)</f>
        <v>0</v>
      </c>
      <c r="BF141" s="205">
        <f>IF(N141="snížená",J141,0)</f>
        <v>0</v>
      </c>
      <c r="BG141" s="205">
        <f>IF(N141="zákl. přenesená",J141,0)</f>
        <v>0</v>
      </c>
      <c r="BH141" s="205">
        <f>IF(N141="sníž. přenesená",J141,0)</f>
        <v>0</v>
      </c>
      <c r="BI141" s="205">
        <f>IF(N141="nulová",J141,0)</f>
        <v>0</v>
      </c>
      <c r="BJ141" s="16" t="s">
        <v>93</v>
      </c>
      <c r="BK141" s="205">
        <f>ROUND(I141*H141,2)</f>
        <v>0</v>
      </c>
      <c r="BL141" s="16" t="s">
        <v>705</v>
      </c>
      <c r="BM141" s="204" t="s">
        <v>729</v>
      </c>
    </row>
    <row r="142" spans="1:65" s="2" customFormat="1" ht="14.45" customHeight="1">
      <c r="A142" s="34"/>
      <c r="B142" s="35"/>
      <c r="C142" s="193" t="s">
        <v>187</v>
      </c>
      <c r="D142" s="193" t="s">
        <v>153</v>
      </c>
      <c r="E142" s="194" t="s">
        <v>730</v>
      </c>
      <c r="F142" s="195" t="s">
        <v>731</v>
      </c>
      <c r="G142" s="196" t="s">
        <v>704</v>
      </c>
      <c r="H142" s="197">
        <v>1</v>
      </c>
      <c r="I142" s="198"/>
      <c r="J142" s="199">
        <f>ROUND(I142*H142,2)</f>
        <v>0</v>
      </c>
      <c r="K142" s="195" t="s">
        <v>157</v>
      </c>
      <c r="L142" s="39"/>
      <c r="M142" s="200" t="s">
        <v>1</v>
      </c>
      <c r="N142" s="201" t="s">
        <v>51</v>
      </c>
      <c r="O142" s="71"/>
      <c r="P142" s="202">
        <f>O142*H142</f>
        <v>0</v>
      </c>
      <c r="Q142" s="202">
        <v>0</v>
      </c>
      <c r="R142" s="202">
        <f>Q142*H142</f>
        <v>0</v>
      </c>
      <c r="S142" s="202">
        <v>0</v>
      </c>
      <c r="T142" s="203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4" t="s">
        <v>705</v>
      </c>
      <c r="AT142" s="204" t="s">
        <v>153</v>
      </c>
      <c r="AU142" s="204" t="s">
        <v>95</v>
      </c>
      <c r="AY142" s="16" t="s">
        <v>151</v>
      </c>
      <c r="BE142" s="205">
        <f>IF(N142="základní",J142,0)</f>
        <v>0</v>
      </c>
      <c r="BF142" s="205">
        <f>IF(N142="snížená",J142,0)</f>
        <v>0</v>
      </c>
      <c r="BG142" s="205">
        <f>IF(N142="zákl. přenesená",J142,0)</f>
        <v>0</v>
      </c>
      <c r="BH142" s="205">
        <f>IF(N142="sníž. přenesená",J142,0)</f>
        <v>0</v>
      </c>
      <c r="BI142" s="205">
        <f>IF(N142="nulová",J142,0)</f>
        <v>0</v>
      </c>
      <c r="BJ142" s="16" t="s">
        <v>93</v>
      </c>
      <c r="BK142" s="205">
        <f>ROUND(I142*H142,2)</f>
        <v>0</v>
      </c>
      <c r="BL142" s="16" t="s">
        <v>705</v>
      </c>
      <c r="BM142" s="204" t="s">
        <v>732</v>
      </c>
    </row>
    <row r="143" spans="1:65" s="2" customFormat="1" ht="29.25">
      <c r="A143" s="34"/>
      <c r="B143" s="35"/>
      <c r="C143" s="36"/>
      <c r="D143" s="208" t="s">
        <v>213</v>
      </c>
      <c r="E143" s="36"/>
      <c r="F143" s="239" t="s">
        <v>733</v>
      </c>
      <c r="G143" s="36"/>
      <c r="H143" s="36"/>
      <c r="I143" s="240"/>
      <c r="J143" s="36"/>
      <c r="K143" s="36"/>
      <c r="L143" s="39"/>
      <c r="M143" s="241"/>
      <c r="N143" s="242"/>
      <c r="O143" s="71"/>
      <c r="P143" s="71"/>
      <c r="Q143" s="71"/>
      <c r="R143" s="71"/>
      <c r="S143" s="71"/>
      <c r="T143" s="72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6" t="s">
        <v>213</v>
      </c>
      <c r="AU143" s="16" t="s">
        <v>95</v>
      </c>
    </row>
    <row r="144" spans="1:65" s="12" customFormat="1" ht="22.9" customHeight="1">
      <c r="B144" s="177"/>
      <c r="C144" s="178"/>
      <c r="D144" s="179" t="s">
        <v>85</v>
      </c>
      <c r="E144" s="191" t="s">
        <v>734</v>
      </c>
      <c r="F144" s="191" t="s">
        <v>735</v>
      </c>
      <c r="G144" s="178"/>
      <c r="H144" s="178"/>
      <c r="I144" s="181"/>
      <c r="J144" s="192">
        <f>BK144</f>
        <v>0</v>
      </c>
      <c r="K144" s="178"/>
      <c r="L144" s="183"/>
      <c r="M144" s="184"/>
      <c r="N144" s="185"/>
      <c r="O144" s="185"/>
      <c r="P144" s="186">
        <f>P145</f>
        <v>0</v>
      </c>
      <c r="Q144" s="185"/>
      <c r="R144" s="186">
        <f>R145</f>
        <v>0</v>
      </c>
      <c r="S144" s="185"/>
      <c r="T144" s="187">
        <f>T145</f>
        <v>0</v>
      </c>
      <c r="AR144" s="188" t="s">
        <v>177</v>
      </c>
      <c r="AT144" s="189" t="s">
        <v>85</v>
      </c>
      <c r="AU144" s="189" t="s">
        <v>93</v>
      </c>
      <c r="AY144" s="188" t="s">
        <v>151</v>
      </c>
      <c r="BK144" s="190">
        <f>BK145</f>
        <v>0</v>
      </c>
    </row>
    <row r="145" spans="1:65" s="2" customFormat="1" ht="14.45" customHeight="1">
      <c r="A145" s="34"/>
      <c r="B145" s="35"/>
      <c r="C145" s="193" t="s">
        <v>191</v>
      </c>
      <c r="D145" s="193" t="s">
        <v>153</v>
      </c>
      <c r="E145" s="194" t="s">
        <v>736</v>
      </c>
      <c r="F145" s="195" t="s">
        <v>735</v>
      </c>
      <c r="G145" s="196" t="s">
        <v>704</v>
      </c>
      <c r="H145" s="197">
        <v>1</v>
      </c>
      <c r="I145" s="198"/>
      <c r="J145" s="199">
        <f>ROUND(I145*H145,2)</f>
        <v>0</v>
      </c>
      <c r="K145" s="195" t="s">
        <v>157</v>
      </c>
      <c r="L145" s="39"/>
      <c r="M145" s="200" t="s">
        <v>1</v>
      </c>
      <c r="N145" s="201" t="s">
        <v>51</v>
      </c>
      <c r="O145" s="71"/>
      <c r="P145" s="202">
        <f>O145*H145</f>
        <v>0</v>
      </c>
      <c r="Q145" s="202">
        <v>0</v>
      </c>
      <c r="R145" s="202">
        <f>Q145*H145</f>
        <v>0</v>
      </c>
      <c r="S145" s="202">
        <v>0</v>
      </c>
      <c r="T145" s="203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4" t="s">
        <v>705</v>
      </c>
      <c r="AT145" s="204" t="s">
        <v>153</v>
      </c>
      <c r="AU145" s="204" t="s">
        <v>95</v>
      </c>
      <c r="AY145" s="16" t="s">
        <v>151</v>
      </c>
      <c r="BE145" s="205">
        <f>IF(N145="základní",J145,0)</f>
        <v>0</v>
      </c>
      <c r="BF145" s="205">
        <f>IF(N145="snížená",J145,0)</f>
        <v>0</v>
      </c>
      <c r="BG145" s="205">
        <f>IF(N145="zákl. přenesená",J145,0)</f>
        <v>0</v>
      </c>
      <c r="BH145" s="205">
        <f>IF(N145="sníž. přenesená",J145,0)</f>
        <v>0</v>
      </c>
      <c r="BI145" s="205">
        <f>IF(N145="nulová",J145,0)</f>
        <v>0</v>
      </c>
      <c r="BJ145" s="16" t="s">
        <v>93</v>
      </c>
      <c r="BK145" s="205">
        <f>ROUND(I145*H145,2)</f>
        <v>0</v>
      </c>
      <c r="BL145" s="16" t="s">
        <v>705</v>
      </c>
      <c r="BM145" s="204" t="s">
        <v>737</v>
      </c>
    </row>
    <row r="146" spans="1:65" s="12" customFormat="1" ht="22.9" customHeight="1">
      <c r="B146" s="177"/>
      <c r="C146" s="178"/>
      <c r="D146" s="179" t="s">
        <v>85</v>
      </c>
      <c r="E146" s="191" t="s">
        <v>738</v>
      </c>
      <c r="F146" s="191" t="s">
        <v>739</v>
      </c>
      <c r="G146" s="178"/>
      <c r="H146" s="178"/>
      <c r="I146" s="181"/>
      <c r="J146" s="192">
        <f>BK146</f>
        <v>0</v>
      </c>
      <c r="K146" s="178"/>
      <c r="L146" s="183"/>
      <c r="M146" s="184"/>
      <c r="N146" s="185"/>
      <c r="O146" s="185"/>
      <c r="P146" s="186">
        <f>P147</f>
        <v>0</v>
      </c>
      <c r="Q146" s="185"/>
      <c r="R146" s="186">
        <f>R147</f>
        <v>0</v>
      </c>
      <c r="S146" s="185"/>
      <c r="T146" s="187">
        <f>T147</f>
        <v>0</v>
      </c>
      <c r="AR146" s="188" t="s">
        <v>177</v>
      </c>
      <c r="AT146" s="189" t="s">
        <v>85</v>
      </c>
      <c r="AU146" s="189" t="s">
        <v>93</v>
      </c>
      <c r="AY146" s="188" t="s">
        <v>151</v>
      </c>
      <c r="BK146" s="190">
        <f>BK147</f>
        <v>0</v>
      </c>
    </row>
    <row r="147" spans="1:65" s="2" customFormat="1" ht="14.45" customHeight="1">
      <c r="A147" s="34"/>
      <c r="B147" s="35"/>
      <c r="C147" s="193" t="s">
        <v>195</v>
      </c>
      <c r="D147" s="193" t="s">
        <v>153</v>
      </c>
      <c r="E147" s="194" t="s">
        <v>740</v>
      </c>
      <c r="F147" s="195" t="s">
        <v>741</v>
      </c>
      <c r="G147" s="196" t="s">
        <v>704</v>
      </c>
      <c r="H147" s="197">
        <v>1</v>
      </c>
      <c r="I147" s="198"/>
      <c r="J147" s="199">
        <f>ROUND(I147*H147,2)</f>
        <v>0</v>
      </c>
      <c r="K147" s="195" t="s">
        <v>157</v>
      </c>
      <c r="L147" s="39"/>
      <c r="M147" s="244" t="s">
        <v>1</v>
      </c>
      <c r="N147" s="245" t="s">
        <v>51</v>
      </c>
      <c r="O147" s="246"/>
      <c r="P147" s="247">
        <f>O147*H147</f>
        <v>0</v>
      </c>
      <c r="Q147" s="247">
        <v>0</v>
      </c>
      <c r="R147" s="247">
        <f>Q147*H147</f>
        <v>0</v>
      </c>
      <c r="S147" s="247">
        <v>0</v>
      </c>
      <c r="T147" s="248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4" t="s">
        <v>705</v>
      </c>
      <c r="AT147" s="204" t="s">
        <v>153</v>
      </c>
      <c r="AU147" s="204" t="s">
        <v>95</v>
      </c>
      <c r="AY147" s="16" t="s">
        <v>151</v>
      </c>
      <c r="BE147" s="205">
        <f>IF(N147="základní",J147,0)</f>
        <v>0</v>
      </c>
      <c r="BF147" s="205">
        <f>IF(N147="snížená",J147,0)</f>
        <v>0</v>
      </c>
      <c r="BG147" s="205">
        <f>IF(N147="zákl. přenesená",J147,0)</f>
        <v>0</v>
      </c>
      <c r="BH147" s="205">
        <f>IF(N147="sníž. přenesená",J147,0)</f>
        <v>0</v>
      </c>
      <c r="BI147" s="205">
        <f>IF(N147="nulová",J147,0)</f>
        <v>0</v>
      </c>
      <c r="BJ147" s="16" t="s">
        <v>93</v>
      </c>
      <c r="BK147" s="205">
        <f>ROUND(I147*H147,2)</f>
        <v>0</v>
      </c>
      <c r="BL147" s="16" t="s">
        <v>705</v>
      </c>
      <c r="BM147" s="204" t="s">
        <v>742</v>
      </c>
    </row>
    <row r="148" spans="1:65" s="2" customFormat="1" ht="6.95" customHeight="1">
      <c r="A148" s="34"/>
      <c r="B148" s="54"/>
      <c r="C148" s="55"/>
      <c r="D148" s="55"/>
      <c r="E148" s="55"/>
      <c r="F148" s="55"/>
      <c r="G148" s="55"/>
      <c r="H148" s="55"/>
      <c r="I148" s="55"/>
      <c r="J148" s="55"/>
      <c r="K148" s="55"/>
      <c r="L148" s="39"/>
      <c r="M148" s="34"/>
      <c r="O148" s="34"/>
      <c r="P148" s="34"/>
      <c r="Q148" s="34"/>
      <c r="R148" s="34"/>
      <c r="S148" s="34"/>
      <c r="T148" s="34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</row>
  </sheetData>
  <sheetProtection algorithmName="SHA-512" hashValue="MNMpv1sYPUpq7uBvJ23YRgBLn2iEQSw769gpsvEoBKmazM82y/JBmOjQKUFES0cdxVlhEOUo+mC+zZUbA0eoYg==" saltValue="2XE9iaSDyxtL1dBbTwc+OHheYYM3zDgdlZ2MJYY9sqiDDN/+3Eiw+vx8WN7VC1rW4DA5Wwpx9Q6FjUaVjHGqUA==" spinCount="100000" sheet="1" objects="1" scenarios="1" formatColumns="0" formatRows="0" autoFilter="0"/>
  <autoFilter ref="C125:K147"/>
  <mergeCells count="12">
    <mergeCell ref="E118:H118"/>
    <mergeCell ref="L2:V2"/>
    <mergeCell ref="E84:H84"/>
    <mergeCell ref="E86:H86"/>
    <mergeCell ref="E88:H88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6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2"/>
      <c r="M2" s="252"/>
      <c r="N2" s="252"/>
      <c r="O2" s="252"/>
      <c r="P2" s="252"/>
      <c r="Q2" s="252"/>
      <c r="R2" s="252"/>
      <c r="S2" s="252"/>
      <c r="T2" s="252"/>
      <c r="U2" s="252"/>
      <c r="V2" s="252"/>
      <c r="AT2" s="16" t="s">
        <v>113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19"/>
      <c r="AT3" s="16" t="s">
        <v>95</v>
      </c>
    </row>
    <row r="4" spans="1:46" s="1" customFormat="1" ht="24.95" customHeight="1">
      <c r="B4" s="19"/>
      <c r="D4" s="117" t="s">
        <v>114</v>
      </c>
      <c r="L4" s="19"/>
      <c r="M4" s="118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9" t="s">
        <v>16</v>
      </c>
      <c r="L6" s="19"/>
    </row>
    <row r="7" spans="1:46" s="1" customFormat="1" ht="16.5" customHeight="1">
      <c r="B7" s="19"/>
      <c r="E7" s="300" t="str">
        <f>'Rekapitulace zakázky'!K6</f>
        <v>Oprava mostu v km 33,823 trati Noutonice - Podlešín</v>
      </c>
      <c r="F7" s="301"/>
      <c r="G7" s="301"/>
      <c r="H7" s="301"/>
      <c r="L7" s="19"/>
    </row>
    <row r="8" spans="1:46" s="1" customFormat="1" ht="12" customHeight="1">
      <c r="B8" s="19"/>
      <c r="D8" s="119" t="s">
        <v>115</v>
      </c>
      <c r="L8" s="19"/>
    </row>
    <row r="9" spans="1:46" s="2" customFormat="1" ht="16.5" customHeight="1">
      <c r="A9" s="34"/>
      <c r="B9" s="39"/>
      <c r="C9" s="34"/>
      <c r="D9" s="34"/>
      <c r="E9" s="300" t="s">
        <v>689</v>
      </c>
      <c r="F9" s="302"/>
      <c r="G9" s="302"/>
      <c r="H9" s="302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9" t="s">
        <v>117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24.75" customHeight="1">
      <c r="A11" s="34"/>
      <c r="B11" s="39"/>
      <c r="C11" s="34"/>
      <c r="D11" s="34"/>
      <c r="E11" s="303" t="s">
        <v>743</v>
      </c>
      <c r="F11" s="302"/>
      <c r="G11" s="302"/>
      <c r="H11" s="302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9" t="s">
        <v>18</v>
      </c>
      <c r="E13" s="34"/>
      <c r="F13" s="110" t="s">
        <v>19</v>
      </c>
      <c r="G13" s="34"/>
      <c r="H13" s="34"/>
      <c r="I13" s="119" t="s">
        <v>20</v>
      </c>
      <c r="J13" s="110" t="s">
        <v>7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21</v>
      </c>
      <c r="E14" s="34"/>
      <c r="F14" s="110" t="s">
        <v>22</v>
      </c>
      <c r="G14" s="34"/>
      <c r="H14" s="34"/>
      <c r="I14" s="119" t="s">
        <v>23</v>
      </c>
      <c r="J14" s="120" t="str">
        <f>'Rekapitulace zakázky'!AN8</f>
        <v>19. 10. 2020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21.75" customHeight="1">
      <c r="A15" s="34"/>
      <c r="B15" s="39"/>
      <c r="C15" s="34"/>
      <c r="D15" s="121" t="s">
        <v>25</v>
      </c>
      <c r="E15" s="34"/>
      <c r="F15" s="122" t="s">
        <v>26</v>
      </c>
      <c r="G15" s="34"/>
      <c r="H15" s="34"/>
      <c r="I15" s="121" t="s">
        <v>27</v>
      </c>
      <c r="J15" s="122" t="s">
        <v>28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29</v>
      </c>
      <c r="E16" s="34"/>
      <c r="F16" s="34"/>
      <c r="G16" s="34"/>
      <c r="H16" s="34"/>
      <c r="I16" s="119" t="s">
        <v>30</v>
      </c>
      <c r="J16" s="110" t="s">
        <v>31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32</v>
      </c>
      <c r="F17" s="34"/>
      <c r="G17" s="34"/>
      <c r="H17" s="34"/>
      <c r="I17" s="119" t="s">
        <v>33</v>
      </c>
      <c r="J17" s="110" t="s">
        <v>34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9" t="s">
        <v>35</v>
      </c>
      <c r="E19" s="34"/>
      <c r="F19" s="34"/>
      <c r="G19" s="34"/>
      <c r="H19" s="34"/>
      <c r="I19" s="119" t="s">
        <v>30</v>
      </c>
      <c r="J19" s="29" t="str">
        <f>'Rekapitulace zakázky'!AN13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04" t="str">
        <f>'Rekapitulace zakázky'!E14</f>
        <v>Vyplň údaj</v>
      </c>
      <c r="F20" s="305"/>
      <c r="G20" s="305"/>
      <c r="H20" s="305"/>
      <c r="I20" s="119" t="s">
        <v>33</v>
      </c>
      <c r="J20" s="29" t="str">
        <f>'Rekapitulace zakázky'!AN14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9" t="s">
        <v>37</v>
      </c>
      <c r="E22" s="34"/>
      <c r="F22" s="34"/>
      <c r="G22" s="34"/>
      <c r="H22" s="34"/>
      <c r="I22" s="119" t="s">
        <v>30</v>
      </c>
      <c r="J22" s="110" t="s">
        <v>38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">
        <v>39</v>
      </c>
      <c r="F23" s="34"/>
      <c r="G23" s="34"/>
      <c r="H23" s="34"/>
      <c r="I23" s="119" t="s">
        <v>33</v>
      </c>
      <c r="J23" s="110" t="s">
        <v>40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9" t="s">
        <v>42</v>
      </c>
      <c r="E25" s="34"/>
      <c r="F25" s="34"/>
      <c r="G25" s="34"/>
      <c r="H25" s="34"/>
      <c r="I25" s="119" t="s">
        <v>30</v>
      </c>
      <c r="J25" s="110" t="str">
        <f>IF('Rekapitulace zakázky'!AN19="","",'Rekapitulace zakázky'!AN19)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zakázky'!E20="","",'Rekapitulace zakázky'!E20)</f>
        <v xml:space="preserve"> </v>
      </c>
      <c r="F26" s="34"/>
      <c r="G26" s="34"/>
      <c r="H26" s="34"/>
      <c r="I26" s="119" t="s">
        <v>33</v>
      </c>
      <c r="J26" s="110" t="str">
        <f>IF('Rekapitulace zakázky'!AN20="","",'Rekapitulace zakázky'!AN20)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9" t="s">
        <v>44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3"/>
      <c r="B29" s="124"/>
      <c r="C29" s="123"/>
      <c r="D29" s="123"/>
      <c r="E29" s="306" t="s">
        <v>1</v>
      </c>
      <c r="F29" s="306"/>
      <c r="G29" s="306"/>
      <c r="H29" s="306"/>
      <c r="I29" s="123"/>
      <c r="J29" s="123"/>
      <c r="K29" s="123"/>
      <c r="L29" s="125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6"/>
      <c r="E31" s="126"/>
      <c r="F31" s="126"/>
      <c r="G31" s="126"/>
      <c r="H31" s="126"/>
      <c r="I31" s="126"/>
      <c r="J31" s="126"/>
      <c r="K31" s="12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7" t="s">
        <v>46</v>
      </c>
      <c r="E32" s="34"/>
      <c r="F32" s="34"/>
      <c r="G32" s="34"/>
      <c r="H32" s="34"/>
      <c r="I32" s="34"/>
      <c r="J32" s="128">
        <f>ROUND(J121,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6"/>
      <c r="E33" s="126"/>
      <c r="F33" s="126"/>
      <c r="G33" s="126"/>
      <c r="H33" s="126"/>
      <c r="I33" s="126"/>
      <c r="J33" s="126"/>
      <c r="K33" s="126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9" t="s">
        <v>48</v>
      </c>
      <c r="G34" s="34"/>
      <c r="H34" s="34"/>
      <c r="I34" s="129" t="s">
        <v>47</v>
      </c>
      <c r="J34" s="129" t="s">
        <v>49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30" t="s">
        <v>50</v>
      </c>
      <c r="E35" s="119" t="s">
        <v>51</v>
      </c>
      <c r="F35" s="131">
        <f>ROUND((SUM(BE121:BE125)),  2)</f>
        <v>0</v>
      </c>
      <c r="G35" s="34"/>
      <c r="H35" s="34"/>
      <c r="I35" s="132">
        <v>0.21</v>
      </c>
      <c r="J35" s="131">
        <f>ROUND(((SUM(BE121:BE125))*I35),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9" t="s">
        <v>52</v>
      </c>
      <c r="F36" s="131">
        <f>ROUND((SUM(BF121:BF125)),  2)</f>
        <v>0</v>
      </c>
      <c r="G36" s="34"/>
      <c r="H36" s="34"/>
      <c r="I36" s="132">
        <v>0.15</v>
      </c>
      <c r="J36" s="131">
        <f>ROUND(((SUM(BF121:BF125))*I36),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53</v>
      </c>
      <c r="F37" s="131">
        <f>ROUND((SUM(BG121:BG125)),  2)</f>
        <v>0</v>
      </c>
      <c r="G37" s="34"/>
      <c r="H37" s="34"/>
      <c r="I37" s="132">
        <v>0.21</v>
      </c>
      <c r="J37" s="131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9" t="s">
        <v>54</v>
      </c>
      <c r="F38" s="131">
        <f>ROUND((SUM(BH121:BH125)),  2)</f>
        <v>0</v>
      </c>
      <c r="G38" s="34"/>
      <c r="H38" s="34"/>
      <c r="I38" s="132">
        <v>0.15</v>
      </c>
      <c r="J38" s="131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55</v>
      </c>
      <c r="F39" s="131">
        <f>ROUND((SUM(BI121:BI125)),  2)</f>
        <v>0</v>
      </c>
      <c r="G39" s="34"/>
      <c r="H39" s="34"/>
      <c r="I39" s="132">
        <v>0</v>
      </c>
      <c r="J39" s="131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3"/>
      <c r="D41" s="134" t="s">
        <v>56</v>
      </c>
      <c r="E41" s="135"/>
      <c r="F41" s="135"/>
      <c r="G41" s="136" t="s">
        <v>57</v>
      </c>
      <c r="H41" s="137" t="s">
        <v>58</v>
      </c>
      <c r="I41" s="135"/>
      <c r="J41" s="138">
        <f>SUM(J32:J39)</f>
        <v>0</v>
      </c>
      <c r="K41" s="139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2" customFormat="1" ht="14.45" customHeight="1">
      <c r="B49" s="51"/>
      <c r="D49" s="140" t="s">
        <v>59</v>
      </c>
      <c r="E49" s="141"/>
      <c r="F49" s="141"/>
      <c r="G49" s="140" t="s">
        <v>60</v>
      </c>
      <c r="H49" s="141"/>
      <c r="I49" s="141"/>
      <c r="J49" s="141"/>
      <c r="K49" s="141"/>
      <c r="L49" s="51"/>
    </row>
    <row r="50" spans="1:31">
      <c r="B50" s="19"/>
      <c r="L50" s="19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 s="2" customFormat="1" ht="12.75">
      <c r="A60" s="34"/>
      <c r="B60" s="39"/>
      <c r="C60" s="34"/>
      <c r="D60" s="142" t="s">
        <v>61</v>
      </c>
      <c r="E60" s="143"/>
      <c r="F60" s="144" t="s">
        <v>62</v>
      </c>
      <c r="G60" s="142" t="s">
        <v>61</v>
      </c>
      <c r="H60" s="143"/>
      <c r="I60" s="143"/>
      <c r="J60" s="145" t="s">
        <v>62</v>
      </c>
      <c r="K60" s="143"/>
      <c r="L60" s="51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31">
      <c r="B61" s="19"/>
      <c r="L61" s="19"/>
    </row>
    <row r="62" spans="1:31">
      <c r="B62" s="19"/>
      <c r="L62" s="19"/>
    </row>
    <row r="63" spans="1:31">
      <c r="B63" s="19"/>
      <c r="L63" s="19"/>
    </row>
    <row r="64" spans="1:31" s="2" customFormat="1" ht="12.75">
      <c r="A64" s="34"/>
      <c r="B64" s="39"/>
      <c r="C64" s="34"/>
      <c r="D64" s="140" t="s">
        <v>63</v>
      </c>
      <c r="E64" s="146"/>
      <c r="F64" s="146"/>
      <c r="G64" s="140" t="s">
        <v>64</v>
      </c>
      <c r="H64" s="146"/>
      <c r="I64" s="146"/>
      <c r="J64" s="146"/>
      <c r="K64" s="146"/>
      <c r="L64" s="51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5" spans="1:31">
      <c r="B65" s="19"/>
      <c r="L65" s="19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 s="2" customFormat="1" ht="12.75">
      <c r="A75" s="34"/>
      <c r="B75" s="39"/>
      <c r="C75" s="34"/>
      <c r="D75" s="142" t="s">
        <v>61</v>
      </c>
      <c r="E75" s="143"/>
      <c r="F75" s="144" t="s">
        <v>62</v>
      </c>
      <c r="G75" s="142" t="s">
        <v>61</v>
      </c>
      <c r="H75" s="143"/>
      <c r="I75" s="143"/>
      <c r="J75" s="145" t="s">
        <v>62</v>
      </c>
      <c r="K75" s="143"/>
      <c r="L75" s="51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4.45" customHeight="1">
      <c r="A76" s="34"/>
      <c r="B76" s="147"/>
      <c r="C76" s="148"/>
      <c r="D76" s="148"/>
      <c r="E76" s="148"/>
      <c r="F76" s="148"/>
      <c r="G76" s="148"/>
      <c r="H76" s="148"/>
      <c r="I76" s="148"/>
      <c r="J76" s="148"/>
      <c r="K76" s="148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80" spans="1:31" s="2" customFormat="1" ht="6.95" customHeight="1">
      <c r="A80" s="34"/>
      <c r="B80" s="149"/>
      <c r="C80" s="150"/>
      <c r="D80" s="150"/>
      <c r="E80" s="150"/>
      <c r="F80" s="150"/>
      <c r="G80" s="150"/>
      <c r="H80" s="150"/>
      <c r="I80" s="150"/>
      <c r="J80" s="150"/>
      <c r="K80" s="150"/>
      <c r="L80" s="51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31" s="2" customFormat="1" ht="24.95" customHeight="1">
      <c r="A81" s="34"/>
      <c r="B81" s="35"/>
      <c r="C81" s="22" t="s">
        <v>119</v>
      </c>
      <c r="D81" s="36"/>
      <c r="E81" s="36"/>
      <c r="F81" s="36"/>
      <c r="G81" s="36"/>
      <c r="H81" s="36"/>
      <c r="I81" s="36"/>
      <c r="J81" s="36"/>
      <c r="K81" s="36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6.95" customHeight="1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12" customHeight="1">
      <c r="A83" s="34"/>
      <c r="B83" s="35"/>
      <c r="C83" s="28" t="s">
        <v>16</v>
      </c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6.5" customHeight="1">
      <c r="A84" s="34"/>
      <c r="B84" s="35"/>
      <c r="C84" s="36"/>
      <c r="D84" s="36"/>
      <c r="E84" s="298" t="str">
        <f>E7</f>
        <v>Oprava mostu v km 33,823 trati Noutonice - Podlešín</v>
      </c>
      <c r="F84" s="299"/>
      <c r="G84" s="299"/>
      <c r="H84" s="299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1" customFormat="1" ht="12" customHeight="1">
      <c r="B85" s="20"/>
      <c r="C85" s="28" t="s">
        <v>115</v>
      </c>
      <c r="D85" s="21"/>
      <c r="E85" s="21"/>
      <c r="F85" s="21"/>
      <c r="G85" s="21"/>
      <c r="H85" s="21"/>
      <c r="I85" s="21"/>
      <c r="J85" s="21"/>
      <c r="K85" s="21"/>
      <c r="L85" s="19"/>
    </row>
    <row r="86" spans="1:31" s="2" customFormat="1" ht="16.5" customHeight="1">
      <c r="A86" s="34"/>
      <c r="B86" s="35"/>
      <c r="C86" s="36"/>
      <c r="D86" s="36"/>
      <c r="E86" s="298" t="s">
        <v>689</v>
      </c>
      <c r="F86" s="297"/>
      <c r="G86" s="297"/>
      <c r="H86" s="297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31" s="2" customFormat="1" ht="12" customHeight="1">
      <c r="A87" s="34"/>
      <c r="B87" s="35"/>
      <c r="C87" s="28" t="s">
        <v>117</v>
      </c>
      <c r="D87" s="36"/>
      <c r="E87" s="36"/>
      <c r="F87" s="36"/>
      <c r="G87" s="36"/>
      <c r="H87" s="3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24.75" customHeight="1">
      <c r="A88" s="34"/>
      <c r="B88" s="35"/>
      <c r="C88" s="36"/>
      <c r="D88" s="36"/>
      <c r="E88" s="286" t="str">
        <f>E11</f>
        <v>18-23-2/02 - SO 02 Oprava mostu v km 33,823 trati Noutonice - Podlešín _ DSPS</v>
      </c>
      <c r="F88" s="297"/>
      <c r="G88" s="297"/>
      <c r="H88" s="297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6.95" customHeight="1">
      <c r="A89" s="34"/>
      <c r="B89" s="35"/>
      <c r="C89" s="36"/>
      <c r="D89" s="36"/>
      <c r="E89" s="36"/>
      <c r="F89" s="36"/>
      <c r="G89" s="36"/>
      <c r="H89" s="36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2" customHeight="1">
      <c r="A90" s="34"/>
      <c r="B90" s="35"/>
      <c r="C90" s="28" t="s">
        <v>21</v>
      </c>
      <c r="D90" s="36"/>
      <c r="E90" s="36"/>
      <c r="F90" s="26" t="str">
        <f>F14</f>
        <v>Svrkyně</v>
      </c>
      <c r="G90" s="36"/>
      <c r="H90" s="36"/>
      <c r="I90" s="28" t="s">
        <v>23</v>
      </c>
      <c r="J90" s="66" t="str">
        <f>IF(J14="","",J14)</f>
        <v>19. 10. 2020</v>
      </c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6.95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54.4" customHeight="1">
      <c r="A92" s="34"/>
      <c r="B92" s="35"/>
      <c r="C92" s="28" t="s">
        <v>29</v>
      </c>
      <c r="D92" s="36"/>
      <c r="E92" s="36"/>
      <c r="F92" s="26" t="str">
        <f>E17</f>
        <v>Správa železnic, státní organizace</v>
      </c>
      <c r="G92" s="36"/>
      <c r="H92" s="36"/>
      <c r="I92" s="28" t="s">
        <v>37</v>
      </c>
      <c r="J92" s="32" t="str">
        <f>E23</f>
        <v>Ing. Ivan Šír, projektování dopravních staveb a.s.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8" t="s">
        <v>35</v>
      </c>
      <c r="D93" s="36"/>
      <c r="E93" s="36"/>
      <c r="F93" s="26" t="str">
        <f>IF(E20="","",E20)</f>
        <v>Vyplň údaj</v>
      </c>
      <c r="G93" s="36"/>
      <c r="H93" s="36"/>
      <c r="I93" s="28" t="s">
        <v>42</v>
      </c>
      <c r="J93" s="32" t="str">
        <f>E26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0.35" customHeight="1">
      <c r="A94" s="34"/>
      <c r="B94" s="35"/>
      <c r="C94" s="36"/>
      <c r="D94" s="36"/>
      <c r="E94" s="36"/>
      <c r="F94" s="36"/>
      <c r="G94" s="36"/>
      <c r="H94" s="36"/>
      <c r="I94" s="36"/>
      <c r="J94" s="36"/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29.25" customHeight="1">
      <c r="A95" s="34"/>
      <c r="B95" s="35"/>
      <c r="C95" s="151" t="s">
        <v>120</v>
      </c>
      <c r="D95" s="152"/>
      <c r="E95" s="152"/>
      <c r="F95" s="152"/>
      <c r="G95" s="152"/>
      <c r="H95" s="152"/>
      <c r="I95" s="152"/>
      <c r="J95" s="153" t="s">
        <v>121</v>
      </c>
      <c r="K95" s="152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0.35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22.9" customHeight="1">
      <c r="A97" s="34"/>
      <c r="B97" s="35"/>
      <c r="C97" s="154" t="s">
        <v>122</v>
      </c>
      <c r="D97" s="36"/>
      <c r="E97" s="36"/>
      <c r="F97" s="36"/>
      <c r="G97" s="36"/>
      <c r="H97" s="36"/>
      <c r="I97" s="36"/>
      <c r="J97" s="84">
        <f>J121</f>
        <v>0</v>
      </c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U97" s="16" t="s">
        <v>123</v>
      </c>
    </row>
    <row r="98" spans="1:47" s="9" customFormat="1" ht="24.95" customHeight="1">
      <c r="B98" s="155"/>
      <c r="C98" s="156"/>
      <c r="D98" s="157" t="s">
        <v>691</v>
      </c>
      <c r="E98" s="158"/>
      <c r="F98" s="158"/>
      <c r="G98" s="158"/>
      <c r="H98" s="158"/>
      <c r="I98" s="158"/>
      <c r="J98" s="159">
        <f>J122</f>
        <v>0</v>
      </c>
      <c r="K98" s="156"/>
      <c r="L98" s="160"/>
    </row>
    <row r="99" spans="1:47" s="10" customFormat="1" ht="19.899999999999999" customHeight="1">
      <c r="B99" s="161"/>
      <c r="C99" s="104"/>
      <c r="D99" s="162" t="s">
        <v>692</v>
      </c>
      <c r="E99" s="163"/>
      <c r="F99" s="163"/>
      <c r="G99" s="163"/>
      <c r="H99" s="163"/>
      <c r="I99" s="163"/>
      <c r="J99" s="164">
        <f>J123</f>
        <v>0</v>
      </c>
      <c r="K99" s="104"/>
      <c r="L99" s="165"/>
    </row>
    <row r="100" spans="1:47" s="2" customFormat="1" ht="21.75" customHeight="1">
      <c r="A100" s="34"/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pans="1:47" s="2" customFormat="1" ht="6.95" customHeight="1">
      <c r="A101" s="34"/>
      <c r="B101" s="54"/>
      <c r="C101" s="55"/>
      <c r="D101" s="55"/>
      <c r="E101" s="55"/>
      <c r="F101" s="55"/>
      <c r="G101" s="55"/>
      <c r="H101" s="55"/>
      <c r="I101" s="55"/>
      <c r="J101" s="55"/>
      <c r="K101" s="55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5" spans="1:47" s="2" customFormat="1" ht="6.95" customHeight="1">
      <c r="A105" s="34"/>
      <c r="B105" s="56"/>
      <c r="C105" s="57"/>
      <c r="D105" s="57"/>
      <c r="E105" s="57"/>
      <c r="F105" s="57"/>
      <c r="G105" s="57"/>
      <c r="H105" s="57"/>
      <c r="I105" s="57"/>
      <c r="J105" s="57"/>
      <c r="K105" s="57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47" s="2" customFormat="1" ht="24.95" customHeight="1">
      <c r="A106" s="34"/>
      <c r="B106" s="35"/>
      <c r="C106" s="22" t="s">
        <v>136</v>
      </c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47" s="2" customFormat="1" ht="6.95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47" s="2" customFormat="1" ht="12" customHeight="1">
      <c r="A108" s="34"/>
      <c r="B108" s="35"/>
      <c r="C108" s="28" t="s">
        <v>16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16.5" customHeight="1">
      <c r="A109" s="34"/>
      <c r="B109" s="35"/>
      <c r="C109" s="36"/>
      <c r="D109" s="36"/>
      <c r="E109" s="298" t="str">
        <f>E7</f>
        <v>Oprava mostu v km 33,823 trati Noutonice - Podlešín</v>
      </c>
      <c r="F109" s="299"/>
      <c r="G109" s="299"/>
      <c r="H109" s="299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1" customFormat="1" ht="12" customHeight="1">
      <c r="B110" s="20"/>
      <c r="C110" s="28" t="s">
        <v>115</v>
      </c>
      <c r="D110" s="21"/>
      <c r="E110" s="21"/>
      <c r="F110" s="21"/>
      <c r="G110" s="21"/>
      <c r="H110" s="21"/>
      <c r="I110" s="21"/>
      <c r="J110" s="21"/>
      <c r="K110" s="21"/>
      <c r="L110" s="19"/>
    </row>
    <row r="111" spans="1:47" s="2" customFormat="1" ht="16.5" customHeight="1">
      <c r="A111" s="34"/>
      <c r="B111" s="35"/>
      <c r="C111" s="36"/>
      <c r="D111" s="36"/>
      <c r="E111" s="298" t="s">
        <v>689</v>
      </c>
      <c r="F111" s="297"/>
      <c r="G111" s="297"/>
      <c r="H111" s="297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12" customHeight="1">
      <c r="A112" s="34"/>
      <c r="B112" s="35"/>
      <c r="C112" s="28" t="s">
        <v>117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24.75" customHeight="1">
      <c r="A113" s="34"/>
      <c r="B113" s="35"/>
      <c r="C113" s="36"/>
      <c r="D113" s="36"/>
      <c r="E113" s="286" t="str">
        <f>E11</f>
        <v>18-23-2/02 - SO 02 Oprava mostu v km 33,823 trati Noutonice - Podlešín _ DSPS</v>
      </c>
      <c r="F113" s="297"/>
      <c r="G113" s="297"/>
      <c r="H113" s="297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8" t="s">
        <v>21</v>
      </c>
      <c r="D115" s="36"/>
      <c r="E115" s="36"/>
      <c r="F115" s="26" t="str">
        <f>F14</f>
        <v>Svrkyně</v>
      </c>
      <c r="G115" s="36"/>
      <c r="H115" s="36"/>
      <c r="I115" s="28" t="s">
        <v>23</v>
      </c>
      <c r="J115" s="66" t="str">
        <f>IF(J14="","",J14)</f>
        <v>19. 10. 2020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54.4" customHeight="1">
      <c r="A117" s="34"/>
      <c r="B117" s="35"/>
      <c r="C117" s="28" t="s">
        <v>29</v>
      </c>
      <c r="D117" s="36"/>
      <c r="E117" s="36"/>
      <c r="F117" s="26" t="str">
        <f>E17</f>
        <v>Správa železnic, státní organizace</v>
      </c>
      <c r="G117" s="36"/>
      <c r="H117" s="36"/>
      <c r="I117" s="28" t="s">
        <v>37</v>
      </c>
      <c r="J117" s="32" t="str">
        <f>E23</f>
        <v>Ing. Ivan Šír, projektování dopravních staveb a.s.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5.2" customHeight="1">
      <c r="A118" s="34"/>
      <c r="B118" s="35"/>
      <c r="C118" s="28" t="s">
        <v>35</v>
      </c>
      <c r="D118" s="36"/>
      <c r="E118" s="36"/>
      <c r="F118" s="26" t="str">
        <f>IF(E20="","",E20)</f>
        <v>Vyplň údaj</v>
      </c>
      <c r="G118" s="36"/>
      <c r="H118" s="36"/>
      <c r="I118" s="28" t="s">
        <v>42</v>
      </c>
      <c r="J118" s="32" t="str">
        <f>E26</f>
        <v xml:space="preserve"> 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0.3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11" customFormat="1" ht="29.25" customHeight="1">
      <c r="A120" s="166"/>
      <c r="B120" s="167"/>
      <c r="C120" s="168" t="s">
        <v>137</v>
      </c>
      <c r="D120" s="169" t="s">
        <v>71</v>
      </c>
      <c r="E120" s="169" t="s">
        <v>67</v>
      </c>
      <c r="F120" s="169" t="s">
        <v>68</v>
      </c>
      <c r="G120" s="169" t="s">
        <v>138</v>
      </c>
      <c r="H120" s="169" t="s">
        <v>139</v>
      </c>
      <c r="I120" s="169" t="s">
        <v>140</v>
      </c>
      <c r="J120" s="169" t="s">
        <v>121</v>
      </c>
      <c r="K120" s="170" t="s">
        <v>141</v>
      </c>
      <c r="L120" s="171"/>
      <c r="M120" s="75" t="s">
        <v>1</v>
      </c>
      <c r="N120" s="76" t="s">
        <v>50</v>
      </c>
      <c r="O120" s="76" t="s">
        <v>142</v>
      </c>
      <c r="P120" s="76" t="s">
        <v>143</v>
      </c>
      <c r="Q120" s="76" t="s">
        <v>144</v>
      </c>
      <c r="R120" s="76" t="s">
        <v>145</v>
      </c>
      <c r="S120" s="76" t="s">
        <v>146</v>
      </c>
      <c r="T120" s="77" t="s">
        <v>147</v>
      </c>
      <c r="U120" s="166"/>
      <c r="V120" s="166"/>
      <c r="W120" s="166"/>
      <c r="X120" s="166"/>
      <c r="Y120" s="166"/>
      <c r="Z120" s="166"/>
      <c r="AA120" s="166"/>
      <c r="AB120" s="166"/>
      <c r="AC120" s="166"/>
      <c r="AD120" s="166"/>
      <c r="AE120" s="166"/>
    </row>
    <row r="121" spans="1:65" s="2" customFormat="1" ht="22.9" customHeight="1">
      <c r="A121" s="34"/>
      <c r="B121" s="35"/>
      <c r="C121" s="82" t="s">
        <v>148</v>
      </c>
      <c r="D121" s="36"/>
      <c r="E121" s="36"/>
      <c r="F121" s="36"/>
      <c r="G121" s="36"/>
      <c r="H121" s="36"/>
      <c r="I121" s="36"/>
      <c r="J121" s="172">
        <f>BK121</f>
        <v>0</v>
      </c>
      <c r="K121" s="36"/>
      <c r="L121" s="39"/>
      <c r="M121" s="78"/>
      <c r="N121" s="173"/>
      <c r="O121" s="79"/>
      <c r="P121" s="174">
        <f>P122</f>
        <v>0</v>
      </c>
      <c r="Q121" s="79"/>
      <c r="R121" s="174">
        <f>R122</f>
        <v>0</v>
      </c>
      <c r="S121" s="79"/>
      <c r="T121" s="175">
        <f>T122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6" t="s">
        <v>85</v>
      </c>
      <c r="AU121" s="16" t="s">
        <v>123</v>
      </c>
      <c r="BK121" s="176">
        <f>BK122</f>
        <v>0</v>
      </c>
    </row>
    <row r="122" spans="1:65" s="12" customFormat="1" ht="25.9" customHeight="1">
      <c r="B122" s="177"/>
      <c r="C122" s="178"/>
      <c r="D122" s="179" t="s">
        <v>85</v>
      </c>
      <c r="E122" s="180" t="s">
        <v>698</v>
      </c>
      <c r="F122" s="180" t="s">
        <v>699</v>
      </c>
      <c r="G122" s="178"/>
      <c r="H122" s="178"/>
      <c r="I122" s="181"/>
      <c r="J122" s="182">
        <f>BK122</f>
        <v>0</v>
      </c>
      <c r="K122" s="178"/>
      <c r="L122" s="183"/>
      <c r="M122" s="184"/>
      <c r="N122" s="185"/>
      <c r="O122" s="185"/>
      <c r="P122" s="186">
        <f>P123</f>
        <v>0</v>
      </c>
      <c r="Q122" s="185"/>
      <c r="R122" s="186">
        <f>R123</f>
        <v>0</v>
      </c>
      <c r="S122" s="185"/>
      <c r="T122" s="187">
        <f>T123</f>
        <v>0</v>
      </c>
      <c r="AR122" s="188" t="s">
        <v>177</v>
      </c>
      <c r="AT122" s="189" t="s">
        <v>85</v>
      </c>
      <c r="AU122" s="189" t="s">
        <v>86</v>
      </c>
      <c r="AY122" s="188" t="s">
        <v>151</v>
      </c>
      <c r="BK122" s="190">
        <f>BK123</f>
        <v>0</v>
      </c>
    </row>
    <row r="123" spans="1:65" s="12" customFormat="1" ht="22.9" customHeight="1">
      <c r="B123" s="177"/>
      <c r="C123" s="178"/>
      <c r="D123" s="179" t="s">
        <v>85</v>
      </c>
      <c r="E123" s="191" t="s">
        <v>700</v>
      </c>
      <c r="F123" s="191" t="s">
        <v>701</v>
      </c>
      <c r="G123" s="178"/>
      <c r="H123" s="178"/>
      <c r="I123" s="181"/>
      <c r="J123" s="192">
        <f>BK123</f>
        <v>0</v>
      </c>
      <c r="K123" s="178"/>
      <c r="L123" s="183"/>
      <c r="M123" s="184"/>
      <c r="N123" s="185"/>
      <c r="O123" s="185"/>
      <c r="P123" s="186">
        <f>SUM(P124:P125)</f>
        <v>0</v>
      </c>
      <c r="Q123" s="185"/>
      <c r="R123" s="186">
        <f>SUM(R124:R125)</f>
        <v>0</v>
      </c>
      <c r="S123" s="185"/>
      <c r="T123" s="187">
        <f>SUM(T124:T125)</f>
        <v>0</v>
      </c>
      <c r="AR123" s="188" t="s">
        <v>177</v>
      </c>
      <c r="AT123" s="189" t="s">
        <v>85</v>
      </c>
      <c r="AU123" s="189" t="s">
        <v>93</v>
      </c>
      <c r="AY123" s="188" t="s">
        <v>151</v>
      </c>
      <c r="BK123" s="190">
        <f>SUM(BK124:BK125)</f>
        <v>0</v>
      </c>
    </row>
    <row r="124" spans="1:65" s="2" customFormat="1" ht="14.45" customHeight="1">
      <c r="A124" s="34"/>
      <c r="B124" s="35"/>
      <c r="C124" s="193" t="s">
        <v>93</v>
      </c>
      <c r="D124" s="193" t="s">
        <v>153</v>
      </c>
      <c r="E124" s="194" t="s">
        <v>744</v>
      </c>
      <c r="F124" s="195" t="s">
        <v>745</v>
      </c>
      <c r="G124" s="196" t="s">
        <v>704</v>
      </c>
      <c r="H124" s="197">
        <v>1</v>
      </c>
      <c r="I124" s="198"/>
      <c r="J124" s="199">
        <f>ROUND(I124*H124,2)</f>
        <v>0</v>
      </c>
      <c r="K124" s="195" t="s">
        <v>746</v>
      </c>
      <c r="L124" s="39"/>
      <c r="M124" s="200" t="s">
        <v>1</v>
      </c>
      <c r="N124" s="201" t="s">
        <v>51</v>
      </c>
      <c r="O124" s="71"/>
      <c r="P124" s="202">
        <f>O124*H124</f>
        <v>0</v>
      </c>
      <c r="Q124" s="202">
        <v>0</v>
      </c>
      <c r="R124" s="202">
        <f>Q124*H124</f>
        <v>0</v>
      </c>
      <c r="S124" s="202">
        <v>0</v>
      </c>
      <c r="T124" s="203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04" t="s">
        <v>705</v>
      </c>
      <c r="AT124" s="204" t="s">
        <v>153</v>
      </c>
      <c r="AU124" s="204" t="s">
        <v>95</v>
      </c>
      <c r="AY124" s="16" t="s">
        <v>151</v>
      </c>
      <c r="BE124" s="205">
        <f>IF(N124="základní",J124,0)</f>
        <v>0</v>
      </c>
      <c r="BF124" s="205">
        <f>IF(N124="snížená",J124,0)</f>
        <v>0</v>
      </c>
      <c r="BG124" s="205">
        <f>IF(N124="zákl. přenesená",J124,0)</f>
        <v>0</v>
      </c>
      <c r="BH124" s="205">
        <f>IF(N124="sníž. přenesená",J124,0)</f>
        <v>0</v>
      </c>
      <c r="BI124" s="205">
        <f>IF(N124="nulová",J124,0)</f>
        <v>0</v>
      </c>
      <c r="BJ124" s="16" t="s">
        <v>93</v>
      </c>
      <c r="BK124" s="205">
        <f>ROUND(I124*H124,2)</f>
        <v>0</v>
      </c>
      <c r="BL124" s="16" t="s">
        <v>705</v>
      </c>
      <c r="BM124" s="204" t="s">
        <v>747</v>
      </c>
    </row>
    <row r="125" spans="1:65" s="2" customFormat="1" ht="19.5">
      <c r="A125" s="34"/>
      <c r="B125" s="35"/>
      <c r="C125" s="36"/>
      <c r="D125" s="208" t="s">
        <v>213</v>
      </c>
      <c r="E125" s="36"/>
      <c r="F125" s="239" t="s">
        <v>748</v>
      </c>
      <c r="G125" s="36"/>
      <c r="H125" s="36"/>
      <c r="I125" s="240"/>
      <c r="J125" s="36"/>
      <c r="K125" s="36"/>
      <c r="L125" s="39"/>
      <c r="M125" s="249"/>
      <c r="N125" s="250"/>
      <c r="O125" s="246"/>
      <c r="P125" s="246"/>
      <c r="Q125" s="246"/>
      <c r="R125" s="246"/>
      <c r="S125" s="246"/>
      <c r="T125" s="251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6" t="s">
        <v>213</v>
      </c>
      <c r="AU125" s="16" t="s">
        <v>95</v>
      </c>
    </row>
    <row r="126" spans="1:65" s="2" customFormat="1" ht="6.95" customHeight="1">
      <c r="A126" s="34"/>
      <c r="B126" s="54"/>
      <c r="C126" s="55"/>
      <c r="D126" s="55"/>
      <c r="E126" s="55"/>
      <c r="F126" s="55"/>
      <c r="G126" s="55"/>
      <c r="H126" s="55"/>
      <c r="I126" s="55"/>
      <c r="J126" s="55"/>
      <c r="K126" s="55"/>
      <c r="L126" s="39"/>
      <c r="M126" s="34"/>
      <c r="O126" s="34"/>
      <c r="P126" s="34"/>
      <c r="Q126" s="34"/>
      <c r="R126" s="34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</sheetData>
  <sheetProtection algorithmName="SHA-512" hashValue="3mpKqe7f1uaOEdebhoA/OzJjOJTo6MkestkTNX2cwWPxalo0c+gcJCEOEs3JmJrqxC5fwj52loi6nxRADxx/cA==" saltValue="hGBdaQXY0iJtudP0aMs7RwNLZgSVP7JoPe3aVp+9sXlpUV3aSi6lLBpM+H/aQOkGj4g3Fwfwm1f1ck14rMTNdg==" spinCount="100000" sheet="1" objects="1" scenarios="1" formatColumns="0" formatRows="0" autoFilter="0"/>
  <autoFilter ref="C120:K125"/>
  <mergeCells count="12">
    <mergeCell ref="E113:H113"/>
    <mergeCell ref="L2:V2"/>
    <mergeCell ref="E84:H84"/>
    <mergeCell ref="E86:H86"/>
    <mergeCell ref="E88:H88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zakázky</vt:lpstr>
      <vt:lpstr>18-23-1-01 - SO 02 Oprava...</vt:lpstr>
      <vt:lpstr>18-23-1-02 - SO 02 Oprava...</vt:lpstr>
      <vt:lpstr>18-23-2-01 - SO 02 Oprava...</vt:lpstr>
      <vt:lpstr>18-23-2-02 - SO 02 Oprava...</vt:lpstr>
      <vt:lpstr>'18-23-1-01 - SO 02 Oprava...'!Názvy_tisku</vt:lpstr>
      <vt:lpstr>'18-23-1-02 - SO 02 Oprava...'!Názvy_tisku</vt:lpstr>
      <vt:lpstr>'18-23-2-01 - SO 02 Oprava...'!Názvy_tisku</vt:lpstr>
      <vt:lpstr>'18-23-2-02 - SO 02 Oprava...'!Názvy_tisku</vt:lpstr>
      <vt:lpstr>'Rekapitulace zakázky'!Názvy_tisku</vt:lpstr>
      <vt:lpstr>'18-23-1-01 - SO 02 Oprava...'!Oblast_tisku</vt:lpstr>
      <vt:lpstr>'18-23-1-02 - SO 02 Oprava...'!Oblast_tisku</vt:lpstr>
      <vt:lpstr>'18-23-2-01 - SO 02 Oprava...'!Oblast_tisku</vt:lpstr>
      <vt:lpstr>'18-23-2-02 - SO 02 Oprava...'!Oblast_tisku</vt:lpstr>
      <vt:lpstr>'Rekapitulace zakázky'!Oblast_tisku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Ondrouch Alois</dc:creator>
  <cp:lastModifiedBy>Marušák Jan</cp:lastModifiedBy>
  <dcterms:created xsi:type="dcterms:W3CDTF">2020-12-16T08:29:27Z</dcterms:created>
  <dcterms:modified xsi:type="dcterms:W3CDTF">2021-01-02T14:21:03Z</dcterms:modified>
</cp:coreProperties>
</file>