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Ondrouch.UADFD01\Documents\ROZPOČTY\TU_0742  km  032,956_M_TC_K Hermance_°\"/>
    </mc:Choice>
  </mc:AlternateContent>
  <bookViews>
    <workbookView xWindow="0" yWindow="0" windowWidth="0" windowHeight="0"/>
  </bookViews>
  <sheets>
    <sheet name="Rekapitulace zakázky" sheetId="1" r:id="rId1"/>
    <sheet name="18-18-1- SO 101 - Most v ..." sheetId="2" r:id="rId2"/>
    <sheet name="18-18-1- SO 201 - Železni..." sheetId="3" r:id="rId3"/>
    <sheet name="18-18-2-01 - Most v km 32..." sheetId="4" r:id="rId4"/>
    <sheet name="18-18-2-02 - Most v km 32..." sheetId="5" r:id="rId5"/>
  </sheets>
  <definedNames>
    <definedName name="_xlnm.Print_Area" localSheetId="0">'Rekapitulace zakázky'!$D$4:$AO$76,'Rekapitulace zakázky'!$C$82:$AQ$101</definedName>
    <definedName name="_xlnm.Print_Titles" localSheetId="0">'Rekapitulace zakázky'!$92:$92</definedName>
    <definedName name="_xlnm._FilterDatabase" localSheetId="1" hidden="1">'18-18-1- SO 101 - Most v ...'!$C$133:$K$369</definedName>
    <definedName name="_xlnm.Print_Area" localSheetId="1">'18-18-1- SO 101 - Most v ...'!$C$4:$J$75,'18-18-1- SO 101 - Most v ...'!$C$81:$J$113,'18-18-1- SO 101 - Most v ...'!$C$119:$K$369</definedName>
    <definedName name="_xlnm.Print_Titles" localSheetId="1">'18-18-1- SO 101 - Most v ...'!$133:$133</definedName>
    <definedName name="_xlnm._FilterDatabase" localSheetId="2" hidden="1">'18-18-1- SO 201 - Železni...'!$C$123:$K$173</definedName>
    <definedName name="_xlnm.Print_Area" localSheetId="2">'18-18-1- SO 201 - Železni...'!$C$4:$J$75,'18-18-1- SO 201 - Železni...'!$C$81:$J$103,'18-18-1- SO 201 - Železni...'!$C$109:$K$173</definedName>
    <definedName name="_xlnm.Print_Titles" localSheetId="2">'18-18-1- SO 201 - Železni...'!$123:$123</definedName>
    <definedName name="_xlnm._FilterDatabase" localSheetId="3" hidden="1">'18-18-2-01 - Most v km 32...'!$C$126:$K$156</definedName>
    <definedName name="_xlnm.Print_Area" localSheetId="3">'18-18-2-01 - Most v km 32...'!$C$4:$J$75,'18-18-2-01 - Most v km 32...'!$C$81:$J$106,'18-18-2-01 - Most v km 32...'!$C$112:$K$156</definedName>
    <definedName name="_xlnm.Print_Titles" localSheetId="3">'18-18-2-01 - Most v km 32...'!$126:$126</definedName>
    <definedName name="_xlnm._FilterDatabase" localSheetId="4" hidden="1">'18-18-2-02 - Most v km 32...'!$C$120:$K$125</definedName>
    <definedName name="_xlnm.Print_Area" localSheetId="4">'18-18-2-02 - Most v km 32...'!$C$4:$J$75,'18-18-2-02 - Most v km 32...'!$C$81:$J$100,'18-18-2-02 - Most v km 32...'!$C$106:$K$125</definedName>
    <definedName name="_xlnm.Print_Titles" localSheetId="4">'18-18-2-02 - Most v km 32...'!$120:$120</definedName>
  </definedNames>
  <calcPr/>
</workbook>
</file>

<file path=xl/calcChain.xml><?xml version="1.0" encoding="utf-8"?>
<calcChain xmlns="http://schemas.openxmlformats.org/spreadsheetml/2006/main">
  <c i="5" l="1" r="J39"/>
  <c r="J38"/>
  <c i="1" r="AY100"/>
  <c i="5" r="J37"/>
  <c i="1" r="AX100"/>
  <c i="5" r="BI124"/>
  <c r="BH124"/>
  <c r="BG124"/>
  <c r="BF124"/>
  <c r="T124"/>
  <c r="T123"/>
  <c r="T122"/>
  <c r="T121"/>
  <c r="R124"/>
  <c r="R123"/>
  <c r="R122"/>
  <c r="R121"/>
  <c r="P124"/>
  <c r="P123"/>
  <c r="P122"/>
  <c r="P121"/>
  <c i="1" r="AU100"/>
  <c i="5" r="J117"/>
  <c r="F117"/>
  <c r="F115"/>
  <c r="E113"/>
  <c r="J92"/>
  <c r="F92"/>
  <c r="F90"/>
  <c r="E88"/>
  <c r="J26"/>
  <c r="E26"/>
  <c r="J118"/>
  <c r="J25"/>
  <c r="J20"/>
  <c r="E20"/>
  <c r="F93"/>
  <c r="J19"/>
  <c r="J14"/>
  <c r="J115"/>
  <c r="E7"/>
  <c r="E109"/>
  <c i="4" r="J39"/>
  <c r="J38"/>
  <c i="1" r="AY99"/>
  <c i="4" r="J37"/>
  <c i="1" r="AX99"/>
  <c i="4" r="BI155"/>
  <c r="BH155"/>
  <c r="BG155"/>
  <c r="BF155"/>
  <c r="T155"/>
  <c r="T154"/>
  <c r="R155"/>
  <c r="R154"/>
  <c r="P155"/>
  <c r="P154"/>
  <c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3"/>
  <c r="F123"/>
  <c r="F121"/>
  <c r="E119"/>
  <c r="J92"/>
  <c r="F92"/>
  <c r="F90"/>
  <c r="E88"/>
  <c r="J26"/>
  <c r="E26"/>
  <c r="J124"/>
  <c r="J25"/>
  <c r="J20"/>
  <c r="E20"/>
  <c r="F124"/>
  <c r="J19"/>
  <c r="J14"/>
  <c r="J90"/>
  <c r="E7"/>
  <c r="E115"/>
  <c i="3" r="J39"/>
  <c r="J38"/>
  <c i="1" r="AY97"/>
  <c i="3" r="J37"/>
  <c i="1" r="AX97"/>
  <c i="3"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0"/>
  <c r="F120"/>
  <c r="F118"/>
  <c r="E116"/>
  <c r="J92"/>
  <c r="F92"/>
  <c r="F90"/>
  <c r="E88"/>
  <c r="J26"/>
  <c r="E26"/>
  <c r="J93"/>
  <c r="J25"/>
  <c r="J20"/>
  <c r="E20"/>
  <c r="F121"/>
  <c r="J19"/>
  <c r="J14"/>
  <c r="J90"/>
  <c r="E7"/>
  <c r="E112"/>
  <c i="2" r="J39"/>
  <c r="J38"/>
  <c i="1" r="AY96"/>
  <c i="2" r="J37"/>
  <c i="1" r="AX96"/>
  <c i="2" r="BI369"/>
  <c r="BH369"/>
  <c r="BG369"/>
  <c r="BF369"/>
  <c r="T369"/>
  <c r="T368"/>
  <c r="T367"/>
  <c r="R369"/>
  <c r="R368"/>
  <c r="R367"/>
  <c r="P369"/>
  <c r="P368"/>
  <c r="P367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39"/>
  <c r="BH339"/>
  <c r="BG339"/>
  <c r="BF339"/>
  <c r="T339"/>
  <c r="R339"/>
  <c r="P339"/>
  <c r="BI335"/>
  <c r="BH335"/>
  <c r="BG335"/>
  <c r="BF335"/>
  <c r="T335"/>
  <c r="R335"/>
  <c r="P335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4"/>
  <c r="BH324"/>
  <c r="BG324"/>
  <c r="BF324"/>
  <c r="T324"/>
  <c r="T323"/>
  <c r="R324"/>
  <c r="R323"/>
  <c r="P324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J130"/>
  <c r="F130"/>
  <c r="F128"/>
  <c r="E126"/>
  <c r="J92"/>
  <c r="F92"/>
  <c r="F90"/>
  <c r="E88"/>
  <c r="J26"/>
  <c r="E26"/>
  <c r="J93"/>
  <c r="J25"/>
  <c r="J20"/>
  <c r="E20"/>
  <c r="F131"/>
  <c r="J19"/>
  <c r="J14"/>
  <c r="J128"/>
  <c r="E7"/>
  <c r="E84"/>
  <c i="1" r="L90"/>
  <c r="AM90"/>
  <c r="AM89"/>
  <c r="L89"/>
  <c r="AM87"/>
  <c r="L87"/>
  <c r="L85"/>
  <c r="L84"/>
  <c i="4" r="J146"/>
  <c r="BK140"/>
  <c r="BK133"/>
  <c r="BK131"/>
  <c r="J130"/>
  <c i="3" r="BK173"/>
  <c r="BK170"/>
  <c r="J169"/>
  <c r="BK167"/>
  <c r="J164"/>
  <c r="BK158"/>
  <c r="J155"/>
  <c r="BK148"/>
  <c r="J147"/>
  <c r="BK145"/>
  <c r="BK144"/>
  <c r="J141"/>
  <c r="J139"/>
  <c r="BK136"/>
  <c r="BK129"/>
  <c i="2" r="BK360"/>
  <c r="BK358"/>
  <c r="J355"/>
  <c r="BK351"/>
  <c r="BK339"/>
  <c r="J334"/>
  <c r="BK331"/>
  <c r="BK324"/>
  <c r="BK321"/>
  <c r="J313"/>
  <c r="J300"/>
  <c r="J282"/>
  <c r="J275"/>
  <c r="J274"/>
  <c r="BK272"/>
  <c r="J270"/>
  <c r="J269"/>
  <c r="J267"/>
  <c r="J265"/>
  <c r="J263"/>
  <c r="J260"/>
  <c r="J257"/>
  <c r="J250"/>
  <c r="BK246"/>
  <c r="J243"/>
  <c r="BK240"/>
  <c r="J233"/>
  <c r="J230"/>
  <c r="BK228"/>
  <c r="BK225"/>
  <c r="J223"/>
  <c r="J220"/>
  <c r="J218"/>
  <c r="BK216"/>
  <c r="BK202"/>
  <c r="J195"/>
  <c r="J190"/>
  <c r="J186"/>
  <c r="BK181"/>
  <c r="J167"/>
  <c r="J165"/>
  <c r="BK155"/>
  <c r="BK151"/>
  <c r="J149"/>
  <c i="1" r="AS98"/>
  <c i="5" r="BK124"/>
  <c i="4" r="BK149"/>
  <c r="J145"/>
  <c r="J142"/>
  <c r="J137"/>
  <c r="BK135"/>
  <c r="J133"/>
  <c i="3" r="J170"/>
  <c r="BK169"/>
  <c r="BK164"/>
  <c r="BK160"/>
  <c r="J158"/>
  <c r="J152"/>
  <c r="BK150"/>
  <c r="BK146"/>
  <c r="J145"/>
  <c r="BK142"/>
  <c r="BK139"/>
  <c r="J135"/>
  <c r="J134"/>
  <c r="J129"/>
  <c r="J127"/>
  <c i="2" r="J363"/>
  <c r="J360"/>
  <c r="BK355"/>
  <c r="BK353"/>
  <c r="J351"/>
  <c r="J349"/>
  <c r="BK347"/>
  <c r="BK346"/>
  <c r="BK344"/>
  <c r="J331"/>
  <c r="BK319"/>
  <c r="BK303"/>
  <c r="BK302"/>
  <c r="BK289"/>
  <c r="J287"/>
  <c r="BK284"/>
  <c r="J280"/>
  <c r="BK279"/>
  <c r="J277"/>
  <c r="BK268"/>
  <c r="BK265"/>
  <c r="BK263"/>
  <c r="BK258"/>
  <c r="BK254"/>
  <c r="BK239"/>
  <c r="BK233"/>
  <c r="BK232"/>
  <c r="J228"/>
  <c r="J225"/>
  <c r="J216"/>
  <c r="J208"/>
  <c r="J206"/>
  <c r="BK204"/>
  <c r="BK200"/>
  <c r="BK197"/>
  <c r="BK193"/>
  <c r="BK190"/>
  <c r="J188"/>
  <c r="BK183"/>
  <c r="J178"/>
  <c r="BK176"/>
  <c r="J171"/>
  <c r="BK162"/>
  <c r="J156"/>
  <c r="BK149"/>
  <c r="J147"/>
  <c r="J141"/>
  <c r="J140"/>
  <c r="BK139"/>
  <c r="J137"/>
  <c i="5" r="J124"/>
  <c i="4" r="BK155"/>
  <c r="J155"/>
  <c r="BK153"/>
  <c r="J150"/>
  <c r="BK146"/>
  <c r="BK145"/>
  <c r="J140"/>
  <c r="BK137"/>
  <c r="J131"/>
  <c i="3" r="BK155"/>
  <c r="J150"/>
  <c r="J148"/>
  <c r="BK138"/>
  <c r="J136"/>
  <c r="BK134"/>
  <c r="BK133"/>
  <c r="BK131"/>
  <c r="BK127"/>
  <c i="2" r="BK369"/>
  <c r="J369"/>
  <c r="BK365"/>
  <c r="J365"/>
  <c r="BK363"/>
  <c r="J357"/>
  <c r="J353"/>
  <c r="BK349"/>
  <c r="J347"/>
  <c r="J346"/>
  <c r="BK335"/>
  <c r="BK334"/>
  <c r="J327"/>
  <c r="J321"/>
  <c r="J319"/>
  <c r="J317"/>
  <c r="BK313"/>
  <c r="BK310"/>
  <c r="J309"/>
  <c r="BK300"/>
  <c r="BK299"/>
  <c r="BK297"/>
  <c r="J296"/>
  <c r="J294"/>
  <c r="J293"/>
  <c r="J291"/>
  <c r="BK287"/>
  <c r="BK285"/>
  <c r="J284"/>
  <c r="BK282"/>
  <c r="BK280"/>
  <c r="BK277"/>
  <c r="BK269"/>
  <c r="J268"/>
  <c r="BK257"/>
  <c r="BK252"/>
  <c r="J240"/>
  <c r="J239"/>
  <c r="J232"/>
  <c r="BK218"/>
  <c r="J213"/>
  <c r="J211"/>
  <c r="BK210"/>
  <c r="BK208"/>
  <c r="BK206"/>
  <c r="J204"/>
  <c r="J202"/>
  <c r="J200"/>
  <c r="J197"/>
  <c r="BK195"/>
  <c r="J193"/>
  <c r="J192"/>
  <c r="BK188"/>
  <c r="J187"/>
  <c r="J176"/>
  <c r="BK167"/>
  <c r="J162"/>
  <c r="BK156"/>
  <c r="J155"/>
  <c r="BK147"/>
  <c i="1" r="AS95"/>
  <c i="4" r="J153"/>
  <c r="BK150"/>
  <c r="J149"/>
  <c r="BK142"/>
  <c r="J135"/>
  <c r="BK130"/>
  <c i="3" r="J173"/>
  <c r="J167"/>
  <c r="J160"/>
  <c r="BK152"/>
  <c r="BK147"/>
  <c r="J146"/>
  <c r="J144"/>
  <c r="J142"/>
  <c r="BK141"/>
  <c r="J138"/>
  <c r="BK135"/>
  <c r="J133"/>
  <c r="J131"/>
  <c i="2" r="J358"/>
  <c r="BK357"/>
  <c r="J344"/>
  <c r="J339"/>
  <c r="J335"/>
  <c r="BK327"/>
  <c r="J324"/>
  <c r="BK317"/>
  <c r="J310"/>
  <c r="BK309"/>
  <c r="J303"/>
  <c r="J302"/>
  <c r="J299"/>
  <c r="J297"/>
  <c r="BK296"/>
  <c r="BK294"/>
  <c r="BK293"/>
  <c r="BK291"/>
  <c r="J289"/>
  <c r="J285"/>
  <c r="J279"/>
  <c r="BK275"/>
  <c r="BK274"/>
  <c r="J272"/>
  <c r="BK270"/>
  <c r="BK267"/>
  <c r="BK260"/>
  <c r="J258"/>
  <c r="J254"/>
  <c r="J252"/>
  <c r="BK250"/>
  <c r="J246"/>
  <c r="BK243"/>
  <c r="BK230"/>
  <c r="BK223"/>
  <c r="BK220"/>
  <c r="BK213"/>
  <c r="BK211"/>
  <c r="J210"/>
  <c r="BK192"/>
  <c r="BK187"/>
  <c r="BK186"/>
  <c r="J183"/>
  <c r="J181"/>
  <c r="BK178"/>
  <c r="BK171"/>
  <c r="BK165"/>
  <c r="J151"/>
  <c r="BK141"/>
  <c r="BK140"/>
  <c r="J139"/>
  <c r="BK137"/>
  <c i="5" r="F37"/>
  <c i="1" r="BB100"/>
  <c i="5" r="F38"/>
  <c i="1" r="BC100"/>
  <c i="5" r="F39"/>
  <c i="1" r="BD100"/>
  <c i="5" r="J36"/>
  <c i="1" r="AW100"/>
  <c i="2" l="1" r="BK136"/>
  <c r="BK164"/>
  <c r="J164"/>
  <c r="J100"/>
  <c r="T164"/>
  <c r="R170"/>
  <c r="T199"/>
  <c r="P238"/>
  <c r="P245"/>
  <c r="T245"/>
  <c r="P256"/>
  <c r="P301"/>
  <c r="T326"/>
  <c r="R359"/>
  <c i="3" r="T126"/>
  <c r="P157"/>
  <c i="4" r="T132"/>
  <c i="2" r="P136"/>
  <c r="P164"/>
  <c r="BK170"/>
  <c r="J170"/>
  <c r="J101"/>
  <c r="BK199"/>
  <c r="J199"/>
  <c r="J102"/>
  <c r="BK238"/>
  <c r="J238"/>
  <c r="J103"/>
  <c r="BK245"/>
  <c r="J245"/>
  <c r="J104"/>
  <c r="T256"/>
  <c r="R301"/>
  <c r="BK326"/>
  <c r="J326"/>
  <c r="J109"/>
  <c r="P359"/>
  <c i="3" r="BK126"/>
  <c r="J126"/>
  <c r="J99"/>
  <c r="R157"/>
  <c i="4" r="R129"/>
  <c r="R132"/>
  <c r="R144"/>
  <c i="2" r="R136"/>
  <c r="T170"/>
  <c r="R199"/>
  <c r="R238"/>
  <c r="R245"/>
  <c r="R256"/>
  <c r="T301"/>
  <c r="R326"/>
  <c r="R325"/>
  <c r="T359"/>
  <c i="3" r="P126"/>
  <c r="P125"/>
  <c r="P124"/>
  <c i="1" r="AU97"/>
  <c i="3" r="T157"/>
  <c i="4" r="BK129"/>
  <c r="T129"/>
  <c r="P132"/>
  <c r="P139"/>
  <c r="T139"/>
  <c r="T144"/>
  <c r="P148"/>
  <c r="T148"/>
  <c i="2" r="T136"/>
  <c r="R164"/>
  <c r="P170"/>
  <c r="P199"/>
  <c r="T238"/>
  <c r="BK256"/>
  <c r="J256"/>
  <c r="J105"/>
  <c r="BK301"/>
  <c r="J301"/>
  <c r="J106"/>
  <c r="P326"/>
  <c r="P325"/>
  <c r="BK359"/>
  <c r="J359"/>
  <c r="J110"/>
  <c i="3" r="R126"/>
  <c r="R125"/>
  <c r="R124"/>
  <c r="BK157"/>
  <c r="J157"/>
  <c r="J101"/>
  <c i="4" r="P129"/>
  <c r="BK132"/>
  <c r="J132"/>
  <c r="J100"/>
  <c r="BK139"/>
  <c r="J139"/>
  <c r="J101"/>
  <c r="R139"/>
  <c r="BK144"/>
  <c r="J144"/>
  <c r="J102"/>
  <c r="P144"/>
  <c r="BK148"/>
  <c r="J148"/>
  <c r="J103"/>
  <c r="R148"/>
  <c i="2" r="E122"/>
  <c r="J131"/>
  <c r="BE155"/>
  <c r="BE162"/>
  <c r="BE188"/>
  <c r="BE195"/>
  <c r="BE202"/>
  <c r="BE204"/>
  <c r="BE206"/>
  <c r="BE232"/>
  <c r="BE240"/>
  <c r="BE260"/>
  <c r="BE268"/>
  <c r="BE277"/>
  <c r="BE279"/>
  <c r="BE280"/>
  <c r="BE300"/>
  <c r="BE319"/>
  <c r="BE331"/>
  <c r="BE339"/>
  <c r="BE347"/>
  <c r="BE349"/>
  <c r="BE351"/>
  <c r="BE353"/>
  <c r="BE357"/>
  <c r="BK368"/>
  <c r="J368"/>
  <c r="J112"/>
  <c i="3" r="J121"/>
  <c r="BE127"/>
  <c r="BE136"/>
  <c r="BE138"/>
  <c r="BE148"/>
  <c r="BE155"/>
  <c r="BE164"/>
  <c r="BK172"/>
  <c r="J172"/>
  <c r="J102"/>
  <c i="4" r="F93"/>
  <c r="BE130"/>
  <c r="BE131"/>
  <c r="BE137"/>
  <c r="BE145"/>
  <c r="BE146"/>
  <c r="BE149"/>
  <c r="BE150"/>
  <c i="5" r="E84"/>
  <c r="F118"/>
  <c r="BK123"/>
  <c r="BK122"/>
  <c r="BK121"/>
  <c r="J121"/>
  <c r="J97"/>
  <c i="2" r="F93"/>
  <c r="BE137"/>
  <c r="BE141"/>
  <c r="BE149"/>
  <c r="BE171"/>
  <c r="BE178"/>
  <c r="BE183"/>
  <c r="BE216"/>
  <c r="BE223"/>
  <c r="BE225"/>
  <c r="BE228"/>
  <c r="BE230"/>
  <c r="BE254"/>
  <c r="BE258"/>
  <c r="BE263"/>
  <c r="BE265"/>
  <c r="BE270"/>
  <c r="BE272"/>
  <c r="BE274"/>
  <c r="BE289"/>
  <c r="BE302"/>
  <c r="BE324"/>
  <c r="BE360"/>
  <c r="BE363"/>
  <c r="BE365"/>
  <c r="BE369"/>
  <c i="3" r="F93"/>
  <c r="BE139"/>
  <c r="BE141"/>
  <c r="BE142"/>
  <c r="BE144"/>
  <c r="BE145"/>
  <c r="BE146"/>
  <c r="BE160"/>
  <c r="BE167"/>
  <c r="BE169"/>
  <c i="4" r="J93"/>
  <c r="BE133"/>
  <c r="BE142"/>
  <c r="BE153"/>
  <c r="BE155"/>
  <c i="2" r="J90"/>
  <c r="BE151"/>
  <c r="BE165"/>
  <c r="BE167"/>
  <c r="BE181"/>
  <c r="BE186"/>
  <c r="BE192"/>
  <c r="BE210"/>
  <c r="BE218"/>
  <c r="BE220"/>
  <c r="BE243"/>
  <c r="BE246"/>
  <c r="BE257"/>
  <c r="BE267"/>
  <c r="BE269"/>
  <c r="BE275"/>
  <c r="BE291"/>
  <c r="BE296"/>
  <c r="BE299"/>
  <c r="BE321"/>
  <c r="BE327"/>
  <c r="BE335"/>
  <c r="BE355"/>
  <c r="BE358"/>
  <c i="3" r="E84"/>
  <c r="J118"/>
  <c r="BE129"/>
  <c r="BE131"/>
  <c r="BE134"/>
  <c r="BE135"/>
  <c r="BE147"/>
  <c r="BE152"/>
  <c r="BE158"/>
  <c r="BE170"/>
  <c r="BE173"/>
  <c r="BK154"/>
  <c r="J154"/>
  <c r="J100"/>
  <c i="4" r="E84"/>
  <c r="J121"/>
  <c r="BE140"/>
  <c r="BK152"/>
  <c r="J152"/>
  <c r="J104"/>
  <c r="BK154"/>
  <c r="J154"/>
  <c r="J105"/>
  <c i="5" r="BE124"/>
  <c i="2" r="BE139"/>
  <c r="BE140"/>
  <c r="BE147"/>
  <c r="BE156"/>
  <c r="BE176"/>
  <c r="BE187"/>
  <c r="BE190"/>
  <c r="BE193"/>
  <c r="BE197"/>
  <c r="BE200"/>
  <c r="BE208"/>
  <c r="BE211"/>
  <c r="BE213"/>
  <c r="BE233"/>
  <c r="BE239"/>
  <c r="BE250"/>
  <c r="BE252"/>
  <c r="BE282"/>
  <c r="BE284"/>
  <c r="BE285"/>
  <c r="BE287"/>
  <c r="BE293"/>
  <c r="BE294"/>
  <c r="BE297"/>
  <c r="BE303"/>
  <c r="BE309"/>
  <c r="BE310"/>
  <c r="BE313"/>
  <c r="BE317"/>
  <c r="BE334"/>
  <c r="BE344"/>
  <c r="BE346"/>
  <c r="BK323"/>
  <c r="J323"/>
  <c r="J107"/>
  <c i="3" r="BE133"/>
  <c r="BE150"/>
  <c i="4" r="BE135"/>
  <c i="5" r="J90"/>
  <c r="J93"/>
  <c i="2" r="F37"/>
  <c i="1" r="BB96"/>
  <c i="2" r="J36"/>
  <c i="1" r="AW96"/>
  <c i="4" r="F39"/>
  <c i="1" r="BD99"/>
  <c r="BD98"/>
  <c i="3" r="J36"/>
  <c i="1" r="AW97"/>
  <c i="4" r="F38"/>
  <c i="1" r="BC99"/>
  <c r="BC98"/>
  <c r="AY98"/>
  <c i="3" r="F39"/>
  <c i="1" r="BD97"/>
  <c i="4" r="F36"/>
  <c i="1" r="BA99"/>
  <c i="2" r="F39"/>
  <c i="1" r="BD96"/>
  <c i="4" r="F37"/>
  <c i="1" r="BB99"/>
  <c r="BB98"/>
  <c r="AX98"/>
  <c i="5" r="J35"/>
  <c i="1" r="AV100"/>
  <c r="AT100"/>
  <c i="3" r="F36"/>
  <c i="1" r="BA97"/>
  <c i="4" r="J36"/>
  <c i="1" r="AW99"/>
  <c i="3" r="F38"/>
  <c i="1" r="BC97"/>
  <c r="AS94"/>
  <c i="5" r="F36"/>
  <c i="1" r="BA100"/>
  <c i="3" r="F37"/>
  <c i="1" r="BB97"/>
  <c i="2" r="F36"/>
  <c i="1" r="BA96"/>
  <c i="2" r="F38"/>
  <c i="1" r="BC96"/>
  <c i="4" l="1" r="T128"/>
  <c r="T127"/>
  <c r="BK128"/>
  <c r="J128"/>
  <c r="J98"/>
  <c i="3" r="T125"/>
  <c r="T124"/>
  <c i="2" r="T325"/>
  <c r="R135"/>
  <c r="R134"/>
  <c i="4" r="R128"/>
  <c r="R127"/>
  <c i="2" r="P135"/>
  <c r="P134"/>
  <c i="1" r="AU96"/>
  <c i="2" r="BK135"/>
  <c r="J135"/>
  <c r="J98"/>
  <c i="4" r="P128"/>
  <c r="P127"/>
  <c i="1" r="AU99"/>
  <c i="2" r="T135"/>
  <c r="T134"/>
  <c r="J136"/>
  <c r="J99"/>
  <c i="3" r="BK125"/>
  <c r="J125"/>
  <c r="J98"/>
  <c i="5" r="J123"/>
  <c r="J99"/>
  <c i="2" r="BK325"/>
  <c r="J325"/>
  <c r="J108"/>
  <c r="BK367"/>
  <c r="J367"/>
  <c r="J111"/>
  <c i="5" r="J122"/>
  <c r="J98"/>
  <c i="4" r="J129"/>
  <c r="J99"/>
  <c i="1" r="AU95"/>
  <c i="2" r="F35"/>
  <c i="1" r="AZ96"/>
  <c r="AU98"/>
  <c i="5" r="J32"/>
  <c i="1" r="AG100"/>
  <c r="AN100"/>
  <c r="BA98"/>
  <c r="AW98"/>
  <c r="BB95"/>
  <c r="BB94"/>
  <c r="AX94"/>
  <c i="3" r="F35"/>
  <c i="1" r="AZ97"/>
  <c r="BA95"/>
  <c r="AW95"/>
  <c r="BC95"/>
  <c r="AY95"/>
  <c i="3" r="J35"/>
  <c i="1" r="AV97"/>
  <c r="AT97"/>
  <c i="5" r="F35"/>
  <c i="1" r="AZ100"/>
  <c r="BD95"/>
  <c r="BD94"/>
  <c r="W33"/>
  <c i="4" r="F35"/>
  <c i="1" r="AZ99"/>
  <c i="4" r="J35"/>
  <c i="1" r="AV99"/>
  <c r="AT99"/>
  <c i="2" r="J35"/>
  <c i="1" r="AV96"/>
  <c r="AT96"/>
  <c i="3" l="1" r="BK124"/>
  <c r="J124"/>
  <c r="J97"/>
  <c i="4" r="BK127"/>
  <c r="J127"/>
  <c i="2" r="BK134"/>
  <c r="J134"/>
  <c i="5" r="J41"/>
  <c i="1" r="AU94"/>
  <c r="AZ95"/>
  <c r="AZ98"/>
  <c r="AV98"/>
  <c r="AT98"/>
  <c r="BA94"/>
  <c r="AW94"/>
  <c r="AK30"/>
  <c r="BC94"/>
  <c r="W32"/>
  <c r="AX95"/>
  <c r="W31"/>
  <c i="4" r="J32"/>
  <c i="1" r="AG99"/>
  <c r="AN99"/>
  <c i="2" r="J32"/>
  <c i="1" r="AG96"/>
  <c r="AN96"/>
  <c i="2" l="1" r="J97"/>
  <c i="4" r="J41"/>
  <c r="J97"/>
  <c i="2" r="J41"/>
  <c i="1" r="AZ94"/>
  <c r="W29"/>
  <c r="AY94"/>
  <c r="W30"/>
  <c r="AV95"/>
  <c r="AT95"/>
  <c i="3" r="J32"/>
  <c i="1" r="AG97"/>
  <c r="AN97"/>
  <c r="AG98"/>
  <c r="AN98"/>
  <c i="3" l="1" r="J41"/>
  <c i="1" r="AV94"/>
  <c r="AK29"/>
  <c r="AG95"/>
  <c r="AG94"/>
  <c l="1" r="AN95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<sst xmlns="http://schemas.openxmlformats.org/spreadsheetml/2006/main">
  <si>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</si>
  <si>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</si>
  <si>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</si>
  <si>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</si>
  <si>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</si>
  <si>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{221e3c2b-5105-4c38-8fbd-13b97e5ef2c7}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</si>
  <si>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</si>
  <si>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</si>
  <si>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</si>
  <si>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</si>
  <si>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</si>
  <si>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</si>
  <si>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</si>
  <si>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</si>
  <si>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18-18a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</si>
  <si>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</si>
  <si>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</si>
  <si>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32,956 trati Noutonice_Podlešín</t>
  </si>
  <si>
    <t>KSO:</t>
  </si>
  <si>
    <t>821</t>
  </si>
  <si>
    <t>CC-CZ:</t>
  </si>
  <si>
    <t>Místo:</t>
  </si>
  <si>
    <t>Noutonice</t>
  </si>
  <si>
    <t>Datum:</t>
  </si>
  <si>
    <t>19. 10. 2020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</si>
  <si>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</si>
  <si>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</si>
  <si>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</si>
  <si>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</si>
  <si>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</si>
  <si>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</si>
  <si>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</si>
  <si>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</si>
  <si>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</si>
  <si>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</si>
  <si>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</si>
  <si>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</si>
  <si>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</si>
  <si>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</si>
  <si>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</si>
  <si>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</si>
  <si>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</si>
  <si>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</si>
  <si>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</si>
  <si>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</si>
  <si>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</si>
  <si>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</si>
  <si>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</si>
  <si>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</si>
  <si>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</si>
  <si>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</si>
  <si>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</si>
  <si>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</si>
  <si>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</si>
  <si>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</si>
  <si>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</si>
  <si>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</si>
  <si>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</si>
  <si>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</si>
  <si>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</si>
  <si>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</si>
  <si>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</si>
  <si>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</si>
  <si>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</si>
  <si>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</si>
  <si>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</si>
  <si>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</si>
  <si>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</si>
  <si>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</si>
  <si>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</si>
  <si>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</si>
  <si>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</si>
  <si>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</si>
  <si>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</si>
  <si>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</si>
  <si>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</si>
  <si>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</si>
  <si>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</si>
  <si>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</si>
  <si>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</si>
  <si>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</si>
  <si>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</si>
  <si>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</si>
  <si>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</si>
  <si>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</si>
  <si>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</si>
  <si>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</si>
  <si>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</si>
  <si>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</si>
  <si>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</si>
  <si>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18-18-1</t>
  </si>
  <si>
    <t>Oprava mostu v km 32,956 trati Noutonice_Podlešín_Most</t>
  </si>
  <si>
    <t>ING</t>
  </si>
  <si>
    <t>1</t>
  </si>
  <si>
    <t>{6ca7c5ab-f77e-487e-acef-1a58085ccf1a}</t>
  </si>
  <si>
    <t>2</t>
  </si>
  <si>
    <t>/</t>
  </si>
  <si>
    <t>18-18-1/ SO 101</t>
  </si>
  <si>
    <t>Most v km 32,956</t>
  </si>
  <si>
    <t>Soupis</t>
  </si>
  <si>
    <t>{7fa7acb1-d347-4f2b-869b-8158a61b21eb}</t>
  </si>
  <si>
    <t>18-18-1/ SO 201</t>
  </si>
  <si>
    <t>Železniční svršek</t>
  </si>
  <si>
    <t>{708ba0ea-1ed7-4fee-b534-e42e712c6075}</t>
  </si>
  <si>
    <t>18-18-2</t>
  </si>
  <si>
    <t>Oprava mostu v km 32,956 trati Noutonice_Podlešín_VRN</t>
  </si>
  <si>
    <t>VON</t>
  </si>
  <si>
    <t>{4e5f0999-821b-4245-b0aa-1ce2bc014e2e}</t>
  </si>
  <si>
    <t>18-18-2/01</t>
  </si>
  <si>
    <t xml:space="preserve">Most v km 32,956 _ VRN </t>
  </si>
  <si>
    <t>{b6ccb8be-0287-4c3f-b37b-397c2eb24577}</t>
  </si>
  <si>
    <t>18-18-2/02</t>
  </si>
  <si>
    <t xml:space="preserve">Most v km 32,956 _ DSPS </t>
  </si>
  <si>
    <t>{921ae57d-f65a-49a6-bfd3-7ac4a8d82053}</t>
  </si>
  <si>
    <t>KRYCÍ LIST SOUPISU PRACÍ</t>
  </si>
  <si>
    <t>Objekt:</t>
  </si>
  <si>
    <t>18-18-1 - Oprava mostu v km 32,956 trati Noutonice_Podlešín_Most</t>
  </si>
  <si>
    <t>Soupis:</t>
  </si>
  <si>
    <t>18-18-1/ SO 101 - Most v km 32,956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</si>
  <si>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</si>
  <si>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</si>
  <si>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</si>
  <si>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</si>
  <si>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</si>
  <si>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</si>
  <si>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</si>
  <si>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</si>
  <si>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</si>
  <si>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</si>
  <si>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</si>
  <si>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</si>
  <si>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</si>
  <si>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</si>
  <si>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</si>
  <si>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</si>
  <si>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</si>
  <si>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</si>
  <si>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</si>
  <si>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</si>
  <si>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</si>
  <si>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</si>
  <si>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</si>
  <si>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</si>
  <si>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</si>
  <si>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</si>
  <si>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</si>
  <si>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</si>
  <si>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</si>
  <si>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</si>
  <si>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</si>
  <si>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</si>
  <si>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</si>
  <si>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</si>
  <si>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</si>
  <si>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</si>
  <si>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</si>
  <si>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</si>
  <si>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113107141</t>
  </si>
  <si>
    <t>Odstranění podkladu živičného tl 50 mm ručně</t>
  </si>
  <si>
    <t>m2</t>
  </si>
  <si>
    <t>CS ÚRS 2020 02</t>
  </si>
  <si>
    <t>4</t>
  </si>
  <si>
    <t>-700290509</t>
  </si>
  <si>
    <t>VV</t>
  </si>
  <si>
    <t xml:space="preserve">"obrusná a ložní vrstva"     (6*0,5)*2</t>
  </si>
  <si>
    <t>119001421</t>
  </si>
  <si>
    <t>Dočasné zajištění kabelů a kabelových tratí ze 3 volně ložených kabelů</t>
  </si>
  <si>
    <t>m</t>
  </si>
  <si>
    <t>1112852310</t>
  </si>
  <si>
    <t>3</t>
  </si>
  <si>
    <t>119001424.R</t>
  </si>
  <si>
    <t xml:space="preserve">Zpětné uložení kabelů </t>
  </si>
  <si>
    <t>2100766391</t>
  </si>
  <si>
    <t>122252502</t>
  </si>
  <si>
    <t>Odkopávky a prokopávky nezapažené pro spodní stavbu železnic v hornině třídy těžitelnosti I, skupiny 3 objem do 1000 m3 strojně</t>
  </si>
  <si>
    <t>m3</t>
  </si>
  <si>
    <t>1325200548</t>
  </si>
  <si>
    <t xml:space="preserve">"výkopy za spodní stavbou"   2*(3,3*4+3,3*2,5*2*2+12*0,5*3+2,6*4,4)</t>
  </si>
  <si>
    <t xml:space="preserve">"výkopy pro drenáže navíc vč. odláždění"    1,2*1,5*4</t>
  </si>
  <si>
    <t xml:space="preserve">"výkopy pro odláždění za křídly"  (5,09*0,8+3,29*0,8+1,35*0,8)*0,3</t>
  </si>
  <si>
    <t xml:space="preserve">"výkopy pro zapatkování kolového jeřábu - vložení nových částí mostu"     40,0</t>
  </si>
  <si>
    <t>Součet</t>
  </si>
  <si>
    <t>5</t>
  </si>
  <si>
    <t>162751115</t>
  </si>
  <si>
    <t>Vodorovné přemístění do 8000 m výkopku/sypaniny z horniny třídy těžitelnosti I, skupiny 1 až 3</t>
  </si>
  <si>
    <t>-1779005063</t>
  </si>
  <si>
    <t>160,815-33,0</t>
  </si>
  <si>
    <t>6</t>
  </si>
  <si>
    <t>171201221</t>
  </si>
  <si>
    <t>Poplatek za uložení na skládce (skládkovné) zeminy a kamení kód odpadu 17 05 04</t>
  </si>
  <si>
    <t>t</t>
  </si>
  <si>
    <t>426709452</t>
  </si>
  <si>
    <t>127,5*1,8</t>
  </si>
  <si>
    <t>7</t>
  </si>
  <si>
    <t>162852501</t>
  </si>
  <si>
    <t>Vodorovné přemístění výkopku do 500 m z horniny třídy těžitelnosti I, skupiny 1 až 3 při rekonstrukcích železnic</t>
  </si>
  <si>
    <t>1402058884</t>
  </si>
  <si>
    <t xml:space="preserve">"na meziskládku z meziskládky pro zpětný zásyp pol. 9"     3,3*2,5*2*2</t>
  </si>
  <si>
    <t xml:space="preserve">"výkopy pro zapatkování kolového jeřábu - na meziskládku z meziskládky pro zpětný zásyp "     40,0+40,0</t>
  </si>
  <si>
    <t>8</t>
  </si>
  <si>
    <t>167151101</t>
  </si>
  <si>
    <t>Nakládání výkopku z hornin třídy těžitelnosti I, skupiny 1 až 3 do 100 m3</t>
  </si>
  <si>
    <t>-1897789916</t>
  </si>
  <si>
    <t>9</t>
  </si>
  <si>
    <t>174101101</t>
  </si>
  <si>
    <t>Zásyp jam, šachet rýh nebo kolem objektů sypaninou se zhutněním</t>
  </si>
  <si>
    <t>1984261794</t>
  </si>
  <si>
    <t>P</t>
  </si>
  <si>
    <t>Poznámka k položce:_x000d_
zásyp ZKPP + přechodová oblast hutněno po vrstvách tl. max. 0,3 m, na ID=0,8 resp. 0,95</t>
  </si>
  <si>
    <t>(12*0,5*3+3,298*4,04+1,58*4,82+2,49*3,298)*2</t>
  </si>
  <si>
    <t xml:space="preserve">"zásyp okolo křídel"    33,000</t>
  </si>
  <si>
    <t xml:space="preserve">"výkopy pro zapatkování kolového jeřábu"     40,0</t>
  </si>
  <si>
    <t>10</t>
  </si>
  <si>
    <t>M</t>
  </si>
  <si>
    <t>58344169</t>
  </si>
  <si>
    <t>štěrkodrť frakce 0/32 OTP ČD</t>
  </si>
  <si>
    <t>783295769</t>
  </si>
  <si>
    <t>127,303*1,9 'Přepočtené koeficientem množství</t>
  </si>
  <si>
    <t>Zakládání</t>
  </si>
  <si>
    <t>11</t>
  </si>
  <si>
    <t>212795111</t>
  </si>
  <si>
    <t>Příčné odvodnění mostní opěry z plastových trub DN 160 včetně podkladního betonu, štěrkového obsypu</t>
  </si>
  <si>
    <t>-1757044135</t>
  </si>
  <si>
    <t xml:space="preserve">"příčná drenáž včetně vyústění z HDPE"    8,85 + 8,92</t>
  </si>
  <si>
    <t>12</t>
  </si>
  <si>
    <t>213211131</t>
  </si>
  <si>
    <t>Spojovací vrstva z aktivované cementové malty tl do 40 mm</t>
  </si>
  <si>
    <t>441137592</t>
  </si>
  <si>
    <t>Poznámka k položce:_x000d_
vrstva cementové malty pod prefabrikáty tl cca 30 mm</t>
  </si>
  <si>
    <t>3,49*5,42*2</t>
  </si>
  <si>
    <t>Svislé a kompletní konstrukce</t>
  </si>
  <si>
    <t>13</t>
  </si>
  <si>
    <t>317171130.R</t>
  </si>
  <si>
    <t>Kotvení betonu římsy do mostovky kotvou do vývrtu</t>
  </si>
  <si>
    <t>kus</t>
  </si>
  <si>
    <t>-374325691</t>
  </si>
  <si>
    <t xml:space="preserve">Poznámka k položce:_x000d_
kotvení do stav. spodní stavby + zalití děr v nových úlož. prazích. cementová zálivka </t>
  </si>
  <si>
    <t xml:space="preserve">"kotvení do základů"    (2*4+2*8)*2</t>
  </si>
  <si>
    <t xml:space="preserve">"spřažení úložn. prahu"    10</t>
  </si>
  <si>
    <t>14</t>
  </si>
  <si>
    <t>334121112</t>
  </si>
  <si>
    <t>Osazení prefabrikovaných opěr nebo pilířů z ŽB hmotnosti do 10 t</t>
  </si>
  <si>
    <t>-931552104</t>
  </si>
  <si>
    <t xml:space="preserve">"úložné prahy 2x5 t"    2,0  </t>
  </si>
  <si>
    <t>59383644.R</t>
  </si>
  <si>
    <t xml:space="preserve">Prefabrikáty úložných prahů  </t>
  </si>
  <si>
    <t>529531066</t>
  </si>
  <si>
    <t xml:space="preserve">Poznámka k položce:_x000d_
2 ks prefabrikátu úložných prahů  _x000d_
plocha bednění: cca 25,212 m2_x000d_
výztuž:  0,959 t_x000d_
vč. manipulačních závěsů</t>
  </si>
  <si>
    <t xml:space="preserve">"prefa úložné prahy"     2,3*2</t>
  </si>
  <si>
    <t>16</t>
  </si>
  <si>
    <t>334121112.R</t>
  </si>
  <si>
    <t>Osazení prefabrikovaných opěr nebo pilířů z ŽB hmotnosti do 20 t</t>
  </si>
  <si>
    <t>-1182007728</t>
  </si>
  <si>
    <t xml:space="preserve">"křídla 15,0 a 19,0 t"    2,0   </t>
  </si>
  <si>
    <t>17</t>
  </si>
  <si>
    <t>59383643.R</t>
  </si>
  <si>
    <t>Prefabrikát ŽB křídel</t>
  </si>
  <si>
    <t>149448923</t>
  </si>
  <si>
    <t xml:space="preserve">Poznámka k položce:_x000d_
2 ks prefabrikátu křídel_x000d_
plocha bednění: cca 54,525 m2_x000d_
výztuž:  2,470 t_x000d_
vč. manipulačních závěsů</t>
  </si>
  <si>
    <t xml:space="preserve">"prefa křídla"    7,4+7,4</t>
  </si>
  <si>
    <t>105</t>
  </si>
  <si>
    <t>334131125.R</t>
  </si>
  <si>
    <t>Kolový jeřáb do 35 t</t>
  </si>
  <si>
    <t>Sh</t>
  </si>
  <si>
    <t>137359506</t>
  </si>
  <si>
    <t>106</t>
  </si>
  <si>
    <t>334131127.R</t>
  </si>
  <si>
    <t>Kolový jeřáb do 160 t</t>
  </si>
  <si>
    <t>1148706001</t>
  </si>
  <si>
    <t>19</t>
  </si>
  <si>
    <t>334323119</t>
  </si>
  <si>
    <t>Mostní opěry a úložné prahy ze ŽB C 35/45</t>
  </si>
  <si>
    <t>1104545027</t>
  </si>
  <si>
    <t xml:space="preserve">"dříky opěr"    2*22,4</t>
  </si>
  <si>
    <t>20</t>
  </si>
  <si>
    <t>334351112</t>
  </si>
  <si>
    <t>Bednění systémové mostních opěr a úložných prahů z překližek pro ŽB - zřízení</t>
  </si>
  <si>
    <t>-2109758100</t>
  </si>
  <si>
    <t xml:space="preserve">"dříky opěr"    (2,49*2+4,72+2*0,7+2*3,49+5,42)*2,53*2</t>
  </si>
  <si>
    <t>334351211</t>
  </si>
  <si>
    <t>Bednění systémové mostních opěr a úložných prahů z překližek - odstranění</t>
  </si>
  <si>
    <t>-1237236993</t>
  </si>
  <si>
    <t>22</t>
  </si>
  <si>
    <t>334361216</t>
  </si>
  <si>
    <t>Výztuž dříků opěr z betonářské oceli 10 505</t>
  </si>
  <si>
    <t>-599488014</t>
  </si>
  <si>
    <t xml:space="preserve">"výztuž dříků opěr, viz výkres výztuže"   2,6385*2</t>
  </si>
  <si>
    <t>23</t>
  </si>
  <si>
    <t>388995212.1</t>
  </si>
  <si>
    <t>Chránička kabelů z trub HDPE v římse DN 110</t>
  </si>
  <si>
    <t>-1868089889</t>
  </si>
  <si>
    <t>Poznámka k položce:_x000d_
plastová chránička dělená zakopaná podél opěry O1 pod mostem pro převedení stávajících sítí Cetin</t>
  </si>
  <si>
    <t>24</t>
  </si>
  <si>
    <t>389941050.R</t>
  </si>
  <si>
    <t>Montáž a dodávka kovových doplňkových konstrukcí</t>
  </si>
  <si>
    <t>ks</t>
  </si>
  <si>
    <t>-1613904781</t>
  </si>
  <si>
    <t xml:space="preserve">Poznámka k položce:_x000d_
deska se zhotovitelem  </t>
  </si>
  <si>
    <t>Vodorovné konstrukce</t>
  </si>
  <si>
    <t>25</t>
  </si>
  <si>
    <t>421953211</t>
  </si>
  <si>
    <t>Dřevěné mostní podlahy dočasné z fošen a hranolů - odstranění</t>
  </si>
  <si>
    <t>-1782837290</t>
  </si>
  <si>
    <t>(1,4*4,85*2+(0,2+1,1+0,2)*4,85)</t>
  </si>
  <si>
    <t>26</t>
  </si>
  <si>
    <t>421321132.R</t>
  </si>
  <si>
    <t>Mostní nosné deskové konstrukce z oceli řady S235</t>
  </si>
  <si>
    <t>1860352396</t>
  </si>
  <si>
    <t xml:space="preserve">"ocelová NK - mat.+ výroba v mostárně"   3,466*1,03</t>
  </si>
  <si>
    <t>27</t>
  </si>
  <si>
    <t>421321133.R</t>
  </si>
  <si>
    <t>Mostní nosné deskové konstrukce z oceli řady S275</t>
  </si>
  <si>
    <t>546584637</t>
  </si>
  <si>
    <t xml:space="preserve">"ocelová NK - mat.+ výroba v mostárně"    14,921*1,03</t>
  </si>
  <si>
    <t>28</t>
  </si>
  <si>
    <t>423321128</t>
  </si>
  <si>
    <t>Mostní nosné konstrukce trámové ze ŽB C 30/37</t>
  </si>
  <si>
    <t>925818982</t>
  </si>
  <si>
    <t xml:space="preserve">"příčníky"    2*1,1</t>
  </si>
  <si>
    <t>29</t>
  </si>
  <si>
    <t>421351131</t>
  </si>
  <si>
    <t>Bednění boční stěny konstrukcí mostů výšky do 350 mm - zřízení</t>
  </si>
  <si>
    <t>-114348881</t>
  </si>
  <si>
    <t xml:space="preserve">"příčníky"    (1,5*4,4+0,24*2)*2</t>
  </si>
  <si>
    <t>30</t>
  </si>
  <si>
    <t>421351231</t>
  </si>
  <si>
    <t>Bednění stěny boční konstrukcí mostů výšky do 350 mm - odstranění</t>
  </si>
  <si>
    <t>-713231793</t>
  </si>
  <si>
    <t>31</t>
  </si>
  <si>
    <t>423361216</t>
  </si>
  <si>
    <t>Výztuž trámové konstrukce z betonářské oceli 10 505</t>
  </si>
  <si>
    <t>-353760424</t>
  </si>
  <si>
    <t xml:space="preserve">"výztuž ŽB příčníků, viz výkres výztuže"  0,102*2</t>
  </si>
  <si>
    <t>32</t>
  </si>
  <si>
    <t>423172418.R</t>
  </si>
  <si>
    <t>Montáž nosné OK - most</t>
  </si>
  <si>
    <t>11235061</t>
  </si>
  <si>
    <t>Poznámka k položce:_x000d_
vložení NK do otvoru (osazení NK do přepsané výše pomocí hydraulických lisů)</t>
  </si>
  <si>
    <t xml:space="preserve">"vložení NK do otvoru (osazení NK na opěry do předepsané výše)"   18,943+2,2*2,5</t>
  </si>
  <si>
    <t>33</t>
  </si>
  <si>
    <t>429172112</t>
  </si>
  <si>
    <t>Výroba ocelových prvků pro opravu mostů šroubovaných nebo svařovaných přes 100 kg</t>
  </si>
  <si>
    <t>kg</t>
  </si>
  <si>
    <t>-387902256</t>
  </si>
  <si>
    <t>Poznámka k položce:_x000d_
Výroba dílů žlabů pro IS při opravách mostů</t>
  </si>
  <si>
    <t>34</t>
  </si>
  <si>
    <t>429172212</t>
  </si>
  <si>
    <t>Montáž ocelových prvků pro opravu mostů šroubovaných nebo svařovaných přes 100 kg</t>
  </si>
  <si>
    <t>316445454</t>
  </si>
  <si>
    <t>Poznámka k položce:_x000d_
Výroba dílů žlabů pro IS při opravách mostů V ceně montáže jsou započteny i náklady upevnění žlabů ke konstrukci mostu - vyvrtání otvorů, montáž a dodávku šroubů včetně chemických kotev.</t>
  </si>
  <si>
    <t>35</t>
  </si>
  <si>
    <t>13010428.R</t>
  </si>
  <si>
    <t>ocelový materiál v jakosti S235 JR</t>
  </si>
  <si>
    <t>1113632195</t>
  </si>
  <si>
    <t>Poznámka k položce:_x000d_
Hmotnost: 6,40 kg/m</t>
  </si>
  <si>
    <t xml:space="preserve">"včetně prořezu 3%"  0,296*1,03</t>
  </si>
  <si>
    <t>36</t>
  </si>
  <si>
    <t>451315124</t>
  </si>
  <si>
    <t>Podkladní nebo výplňová vrstva z betonu C 12/15 tl do 150 mm</t>
  </si>
  <si>
    <t>-1832181730</t>
  </si>
  <si>
    <t xml:space="preserve">"podklad pod křídla a drenáže"    (8,85*1,2+2,8*5,415)*2</t>
  </si>
  <si>
    <t>37</t>
  </si>
  <si>
    <t>451475121</t>
  </si>
  <si>
    <t>Podkladní vrstva plastbetonová samonivelační první vrstva tl 10 mm</t>
  </si>
  <si>
    <t>340779015</t>
  </si>
  <si>
    <t>Poznámka k položce:_x000d_
celková tl. 30,0 mm</t>
  </si>
  <si>
    <t>0,5*4,46*2</t>
  </si>
  <si>
    <t>38</t>
  </si>
  <si>
    <t>451475122</t>
  </si>
  <si>
    <t>Podkladní vrstva plastbetonová samonivelační každá další vrstva tl 10 mm</t>
  </si>
  <si>
    <t>-1728218110</t>
  </si>
  <si>
    <t>0,5*4,46*2*2</t>
  </si>
  <si>
    <t>39</t>
  </si>
  <si>
    <t>451476121</t>
  </si>
  <si>
    <t>Podkladní vrstva plastbetonová tixotropní první vrstva tl 10 mm</t>
  </si>
  <si>
    <t>1462928664</t>
  </si>
  <si>
    <t xml:space="preserve">"pod patní plechy zábradlí"    0,2*0,24*12</t>
  </si>
  <si>
    <t>40</t>
  </si>
  <si>
    <t>451476122</t>
  </si>
  <si>
    <t>Podkladní vrstva plastbetonová tixotropní každá další vrstva tl 10 mm</t>
  </si>
  <si>
    <t>507011643</t>
  </si>
  <si>
    <t>41</t>
  </si>
  <si>
    <t>465513157</t>
  </si>
  <si>
    <t>Dlažba svahu u opěr z upraveného lomového žulového kamene tl 200 mm do lože C 25/30 pl přes 10 m2</t>
  </si>
  <si>
    <t>1002125700</t>
  </si>
  <si>
    <t>Poznámka k položce:_x000d_
_x000d_
odláždění vyústění drenáže v rozsahu 1x1 m lomovým kamenem tl. 200 mm do bet. lože tl. 100 mm</t>
  </si>
  <si>
    <t xml:space="preserve">"odláždění vyústění drenáže"    0,75*1*4</t>
  </si>
  <si>
    <t xml:space="preserve">"odláždění před křídly"    0,8*3,29+0,8*5,09+0,8*1,35</t>
  </si>
  <si>
    <t>Komunikace pozemní</t>
  </si>
  <si>
    <t>521272215</t>
  </si>
  <si>
    <t>Demontáž mostnic s odsunem hmot mimo objekt mostu</t>
  </si>
  <si>
    <t>-763343404</t>
  </si>
  <si>
    <t>43</t>
  </si>
  <si>
    <t>567122112</t>
  </si>
  <si>
    <t>Podklad ze směsi stmelené cementem SC C 8/10 (KSC I) tl 130 mm</t>
  </si>
  <si>
    <t>911381723</t>
  </si>
  <si>
    <t>Poznámka k položce:_x000d_
KSC tl. 130 mm, 3 vrstvy</t>
  </si>
  <si>
    <t>6,0*0,5*2*3</t>
  </si>
  <si>
    <t>44</t>
  </si>
  <si>
    <t>578143233</t>
  </si>
  <si>
    <t>Litý asfalt MA 11 (LAS) tl 40 mm š přes 3 m z modifikovaného asfaltu</t>
  </si>
  <si>
    <t>-1394651511</t>
  </si>
  <si>
    <t>Poznámka k položce:_x000d_
chodníky podél opěr</t>
  </si>
  <si>
    <t>Úpravy povrchů, podlahy a osazování výplní</t>
  </si>
  <si>
    <t>45</t>
  </si>
  <si>
    <t>628613233</t>
  </si>
  <si>
    <t>Protikorozní ochrana OK mostu III. tř.- základní a podkladní epoxidový, vrchní PU nátěr s metalizací</t>
  </si>
  <si>
    <t>-393786422</t>
  </si>
  <si>
    <t xml:space="preserve">"hlavní nosníky (truhlíky) a mostovkový plech zdola, konzoly, nosníky podlah, pochozí plocha hl. nosníku, viz výkaz oceli NK: ŽSP + ONS 02"    43,0</t>
  </si>
  <si>
    <t xml:space="preserve">"viz výkaz oceli OK - zábradlí : ŽSP + ONS 01"    27,0</t>
  </si>
  <si>
    <t>46</t>
  </si>
  <si>
    <t>15625102</t>
  </si>
  <si>
    <t>drát metalizační ZnAl D 3mm</t>
  </si>
  <si>
    <t>1111711441</t>
  </si>
  <si>
    <t>70*1,517 'Přepočtené koeficientem množství</t>
  </si>
  <si>
    <t>47</t>
  </si>
  <si>
    <t>629993112</t>
  </si>
  <si>
    <t>Překrytí spáry deskou HDPE tl. 10 mm mezi závěrnou zdí a betonovou nosnou konstrukcí mostu</t>
  </si>
  <si>
    <t>1876494114</t>
  </si>
  <si>
    <t xml:space="preserve">"zakrytí svislé spáry NK - spodní stavba deskami z HDPE svařenými do L"    1,25</t>
  </si>
  <si>
    <t>48</t>
  </si>
  <si>
    <t>642313333.R</t>
  </si>
  <si>
    <t>Těsnění elastomerovým profilem spar prefabrikovaných dílců š do 50 mm včetně penetrace</t>
  </si>
  <si>
    <t>-953814844</t>
  </si>
  <si>
    <t xml:space="preserve">"ozub - NK a SS"   4,46*4</t>
  </si>
  <si>
    <t>Ostatní konstrukce a práce, bourání</t>
  </si>
  <si>
    <t>49</t>
  </si>
  <si>
    <t>911122112</t>
  </si>
  <si>
    <t>Výroba dílů ocelového zábradlí přes 50 kg při opravách mostů</t>
  </si>
  <si>
    <t>-1591959849</t>
  </si>
  <si>
    <t>50</t>
  </si>
  <si>
    <t>911122212</t>
  </si>
  <si>
    <t>Montáž dílů ocelového zábradlí přes 50 kg při opravách mostů</t>
  </si>
  <si>
    <t>-1614460422</t>
  </si>
  <si>
    <t>Poznámka k položce:_x000d_
V ceně montáže jsou započteny i náklady upevnění zábradlí ke konstrukci mostu - vyvrtání otvorů, montáž a dodávku šroubů včetně chemických kotev.</t>
  </si>
  <si>
    <t>51</t>
  </si>
  <si>
    <t>-1007388378</t>
  </si>
  <si>
    <t xml:space="preserve">"včetně prořezu 3%"   0,713*1,03</t>
  </si>
  <si>
    <t>52</t>
  </si>
  <si>
    <t>914111111</t>
  </si>
  <si>
    <t>Montáž svislé dopravní značky do velikosti 1 m2 objímkami na sloupek nebo konzolu</t>
  </si>
  <si>
    <t>96956688</t>
  </si>
  <si>
    <t xml:space="preserve">"B16 - 4ks"    2+2</t>
  </si>
  <si>
    <t>53</t>
  </si>
  <si>
    <t>40445619</t>
  </si>
  <si>
    <t>zákazové, příkazové dopravní značky B1-B34, C1-15 500mm</t>
  </si>
  <si>
    <t>-1596662917</t>
  </si>
  <si>
    <t xml:space="preserve">"B16 - 4ks"    4</t>
  </si>
  <si>
    <t>54</t>
  </si>
  <si>
    <t>40445225</t>
  </si>
  <si>
    <t>sloupek pro dopravní značku Zn D 60mm v 3,5m</t>
  </si>
  <si>
    <t>1707620140</t>
  </si>
  <si>
    <t>55</t>
  </si>
  <si>
    <t>40445256</t>
  </si>
  <si>
    <t>svorka upínací na sloupek dopravní značky D 60mm</t>
  </si>
  <si>
    <t>CS ÚRS 2018 02</t>
  </si>
  <si>
    <t>1224626483</t>
  </si>
  <si>
    <t>56</t>
  </si>
  <si>
    <t>40445253</t>
  </si>
  <si>
    <t>víčko plastové na sloupek D 60mm</t>
  </si>
  <si>
    <t>-1348778604</t>
  </si>
  <si>
    <t>57</t>
  </si>
  <si>
    <t>919121233</t>
  </si>
  <si>
    <t>Těsnění spár zálivkou za studena pro komůrky š 20 mm hl 40 mm bez těsnicího profilu</t>
  </si>
  <si>
    <t>-2042027663</t>
  </si>
  <si>
    <t>6*2+0,5*4</t>
  </si>
  <si>
    <t>58</t>
  </si>
  <si>
    <t>919735111</t>
  </si>
  <si>
    <t>Řezání stávajícího živičného krytu hl do 50 mm</t>
  </si>
  <si>
    <t>-1646054451</t>
  </si>
  <si>
    <t xml:space="preserve">"obrusná a ložní vrstva+řez pro zálivku"     (6*2+0,5*4)*3</t>
  </si>
  <si>
    <t>61</t>
  </si>
  <si>
    <t>936942211</t>
  </si>
  <si>
    <t>Zhotovení tabulky s letopočtem opravy mostu vložením šablony do bednění</t>
  </si>
  <si>
    <t>1347381697</t>
  </si>
  <si>
    <t>62</t>
  </si>
  <si>
    <t>943111111</t>
  </si>
  <si>
    <t>Montáž lešení prostorového trubkového lehkého bez podlah zatížení do 200 kg/m2 v do 10 m</t>
  </si>
  <si>
    <t>-551361079</t>
  </si>
  <si>
    <t>3,5*3,8*8,0</t>
  </si>
  <si>
    <t>63</t>
  </si>
  <si>
    <t>943111211</t>
  </si>
  <si>
    <t>Příplatek k lešení prostorovému trubkovému lehkému bez podlah v do 10 m za první a ZKD den použití</t>
  </si>
  <si>
    <t>-462336515</t>
  </si>
  <si>
    <t>106*14 'Přepočtené koeficientem množství</t>
  </si>
  <si>
    <t>64</t>
  </si>
  <si>
    <t>943111811</t>
  </si>
  <si>
    <t>Demontáž lešení prostorového trubkového lehkého bez podlah zatížení do 200 kg/m2 v do 10 m</t>
  </si>
  <si>
    <t>-1706807141</t>
  </si>
  <si>
    <t>65</t>
  </si>
  <si>
    <t>949211111</t>
  </si>
  <si>
    <t>Montáž lešeňové podlahy s příčníky pro trubková lešení v do 10 m</t>
  </si>
  <si>
    <t>-1951064132</t>
  </si>
  <si>
    <t>3,8*8,0</t>
  </si>
  <si>
    <t>66</t>
  </si>
  <si>
    <t>949211211</t>
  </si>
  <si>
    <t>Příplatek k lešeňové podlaze s příčníky pro trubková lešení za první a ZKD den použití</t>
  </si>
  <si>
    <t>1675567364</t>
  </si>
  <si>
    <t>30,4*14 'Přepočtené koeficientem množství</t>
  </si>
  <si>
    <t>67</t>
  </si>
  <si>
    <t>949211811</t>
  </si>
  <si>
    <t>Demontáž lešeňové podlahy s příčníky pro trubková lešení v do 10 m</t>
  </si>
  <si>
    <t>-1483067237</t>
  </si>
  <si>
    <t>68</t>
  </si>
  <si>
    <t>962021112</t>
  </si>
  <si>
    <t>Bourání mostních zdí a pilířů z kamene</t>
  </si>
  <si>
    <t>-2138371836</t>
  </si>
  <si>
    <t xml:space="preserve">"opěry vč.  křídel"    (1,47*3,5*5,5+1,47*4,05*2,1*2)*2</t>
  </si>
  <si>
    <t>69</t>
  </si>
  <si>
    <t>962051111</t>
  </si>
  <si>
    <t>Bourání mostních zdí a pilířů z ŽB</t>
  </si>
  <si>
    <t>504714108</t>
  </si>
  <si>
    <t xml:space="preserve">" záv. zeď, vč. části křídel"    1,03*0,41*3,2*2+(0,62*0,2*(4,3+4,5+0,63*2+0,49*2))*2</t>
  </si>
  <si>
    <t>70</t>
  </si>
  <si>
    <t>977151113</t>
  </si>
  <si>
    <t>Jádrové vrty diamantovými korunkami do D 50 mm do stavebních materiálů</t>
  </si>
  <si>
    <t>-1442536170</t>
  </si>
  <si>
    <t xml:space="preserve">"kotvení do základů"    (2*4+2*8)*2*0,5</t>
  </si>
  <si>
    <t>71</t>
  </si>
  <si>
    <t>985121121</t>
  </si>
  <si>
    <t>Tryskání degradovaného betonu stěn a rubu kleneb vodou pod tlakem do 300 barů</t>
  </si>
  <si>
    <t>-385776782</t>
  </si>
  <si>
    <t xml:space="preserve">"stávající části křídel vč. kam. říms"    8</t>
  </si>
  <si>
    <t>72</t>
  </si>
  <si>
    <t>985223211</t>
  </si>
  <si>
    <t>Přezdívání kamenného zdiva do aktivované malty do 3 m3</t>
  </si>
  <si>
    <t>1326250297</t>
  </si>
  <si>
    <t>73</t>
  </si>
  <si>
    <t>985231112</t>
  </si>
  <si>
    <t>Spárování zdiva aktivovanou maltou spára hl do 40 mm dl do 12 m/m2</t>
  </si>
  <si>
    <t>-931351290</t>
  </si>
  <si>
    <t xml:space="preserve">"stávající části křídel, 25%"    8*0,25</t>
  </si>
  <si>
    <t>74</t>
  </si>
  <si>
    <t>985231192</t>
  </si>
  <si>
    <t>Příplatek ke spárování hl do 40 mm za plochu do 10 m2 jednotlivě</t>
  </si>
  <si>
    <t>744587689</t>
  </si>
  <si>
    <t>75</t>
  </si>
  <si>
    <t>985232112</t>
  </si>
  <si>
    <t>Hloubkové spárování zdiva aktivovanou maltou spára hl do 80 mm dl do 12 m/m2</t>
  </si>
  <si>
    <t>686038488</t>
  </si>
  <si>
    <t>76</t>
  </si>
  <si>
    <t>985232192</t>
  </si>
  <si>
    <t>Příplatek k hloubkovému spárování za plochu do 10 m2 jednotlivě</t>
  </si>
  <si>
    <t>-2052210698</t>
  </si>
  <si>
    <t>77</t>
  </si>
  <si>
    <t>985233122</t>
  </si>
  <si>
    <t>Úprava spár po spárování zdiva zdrsněním spára dl do 12 m/m2</t>
  </si>
  <si>
    <t>294403623</t>
  </si>
  <si>
    <t>997</t>
  </si>
  <si>
    <t>Přesun sutě</t>
  </si>
  <si>
    <t>78</t>
  </si>
  <si>
    <t>997211621</t>
  </si>
  <si>
    <t>Ekologická likvidace mostnic - drcení a odvoz do 20 km</t>
  </si>
  <si>
    <t>97471274</t>
  </si>
  <si>
    <t>79</t>
  </si>
  <si>
    <t>997211611</t>
  </si>
  <si>
    <t>Nakládání suti na dopravní prostředky pro vodorovnou dopravu</t>
  </si>
  <si>
    <t>-1817783779</t>
  </si>
  <si>
    <t xml:space="preserve">"dř. podlahy"    (1,4*4,85*0,05*2+(0,2+1,1+0,2)*4,85*0,05)*0,7</t>
  </si>
  <si>
    <t xml:space="preserve">"kámen"  2,5*106,604</t>
  </si>
  <si>
    <t xml:space="preserve">"ŽB"   2,5*6</t>
  </si>
  <si>
    <t xml:space="preserve">"živičný kryt"   0,87</t>
  </si>
  <si>
    <t>80</t>
  </si>
  <si>
    <t>997211511</t>
  </si>
  <si>
    <t>Vodorovná doprava suti po suchu na vzdálenost do 1 km</t>
  </si>
  <si>
    <t>55971000</t>
  </si>
  <si>
    <t>81</t>
  </si>
  <si>
    <t>997211519</t>
  </si>
  <si>
    <t>Příplatek ZKD 1 km u vodorovné dopravy suti</t>
  </si>
  <si>
    <t>1783664279</t>
  </si>
  <si>
    <t>Poznámka k položce:_x000d_
předpokládaná skládka DEMK s.r.o. Horoměřice cca 8,0 km</t>
  </si>
  <si>
    <t>283,11*7 'Přepočtené koeficientem množství</t>
  </si>
  <si>
    <t>82</t>
  </si>
  <si>
    <t>997013811</t>
  </si>
  <si>
    <t>Poplatek za uložení na skládce (skládkovné) stavebního odpadu dřevěného kód odpadu 17 02 01</t>
  </si>
  <si>
    <t>-455472330</t>
  </si>
  <si>
    <t xml:space="preserve">"mostnice"   6*0,130</t>
  </si>
  <si>
    <t xml:space="preserve">"podlahy"    0,730</t>
  </si>
  <si>
    <t>83</t>
  </si>
  <si>
    <t>997013602</t>
  </si>
  <si>
    <t>Poplatek za uložení na skládce (skládkovné) stavebního odpadu železobetonového kód odpadu 17 01 01</t>
  </si>
  <si>
    <t>902220879</t>
  </si>
  <si>
    <t>84</t>
  </si>
  <si>
    <t>997221645</t>
  </si>
  <si>
    <t>Poplatek za uložení na skládce (skládkovné) odpadu asfaltového bez dehtu kód odpadu 17 03 02</t>
  </si>
  <si>
    <t>-645793486</t>
  </si>
  <si>
    <t>85</t>
  </si>
  <si>
    <t>997221655</t>
  </si>
  <si>
    <t>-137778147</t>
  </si>
  <si>
    <t xml:space="preserve">"kámen"   266,511</t>
  </si>
  <si>
    <t>998</t>
  </si>
  <si>
    <t>Přesun hmot</t>
  </si>
  <si>
    <t>86</t>
  </si>
  <si>
    <t>998214111</t>
  </si>
  <si>
    <t>Přesun hmot pro mosty montované z dílců ŽB nebo předpjatých v do 20 m</t>
  </si>
  <si>
    <t>24860577</t>
  </si>
  <si>
    <t>PSV</t>
  </si>
  <si>
    <t>Práce a dodávky PSV</t>
  </si>
  <si>
    <t>711</t>
  </si>
  <si>
    <t>Izolace proti vodě, vlhkosti a plynům</t>
  </si>
  <si>
    <t>87</t>
  </si>
  <si>
    <t>711112001</t>
  </si>
  <si>
    <t>Provedení izolace proti zemní vlhkosti svislé za studena nátěrem penetračním</t>
  </si>
  <si>
    <t>1157695319</t>
  </si>
  <si>
    <t xml:space="preserve">"zasypané části křídel "   (0,7*+0,4)*2</t>
  </si>
  <si>
    <t xml:space="preserve">"zasypané části opěr "    (9,02*2,46+0,85*(2,490*2+5,420)+2,7*2+0,5*5,42)*2</t>
  </si>
  <si>
    <t>88</t>
  </si>
  <si>
    <t>11163150</t>
  </si>
  <si>
    <t>lak penetrační asfaltový</t>
  </si>
  <si>
    <t>-1525489533</t>
  </si>
  <si>
    <t>Poznámka k položce:_x000d_
Spotřeba 0,3-0,4kg/m2</t>
  </si>
  <si>
    <t>78,838*0,00035 'Přepočtené koeficientem množství</t>
  </si>
  <si>
    <t>89</t>
  </si>
  <si>
    <t>711112002</t>
  </si>
  <si>
    <t>Provedení izolace proti zemní vlhkosti svislé za studena lakem asfaltovým</t>
  </si>
  <si>
    <t>2046863162</t>
  </si>
  <si>
    <t>90</t>
  </si>
  <si>
    <t>11163152</t>
  </si>
  <si>
    <t>lak hydroizolační asfaltový</t>
  </si>
  <si>
    <t>-834439004</t>
  </si>
  <si>
    <t>Poznámka k položce:_x000d_
Spotřeba: 0,3-0,5 kg/m2</t>
  </si>
  <si>
    <t>79*2</t>
  </si>
  <si>
    <t>158*0,00045 'Přepočtené koeficientem množství</t>
  </si>
  <si>
    <t>91</t>
  </si>
  <si>
    <t>711341564</t>
  </si>
  <si>
    <t>Provedení hydroizolace mostovek pásy přitavením NAIP</t>
  </si>
  <si>
    <t>322662390</t>
  </si>
  <si>
    <t xml:space="preserve">"rub křídel"    (3,915+3,9+0,5+0,5)*2</t>
  </si>
  <si>
    <t xml:space="preserve">"rub úložného prahu a dno křídel"    (3,2+3,2)*4,82</t>
  </si>
  <si>
    <t xml:space="preserve">"příčné drenáže"  1,4*8,85+1,4*8,92</t>
  </si>
  <si>
    <t>92</t>
  </si>
  <si>
    <t>628331655.R</t>
  </si>
  <si>
    <t xml:space="preserve">pás těžký asfaltový, schválený systém SŽDC </t>
  </si>
  <si>
    <t>1624830637</t>
  </si>
  <si>
    <t>73,356*1,15 'Přepočtené koeficientem množství</t>
  </si>
  <si>
    <t>93</t>
  </si>
  <si>
    <t>711491272</t>
  </si>
  <si>
    <t>Provedení doplňků izolace proti vodě na ploše svislé z textilií vrstva ochranná</t>
  </si>
  <si>
    <t>-897509510</t>
  </si>
  <si>
    <t>94</t>
  </si>
  <si>
    <t>69311085</t>
  </si>
  <si>
    <t>geotextilie netkaná separační, ochranná, filtrační, drenážní PP 800g/m2</t>
  </si>
  <si>
    <t>-1520257346</t>
  </si>
  <si>
    <t>73,356*1,05 'Přepočtené koeficientem množství</t>
  </si>
  <si>
    <t>95</t>
  </si>
  <si>
    <t>711341570.R</t>
  </si>
  <si>
    <t>Provedení izolace mostovek - schválený systém SŽDC - stříkaná</t>
  </si>
  <si>
    <t>-1642449889</t>
  </si>
  <si>
    <t xml:space="preserve">"bezešvá izolace"    5,9*4,76+1</t>
  </si>
  <si>
    <t>96</t>
  </si>
  <si>
    <t>711491177</t>
  </si>
  <si>
    <t>Připevnění doplňků izolace proti vodě nerezovou lištou</t>
  </si>
  <si>
    <t>-1782593367</t>
  </si>
  <si>
    <t>(4,28*2+0,380*2)*2+4,46*2</t>
  </si>
  <si>
    <t>97</t>
  </si>
  <si>
    <t>137566170.R</t>
  </si>
  <si>
    <t>pásnice nerezová 40/4 - (kotvení izolace)</t>
  </si>
  <si>
    <t>-22449430</t>
  </si>
  <si>
    <t>27,56*1,05 'Přepočtené koeficientem množství</t>
  </si>
  <si>
    <t>98</t>
  </si>
  <si>
    <t>31141011.R</t>
  </si>
  <si>
    <t xml:space="preserve">vrut nerez  10 x 60 (6hr. hlava) DIN 571/A2</t>
  </si>
  <si>
    <t>tis kus</t>
  </si>
  <si>
    <t>787384422</t>
  </si>
  <si>
    <t>27,56*0,003</t>
  </si>
  <si>
    <t>99</t>
  </si>
  <si>
    <t>56280112</t>
  </si>
  <si>
    <t>hmoždinky univerzální 8x50</t>
  </si>
  <si>
    <t>100 kus</t>
  </si>
  <si>
    <t>191774661</t>
  </si>
  <si>
    <t>100</t>
  </si>
  <si>
    <t>998711201</t>
  </si>
  <si>
    <t>Přesun hmot procentní pro izolace proti vodě, vlhkosti a plynům v objektech v do 6 m</t>
  </si>
  <si>
    <t>%</t>
  </si>
  <si>
    <t>-618136733</t>
  </si>
  <si>
    <t>767</t>
  </si>
  <si>
    <t>Konstrukce zámečnické</t>
  </si>
  <si>
    <t>101</t>
  </si>
  <si>
    <t>767590120</t>
  </si>
  <si>
    <t>Montáž podlahového roštu šroubovaného</t>
  </si>
  <si>
    <t>1060136319</t>
  </si>
  <si>
    <t xml:space="preserve">Poznámka k položce:_x000d_
nové kompozitové rošty mezi konstrukcemi. Kompozitový rošt s nosností min. 750 kg/m2  a protiskluzovou úpravou - včetně upevňovacího mat. dle zvyklostí dodavatele                                                        _x000d_
Hmotnost komp. roštu-plošná: 24 kg/m2</t>
  </si>
  <si>
    <t xml:space="preserve">"FRP polymer rošt"   (0,485)*(4*1,85+2*1,7)*24</t>
  </si>
  <si>
    <t>102</t>
  </si>
  <si>
    <t>63126003</t>
  </si>
  <si>
    <t>rošt kompozitní pochůzný litý 44x44/50mm A15</t>
  </si>
  <si>
    <t>-11916404</t>
  </si>
  <si>
    <t>(0,485)*(4*1,85+2*1,7)</t>
  </si>
  <si>
    <t>103</t>
  </si>
  <si>
    <t>767996710.R</t>
  </si>
  <si>
    <t>Demontáž stávající ocelové konstrukce - kompletní</t>
  </si>
  <si>
    <t>-795274621</t>
  </si>
  <si>
    <t>Poznámka k položce:_x000d_
pouze práce, včetně zábradlí</t>
  </si>
  <si>
    <t>Práce a dodávky M</t>
  </si>
  <si>
    <t>46-M</t>
  </si>
  <si>
    <t>Zemní práce při extr.mont.pracích</t>
  </si>
  <si>
    <t>104</t>
  </si>
  <si>
    <t>460001026.R</t>
  </si>
  <si>
    <t>Vytyčení trati kabelového vedení podzemního v terénu volném podél trati</t>
  </si>
  <si>
    <t>soub</t>
  </si>
  <si>
    <t>-218809968</t>
  </si>
  <si>
    <t>18-18-1/ SO 201 - Železniční svršek</t>
  </si>
  <si>
    <t>525321111</t>
  </si>
  <si>
    <t>Demontáž koleje na pražcích dřevěných soustavy S49 rozdělení c</t>
  </si>
  <si>
    <t>679391406</t>
  </si>
  <si>
    <t>Poznámka k položce:_x000d_
V cenách jsou započteny i náklady na dělení kolejnic nebo demontáž styků, snesení koleje a rozebrání do součástí.</t>
  </si>
  <si>
    <t>525341111</t>
  </si>
  <si>
    <t>Demontáž koleje na pražcích betonových soustavy S49 rozdělení c</t>
  </si>
  <si>
    <t>143596734</t>
  </si>
  <si>
    <t>525971111</t>
  </si>
  <si>
    <t>Demontáž kolejnic na mostech s mostnicemi hmotnosti do 50 kg/m</t>
  </si>
  <si>
    <t>-844667513</t>
  </si>
  <si>
    <t>Poznámka k položce:_x000d_
 V cenách jsou započteny i náklady na dělení nebo rozstykování, rozebrání kolejiva do součástí.</t>
  </si>
  <si>
    <t>512531111</t>
  </si>
  <si>
    <t>Odstranění kolejového lože z kameniva po rozebrání koleje</t>
  </si>
  <si>
    <t>227340552</t>
  </si>
  <si>
    <t>512532993</t>
  </si>
  <si>
    <t>Příplatek za ztížení odstranění lože z kameniva po rozebrání koleje překážka po obou stranách</t>
  </si>
  <si>
    <t>-282014698</t>
  </si>
  <si>
    <t>511501255</t>
  </si>
  <si>
    <t>Zřízení kolejového lože z drceného kameniva</t>
  </si>
  <si>
    <t>-786096052</t>
  </si>
  <si>
    <t>58344005</t>
  </si>
  <si>
    <t>kamenivo drcené hrubé frakce 32/63 třída BI OTP ČD</t>
  </si>
  <si>
    <t>-1075360085</t>
  </si>
  <si>
    <t>120*1,9 'Přepočtené koeficientem množství</t>
  </si>
  <si>
    <t>511501278</t>
  </si>
  <si>
    <t>Příplatek za ztížení kolejového lože z kameniva při překážce po obou stranách</t>
  </si>
  <si>
    <t>688729720</t>
  </si>
  <si>
    <t>521391121</t>
  </si>
  <si>
    <t>Montáž kolejnicových pasů soustavy S49</t>
  </si>
  <si>
    <t>2131034508</t>
  </si>
  <si>
    <t>Poznámka k položce:_x000d_
1. V cenách jsou započteny i náklady na manipulaci, úpravu rozchodu, nastavení spáry a sestykování kolejnic._x000d_
2. V cenách nejsou započteny náklady na svařování a zřízení bezstykové koleje.</t>
  </si>
  <si>
    <t>31198049</t>
  </si>
  <si>
    <t xml:space="preserve">podložka pryžová pod patu kolejnice S49  183x126x6</t>
  </si>
  <si>
    <t>930397265</t>
  </si>
  <si>
    <t>43765101</t>
  </si>
  <si>
    <t>kolejnice železniční širokopatní tvaru 49E1 (S49)</t>
  </si>
  <si>
    <t>739707469</t>
  </si>
  <si>
    <t>35*0,09935 'Přepočtené koeficientem množství</t>
  </si>
  <si>
    <t>59211206</t>
  </si>
  <si>
    <t>pražec z předpjatého betonu příčný, vystrojení pružné bezpodkladnicové vč. kompletů pro kolejnici S 49, 2600x300x220mm</t>
  </si>
  <si>
    <t>-1571338137</t>
  </si>
  <si>
    <t>548121613</t>
  </si>
  <si>
    <t>Svařování kolejnic aluminotermicky plný předehřev soustavy S49</t>
  </si>
  <si>
    <t>1499258763</t>
  </si>
  <si>
    <t>54653002</t>
  </si>
  <si>
    <t>dávka svařovací kolejnice S49 jakost R260 základní spára</t>
  </si>
  <si>
    <t>2037996666</t>
  </si>
  <si>
    <t>543451112</t>
  </si>
  <si>
    <t>Umožnění volné dilatace kolejnice bez kluzných podložek bez demontáže a montáže upevňovadel</t>
  </si>
  <si>
    <t>1664806538</t>
  </si>
  <si>
    <t>543191111.R</t>
  </si>
  <si>
    <t>Směrové a výškové vyrovnání koleje automatickou podbíječkou</t>
  </si>
  <si>
    <t>1584186758</t>
  </si>
  <si>
    <t xml:space="preserve">Poznámka k položce:_x000d_
ASP započítána v rozpočtu mostu   km 33,823</t>
  </si>
  <si>
    <t>591206021.R</t>
  </si>
  <si>
    <t>Demontáž zajišťovací značky včetně sloupku a základu konzolové</t>
  </si>
  <si>
    <t>-1268823570</t>
  </si>
  <si>
    <t>Poznámka k položce:_x000d_
Značka=kus</t>
  </si>
  <si>
    <t>18</t>
  </si>
  <si>
    <t>591206521.R</t>
  </si>
  <si>
    <t>Montáž zajišťovací značky včetně sloupku a základu konzolové</t>
  </si>
  <si>
    <t>-619552134</t>
  </si>
  <si>
    <t>922501117</t>
  </si>
  <si>
    <t>Drážní stezka z drti kamenné zhutněné tl 100 mm</t>
  </si>
  <si>
    <t>-686146719</t>
  </si>
  <si>
    <t>232,000*1,3</t>
  </si>
  <si>
    <t>-1975358743</t>
  </si>
  <si>
    <t>997013501</t>
  </si>
  <si>
    <t>Odvoz suti a vybouraných hmot na skládku nebo meziskládku do 1 km se složením</t>
  </si>
  <si>
    <t>1699585399</t>
  </si>
  <si>
    <t xml:space="preserve">"pryžové podložky"    52*2*(0,000163+0,00008)</t>
  </si>
  <si>
    <t xml:space="preserve">"kolejové lože"    67,0*1,9</t>
  </si>
  <si>
    <t>997013509</t>
  </si>
  <si>
    <t>Příplatek k odvozu suti a vybouraných hmot na skládku ZKD 1 km přes 1 km</t>
  </si>
  <si>
    <t>-1553871544</t>
  </si>
  <si>
    <t>127,325*7 'Přepočtené koeficientem množství</t>
  </si>
  <si>
    <t>1116136216</t>
  </si>
  <si>
    <t xml:space="preserve">"pražce"    21*0,08</t>
  </si>
  <si>
    <t>2077841400</t>
  </si>
  <si>
    <t>997013813</t>
  </si>
  <si>
    <t>Poplatek za uložení na skládce (skládkovné) stavebního odpadu z plastických hmot kód odpadu 17 02 03</t>
  </si>
  <si>
    <t>-88906636</t>
  </si>
  <si>
    <t>998241021</t>
  </si>
  <si>
    <t>Přesun hmot pro dráhy kolejové jakéhokoliv rozsahu dopravní vzdálenost do 5000 m</t>
  </si>
  <si>
    <t>955325144</t>
  </si>
  <si>
    <t>18-18-2 - Oprava mostu v km 32,956 trati Noutonice_Podlešín_VRN</t>
  </si>
  <si>
    <t xml:space="preserve">18-18-2/01 - Most v km 32,956 _ VRN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</si>
  <si>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</si>
  <si>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</si>
  <si>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</si>
  <si>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</si>
  <si>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</si>
  <si>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</si>
  <si>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</si>
  <si>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</si>
  <si>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</si>
  <si>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</si>
  <si>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</si>
  <si>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</si>
  <si>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</si>
  <si>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</si>
  <si>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</si>
  <si>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</si>
  <si>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1170304348</t>
  </si>
  <si>
    <t>013244000</t>
  </si>
  <si>
    <t>Výrobní a montážní dokumentace</t>
  </si>
  <si>
    <t>1735616325</t>
  </si>
  <si>
    <t>VRN3</t>
  </si>
  <si>
    <t>Zařízení staveniště</t>
  </si>
  <si>
    <t>030001000</t>
  </si>
  <si>
    <t>283694884</t>
  </si>
  <si>
    <t>Poznámka k položce:_x000d_
včetně pronájmů pozemků</t>
  </si>
  <si>
    <t>034002000</t>
  </si>
  <si>
    <t>Zabezpečení staveniště</t>
  </si>
  <si>
    <t>-1928771582</t>
  </si>
  <si>
    <t>Poznámka k položce:_x000d_
zabezpečení staveniště mimo pracovní dobu</t>
  </si>
  <si>
    <t>039002000</t>
  </si>
  <si>
    <t>Zrušení zařízení staveniště</t>
  </si>
  <si>
    <t>33534296</t>
  </si>
  <si>
    <t>Poznámka k položce:_x000d_
včetně uvedení pozemků do původního stavu</t>
  </si>
  <si>
    <t>VRN4</t>
  </si>
  <si>
    <t>Inženýrská činnost</t>
  </si>
  <si>
    <t>042903000</t>
  </si>
  <si>
    <t>Ostatní posudky</t>
  </si>
  <si>
    <t>-1742610436</t>
  </si>
  <si>
    <t>Poznámka k položce:_x000d_
rozbory odpadů</t>
  </si>
  <si>
    <t>043103000</t>
  </si>
  <si>
    <t>Zkoušky bez rozlišení</t>
  </si>
  <si>
    <t>1330169836</t>
  </si>
  <si>
    <t>Poznámka k položce:_x000d_
pasportizace silniční komunikace</t>
  </si>
  <si>
    <t>VRN6</t>
  </si>
  <si>
    <t>Územní vlivy</t>
  </si>
  <si>
    <t>060001000</t>
  </si>
  <si>
    <t>356049338</t>
  </si>
  <si>
    <t>065002000</t>
  </si>
  <si>
    <t>Mimostaveništní doprava materiálů a mechanizace</t>
  </si>
  <si>
    <t>-355718529</t>
  </si>
  <si>
    <t>Poznámka k položce:_x000d_
přepravy, které nejsou zakalkulovány v rozpočtu, vč. autojeřábů</t>
  </si>
  <si>
    <t>VRN7</t>
  </si>
  <si>
    <t>Provozní vlivy</t>
  </si>
  <si>
    <t>070001000</t>
  </si>
  <si>
    <t>830552375</t>
  </si>
  <si>
    <t>072002000</t>
  </si>
  <si>
    <t>Silniční provoz</t>
  </si>
  <si>
    <t>181157555</t>
  </si>
  <si>
    <t>Poznámka k položce:_x000d_
DIO - omezení provozu pod objektem, včetně dopravního značení</t>
  </si>
  <si>
    <t>VRN8</t>
  </si>
  <si>
    <t>Přesun stavebních kapacit</t>
  </si>
  <si>
    <t>081002000</t>
  </si>
  <si>
    <t>Doprava zaměstnanců</t>
  </si>
  <si>
    <t>-1614435615</t>
  </si>
  <si>
    <t>VRN9</t>
  </si>
  <si>
    <t>Ostatní náklady</t>
  </si>
  <si>
    <t>094002000</t>
  </si>
  <si>
    <t>Ostatní náklady související s výstavbou</t>
  </si>
  <si>
    <t>603182906</t>
  </si>
  <si>
    <t>Poznámka k položce:_x000d_
uvedení silniční komunikace do původního stavu</t>
  </si>
  <si>
    <t xml:space="preserve">18-18-2/02 - Most v km 32,956 _ DSPS </t>
  </si>
  <si>
    <t>013254000</t>
  </si>
  <si>
    <t>Dokumentace skutečného provedení stavby</t>
  </si>
  <si>
    <t>1546261992</t>
  </si>
  <si>
    <t>Poznámka k položce:_x000d_
DSPS 2x, vč. digitální podoby, ověřená SŽG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</si>
</sst>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7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3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27</v>
      </c>
      <c r="AL9" s="21"/>
      <c r="AM9" s="21"/>
      <c r="AN9" s="33" t="s">
        <v>28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38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39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40</v>
      </c>
      <c r="AO17" s="21"/>
      <c r="AP17" s="21"/>
      <c r="AQ17" s="21"/>
      <c r="AR17" s="19"/>
      <c r="BE17" s="30"/>
      <c r="BS17" s="16" t="s">
        <v>41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6" t="s">
        <v>45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49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50</v>
      </c>
      <c r="E29" s="47"/>
      <c r="F29" s="31" t="s">
        <v>51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52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53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0"/>
    </row>
    <row r="35" s="2" customFormat="1" ht="25.92" customHeight="1">
      <c r="A35" s="38"/>
      <c r="B35" s="39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59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60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8"/>
      <c r="B60" s="39"/>
      <c r="C60" s="40"/>
      <c r="D60" s="64" t="s">
        <v>61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62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61</v>
      </c>
      <c r="AI60" s="42"/>
      <c r="AJ60" s="42"/>
      <c r="AK60" s="42"/>
      <c r="AL60" s="42"/>
      <c r="AM60" s="64" t="s">
        <v>62</v>
      </c>
      <c r="AN60" s="42"/>
      <c r="AO60" s="42"/>
      <c r="AP60" s="40"/>
      <c r="AQ60" s="40"/>
      <c r="AR60" s="44"/>
      <c r="BE60" s="38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8"/>
      <c r="B64" s="39"/>
      <c r="C64" s="40"/>
      <c r="D64" s="61" t="s">
        <v>63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8"/>
      <c r="B75" s="39"/>
      <c r="C75" s="40"/>
      <c r="D75" s="64" t="s">
        <v>61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62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61</v>
      </c>
      <c r="AI75" s="42"/>
      <c r="AJ75" s="42"/>
      <c r="AK75" s="42"/>
      <c r="AL75" s="42"/>
      <c r="AM75" s="64" t="s">
        <v>62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2" t="s">
        <v>65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18-18a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32,956 trati Noutonice_Podlešín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1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Noutonice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1" t="s">
        <v>23</v>
      </c>
      <c r="AJ87" s="40"/>
      <c r="AK87" s="40"/>
      <c r="AL87" s="40"/>
      <c r="AM87" s="79" t="str">
        <f>IF(AN8= "","",AN8)</f>
        <v>19. 10. 2020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1" t="s">
        <v>29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1" t="s">
        <v>37</v>
      </c>
      <c r="AJ89" s="40"/>
      <c r="AK89" s="40"/>
      <c r="AL89" s="40"/>
      <c r="AM89" s="80" t="str">
        <f>IF(E17="","",E17)</f>
        <v>TOP CON SERVIS s.r.o.</v>
      </c>
      <c r="AN89" s="71"/>
      <c r="AO89" s="71"/>
      <c r="AP89" s="71"/>
      <c r="AQ89" s="40"/>
      <c r="AR89" s="44"/>
      <c r="AS89" s="81" t="s">
        <v>66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1" t="s">
        <v>35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1" t="s">
        <v>42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67</v>
      </c>
      <c r="D92" s="94"/>
      <c r="E92" s="94"/>
      <c r="F92" s="94"/>
      <c r="G92" s="94"/>
      <c r="H92" s="95"/>
      <c r="I92" s="96" t="s">
        <v>68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69</v>
      </c>
      <c r="AH92" s="94"/>
      <c r="AI92" s="94"/>
      <c r="AJ92" s="94"/>
      <c r="AK92" s="94"/>
      <c r="AL92" s="94"/>
      <c r="AM92" s="94"/>
      <c r="AN92" s="96" t="s">
        <v>70</v>
      </c>
      <c r="AO92" s="94"/>
      <c r="AP92" s="98"/>
      <c r="AQ92" s="99" t="s">
        <v>71</v>
      </c>
      <c r="AR92" s="44"/>
      <c r="AS92" s="100" t="s">
        <v>72</v>
      </c>
      <c r="AT92" s="101" t="s">
        <v>73</v>
      </c>
      <c r="AU92" s="101" t="s">
        <v>74</v>
      </c>
      <c r="AV92" s="101" t="s">
        <v>75</v>
      </c>
      <c r="AW92" s="101" t="s">
        <v>76</v>
      </c>
      <c r="AX92" s="101" t="s">
        <v>77</v>
      </c>
      <c r="AY92" s="101" t="s">
        <v>78</v>
      </c>
      <c r="AZ92" s="101" t="s">
        <v>79</v>
      </c>
      <c r="BA92" s="101" t="s">
        <v>80</v>
      </c>
      <c r="BB92" s="101" t="s">
        <v>81</v>
      </c>
      <c r="BC92" s="101" t="s">
        <v>82</v>
      </c>
      <c r="BD92" s="102" t="s">
        <v>83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ROUND(AG95+AG98,2)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ROUND(AS95+AS98,2)</f>
        <v>0</v>
      </c>
      <c r="AT94" s="114">
        <f>ROUND(SUM(AV94:AW94),2)</f>
        <v>0</v>
      </c>
      <c r="AU94" s="115">
        <f>ROUND(AU95+AU98,5)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ROUND(AZ95+AZ98,2)</f>
        <v>0</v>
      </c>
      <c r="BA94" s="114">
        <f>ROUND(BA95+BA98,2)</f>
        <v>0</v>
      </c>
      <c r="BB94" s="114">
        <f>ROUND(BB95+BB98,2)</f>
        <v>0</v>
      </c>
      <c r="BC94" s="114">
        <f>ROUND(BC95+BC98,2)</f>
        <v>0</v>
      </c>
      <c r="BD94" s="116">
        <f>ROUND(BD95+BD98,2)</f>
        <v>0</v>
      </c>
      <c r="BE94" s="6"/>
      <c r="BS94" s="117" t="s">
        <v>85</v>
      </c>
      <c r="BT94" s="117" t="s">
        <v>86</v>
      </c>
      <c r="BU94" s="118" t="s">
        <v>87</v>
      </c>
      <c r="BV94" s="117" t="s">
        <v>88</v>
      </c>
      <c r="BW94" s="117" t="s">
        <v>5</v>
      </c>
      <c r="BX94" s="117" t="s">
        <v>89</v>
      </c>
      <c r="CL94" s="117" t="s">
        <v>19</v>
      </c>
    </row>
    <row r="95" s="7" customFormat="1" ht="24.75" customHeight="1">
      <c r="A95" s="7"/>
      <c r="B95" s="119"/>
      <c r="C95" s="120"/>
      <c r="D95" s="121" t="s">
        <v>90</v>
      </c>
      <c r="E95" s="121"/>
      <c r="F95" s="121"/>
      <c r="G95" s="121"/>
      <c r="H95" s="121"/>
      <c r="I95" s="122"/>
      <c r="J95" s="121" t="s">
        <v>91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ROUND(SUM(AG96:AG97),2)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92</v>
      </c>
      <c r="AR95" s="126"/>
      <c r="AS95" s="127">
        <f>ROUND(SUM(AS96:AS97),2)</f>
        <v>0</v>
      </c>
      <c r="AT95" s="128">
        <f>ROUND(SUM(AV95:AW95),2)</f>
        <v>0</v>
      </c>
      <c r="AU95" s="129">
        <f>ROUND(SUM(AU96:AU97),5)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ROUND(SUM(AZ96:AZ97),2)</f>
        <v>0</v>
      </c>
      <c r="BA95" s="128">
        <f>ROUND(SUM(BA96:BA97),2)</f>
        <v>0</v>
      </c>
      <c r="BB95" s="128">
        <f>ROUND(SUM(BB96:BB97),2)</f>
        <v>0</v>
      </c>
      <c r="BC95" s="128">
        <f>ROUND(SUM(BC96:BC97),2)</f>
        <v>0</v>
      </c>
      <c r="BD95" s="130">
        <f>ROUND(SUM(BD96:BD97),2)</f>
        <v>0</v>
      </c>
      <c r="BE95" s="7"/>
      <c r="BS95" s="131" t="s">
        <v>85</v>
      </c>
      <c r="BT95" s="131" t="s">
        <v>93</v>
      </c>
      <c r="BU95" s="131" t="s">
        <v>87</v>
      </c>
      <c r="BV95" s="131" t="s">
        <v>88</v>
      </c>
      <c r="BW95" s="131" t="s">
        <v>94</v>
      </c>
      <c r="BX95" s="131" t="s">
        <v>5</v>
      </c>
      <c r="CL95" s="131" t="s">
        <v>19</v>
      </c>
      <c r="CM95" s="131" t="s">
        <v>95</v>
      </c>
    </row>
    <row r="96" s="4" customFormat="1" ht="23.25" customHeight="1">
      <c r="A96" s="132" t="s">
        <v>96</v>
      </c>
      <c r="B96" s="70"/>
      <c r="C96" s="133"/>
      <c r="D96" s="133"/>
      <c r="E96" s="134" t="s">
        <v>97</v>
      </c>
      <c r="F96" s="134"/>
      <c r="G96" s="134"/>
      <c r="H96" s="134"/>
      <c r="I96" s="134"/>
      <c r="J96" s="133"/>
      <c r="K96" s="134" t="s">
        <v>98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'18-18-1- SO 101 - Most v 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99</v>
      </c>
      <c r="AR96" s="72"/>
      <c r="AS96" s="137">
        <v>0</v>
      </c>
      <c r="AT96" s="138">
        <f>ROUND(SUM(AV96:AW96),2)</f>
        <v>0</v>
      </c>
      <c r="AU96" s="139">
        <f>'18-18-1- SO 101 - Most v ...'!P134</f>
        <v>0</v>
      </c>
      <c r="AV96" s="138">
        <f>'18-18-1- SO 101 - Most v ...'!J35</f>
        <v>0</v>
      </c>
      <c r="AW96" s="138">
        <f>'18-18-1- SO 101 - Most v ...'!J36</f>
        <v>0</v>
      </c>
      <c r="AX96" s="138">
        <f>'18-18-1- SO 101 - Most v ...'!J37</f>
        <v>0</v>
      </c>
      <c r="AY96" s="138">
        <f>'18-18-1- SO 101 - Most v ...'!J38</f>
        <v>0</v>
      </c>
      <c r="AZ96" s="138">
        <f>'18-18-1- SO 101 - Most v ...'!F35</f>
        <v>0</v>
      </c>
      <c r="BA96" s="138">
        <f>'18-18-1- SO 101 - Most v ...'!F36</f>
        <v>0</v>
      </c>
      <c r="BB96" s="138">
        <f>'18-18-1- SO 101 - Most v ...'!F37</f>
        <v>0</v>
      </c>
      <c r="BC96" s="138">
        <f>'18-18-1- SO 101 - Most v ...'!F38</f>
        <v>0</v>
      </c>
      <c r="BD96" s="140">
        <f>'18-18-1- SO 101 - Most v ...'!F39</f>
        <v>0</v>
      </c>
      <c r="BE96" s="4"/>
      <c r="BT96" s="141" t="s">
        <v>95</v>
      </c>
      <c r="BV96" s="141" t="s">
        <v>88</v>
      </c>
      <c r="BW96" s="141" t="s">
        <v>100</v>
      </c>
      <c r="BX96" s="141" t="s">
        <v>94</v>
      </c>
      <c r="CL96" s="141" t="s">
        <v>19</v>
      </c>
    </row>
    <row r="97" s="4" customFormat="1" ht="23.25" customHeight="1">
      <c r="A97" s="132" t="s">
        <v>96</v>
      </c>
      <c r="B97" s="70"/>
      <c r="C97" s="133"/>
      <c r="D97" s="133"/>
      <c r="E97" s="134" t="s">
        <v>101</v>
      </c>
      <c r="F97" s="134"/>
      <c r="G97" s="134"/>
      <c r="H97" s="134"/>
      <c r="I97" s="134"/>
      <c r="J97" s="133"/>
      <c r="K97" s="134" t="s">
        <v>102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'18-18-1- SO 201 - Železni...'!J32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99</v>
      </c>
      <c r="AR97" s="72"/>
      <c r="AS97" s="137">
        <v>0</v>
      </c>
      <c r="AT97" s="138">
        <f>ROUND(SUM(AV97:AW97),2)</f>
        <v>0</v>
      </c>
      <c r="AU97" s="139">
        <f>'18-18-1- SO 201 - Železni...'!P124</f>
        <v>0</v>
      </c>
      <c r="AV97" s="138">
        <f>'18-18-1- SO 201 - Železni...'!J35</f>
        <v>0</v>
      </c>
      <c r="AW97" s="138">
        <f>'18-18-1- SO 201 - Železni...'!J36</f>
        <v>0</v>
      </c>
      <c r="AX97" s="138">
        <f>'18-18-1- SO 201 - Železni...'!J37</f>
        <v>0</v>
      </c>
      <c r="AY97" s="138">
        <f>'18-18-1- SO 201 - Železni...'!J38</f>
        <v>0</v>
      </c>
      <c r="AZ97" s="138">
        <f>'18-18-1- SO 201 - Železni...'!F35</f>
        <v>0</v>
      </c>
      <c r="BA97" s="138">
        <f>'18-18-1- SO 201 - Železni...'!F36</f>
        <v>0</v>
      </c>
      <c r="BB97" s="138">
        <f>'18-18-1- SO 201 - Železni...'!F37</f>
        <v>0</v>
      </c>
      <c r="BC97" s="138">
        <f>'18-18-1- SO 201 - Železni...'!F38</f>
        <v>0</v>
      </c>
      <c r="BD97" s="140">
        <f>'18-18-1- SO 201 - Železni...'!F39</f>
        <v>0</v>
      </c>
      <c r="BE97" s="4"/>
      <c r="BT97" s="141" t="s">
        <v>95</v>
      </c>
      <c r="BV97" s="141" t="s">
        <v>88</v>
      </c>
      <c r="BW97" s="141" t="s">
        <v>103</v>
      </c>
      <c r="BX97" s="141" t="s">
        <v>94</v>
      </c>
      <c r="CL97" s="141" t="s">
        <v>19</v>
      </c>
    </row>
    <row r="98" s="7" customFormat="1" ht="24.75" customHeight="1">
      <c r="A98" s="7"/>
      <c r="B98" s="119"/>
      <c r="C98" s="120"/>
      <c r="D98" s="121" t="s">
        <v>104</v>
      </c>
      <c r="E98" s="121"/>
      <c r="F98" s="121"/>
      <c r="G98" s="121"/>
      <c r="H98" s="121"/>
      <c r="I98" s="122"/>
      <c r="J98" s="121" t="s">
        <v>105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ROUND(SUM(AG99:AG100),2)</f>
        <v>0</v>
      </c>
      <c r="AH98" s="122"/>
      <c r="AI98" s="122"/>
      <c r="AJ98" s="122"/>
      <c r="AK98" s="122"/>
      <c r="AL98" s="122"/>
      <c r="AM98" s="122"/>
      <c r="AN98" s="124">
        <f>SUM(AG98,AT98)</f>
        <v>0</v>
      </c>
      <c r="AO98" s="122"/>
      <c r="AP98" s="122"/>
      <c r="AQ98" s="125" t="s">
        <v>106</v>
      </c>
      <c r="AR98" s="126"/>
      <c r="AS98" s="127">
        <f>ROUND(SUM(AS99:AS100),2)</f>
        <v>0</v>
      </c>
      <c r="AT98" s="128">
        <f>ROUND(SUM(AV98:AW98),2)</f>
        <v>0</v>
      </c>
      <c r="AU98" s="129">
        <f>ROUND(SUM(AU99:AU100),5)</f>
        <v>0</v>
      </c>
      <c r="AV98" s="128">
        <f>ROUND(AZ98*L29,2)</f>
        <v>0</v>
      </c>
      <c r="AW98" s="128">
        <f>ROUND(BA98*L30,2)</f>
        <v>0</v>
      </c>
      <c r="AX98" s="128">
        <f>ROUND(BB98*L29,2)</f>
        <v>0</v>
      </c>
      <c r="AY98" s="128">
        <f>ROUND(BC98*L30,2)</f>
        <v>0</v>
      </c>
      <c r="AZ98" s="128">
        <f>ROUND(SUM(AZ99:AZ100),2)</f>
        <v>0</v>
      </c>
      <c r="BA98" s="128">
        <f>ROUND(SUM(BA99:BA100),2)</f>
        <v>0</v>
      </c>
      <c r="BB98" s="128">
        <f>ROUND(SUM(BB99:BB100),2)</f>
        <v>0</v>
      </c>
      <c r="BC98" s="128">
        <f>ROUND(SUM(BC99:BC100),2)</f>
        <v>0</v>
      </c>
      <c r="BD98" s="130">
        <f>ROUND(SUM(BD99:BD100),2)</f>
        <v>0</v>
      </c>
      <c r="BE98" s="7"/>
      <c r="BS98" s="131" t="s">
        <v>85</v>
      </c>
      <c r="BT98" s="131" t="s">
        <v>93</v>
      </c>
      <c r="BU98" s="131" t="s">
        <v>87</v>
      </c>
      <c r="BV98" s="131" t="s">
        <v>88</v>
      </c>
      <c r="BW98" s="131" t="s">
        <v>107</v>
      </c>
      <c r="BX98" s="131" t="s">
        <v>5</v>
      </c>
      <c r="CL98" s="131" t="s">
        <v>19</v>
      </c>
      <c r="CM98" s="131" t="s">
        <v>95</v>
      </c>
    </row>
    <row r="99" s="4" customFormat="1" ht="23.25" customHeight="1">
      <c r="A99" s="132" t="s">
        <v>96</v>
      </c>
      <c r="B99" s="70"/>
      <c r="C99" s="133"/>
      <c r="D99" s="133"/>
      <c r="E99" s="134" t="s">
        <v>108</v>
      </c>
      <c r="F99" s="134"/>
      <c r="G99" s="134"/>
      <c r="H99" s="134"/>
      <c r="I99" s="134"/>
      <c r="J99" s="133"/>
      <c r="K99" s="134" t="s">
        <v>109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'18-18-2-01 - Most v km 32...'!J32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99</v>
      </c>
      <c r="AR99" s="72"/>
      <c r="AS99" s="137">
        <v>0</v>
      </c>
      <c r="AT99" s="138">
        <f>ROUND(SUM(AV99:AW99),2)</f>
        <v>0</v>
      </c>
      <c r="AU99" s="139">
        <f>'18-18-2-01 - Most v km 32...'!P127</f>
        <v>0</v>
      </c>
      <c r="AV99" s="138">
        <f>'18-18-2-01 - Most v km 32...'!J35</f>
        <v>0</v>
      </c>
      <c r="AW99" s="138">
        <f>'18-18-2-01 - Most v km 32...'!J36</f>
        <v>0</v>
      </c>
      <c r="AX99" s="138">
        <f>'18-18-2-01 - Most v km 32...'!J37</f>
        <v>0</v>
      </c>
      <c r="AY99" s="138">
        <f>'18-18-2-01 - Most v km 32...'!J38</f>
        <v>0</v>
      </c>
      <c r="AZ99" s="138">
        <f>'18-18-2-01 - Most v km 32...'!F35</f>
        <v>0</v>
      </c>
      <c r="BA99" s="138">
        <f>'18-18-2-01 - Most v km 32...'!F36</f>
        <v>0</v>
      </c>
      <c r="BB99" s="138">
        <f>'18-18-2-01 - Most v km 32...'!F37</f>
        <v>0</v>
      </c>
      <c r="BC99" s="138">
        <f>'18-18-2-01 - Most v km 32...'!F38</f>
        <v>0</v>
      </c>
      <c r="BD99" s="140">
        <f>'18-18-2-01 - Most v km 32...'!F39</f>
        <v>0</v>
      </c>
      <c r="BE99" s="4"/>
      <c r="BT99" s="141" t="s">
        <v>95</v>
      </c>
      <c r="BV99" s="141" t="s">
        <v>88</v>
      </c>
      <c r="BW99" s="141" t="s">
        <v>110</v>
      </c>
      <c r="BX99" s="141" t="s">
        <v>107</v>
      </c>
      <c r="CL99" s="141" t="s">
        <v>19</v>
      </c>
    </row>
    <row r="100" s="4" customFormat="1" ht="23.25" customHeight="1">
      <c r="A100" s="132" t="s">
        <v>96</v>
      </c>
      <c r="B100" s="70"/>
      <c r="C100" s="133"/>
      <c r="D100" s="133"/>
      <c r="E100" s="134" t="s">
        <v>111</v>
      </c>
      <c r="F100" s="134"/>
      <c r="G100" s="134"/>
      <c r="H100" s="134"/>
      <c r="I100" s="134"/>
      <c r="J100" s="133"/>
      <c r="K100" s="134" t="s">
        <v>112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'18-18-2-02 - Most v km 32...'!J32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99</v>
      </c>
      <c r="AR100" s="72"/>
      <c r="AS100" s="142">
        <v>0</v>
      </c>
      <c r="AT100" s="143">
        <f>ROUND(SUM(AV100:AW100),2)</f>
        <v>0</v>
      </c>
      <c r="AU100" s="144">
        <f>'18-18-2-02 - Most v km 32...'!P121</f>
        <v>0</v>
      </c>
      <c r="AV100" s="143">
        <f>'18-18-2-02 - Most v km 32...'!J35</f>
        <v>0</v>
      </c>
      <c r="AW100" s="143">
        <f>'18-18-2-02 - Most v km 32...'!J36</f>
        <v>0</v>
      </c>
      <c r="AX100" s="143">
        <f>'18-18-2-02 - Most v km 32...'!J37</f>
        <v>0</v>
      </c>
      <c r="AY100" s="143">
        <f>'18-18-2-02 - Most v km 32...'!J38</f>
        <v>0</v>
      </c>
      <c r="AZ100" s="143">
        <f>'18-18-2-02 - Most v km 32...'!F35</f>
        <v>0</v>
      </c>
      <c r="BA100" s="143">
        <f>'18-18-2-02 - Most v km 32...'!F36</f>
        <v>0</v>
      </c>
      <c r="BB100" s="143">
        <f>'18-18-2-02 - Most v km 32...'!F37</f>
        <v>0</v>
      </c>
      <c r="BC100" s="143">
        <f>'18-18-2-02 - Most v km 32...'!F38</f>
        <v>0</v>
      </c>
      <c r="BD100" s="145">
        <f>'18-18-2-02 - Most v km 32...'!F39</f>
        <v>0</v>
      </c>
      <c r="BE100" s="4"/>
      <c r="BT100" s="141" t="s">
        <v>95</v>
      </c>
      <c r="BV100" s="141" t="s">
        <v>88</v>
      </c>
      <c r="BW100" s="141" t="s">
        <v>113</v>
      </c>
      <c r="BX100" s="141" t="s">
        <v>107</v>
      </c>
      <c r="CL100" s="141" t="s">
        <v>19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yeCwN/bfeYL8LoMH1htcIF7Q5/xpNPjGU/b9/LSu8hSqwHzYKr48KXi6gE8kIvExknNr5RYGkDSMv/ZLffUqvA==" hashValue="y+p7PIdB3d7y/c0yjmO+6nwvD2cuNAv97V8UTmW8yr4m6IHxI45DImrV+K89499ExC8TSA7G9L9ZAXI8yDKxoQ==" algorithmName="SHA-512" password="CC35"/>
  <mergeCells count="6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8-18-1- SO 101 - Most v ...'!C2" display="/"/>
    <hyperlink ref="A97" location="'18-18-1- SO 201 - Železni...'!C2" display="/"/>
    <hyperlink ref="A99" location="'18-18-2-01 - Most v km 32...'!C2" display="/"/>
    <hyperlink ref="A100" location="'18-18-2-02 - Most v km 3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95</v>
      </c>
    </row>
    <row r="4" s="1" customFormat="1" ht="24.96" customHeight="1">
      <c r="B4" s="19"/>
      <c r="D4" s="148" t="s">
        <v>114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16.5" customHeight="1">
      <c r="B7" s="19"/>
      <c r="E7" s="151" t="str">
        <f>'Rekapitulace zakázky'!K6</f>
        <v>Oprava mostu v km 32,956 trati Noutonice_Podlešín</v>
      </c>
      <c r="F7" s="150"/>
      <c r="G7" s="150"/>
      <c r="H7" s="150"/>
      <c r="L7" s="19"/>
    </row>
    <row r="8" s="1" customFormat="1" ht="12" customHeight="1">
      <c r="B8" s="19"/>
      <c r="D8" s="150" t="s">
        <v>115</v>
      </c>
      <c r="L8" s="19"/>
    </row>
    <row r="9" s="2" customFormat="1" ht="16.5" customHeight="1">
      <c r="A9" s="38"/>
      <c r="B9" s="44"/>
      <c r="C9" s="38"/>
      <c r="D9" s="38"/>
      <c r="E9" s="151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19. 10. 2020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46</v>
      </c>
      <c r="E32" s="38"/>
      <c r="F32" s="38"/>
      <c r="G32" s="38"/>
      <c r="H32" s="38"/>
      <c r="I32" s="38"/>
      <c r="J32" s="162">
        <f>ROUND(J134,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48</v>
      </c>
      <c r="G34" s="38"/>
      <c r="H34" s="38"/>
      <c r="I34" s="163" t="s">
        <v>47</v>
      </c>
      <c r="J34" s="163" t="s">
        <v>49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50</v>
      </c>
      <c r="E35" s="150" t="s">
        <v>51</v>
      </c>
      <c r="F35" s="165">
        <f>ROUND((SUM(BE134:BE369)),  2)</f>
        <v>0</v>
      </c>
      <c r="G35" s="38"/>
      <c r="H35" s="38"/>
      <c r="I35" s="166">
        <v>0.20999999999999999</v>
      </c>
      <c r="J35" s="165">
        <f>ROUND(((SUM(BE134:BE369))*I35),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52</v>
      </c>
      <c r="F36" s="165">
        <f>ROUND((SUM(BF134:BF369)),  2)</f>
        <v>0</v>
      </c>
      <c r="G36" s="38"/>
      <c r="H36" s="38"/>
      <c r="I36" s="166">
        <v>0.14999999999999999</v>
      </c>
      <c r="J36" s="165">
        <f>ROUND(((SUM(BF134:BF369))*I36),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53</v>
      </c>
      <c r="F37" s="165">
        <f>ROUND((SUM(BG134:BG369)),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54</v>
      </c>
      <c r="F38" s="165">
        <f>ROUND((SUM(BH134:BH369)),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55</v>
      </c>
      <c r="F39" s="165">
        <f>ROUND((SUM(BI134:BI369)),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56</v>
      </c>
      <c r="E41" s="169"/>
      <c r="F41" s="169"/>
      <c r="G41" s="170" t="s">
        <v>57</v>
      </c>
      <c r="H41" s="171" t="s">
        <v>58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59</v>
      </c>
      <c r="E49" s="175"/>
      <c r="F49" s="175"/>
      <c r="G49" s="174" t="s">
        <v>60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61</v>
      </c>
      <c r="E60" s="177"/>
      <c r="F60" s="178" t="s">
        <v>62</v>
      </c>
      <c r="G60" s="176" t="s">
        <v>61</v>
      </c>
      <c r="H60" s="177"/>
      <c r="I60" s="177"/>
      <c r="J60" s="179" t="s">
        <v>62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63</v>
      </c>
      <c r="E64" s="180"/>
      <c r="F64" s="180"/>
      <c r="G64" s="174" t="s">
        <v>64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61</v>
      </c>
      <c r="E75" s="177"/>
      <c r="F75" s="178" t="s">
        <v>62</v>
      </c>
      <c r="G75" s="176" t="s">
        <v>61</v>
      </c>
      <c r="H75" s="177"/>
      <c r="I75" s="177"/>
      <c r="J75" s="179" t="s">
        <v>62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119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85" t="str">
        <f>E7</f>
        <v>Oprava mostu v km 32,956 trati Noutonice_Podlešín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16.5" customHeight="1">
      <c r="A86" s="38"/>
      <c r="B86" s="39"/>
      <c r="C86" s="40"/>
      <c r="D86" s="40"/>
      <c r="E86" s="185" t="s">
        <v>116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117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18-18-1/ SO 101 - Most v km 32,956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Noutonice</v>
      </c>
      <c r="G90" s="40"/>
      <c r="H90" s="40"/>
      <c r="I90" s="31" t="s">
        <v>23</v>
      </c>
      <c r="J90" s="79" t="str">
        <f>IF(J14="","",J14)</f>
        <v>19. 10. 2020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120</v>
      </c>
      <c r="D95" s="187"/>
      <c r="E95" s="187"/>
      <c r="F95" s="187"/>
      <c r="G95" s="187"/>
      <c r="H95" s="187"/>
      <c r="I95" s="187"/>
      <c r="J95" s="188" t="s">
        <v>121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122</v>
      </c>
      <c r="D97" s="40"/>
      <c r="E97" s="40"/>
      <c r="F97" s="40"/>
      <c r="G97" s="40"/>
      <c r="H97" s="40"/>
      <c r="I97" s="40"/>
      <c r="J97" s="110">
        <f>J134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123</v>
      </c>
    </row>
    <row r="98" s="9" customFormat="1" ht="24.96" customHeight="1">
      <c r="A98" s="9"/>
      <c r="B98" s="190"/>
      <c r="C98" s="191"/>
      <c r="D98" s="192" t="s">
        <v>124</v>
      </c>
      <c r="E98" s="193"/>
      <c r="F98" s="193"/>
      <c r="G98" s="193"/>
      <c r="H98" s="193"/>
      <c r="I98" s="193"/>
      <c r="J98" s="194">
        <f>J135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125</v>
      </c>
      <c r="E99" s="198"/>
      <c r="F99" s="198"/>
      <c r="G99" s="198"/>
      <c r="H99" s="198"/>
      <c r="I99" s="198"/>
      <c r="J99" s="199">
        <f>J136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126</v>
      </c>
      <c r="E100" s="198"/>
      <c r="F100" s="198"/>
      <c r="G100" s="198"/>
      <c r="H100" s="198"/>
      <c r="I100" s="198"/>
      <c r="J100" s="199">
        <f>J164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127</v>
      </c>
      <c r="E101" s="198"/>
      <c r="F101" s="198"/>
      <c r="G101" s="198"/>
      <c r="H101" s="198"/>
      <c r="I101" s="198"/>
      <c r="J101" s="199">
        <f>J170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128</v>
      </c>
      <c r="E102" s="198"/>
      <c r="F102" s="198"/>
      <c r="G102" s="198"/>
      <c r="H102" s="198"/>
      <c r="I102" s="198"/>
      <c r="J102" s="199">
        <f>J199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129</v>
      </c>
      <c r="E103" s="198"/>
      <c r="F103" s="198"/>
      <c r="G103" s="198"/>
      <c r="H103" s="198"/>
      <c r="I103" s="198"/>
      <c r="J103" s="199">
        <f>J238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130</v>
      </c>
      <c r="E104" s="198"/>
      <c r="F104" s="198"/>
      <c r="G104" s="198"/>
      <c r="H104" s="198"/>
      <c r="I104" s="198"/>
      <c r="J104" s="199">
        <f>J245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3"/>
      <c r="D105" s="197" t="s">
        <v>131</v>
      </c>
      <c r="E105" s="198"/>
      <c r="F105" s="198"/>
      <c r="G105" s="198"/>
      <c r="H105" s="198"/>
      <c r="I105" s="198"/>
      <c r="J105" s="199">
        <f>J256</f>
        <v>0</v>
      </c>
      <c r="K105" s="133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3"/>
      <c r="D106" s="197" t="s">
        <v>132</v>
      </c>
      <c r="E106" s="198"/>
      <c r="F106" s="198"/>
      <c r="G106" s="198"/>
      <c r="H106" s="198"/>
      <c r="I106" s="198"/>
      <c r="J106" s="199">
        <f>J301</f>
        <v>0</v>
      </c>
      <c r="K106" s="133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3"/>
      <c r="D107" s="197" t="s">
        <v>133</v>
      </c>
      <c r="E107" s="198"/>
      <c r="F107" s="198"/>
      <c r="G107" s="198"/>
      <c r="H107" s="198"/>
      <c r="I107" s="198"/>
      <c r="J107" s="199">
        <f>J323</f>
        <v>0</v>
      </c>
      <c r="K107" s="133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0"/>
      <c r="C108" s="191"/>
      <c r="D108" s="192" t="s">
        <v>134</v>
      </c>
      <c r="E108" s="193"/>
      <c r="F108" s="193"/>
      <c r="G108" s="193"/>
      <c r="H108" s="193"/>
      <c r="I108" s="193"/>
      <c r="J108" s="194">
        <f>J325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6"/>
      <c r="C109" s="133"/>
      <c r="D109" s="197" t="s">
        <v>135</v>
      </c>
      <c r="E109" s="198"/>
      <c r="F109" s="198"/>
      <c r="G109" s="198"/>
      <c r="H109" s="198"/>
      <c r="I109" s="198"/>
      <c r="J109" s="199">
        <f>J326</f>
        <v>0</v>
      </c>
      <c r="K109" s="133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3"/>
      <c r="D110" s="197" t="s">
        <v>136</v>
      </c>
      <c r="E110" s="198"/>
      <c r="F110" s="198"/>
      <c r="G110" s="198"/>
      <c r="H110" s="198"/>
      <c r="I110" s="198"/>
      <c r="J110" s="199">
        <f>J359</f>
        <v>0</v>
      </c>
      <c r="K110" s="133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90"/>
      <c r="C111" s="191"/>
      <c r="D111" s="192" t="s">
        <v>137</v>
      </c>
      <c r="E111" s="193"/>
      <c r="F111" s="193"/>
      <c r="G111" s="193"/>
      <c r="H111" s="193"/>
      <c r="I111" s="193"/>
      <c r="J111" s="194">
        <f>J367</f>
        <v>0</v>
      </c>
      <c r="K111" s="191"/>
      <c r="L111" s="19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6"/>
      <c r="C112" s="133"/>
      <c r="D112" s="197" t="s">
        <v>138</v>
      </c>
      <c r="E112" s="198"/>
      <c r="F112" s="198"/>
      <c r="G112" s="198"/>
      <c r="H112" s="198"/>
      <c r="I112" s="198"/>
      <c r="J112" s="199">
        <f>J368</f>
        <v>0</v>
      </c>
      <c r="K112" s="133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2" t="s">
        <v>139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5" t="str">
        <f>E7</f>
        <v>Oprava mostu v km 32,956 trati Noutonice_Podlešín</v>
      </c>
      <c r="F122" s="31"/>
      <c r="G122" s="31"/>
      <c r="H122" s="31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0"/>
      <c r="C123" s="31" t="s">
        <v>115</v>
      </c>
      <c r="D123" s="21"/>
      <c r="E123" s="21"/>
      <c r="F123" s="21"/>
      <c r="G123" s="21"/>
      <c r="H123" s="21"/>
      <c r="I123" s="21"/>
      <c r="J123" s="21"/>
      <c r="K123" s="21"/>
      <c r="L123" s="19"/>
    </row>
    <row r="124" s="2" customFormat="1" ht="16.5" customHeight="1">
      <c r="A124" s="38"/>
      <c r="B124" s="39"/>
      <c r="C124" s="40"/>
      <c r="D124" s="40"/>
      <c r="E124" s="185" t="s">
        <v>116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1" t="s">
        <v>117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E11</f>
        <v>18-18-1/ SO 101 - Most v km 32,956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1" t="s">
        <v>21</v>
      </c>
      <c r="D128" s="40"/>
      <c r="E128" s="40"/>
      <c r="F128" s="26" t="str">
        <f>F14</f>
        <v>Noutonice</v>
      </c>
      <c r="G128" s="40"/>
      <c r="H128" s="40"/>
      <c r="I128" s="31" t="s">
        <v>23</v>
      </c>
      <c r="J128" s="79" t="str">
        <f>IF(J14="","",J14)</f>
        <v>19. 10. 2020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5.65" customHeight="1">
      <c r="A130" s="38"/>
      <c r="B130" s="39"/>
      <c r="C130" s="31" t="s">
        <v>29</v>
      </c>
      <c r="D130" s="40"/>
      <c r="E130" s="40"/>
      <c r="F130" s="26" t="str">
        <f>E17</f>
        <v>Správa železnic, státní organizace</v>
      </c>
      <c r="G130" s="40"/>
      <c r="H130" s="40"/>
      <c r="I130" s="31" t="s">
        <v>37</v>
      </c>
      <c r="J130" s="36" t="str">
        <f>E23</f>
        <v>TOP CON SERVIS s.r.o.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1" t="s">
        <v>35</v>
      </c>
      <c r="D131" s="40"/>
      <c r="E131" s="40"/>
      <c r="F131" s="26" t="str">
        <f>IF(E20="","",E20)</f>
        <v>Vyplň údaj</v>
      </c>
      <c r="G131" s="40"/>
      <c r="H131" s="40"/>
      <c r="I131" s="31" t="s">
        <v>42</v>
      </c>
      <c r="J131" s="36" t="str">
        <f>E26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201"/>
      <c r="B133" s="202"/>
      <c r="C133" s="203" t="s">
        <v>140</v>
      </c>
      <c r="D133" s="204" t="s">
        <v>71</v>
      </c>
      <c r="E133" s="204" t="s">
        <v>67</v>
      </c>
      <c r="F133" s="204" t="s">
        <v>68</v>
      </c>
      <c r="G133" s="204" t="s">
        <v>141</v>
      </c>
      <c r="H133" s="204" t="s">
        <v>142</v>
      </c>
      <c r="I133" s="204" t="s">
        <v>143</v>
      </c>
      <c r="J133" s="204" t="s">
        <v>121</v>
      </c>
      <c r="K133" s="205" t="s">
        <v>144</v>
      </c>
      <c r="L133" s="206"/>
      <c r="M133" s="100" t="s">
        <v>1</v>
      </c>
      <c r="N133" s="101" t="s">
        <v>50</v>
      </c>
      <c r="O133" s="101" t="s">
        <v>145</v>
      </c>
      <c r="P133" s="101" t="s">
        <v>146</v>
      </c>
      <c r="Q133" s="101" t="s">
        <v>147</v>
      </c>
      <c r="R133" s="101" t="s">
        <v>148</v>
      </c>
      <c r="S133" s="101" t="s">
        <v>149</v>
      </c>
      <c r="T133" s="102" t="s">
        <v>150</v>
      </c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/>
    </row>
    <row r="134" s="2" customFormat="1" ht="22.8" customHeight="1">
      <c r="A134" s="38"/>
      <c r="B134" s="39"/>
      <c r="C134" s="107" t="s">
        <v>151</v>
      </c>
      <c r="D134" s="40"/>
      <c r="E134" s="40"/>
      <c r="F134" s="40"/>
      <c r="G134" s="40"/>
      <c r="H134" s="40"/>
      <c r="I134" s="40"/>
      <c r="J134" s="207">
        <f>BK134</f>
        <v>0</v>
      </c>
      <c r="K134" s="40"/>
      <c r="L134" s="44"/>
      <c r="M134" s="103"/>
      <c r="N134" s="208"/>
      <c r="O134" s="104"/>
      <c r="P134" s="209">
        <f>P135+P325+P367</f>
        <v>0</v>
      </c>
      <c r="Q134" s="104"/>
      <c r="R134" s="209">
        <f>R135+R325+R367</f>
        <v>313.78903618495195</v>
      </c>
      <c r="S134" s="104"/>
      <c r="T134" s="210">
        <f>T135+T325+T367</f>
        <v>288.54836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85</v>
      </c>
      <c r="AU134" s="16" t="s">
        <v>123</v>
      </c>
      <c r="BK134" s="211">
        <f>BK135+BK325+BK367</f>
        <v>0</v>
      </c>
    </row>
    <row r="135" s="12" customFormat="1" ht="25.92" customHeight="1">
      <c r="A135" s="12"/>
      <c r="B135" s="212"/>
      <c r="C135" s="213"/>
      <c r="D135" s="214" t="s">
        <v>85</v>
      </c>
      <c r="E135" s="215" t="s">
        <v>152</v>
      </c>
      <c r="F135" s="215" t="s">
        <v>153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P136+P164+P170+P199+P238+P245+P256+P301+P323</f>
        <v>0</v>
      </c>
      <c r="Q135" s="220"/>
      <c r="R135" s="221">
        <f>R136+R164+R170+R199+R238+R245+R256+R301+R323</f>
        <v>313.46885341415197</v>
      </c>
      <c r="S135" s="220"/>
      <c r="T135" s="222">
        <f>T136+T164+T170+T199+T238+T245+T256+T301+T323</f>
        <v>288.54836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93</v>
      </c>
      <c r="AT135" s="224" t="s">
        <v>85</v>
      </c>
      <c r="AU135" s="224" t="s">
        <v>86</v>
      </c>
      <c r="AY135" s="223" t="s">
        <v>154</v>
      </c>
      <c r="BK135" s="225">
        <f>BK136+BK164+BK170+BK199+BK238+BK245+BK256+BK301+BK323</f>
        <v>0</v>
      </c>
    </row>
    <row r="136" s="12" customFormat="1" ht="22.8" customHeight="1">
      <c r="A136" s="12"/>
      <c r="B136" s="212"/>
      <c r="C136" s="213"/>
      <c r="D136" s="214" t="s">
        <v>85</v>
      </c>
      <c r="E136" s="226" t="s">
        <v>93</v>
      </c>
      <c r="F136" s="226" t="s">
        <v>155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SUM(P137:P163)</f>
        <v>0</v>
      </c>
      <c r="Q136" s="220"/>
      <c r="R136" s="221">
        <f>SUM(R137:R163)</f>
        <v>243.55494999999999</v>
      </c>
      <c r="S136" s="220"/>
      <c r="T136" s="222">
        <f>SUM(T137:T163)</f>
        <v>0.58800000000000008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93</v>
      </c>
      <c r="AT136" s="224" t="s">
        <v>85</v>
      </c>
      <c r="AU136" s="224" t="s">
        <v>93</v>
      </c>
      <c r="AY136" s="223" t="s">
        <v>154</v>
      </c>
      <c r="BK136" s="225">
        <f>SUM(BK137:BK163)</f>
        <v>0</v>
      </c>
    </row>
    <row r="137" s="2" customFormat="1" ht="16.5" customHeight="1">
      <c r="A137" s="38"/>
      <c r="B137" s="39"/>
      <c r="C137" s="228" t="s">
        <v>93</v>
      </c>
      <c r="D137" s="228" t="s">
        <v>156</v>
      </c>
      <c r="E137" s="229" t="s">
        <v>157</v>
      </c>
      <c r="F137" s="230" t="s">
        <v>158</v>
      </c>
      <c r="G137" s="231" t="s">
        <v>159</v>
      </c>
      <c r="H137" s="232">
        <v>6</v>
      </c>
      <c r="I137" s="233"/>
      <c r="J137" s="234">
        <f>ROUND(I137*H137,2)</f>
        <v>0</v>
      </c>
      <c r="K137" s="230" t="s">
        <v>160</v>
      </c>
      <c r="L137" s="44"/>
      <c r="M137" s="235" t="s">
        <v>1</v>
      </c>
      <c r="N137" s="236" t="s">
        <v>51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0.098000000000000004</v>
      </c>
      <c r="T137" s="238">
        <f>S137*H137</f>
        <v>0.58800000000000008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161</v>
      </c>
      <c r="AT137" s="239" t="s">
        <v>156</v>
      </c>
      <c r="AU137" s="239" t="s">
        <v>95</v>
      </c>
      <c r="AY137" s="16" t="s">
        <v>154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6" t="s">
        <v>93</v>
      </c>
      <c r="BK137" s="240">
        <f>ROUND(I137*H137,2)</f>
        <v>0</v>
      </c>
      <c r="BL137" s="16" t="s">
        <v>161</v>
      </c>
      <c r="BM137" s="239" t="s">
        <v>162</v>
      </c>
    </row>
    <row r="138" s="13" customFormat="1">
      <c r="A138" s="13"/>
      <c r="B138" s="241"/>
      <c r="C138" s="242"/>
      <c r="D138" s="243" t="s">
        <v>163</v>
      </c>
      <c r="E138" s="244" t="s">
        <v>1</v>
      </c>
      <c r="F138" s="245" t="s">
        <v>164</v>
      </c>
      <c r="G138" s="242"/>
      <c r="H138" s="246">
        <v>6</v>
      </c>
      <c r="I138" s="247"/>
      <c r="J138" s="242"/>
      <c r="K138" s="242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163</v>
      </c>
      <c r="AU138" s="252" t="s">
        <v>95</v>
      </c>
      <c r="AV138" s="13" t="s">
        <v>95</v>
      </c>
      <c r="AW138" s="13" t="s">
        <v>41</v>
      </c>
      <c r="AX138" s="13" t="s">
        <v>93</v>
      </c>
      <c r="AY138" s="252" t="s">
        <v>154</v>
      </c>
    </row>
    <row r="139" s="2" customFormat="1">
      <c r="A139" s="38"/>
      <c r="B139" s="39"/>
      <c r="C139" s="228" t="s">
        <v>95</v>
      </c>
      <c r="D139" s="228" t="s">
        <v>156</v>
      </c>
      <c r="E139" s="229" t="s">
        <v>165</v>
      </c>
      <c r="F139" s="230" t="s">
        <v>166</v>
      </c>
      <c r="G139" s="231" t="s">
        <v>167</v>
      </c>
      <c r="H139" s="232">
        <v>45.5</v>
      </c>
      <c r="I139" s="233"/>
      <c r="J139" s="234">
        <f>ROUND(I139*H139,2)</f>
        <v>0</v>
      </c>
      <c r="K139" s="230" t="s">
        <v>160</v>
      </c>
      <c r="L139" s="44"/>
      <c r="M139" s="235" t="s">
        <v>1</v>
      </c>
      <c r="N139" s="236" t="s">
        <v>51</v>
      </c>
      <c r="O139" s="91"/>
      <c r="P139" s="237">
        <f>O139*H139</f>
        <v>0</v>
      </c>
      <c r="Q139" s="237">
        <v>0.036900000000000002</v>
      </c>
      <c r="R139" s="237">
        <f>Q139*H139</f>
        <v>1.6789500000000002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161</v>
      </c>
      <c r="AT139" s="239" t="s">
        <v>156</v>
      </c>
      <c r="AU139" s="239" t="s">
        <v>95</v>
      </c>
      <c r="AY139" s="16" t="s">
        <v>154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6" t="s">
        <v>93</v>
      </c>
      <c r="BK139" s="240">
        <f>ROUND(I139*H139,2)</f>
        <v>0</v>
      </c>
      <c r="BL139" s="16" t="s">
        <v>161</v>
      </c>
      <c r="BM139" s="239" t="s">
        <v>168</v>
      </c>
    </row>
    <row r="140" s="2" customFormat="1" ht="16.5" customHeight="1">
      <c r="A140" s="38"/>
      <c r="B140" s="39"/>
      <c r="C140" s="228" t="s">
        <v>169</v>
      </c>
      <c r="D140" s="228" t="s">
        <v>156</v>
      </c>
      <c r="E140" s="229" t="s">
        <v>170</v>
      </c>
      <c r="F140" s="230" t="s">
        <v>171</v>
      </c>
      <c r="G140" s="231" t="s">
        <v>167</v>
      </c>
      <c r="H140" s="232">
        <v>45.5</v>
      </c>
      <c r="I140" s="233"/>
      <c r="J140" s="234">
        <f>ROUND(I140*H140,2)</f>
        <v>0</v>
      </c>
      <c r="K140" s="230" t="s">
        <v>1</v>
      </c>
      <c r="L140" s="44"/>
      <c r="M140" s="235" t="s">
        <v>1</v>
      </c>
      <c r="N140" s="236" t="s">
        <v>51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161</v>
      </c>
      <c r="AT140" s="239" t="s">
        <v>156</v>
      </c>
      <c r="AU140" s="239" t="s">
        <v>95</v>
      </c>
      <c r="AY140" s="16" t="s">
        <v>154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6" t="s">
        <v>93</v>
      </c>
      <c r="BK140" s="240">
        <f>ROUND(I140*H140,2)</f>
        <v>0</v>
      </c>
      <c r="BL140" s="16" t="s">
        <v>161</v>
      </c>
      <c r="BM140" s="239" t="s">
        <v>172</v>
      </c>
    </row>
    <row r="141" s="2" customFormat="1">
      <c r="A141" s="38"/>
      <c r="B141" s="39"/>
      <c r="C141" s="228" t="s">
        <v>161</v>
      </c>
      <c r="D141" s="228" t="s">
        <v>156</v>
      </c>
      <c r="E141" s="229" t="s">
        <v>173</v>
      </c>
      <c r="F141" s="230" t="s">
        <v>174</v>
      </c>
      <c r="G141" s="231" t="s">
        <v>175</v>
      </c>
      <c r="H141" s="232">
        <v>200.815</v>
      </c>
      <c r="I141" s="233"/>
      <c r="J141" s="234">
        <f>ROUND(I141*H141,2)</f>
        <v>0</v>
      </c>
      <c r="K141" s="230" t="s">
        <v>160</v>
      </c>
      <c r="L141" s="44"/>
      <c r="M141" s="235" t="s">
        <v>1</v>
      </c>
      <c r="N141" s="236" t="s">
        <v>51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161</v>
      </c>
      <c r="AT141" s="239" t="s">
        <v>156</v>
      </c>
      <c r="AU141" s="239" t="s">
        <v>95</v>
      </c>
      <c r="AY141" s="16" t="s">
        <v>154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6" t="s">
        <v>93</v>
      </c>
      <c r="BK141" s="240">
        <f>ROUND(I141*H141,2)</f>
        <v>0</v>
      </c>
      <c r="BL141" s="16" t="s">
        <v>161</v>
      </c>
      <c r="BM141" s="239" t="s">
        <v>176</v>
      </c>
    </row>
    <row r="142" s="13" customFormat="1">
      <c r="A142" s="13"/>
      <c r="B142" s="241"/>
      <c r="C142" s="242"/>
      <c r="D142" s="243" t="s">
        <v>163</v>
      </c>
      <c r="E142" s="244" t="s">
        <v>1</v>
      </c>
      <c r="F142" s="245" t="s">
        <v>177</v>
      </c>
      <c r="G142" s="242"/>
      <c r="H142" s="246">
        <v>151.28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163</v>
      </c>
      <c r="AU142" s="252" t="s">
        <v>95</v>
      </c>
      <c r="AV142" s="13" t="s">
        <v>95</v>
      </c>
      <c r="AW142" s="13" t="s">
        <v>41</v>
      </c>
      <c r="AX142" s="13" t="s">
        <v>86</v>
      </c>
      <c r="AY142" s="252" t="s">
        <v>154</v>
      </c>
    </row>
    <row r="143" s="13" customFormat="1">
      <c r="A143" s="13"/>
      <c r="B143" s="241"/>
      <c r="C143" s="242"/>
      <c r="D143" s="243" t="s">
        <v>163</v>
      </c>
      <c r="E143" s="244" t="s">
        <v>1</v>
      </c>
      <c r="F143" s="245" t="s">
        <v>178</v>
      </c>
      <c r="G143" s="242"/>
      <c r="H143" s="246">
        <v>7.2000000000000002</v>
      </c>
      <c r="I143" s="247"/>
      <c r="J143" s="242"/>
      <c r="K143" s="242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163</v>
      </c>
      <c r="AU143" s="252" t="s">
        <v>95</v>
      </c>
      <c r="AV143" s="13" t="s">
        <v>95</v>
      </c>
      <c r="AW143" s="13" t="s">
        <v>41</v>
      </c>
      <c r="AX143" s="13" t="s">
        <v>86</v>
      </c>
      <c r="AY143" s="252" t="s">
        <v>154</v>
      </c>
    </row>
    <row r="144" s="13" customFormat="1">
      <c r="A144" s="13"/>
      <c r="B144" s="241"/>
      <c r="C144" s="242"/>
      <c r="D144" s="243" t="s">
        <v>163</v>
      </c>
      <c r="E144" s="244" t="s">
        <v>1</v>
      </c>
      <c r="F144" s="245" t="s">
        <v>179</v>
      </c>
      <c r="G144" s="242"/>
      <c r="H144" s="246">
        <v>2.335</v>
      </c>
      <c r="I144" s="247"/>
      <c r="J144" s="242"/>
      <c r="K144" s="242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163</v>
      </c>
      <c r="AU144" s="252" t="s">
        <v>95</v>
      </c>
      <c r="AV144" s="13" t="s">
        <v>95</v>
      </c>
      <c r="AW144" s="13" t="s">
        <v>41</v>
      </c>
      <c r="AX144" s="13" t="s">
        <v>86</v>
      </c>
      <c r="AY144" s="252" t="s">
        <v>154</v>
      </c>
    </row>
    <row r="145" s="13" customFormat="1">
      <c r="A145" s="13"/>
      <c r="B145" s="241"/>
      <c r="C145" s="242"/>
      <c r="D145" s="243" t="s">
        <v>163</v>
      </c>
      <c r="E145" s="244" t="s">
        <v>1</v>
      </c>
      <c r="F145" s="245" t="s">
        <v>180</v>
      </c>
      <c r="G145" s="242"/>
      <c r="H145" s="246">
        <v>40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163</v>
      </c>
      <c r="AU145" s="252" t="s">
        <v>95</v>
      </c>
      <c r="AV145" s="13" t="s">
        <v>95</v>
      </c>
      <c r="AW145" s="13" t="s">
        <v>41</v>
      </c>
      <c r="AX145" s="13" t="s">
        <v>86</v>
      </c>
      <c r="AY145" s="252" t="s">
        <v>154</v>
      </c>
    </row>
    <row r="146" s="14" customFormat="1">
      <c r="A146" s="14"/>
      <c r="B146" s="253"/>
      <c r="C146" s="254"/>
      <c r="D146" s="243" t="s">
        <v>163</v>
      </c>
      <c r="E146" s="255" t="s">
        <v>1</v>
      </c>
      <c r="F146" s="256" t="s">
        <v>181</v>
      </c>
      <c r="G146" s="254"/>
      <c r="H146" s="257">
        <v>200.815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163</v>
      </c>
      <c r="AU146" s="263" t="s">
        <v>95</v>
      </c>
      <c r="AV146" s="14" t="s">
        <v>161</v>
      </c>
      <c r="AW146" s="14" t="s">
        <v>41</v>
      </c>
      <c r="AX146" s="14" t="s">
        <v>93</v>
      </c>
      <c r="AY146" s="263" t="s">
        <v>154</v>
      </c>
    </row>
    <row r="147" s="2" customFormat="1" ht="33" customHeight="1">
      <c r="A147" s="38"/>
      <c r="B147" s="39"/>
      <c r="C147" s="228" t="s">
        <v>182</v>
      </c>
      <c r="D147" s="228" t="s">
        <v>156</v>
      </c>
      <c r="E147" s="229" t="s">
        <v>183</v>
      </c>
      <c r="F147" s="230" t="s">
        <v>184</v>
      </c>
      <c r="G147" s="231" t="s">
        <v>175</v>
      </c>
      <c r="H147" s="232">
        <v>127.815</v>
      </c>
      <c r="I147" s="233"/>
      <c r="J147" s="234">
        <f>ROUND(I147*H147,2)</f>
        <v>0</v>
      </c>
      <c r="K147" s="230" t="s">
        <v>160</v>
      </c>
      <c r="L147" s="44"/>
      <c r="M147" s="235" t="s">
        <v>1</v>
      </c>
      <c r="N147" s="236" t="s">
        <v>51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161</v>
      </c>
      <c r="AT147" s="239" t="s">
        <v>156</v>
      </c>
      <c r="AU147" s="239" t="s">
        <v>95</v>
      </c>
      <c r="AY147" s="16" t="s">
        <v>154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6" t="s">
        <v>93</v>
      </c>
      <c r="BK147" s="240">
        <f>ROUND(I147*H147,2)</f>
        <v>0</v>
      </c>
      <c r="BL147" s="16" t="s">
        <v>161</v>
      </c>
      <c r="BM147" s="239" t="s">
        <v>185</v>
      </c>
    </row>
    <row r="148" s="13" customFormat="1">
      <c r="A148" s="13"/>
      <c r="B148" s="241"/>
      <c r="C148" s="242"/>
      <c r="D148" s="243" t="s">
        <v>163</v>
      </c>
      <c r="E148" s="244" t="s">
        <v>1</v>
      </c>
      <c r="F148" s="245" t="s">
        <v>186</v>
      </c>
      <c r="G148" s="242"/>
      <c r="H148" s="246">
        <v>127.815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163</v>
      </c>
      <c r="AU148" s="252" t="s">
        <v>95</v>
      </c>
      <c r="AV148" s="13" t="s">
        <v>95</v>
      </c>
      <c r="AW148" s="13" t="s">
        <v>41</v>
      </c>
      <c r="AX148" s="13" t="s">
        <v>93</v>
      </c>
      <c r="AY148" s="252" t="s">
        <v>154</v>
      </c>
    </row>
    <row r="149" s="2" customFormat="1">
      <c r="A149" s="38"/>
      <c r="B149" s="39"/>
      <c r="C149" s="228" t="s">
        <v>187</v>
      </c>
      <c r="D149" s="228" t="s">
        <v>156</v>
      </c>
      <c r="E149" s="229" t="s">
        <v>188</v>
      </c>
      <c r="F149" s="230" t="s">
        <v>189</v>
      </c>
      <c r="G149" s="231" t="s">
        <v>190</v>
      </c>
      <c r="H149" s="232">
        <v>229.5</v>
      </c>
      <c r="I149" s="233"/>
      <c r="J149" s="234">
        <f>ROUND(I149*H149,2)</f>
        <v>0</v>
      </c>
      <c r="K149" s="230" t="s">
        <v>160</v>
      </c>
      <c r="L149" s="44"/>
      <c r="M149" s="235" t="s">
        <v>1</v>
      </c>
      <c r="N149" s="236" t="s">
        <v>51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161</v>
      </c>
      <c r="AT149" s="239" t="s">
        <v>156</v>
      </c>
      <c r="AU149" s="239" t="s">
        <v>95</v>
      </c>
      <c r="AY149" s="16" t="s">
        <v>154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6" t="s">
        <v>93</v>
      </c>
      <c r="BK149" s="240">
        <f>ROUND(I149*H149,2)</f>
        <v>0</v>
      </c>
      <c r="BL149" s="16" t="s">
        <v>161</v>
      </c>
      <c r="BM149" s="239" t="s">
        <v>191</v>
      </c>
    </row>
    <row r="150" s="13" customFormat="1">
      <c r="A150" s="13"/>
      <c r="B150" s="241"/>
      <c r="C150" s="242"/>
      <c r="D150" s="243" t="s">
        <v>163</v>
      </c>
      <c r="E150" s="244" t="s">
        <v>1</v>
      </c>
      <c r="F150" s="245" t="s">
        <v>192</v>
      </c>
      <c r="G150" s="242"/>
      <c r="H150" s="246">
        <v>229.5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163</v>
      </c>
      <c r="AU150" s="252" t="s">
        <v>95</v>
      </c>
      <c r="AV150" s="13" t="s">
        <v>95</v>
      </c>
      <c r="AW150" s="13" t="s">
        <v>41</v>
      </c>
      <c r="AX150" s="13" t="s">
        <v>93</v>
      </c>
      <c r="AY150" s="252" t="s">
        <v>154</v>
      </c>
    </row>
    <row r="151" s="2" customFormat="1" ht="33" customHeight="1">
      <c r="A151" s="38"/>
      <c r="B151" s="39"/>
      <c r="C151" s="228" t="s">
        <v>193</v>
      </c>
      <c r="D151" s="228" t="s">
        <v>156</v>
      </c>
      <c r="E151" s="229" t="s">
        <v>194</v>
      </c>
      <c r="F151" s="230" t="s">
        <v>195</v>
      </c>
      <c r="G151" s="231" t="s">
        <v>175</v>
      </c>
      <c r="H151" s="232">
        <v>113</v>
      </c>
      <c r="I151" s="233"/>
      <c r="J151" s="234">
        <f>ROUND(I151*H151,2)</f>
        <v>0</v>
      </c>
      <c r="K151" s="230" t="s">
        <v>160</v>
      </c>
      <c r="L151" s="44"/>
      <c r="M151" s="235" t="s">
        <v>1</v>
      </c>
      <c r="N151" s="236" t="s">
        <v>51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161</v>
      </c>
      <c r="AT151" s="239" t="s">
        <v>156</v>
      </c>
      <c r="AU151" s="239" t="s">
        <v>95</v>
      </c>
      <c r="AY151" s="16" t="s">
        <v>154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6" t="s">
        <v>93</v>
      </c>
      <c r="BK151" s="240">
        <f>ROUND(I151*H151,2)</f>
        <v>0</v>
      </c>
      <c r="BL151" s="16" t="s">
        <v>161</v>
      </c>
      <c r="BM151" s="239" t="s">
        <v>196</v>
      </c>
    </row>
    <row r="152" s="13" customFormat="1">
      <c r="A152" s="13"/>
      <c r="B152" s="241"/>
      <c r="C152" s="242"/>
      <c r="D152" s="243" t="s">
        <v>163</v>
      </c>
      <c r="E152" s="244" t="s">
        <v>1</v>
      </c>
      <c r="F152" s="245" t="s">
        <v>197</v>
      </c>
      <c r="G152" s="242"/>
      <c r="H152" s="246">
        <v>33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163</v>
      </c>
      <c r="AU152" s="252" t="s">
        <v>95</v>
      </c>
      <c r="AV152" s="13" t="s">
        <v>95</v>
      </c>
      <c r="AW152" s="13" t="s">
        <v>41</v>
      </c>
      <c r="AX152" s="13" t="s">
        <v>86</v>
      </c>
      <c r="AY152" s="252" t="s">
        <v>154</v>
      </c>
    </row>
    <row r="153" s="13" customFormat="1">
      <c r="A153" s="13"/>
      <c r="B153" s="241"/>
      <c r="C153" s="242"/>
      <c r="D153" s="243" t="s">
        <v>163</v>
      </c>
      <c r="E153" s="244" t="s">
        <v>1</v>
      </c>
      <c r="F153" s="245" t="s">
        <v>198</v>
      </c>
      <c r="G153" s="242"/>
      <c r="H153" s="246">
        <v>80</v>
      </c>
      <c r="I153" s="247"/>
      <c r="J153" s="242"/>
      <c r="K153" s="242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163</v>
      </c>
      <c r="AU153" s="252" t="s">
        <v>95</v>
      </c>
      <c r="AV153" s="13" t="s">
        <v>95</v>
      </c>
      <c r="AW153" s="13" t="s">
        <v>41</v>
      </c>
      <c r="AX153" s="13" t="s">
        <v>86</v>
      </c>
      <c r="AY153" s="252" t="s">
        <v>154</v>
      </c>
    </row>
    <row r="154" s="14" customFormat="1">
      <c r="A154" s="14"/>
      <c r="B154" s="253"/>
      <c r="C154" s="254"/>
      <c r="D154" s="243" t="s">
        <v>163</v>
      </c>
      <c r="E154" s="255" t="s">
        <v>1</v>
      </c>
      <c r="F154" s="256" t="s">
        <v>181</v>
      </c>
      <c r="G154" s="254"/>
      <c r="H154" s="257">
        <v>113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163</v>
      </c>
      <c r="AU154" s="263" t="s">
        <v>95</v>
      </c>
      <c r="AV154" s="14" t="s">
        <v>161</v>
      </c>
      <c r="AW154" s="14" t="s">
        <v>41</v>
      </c>
      <c r="AX154" s="14" t="s">
        <v>93</v>
      </c>
      <c r="AY154" s="263" t="s">
        <v>154</v>
      </c>
    </row>
    <row r="155" s="2" customFormat="1">
      <c r="A155" s="38"/>
      <c r="B155" s="39"/>
      <c r="C155" s="228" t="s">
        <v>199</v>
      </c>
      <c r="D155" s="228" t="s">
        <v>156</v>
      </c>
      <c r="E155" s="229" t="s">
        <v>200</v>
      </c>
      <c r="F155" s="230" t="s">
        <v>201</v>
      </c>
      <c r="G155" s="231" t="s">
        <v>175</v>
      </c>
      <c r="H155" s="232">
        <v>113</v>
      </c>
      <c r="I155" s="233"/>
      <c r="J155" s="234">
        <f>ROUND(I155*H155,2)</f>
        <v>0</v>
      </c>
      <c r="K155" s="230" t="s">
        <v>160</v>
      </c>
      <c r="L155" s="44"/>
      <c r="M155" s="235" t="s">
        <v>1</v>
      </c>
      <c r="N155" s="236" t="s">
        <v>51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161</v>
      </c>
      <c r="AT155" s="239" t="s">
        <v>156</v>
      </c>
      <c r="AU155" s="239" t="s">
        <v>95</v>
      </c>
      <c r="AY155" s="16" t="s">
        <v>154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6" t="s">
        <v>93</v>
      </c>
      <c r="BK155" s="240">
        <f>ROUND(I155*H155,2)</f>
        <v>0</v>
      </c>
      <c r="BL155" s="16" t="s">
        <v>161</v>
      </c>
      <c r="BM155" s="239" t="s">
        <v>202</v>
      </c>
    </row>
    <row r="156" s="2" customFormat="1">
      <c r="A156" s="38"/>
      <c r="B156" s="39"/>
      <c r="C156" s="228" t="s">
        <v>203</v>
      </c>
      <c r="D156" s="228" t="s">
        <v>156</v>
      </c>
      <c r="E156" s="229" t="s">
        <v>204</v>
      </c>
      <c r="F156" s="230" t="s">
        <v>205</v>
      </c>
      <c r="G156" s="231" t="s">
        <v>175</v>
      </c>
      <c r="H156" s="232">
        <v>167.303</v>
      </c>
      <c r="I156" s="233"/>
      <c r="J156" s="234">
        <f>ROUND(I156*H156,2)</f>
        <v>0</v>
      </c>
      <c r="K156" s="230" t="s">
        <v>160</v>
      </c>
      <c r="L156" s="44"/>
      <c r="M156" s="235" t="s">
        <v>1</v>
      </c>
      <c r="N156" s="236" t="s">
        <v>51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161</v>
      </c>
      <c r="AT156" s="239" t="s">
        <v>156</v>
      </c>
      <c r="AU156" s="239" t="s">
        <v>95</v>
      </c>
      <c r="AY156" s="16" t="s">
        <v>154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6" t="s">
        <v>93</v>
      </c>
      <c r="BK156" s="240">
        <f>ROUND(I156*H156,2)</f>
        <v>0</v>
      </c>
      <c r="BL156" s="16" t="s">
        <v>161</v>
      </c>
      <c r="BM156" s="239" t="s">
        <v>206</v>
      </c>
    </row>
    <row r="157" s="2" customFormat="1">
      <c r="A157" s="38"/>
      <c r="B157" s="39"/>
      <c r="C157" s="40"/>
      <c r="D157" s="243" t="s">
        <v>207</v>
      </c>
      <c r="E157" s="40"/>
      <c r="F157" s="264" t="s">
        <v>208</v>
      </c>
      <c r="G157" s="40"/>
      <c r="H157" s="40"/>
      <c r="I157" s="265"/>
      <c r="J157" s="40"/>
      <c r="K157" s="40"/>
      <c r="L157" s="44"/>
      <c r="M157" s="266"/>
      <c r="N157" s="26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6" t="s">
        <v>207</v>
      </c>
      <c r="AU157" s="16" t="s">
        <v>95</v>
      </c>
    </row>
    <row r="158" s="13" customFormat="1">
      <c r="A158" s="13"/>
      <c r="B158" s="241"/>
      <c r="C158" s="242"/>
      <c r="D158" s="243" t="s">
        <v>163</v>
      </c>
      <c r="E158" s="244" t="s">
        <v>1</v>
      </c>
      <c r="F158" s="245" t="s">
        <v>209</v>
      </c>
      <c r="G158" s="242"/>
      <c r="H158" s="246">
        <v>94.302999999999997</v>
      </c>
      <c r="I158" s="247"/>
      <c r="J158" s="242"/>
      <c r="K158" s="242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163</v>
      </c>
      <c r="AU158" s="252" t="s">
        <v>95</v>
      </c>
      <c r="AV158" s="13" t="s">
        <v>95</v>
      </c>
      <c r="AW158" s="13" t="s">
        <v>41</v>
      </c>
      <c r="AX158" s="13" t="s">
        <v>86</v>
      </c>
      <c r="AY158" s="252" t="s">
        <v>154</v>
      </c>
    </row>
    <row r="159" s="13" customFormat="1">
      <c r="A159" s="13"/>
      <c r="B159" s="241"/>
      <c r="C159" s="242"/>
      <c r="D159" s="243" t="s">
        <v>163</v>
      </c>
      <c r="E159" s="244" t="s">
        <v>1</v>
      </c>
      <c r="F159" s="245" t="s">
        <v>210</v>
      </c>
      <c r="G159" s="242"/>
      <c r="H159" s="246">
        <v>33</v>
      </c>
      <c r="I159" s="247"/>
      <c r="J159" s="242"/>
      <c r="K159" s="242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163</v>
      </c>
      <c r="AU159" s="252" t="s">
        <v>95</v>
      </c>
      <c r="AV159" s="13" t="s">
        <v>95</v>
      </c>
      <c r="AW159" s="13" t="s">
        <v>41</v>
      </c>
      <c r="AX159" s="13" t="s">
        <v>86</v>
      </c>
      <c r="AY159" s="252" t="s">
        <v>154</v>
      </c>
    </row>
    <row r="160" s="13" customFormat="1">
      <c r="A160" s="13"/>
      <c r="B160" s="241"/>
      <c r="C160" s="242"/>
      <c r="D160" s="243" t="s">
        <v>163</v>
      </c>
      <c r="E160" s="244" t="s">
        <v>1</v>
      </c>
      <c r="F160" s="245" t="s">
        <v>211</v>
      </c>
      <c r="G160" s="242"/>
      <c r="H160" s="246">
        <v>40</v>
      </c>
      <c r="I160" s="247"/>
      <c r="J160" s="242"/>
      <c r="K160" s="242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163</v>
      </c>
      <c r="AU160" s="252" t="s">
        <v>95</v>
      </c>
      <c r="AV160" s="13" t="s">
        <v>95</v>
      </c>
      <c r="AW160" s="13" t="s">
        <v>41</v>
      </c>
      <c r="AX160" s="13" t="s">
        <v>86</v>
      </c>
      <c r="AY160" s="252" t="s">
        <v>154</v>
      </c>
    </row>
    <row r="161" s="14" customFormat="1">
      <c r="A161" s="14"/>
      <c r="B161" s="253"/>
      <c r="C161" s="254"/>
      <c r="D161" s="243" t="s">
        <v>163</v>
      </c>
      <c r="E161" s="255" t="s">
        <v>1</v>
      </c>
      <c r="F161" s="256" t="s">
        <v>181</v>
      </c>
      <c r="G161" s="254"/>
      <c r="H161" s="257">
        <v>167.303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163</v>
      </c>
      <c r="AU161" s="263" t="s">
        <v>95</v>
      </c>
      <c r="AV161" s="14" t="s">
        <v>161</v>
      </c>
      <c r="AW161" s="14" t="s">
        <v>41</v>
      </c>
      <c r="AX161" s="14" t="s">
        <v>93</v>
      </c>
      <c r="AY161" s="263" t="s">
        <v>154</v>
      </c>
    </row>
    <row r="162" s="2" customFormat="1" ht="16.5" customHeight="1">
      <c r="A162" s="38"/>
      <c r="B162" s="39"/>
      <c r="C162" s="268" t="s">
        <v>212</v>
      </c>
      <c r="D162" s="268" t="s">
        <v>213</v>
      </c>
      <c r="E162" s="269" t="s">
        <v>214</v>
      </c>
      <c r="F162" s="270" t="s">
        <v>215</v>
      </c>
      <c r="G162" s="271" t="s">
        <v>190</v>
      </c>
      <c r="H162" s="272">
        <v>241.87600000000001</v>
      </c>
      <c r="I162" s="273"/>
      <c r="J162" s="274">
        <f>ROUND(I162*H162,2)</f>
        <v>0</v>
      </c>
      <c r="K162" s="270" t="s">
        <v>160</v>
      </c>
      <c r="L162" s="275"/>
      <c r="M162" s="276" t="s">
        <v>1</v>
      </c>
      <c r="N162" s="277" t="s">
        <v>51</v>
      </c>
      <c r="O162" s="91"/>
      <c r="P162" s="237">
        <f>O162*H162</f>
        <v>0</v>
      </c>
      <c r="Q162" s="237">
        <v>1</v>
      </c>
      <c r="R162" s="237">
        <f>Q162*H162</f>
        <v>241.87600000000001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199</v>
      </c>
      <c r="AT162" s="239" t="s">
        <v>213</v>
      </c>
      <c r="AU162" s="239" t="s">
        <v>95</v>
      </c>
      <c r="AY162" s="16" t="s">
        <v>154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6" t="s">
        <v>93</v>
      </c>
      <c r="BK162" s="240">
        <f>ROUND(I162*H162,2)</f>
        <v>0</v>
      </c>
      <c r="BL162" s="16" t="s">
        <v>161</v>
      </c>
      <c r="BM162" s="239" t="s">
        <v>216</v>
      </c>
    </row>
    <row r="163" s="13" customFormat="1">
      <c r="A163" s="13"/>
      <c r="B163" s="241"/>
      <c r="C163" s="242"/>
      <c r="D163" s="243" t="s">
        <v>163</v>
      </c>
      <c r="E163" s="242"/>
      <c r="F163" s="245" t="s">
        <v>217</v>
      </c>
      <c r="G163" s="242"/>
      <c r="H163" s="246">
        <v>241.87600000000001</v>
      </c>
      <c r="I163" s="247"/>
      <c r="J163" s="242"/>
      <c r="K163" s="242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163</v>
      </c>
      <c r="AU163" s="252" t="s">
        <v>95</v>
      </c>
      <c r="AV163" s="13" t="s">
        <v>95</v>
      </c>
      <c r="AW163" s="13" t="s">
        <v>4</v>
      </c>
      <c r="AX163" s="13" t="s">
        <v>93</v>
      </c>
      <c r="AY163" s="252" t="s">
        <v>154</v>
      </c>
    </row>
    <row r="164" s="12" customFormat="1" ht="22.8" customHeight="1">
      <c r="A164" s="12"/>
      <c r="B164" s="212"/>
      <c r="C164" s="213"/>
      <c r="D164" s="214" t="s">
        <v>85</v>
      </c>
      <c r="E164" s="226" t="s">
        <v>95</v>
      </c>
      <c r="F164" s="226" t="s">
        <v>218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SUM(P165:P169)</f>
        <v>0</v>
      </c>
      <c r="Q164" s="220"/>
      <c r="R164" s="221">
        <f>SUM(R165:R169)</f>
        <v>29.698690060000001</v>
      </c>
      <c r="S164" s="220"/>
      <c r="T164" s="222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93</v>
      </c>
      <c r="AT164" s="224" t="s">
        <v>85</v>
      </c>
      <c r="AU164" s="224" t="s">
        <v>93</v>
      </c>
      <c r="AY164" s="223" t="s">
        <v>154</v>
      </c>
      <c r="BK164" s="225">
        <f>SUM(BK165:BK169)</f>
        <v>0</v>
      </c>
    </row>
    <row r="165" s="2" customFormat="1" ht="33" customHeight="1">
      <c r="A165" s="38"/>
      <c r="B165" s="39"/>
      <c r="C165" s="228" t="s">
        <v>219</v>
      </c>
      <c r="D165" s="228" t="s">
        <v>156</v>
      </c>
      <c r="E165" s="229" t="s">
        <v>220</v>
      </c>
      <c r="F165" s="230" t="s">
        <v>221</v>
      </c>
      <c r="G165" s="231" t="s">
        <v>167</v>
      </c>
      <c r="H165" s="232">
        <v>17.77</v>
      </c>
      <c r="I165" s="233"/>
      <c r="J165" s="234">
        <f>ROUND(I165*H165,2)</f>
        <v>0</v>
      </c>
      <c r="K165" s="230" t="s">
        <v>160</v>
      </c>
      <c r="L165" s="44"/>
      <c r="M165" s="235" t="s">
        <v>1</v>
      </c>
      <c r="N165" s="236" t="s">
        <v>51</v>
      </c>
      <c r="O165" s="91"/>
      <c r="P165" s="237">
        <f>O165*H165</f>
        <v>0</v>
      </c>
      <c r="Q165" s="237">
        <v>1.5247660000000001</v>
      </c>
      <c r="R165" s="237">
        <f>Q165*H165</f>
        <v>27.09509182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161</v>
      </c>
      <c r="AT165" s="239" t="s">
        <v>156</v>
      </c>
      <c r="AU165" s="239" t="s">
        <v>95</v>
      </c>
      <c r="AY165" s="16" t="s">
        <v>154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6" t="s">
        <v>93</v>
      </c>
      <c r="BK165" s="240">
        <f>ROUND(I165*H165,2)</f>
        <v>0</v>
      </c>
      <c r="BL165" s="16" t="s">
        <v>161</v>
      </c>
      <c r="BM165" s="239" t="s">
        <v>222</v>
      </c>
    </row>
    <row r="166" s="13" customFormat="1">
      <c r="A166" s="13"/>
      <c r="B166" s="241"/>
      <c r="C166" s="242"/>
      <c r="D166" s="243" t="s">
        <v>163</v>
      </c>
      <c r="E166" s="244" t="s">
        <v>1</v>
      </c>
      <c r="F166" s="245" t="s">
        <v>223</v>
      </c>
      <c r="G166" s="242"/>
      <c r="H166" s="246">
        <v>17.77</v>
      </c>
      <c r="I166" s="247"/>
      <c r="J166" s="242"/>
      <c r="K166" s="242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163</v>
      </c>
      <c r="AU166" s="252" t="s">
        <v>95</v>
      </c>
      <c r="AV166" s="13" t="s">
        <v>95</v>
      </c>
      <c r="AW166" s="13" t="s">
        <v>41</v>
      </c>
      <c r="AX166" s="13" t="s">
        <v>93</v>
      </c>
      <c r="AY166" s="252" t="s">
        <v>154</v>
      </c>
    </row>
    <row r="167" s="2" customFormat="1">
      <c r="A167" s="38"/>
      <c r="B167" s="39"/>
      <c r="C167" s="228" t="s">
        <v>224</v>
      </c>
      <c r="D167" s="228" t="s">
        <v>156</v>
      </c>
      <c r="E167" s="229" t="s">
        <v>225</v>
      </c>
      <c r="F167" s="230" t="s">
        <v>226</v>
      </c>
      <c r="G167" s="231" t="s">
        <v>159</v>
      </c>
      <c r="H167" s="232">
        <v>37.832000000000001</v>
      </c>
      <c r="I167" s="233"/>
      <c r="J167" s="234">
        <f>ROUND(I167*H167,2)</f>
        <v>0</v>
      </c>
      <c r="K167" s="230" t="s">
        <v>160</v>
      </c>
      <c r="L167" s="44"/>
      <c r="M167" s="235" t="s">
        <v>1</v>
      </c>
      <c r="N167" s="236" t="s">
        <v>51</v>
      </c>
      <c r="O167" s="91"/>
      <c r="P167" s="237">
        <f>O167*H167</f>
        <v>0</v>
      </c>
      <c r="Q167" s="237">
        <v>0.068820000000000006</v>
      </c>
      <c r="R167" s="237">
        <f>Q167*H167</f>
        <v>2.6035982400000002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161</v>
      </c>
      <c r="AT167" s="239" t="s">
        <v>156</v>
      </c>
      <c r="AU167" s="239" t="s">
        <v>95</v>
      </c>
      <c r="AY167" s="16" t="s">
        <v>154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6" t="s">
        <v>93</v>
      </c>
      <c r="BK167" s="240">
        <f>ROUND(I167*H167,2)</f>
        <v>0</v>
      </c>
      <c r="BL167" s="16" t="s">
        <v>161</v>
      </c>
      <c r="BM167" s="239" t="s">
        <v>227</v>
      </c>
    </row>
    <row r="168" s="2" customFormat="1">
      <c r="A168" s="38"/>
      <c r="B168" s="39"/>
      <c r="C168" s="40"/>
      <c r="D168" s="243" t="s">
        <v>207</v>
      </c>
      <c r="E168" s="40"/>
      <c r="F168" s="264" t="s">
        <v>228</v>
      </c>
      <c r="G168" s="40"/>
      <c r="H168" s="40"/>
      <c r="I168" s="265"/>
      <c r="J168" s="40"/>
      <c r="K168" s="40"/>
      <c r="L168" s="44"/>
      <c r="M168" s="266"/>
      <c r="N168" s="26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6" t="s">
        <v>207</v>
      </c>
      <c r="AU168" s="16" t="s">
        <v>95</v>
      </c>
    </row>
    <row r="169" s="13" customFormat="1">
      <c r="A169" s="13"/>
      <c r="B169" s="241"/>
      <c r="C169" s="242"/>
      <c r="D169" s="243" t="s">
        <v>163</v>
      </c>
      <c r="E169" s="244" t="s">
        <v>1</v>
      </c>
      <c r="F169" s="245" t="s">
        <v>229</v>
      </c>
      <c r="G169" s="242"/>
      <c r="H169" s="246">
        <v>37.832000000000001</v>
      </c>
      <c r="I169" s="247"/>
      <c r="J169" s="242"/>
      <c r="K169" s="242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163</v>
      </c>
      <c r="AU169" s="252" t="s">
        <v>95</v>
      </c>
      <c r="AV169" s="13" t="s">
        <v>95</v>
      </c>
      <c r="AW169" s="13" t="s">
        <v>41</v>
      </c>
      <c r="AX169" s="13" t="s">
        <v>93</v>
      </c>
      <c r="AY169" s="252" t="s">
        <v>154</v>
      </c>
    </row>
    <row r="170" s="12" customFormat="1" ht="22.8" customHeight="1">
      <c r="A170" s="12"/>
      <c r="B170" s="212"/>
      <c r="C170" s="213"/>
      <c r="D170" s="214" t="s">
        <v>85</v>
      </c>
      <c r="E170" s="226" t="s">
        <v>169</v>
      </c>
      <c r="F170" s="226" t="s">
        <v>230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SUM(P171:P198)</f>
        <v>0</v>
      </c>
      <c r="Q170" s="220"/>
      <c r="R170" s="221">
        <f>SUM(R171:R198)</f>
        <v>8.2376104869999995</v>
      </c>
      <c r="S170" s="220"/>
      <c r="T170" s="222">
        <f>SUM(T171:T198)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93</v>
      </c>
      <c r="AT170" s="224" t="s">
        <v>85</v>
      </c>
      <c r="AU170" s="224" t="s">
        <v>93</v>
      </c>
      <c r="AY170" s="223" t="s">
        <v>154</v>
      </c>
      <c r="BK170" s="225">
        <f>SUM(BK171:BK198)</f>
        <v>0</v>
      </c>
    </row>
    <row r="171" s="2" customFormat="1" ht="21.75" customHeight="1">
      <c r="A171" s="38"/>
      <c r="B171" s="39"/>
      <c r="C171" s="228" t="s">
        <v>231</v>
      </c>
      <c r="D171" s="228" t="s">
        <v>156</v>
      </c>
      <c r="E171" s="229" t="s">
        <v>232</v>
      </c>
      <c r="F171" s="230" t="s">
        <v>233</v>
      </c>
      <c r="G171" s="231" t="s">
        <v>234</v>
      </c>
      <c r="H171" s="232">
        <v>58</v>
      </c>
      <c r="I171" s="233"/>
      <c r="J171" s="234">
        <f>ROUND(I171*H171,2)</f>
        <v>0</v>
      </c>
      <c r="K171" s="230" t="s">
        <v>1</v>
      </c>
      <c r="L171" s="44"/>
      <c r="M171" s="235" t="s">
        <v>1</v>
      </c>
      <c r="N171" s="236" t="s">
        <v>51</v>
      </c>
      <c r="O171" s="91"/>
      <c r="P171" s="237">
        <f>O171*H171</f>
        <v>0</v>
      </c>
      <c r="Q171" s="237">
        <v>0.00069999999999999999</v>
      </c>
      <c r="R171" s="237">
        <f>Q171*H171</f>
        <v>0.040599999999999997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161</v>
      </c>
      <c r="AT171" s="239" t="s">
        <v>156</v>
      </c>
      <c r="AU171" s="239" t="s">
        <v>95</v>
      </c>
      <c r="AY171" s="16" t="s">
        <v>154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6" t="s">
        <v>93</v>
      </c>
      <c r="BK171" s="240">
        <f>ROUND(I171*H171,2)</f>
        <v>0</v>
      </c>
      <c r="BL171" s="16" t="s">
        <v>161</v>
      </c>
      <c r="BM171" s="239" t="s">
        <v>235</v>
      </c>
    </row>
    <row r="172" s="2" customFormat="1">
      <c r="A172" s="38"/>
      <c r="B172" s="39"/>
      <c r="C172" s="40"/>
      <c r="D172" s="243" t="s">
        <v>207</v>
      </c>
      <c r="E172" s="40"/>
      <c r="F172" s="264" t="s">
        <v>236</v>
      </c>
      <c r="G172" s="40"/>
      <c r="H172" s="40"/>
      <c r="I172" s="265"/>
      <c r="J172" s="40"/>
      <c r="K172" s="40"/>
      <c r="L172" s="44"/>
      <c r="M172" s="266"/>
      <c r="N172" s="26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6" t="s">
        <v>207</v>
      </c>
      <c r="AU172" s="16" t="s">
        <v>95</v>
      </c>
    </row>
    <row r="173" s="13" customFormat="1">
      <c r="A173" s="13"/>
      <c r="B173" s="241"/>
      <c r="C173" s="242"/>
      <c r="D173" s="243" t="s">
        <v>163</v>
      </c>
      <c r="E173" s="244" t="s">
        <v>1</v>
      </c>
      <c r="F173" s="245" t="s">
        <v>237</v>
      </c>
      <c r="G173" s="242"/>
      <c r="H173" s="246">
        <v>48</v>
      </c>
      <c r="I173" s="247"/>
      <c r="J173" s="242"/>
      <c r="K173" s="242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163</v>
      </c>
      <c r="AU173" s="252" t="s">
        <v>95</v>
      </c>
      <c r="AV173" s="13" t="s">
        <v>95</v>
      </c>
      <c r="AW173" s="13" t="s">
        <v>41</v>
      </c>
      <c r="AX173" s="13" t="s">
        <v>86</v>
      </c>
      <c r="AY173" s="252" t="s">
        <v>154</v>
      </c>
    </row>
    <row r="174" s="13" customFormat="1">
      <c r="A174" s="13"/>
      <c r="B174" s="241"/>
      <c r="C174" s="242"/>
      <c r="D174" s="243" t="s">
        <v>163</v>
      </c>
      <c r="E174" s="244" t="s">
        <v>1</v>
      </c>
      <c r="F174" s="245" t="s">
        <v>238</v>
      </c>
      <c r="G174" s="242"/>
      <c r="H174" s="246">
        <v>10</v>
      </c>
      <c r="I174" s="247"/>
      <c r="J174" s="242"/>
      <c r="K174" s="242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163</v>
      </c>
      <c r="AU174" s="252" t="s">
        <v>95</v>
      </c>
      <c r="AV174" s="13" t="s">
        <v>95</v>
      </c>
      <c r="AW174" s="13" t="s">
        <v>41</v>
      </c>
      <c r="AX174" s="13" t="s">
        <v>86</v>
      </c>
      <c r="AY174" s="252" t="s">
        <v>154</v>
      </c>
    </row>
    <row r="175" s="14" customFormat="1">
      <c r="A175" s="14"/>
      <c r="B175" s="253"/>
      <c r="C175" s="254"/>
      <c r="D175" s="243" t="s">
        <v>163</v>
      </c>
      <c r="E175" s="255" t="s">
        <v>1</v>
      </c>
      <c r="F175" s="256" t="s">
        <v>181</v>
      </c>
      <c r="G175" s="254"/>
      <c r="H175" s="257">
        <v>58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163</v>
      </c>
      <c r="AU175" s="263" t="s">
        <v>95</v>
      </c>
      <c r="AV175" s="14" t="s">
        <v>161</v>
      </c>
      <c r="AW175" s="14" t="s">
        <v>41</v>
      </c>
      <c r="AX175" s="14" t="s">
        <v>93</v>
      </c>
      <c r="AY175" s="263" t="s">
        <v>154</v>
      </c>
    </row>
    <row r="176" s="2" customFormat="1">
      <c r="A176" s="38"/>
      <c r="B176" s="39"/>
      <c r="C176" s="228" t="s">
        <v>239</v>
      </c>
      <c r="D176" s="228" t="s">
        <v>156</v>
      </c>
      <c r="E176" s="229" t="s">
        <v>240</v>
      </c>
      <c r="F176" s="230" t="s">
        <v>241</v>
      </c>
      <c r="G176" s="231" t="s">
        <v>234</v>
      </c>
      <c r="H176" s="232">
        <v>2</v>
      </c>
      <c r="I176" s="233"/>
      <c r="J176" s="234">
        <f>ROUND(I176*H176,2)</f>
        <v>0</v>
      </c>
      <c r="K176" s="230" t="s">
        <v>160</v>
      </c>
      <c r="L176" s="44"/>
      <c r="M176" s="235" t="s">
        <v>1</v>
      </c>
      <c r="N176" s="236" t="s">
        <v>51</v>
      </c>
      <c r="O176" s="91"/>
      <c r="P176" s="237">
        <f>O176*H176</f>
        <v>0</v>
      </c>
      <c r="Q176" s="237">
        <v>0.62275000000000003</v>
      </c>
      <c r="R176" s="237">
        <f>Q176*H176</f>
        <v>1.2455000000000001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161</v>
      </c>
      <c r="AT176" s="239" t="s">
        <v>156</v>
      </c>
      <c r="AU176" s="239" t="s">
        <v>95</v>
      </c>
      <c r="AY176" s="16" t="s">
        <v>154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6" t="s">
        <v>93</v>
      </c>
      <c r="BK176" s="240">
        <f>ROUND(I176*H176,2)</f>
        <v>0</v>
      </c>
      <c r="BL176" s="16" t="s">
        <v>161</v>
      </c>
      <c r="BM176" s="239" t="s">
        <v>242</v>
      </c>
    </row>
    <row r="177" s="13" customFormat="1">
      <c r="A177" s="13"/>
      <c r="B177" s="241"/>
      <c r="C177" s="242"/>
      <c r="D177" s="243" t="s">
        <v>163</v>
      </c>
      <c r="E177" s="244" t="s">
        <v>1</v>
      </c>
      <c r="F177" s="245" t="s">
        <v>243</v>
      </c>
      <c r="G177" s="242"/>
      <c r="H177" s="246">
        <v>2</v>
      </c>
      <c r="I177" s="247"/>
      <c r="J177" s="242"/>
      <c r="K177" s="242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163</v>
      </c>
      <c r="AU177" s="252" t="s">
        <v>95</v>
      </c>
      <c r="AV177" s="13" t="s">
        <v>95</v>
      </c>
      <c r="AW177" s="13" t="s">
        <v>41</v>
      </c>
      <c r="AX177" s="13" t="s">
        <v>93</v>
      </c>
      <c r="AY177" s="252" t="s">
        <v>154</v>
      </c>
    </row>
    <row r="178" s="2" customFormat="1" ht="16.5" customHeight="1">
      <c r="A178" s="38"/>
      <c r="B178" s="39"/>
      <c r="C178" s="268" t="s">
        <v>8</v>
      </c>
      <c r="D178" s="268" t="s">
        <v>213</v>
      </c>
      <c r="E178" s="269" t="s">
        <v>244</v>
      </c>
      <c r="F178" s="270" t="s">
        <v>245</v>
      </c>
      <c r="G178" s="271" t="s">
        <v>175</v>
      </c>
      <c r="H178" s="272">
        <v>4.5999999999999996</v>
      </c>
      <c r="I178" s="273"/>
      <c r="J178" s="274">
        <f>ROUND(I178*H178,2)</f>
        <v>0</v>
      </c>
      <c r="K178" s="270" t="s">
        <v>1</v>
      </c>
      <c r="L178" s="275"/>
      <c r="M178" s="276" t="s">
        <v>1</v>
      </c>
      <c r="N178" s="277" t="s">
        <v>51</v>
      </c>
      <c r="O178" s="91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199</v>
      </c>
      <c r="AT178" s="239" t="s">
        <v>213</v>
      </c>
      <c r="AU178" s="239" t="s">
        <v>95</v>
      </c>
      <c r="AY178" s="16" t="s">
        <v>154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6" t="s">
        <v>93</v>
      </c>
      <c r="BK178" s="240">
        <f>ROUND(I178*H178,2)</f>
        <v>0</v>
      </c>
      <c r="BL178" s="16" t="s">
        <v>161</v>
      </c>
      <c r="BM178" s="239" t="s">
        <v>246</v>
      </c>
    </row>
    <row r="179" s="2" customFormat="1">
      <c r="A179" s="38"/>
      <c r="B179" s="39"/>
      <c r="C179" s="40"/>
      <c r="D179" s="243" t="s">
        <v>207</v>
      </c>
      <c r="E179" s="40"/>
      <c r="F179" s="264" t="s">
        <v>247</v>
      </c>
      <c r="G179" s="40"/>
      <c r="H179" s="40"/>
      <c r="I179" s="265"/>
      <c r="J179" s="40"/>
      <c r="K179" s="40"/>
      <c r="L179" s="44"/>
      <c r="M179" s="266"/>
      <c r="N179" s="267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6" t="s">
        <v>207</v>
      </c>
      <c r="AU179" s="16" t="s">
        <v>95</v>
      </c>
    </row>
    <row r="180" s="13" customFormat="1">
      <c r="A180" s="13"/>
      <c r="B180" s="241"/>
      <c r="C180" s="242"/>
      <c r="D180" s="243" t="s">
        <v>163</v>
      </c>
      <c r="E180" s="244" t="s">
        <v>1</v>
      </c>
      <c r="F180" s="245" t="s">
        <v>248</v>
      </c>
      <c r="G180" s="242"/>
      <c r="H180" s="246">
        <v>4.5999999999999996</v>
      </c>
      <c r="I180" s="247"/>
      <c r="J180" s="242"/>
      <c r="K180" s="242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163</v>
      </c>
      <c r="AU180" s="252" t="s">
        <v>95</v>
      </c>
      <c r="AV180" s="13" t="s">
        <v>95</v>
      </c>
      <c r="AW180" s="13" t="s">
        <v>41</v>
      </c>
      <c r="AX180" s="13" t="s">
        <v>93</v>
      </c>
      <c r="AY180" s="252" t="s">
        <v>154</v>
      </c>
    </row>
    <row r="181" s="2" customFormat="1">
      <c r="A181" s="38"/>
      <c r="B181" s="39"/>
      <c r="C181" s="228" t="s">
        <v>249</v>
      </c>
      <c r="D181" s="228" t="s">
        <v>156</v>
      </c>
      <c r="E181" s="229" t="s">
        <v>250</v>
      </c>
      <c r="F181" s="230" t="s">
        <v>251</v>
      </c>
      <c r="G181" s="231" t="s">
        <v>234</v>
      </c>
      <c r="H181" s="232">
        <v>2</v>
      </c>
      <c r="I181" s="233"/>
      <c r="J181" s="234">
        <f>ROUND(I181*H181,2)</f>
        <v>0</v>
      </c>
      <c r="K181" s="230" t="s">
        <v>1</v>
      </c>
      <c r="L181" s="44"/>
      <c r="M181" s="235" t="s">
        <v>1</v>
      </c>
      <c r="N181" s="236" t="s">
        <v>51</v>
      </c>
      <c r="O181" s="91"/>
      <c r="P181" s="237">
        <f>O181*H181</f>
        <v>0</v>
      </c>
      <c r="Q181" s="237">
        <v>0.62275000000000003</v>
      </c>
      <c r="R181" s="237">
        <f>Q181*H181</f>
        <v>1.2455000000000001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161</v>
      </c>
      <c r="AT181" s="239" t="s">
        <v>156</v>
      </c>
      <c r="AU181" s="239" t="s">
        <v>95</v>
      </c>
      <c r="AY181" s="16" t="s">
        <v>154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6" t="s">
        <v>93</v>
      </c>
      <c r="BK181" s="240">
        <f>ROUND(I181*H181,2)</f>
        <v>0</v>
      </c>
      <c r="BL181" s="16" t="s">
        <v>161</v>
      </c>
      <c r="BM181" s="239" t="s">
        <v>252</v>
      </c>
    </row>
    <row r="182" s="13" customFormat="1">
      <c r="A182" s="13"/>
      <c r="B182" s="241"/>
      <c r="C182" s="242"/>
      <c r="D182" s="243" t="s">
        <v>163</v>
      </c>
      <c r="E182" s="244" t="s">
        <v>1</v>
      </c>
      <c r="F182" s="245" t="s">
        <v>253</v>
      </c>
      <c r="G182" s="242"/>
      <c r="H182" s="246">
        <v>2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163</v>
      </c>
      <c r="AU182" s="252" t="s">
        <v>95</v>
      </c>
      <c r="AV182" s="13" t="s">
        <v>95</v>
      </c>
      <c r="AW182" s="13" t="s">
        <v>41</v>
      </c>
      <c r="AX182" s="13" t="s">
        <v>93</v>
      </c>
      <c r="AY182" s="252" t="s">
        <v>154</v>
      </c>
    </row>
    <row r="183" s="2" customFormat="1" ht="16.5" customHeight="1">
      <c r="A183" s="38"/>
      <c r="B183" s="39"/>
      <c r="C183" s="268" t="s">
        <v>254</v>
      </c>
      <c r="D183" s="268" t="s">
        <v>213</v>
      </c>
      <c r="E183" s="269" t="s">
        <v>255</v>
      </c>
      <c r="F183" s="270" t="s">
        <v>256</v>
      </c>
      <c r="G183" s="271" t="s">
        <v>175</v>
      </c>
      <c r="H183" s="272">
        <v>14.800000000000001</v>
      </c>
      <c r="I183" s="273"/>
      <c r="J183" s="274">
        <f>ROUND(I183*H183,2)</f>
        <v>0</v>
      </c>
      <c r="K183" s="270" t="s">
        <v>1</v>
      </c>
      <c r="L183" s="275"/>
      <c r="M183" s="276" t="s">
        <v>1</v>
      </c>
      <c r="N183" s="277" t="s">
        <v>51</v>
      </c>
      <c r="O183" s="91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9" t="s">
        <v>199</v>
      </c>
      <c r="AT183" s="239" t="s">
        <v>213</v>
      </c>
      <c r="AU183" s="239" t="s">
        <v>95</v>
      </c>
      <c r="AY183" s="16" t="s">
        <v>154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6" t="s">
        <v>93</v>
      </c>
      <c r="BK183" s="240">
        <f>ROUND(I183*H183,2)</f>
        <v>0</v>
      </c>
      <c r="BL183" s="16" t="s">
        <v>161</v>
      </c>
      <c r="BM183" s="239" t="s">
        <v>257</v>
      </c>
    </row>
    <row r="184" s="2" customFormat="1">
      <c r="A184" s="38"/>
      <c r="B184" s="39"/>
      <c r="C184" s="40"/>
      <c r="D184" s="243" t="s">
        <v>207</v>
      </c>
      <c r="E184" s="40"/>
      <c r="F184" s="264" t="s">
        <v>258</v>
      </c>
      <c r="G184" s="40"/>
      <c r="H184" s="40"/>
      <c r="I184" s="265"/>
      <c r="J184" s="40"/>
      <c r="K184" s="40"/>
      <c r="L184" s="44"/>
      <c r="M184" s="266"/>
      <c r="N184" s="26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6" t="s">
        <v>207</v>
      </c>
      <c r="AU184" s="16" t="s">
        <v>95</v>
      </c>
    </row>
    <row r="185" s="13" customFormat="1">
      <c r="A185" s="13"/>
      <c r="B185" s="241"/>
      <c r="C185" s="242"/>
      <c r="D185" s="243" t="s">
        <v>163</v>
      </c>
      <c r="E185" s="244" t="s">
        <v>1</v>
      </c>
      <c r="F185" s="245" t="s">
        <v>259</v>
      </c>
      <c r="G185" s="242"/>
      <c r="H185" s="246">
        <v>14.800000000000001</v>
      </c>
      <c r="I185" s="247"/>
      <c r="J185" s="242"/>
      <c r="K185" s="242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163</v>
      </c>
      <c r="AU185" s="252" t="s">
        <v>95</v>
      </c>
      <c r="AV185" s="13" t="s">
        <v>95</v>
      </c>
      <c r="AW185" s="13" t="s">
        <v>41</v>
      </c>
      <c r="AX185" s="13" t="s">
        <v>93</v>
      </c>
      <c r="AY185" s="252" t="s">
        <v>154</v>
      </c>
    </row>
    <row r="186" s="2" customFormat="1" ht="16.5" customHeight="1">
      <c r="A186" s="38"/>
      <c r="B186" s="39"/>
      <c r="C186" s="228" t="s">
        <v>260</v>
      </c>
      <c r="D186" s="228" t="s">
        <v>156</v>
      </c>
      <c r="E186" s="229" t="s">
        <v>261</v>
      </c>
      <c r="F186" s="230" t="s">
        <v>262</v>
      </c>
      <c r="G186" s="231" t="s">
        <v>263</v>
      </c>
      <c r="H186" s="232">
        <v>10</v>
      </c>
      <c r="I186" s="233"/>
      <c r="J186" s="234">
        <f>ROUND(I186*H186,2)</f>
        <v>0</v>
      </c>
      <c r="K186" s="230" t="s">
        <v>1</v>
      </c>
      <c r="L186" s="44"/>
      <c r="M186" s="235" t="s">
        <v>1</v>
      </c>
      <c r="N186" s="236" t="s">
        <v>51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161</v>
      </c>
      <c r="AT186" s="239" t="s">
        <v>156</v>
      </c>
      <c r="AU186" s="239" t="s">
        <v>95</v>
      </c>
      <c r="AY186" s="16" t="s">
        <v>154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6" t="s">
        <v>93</v>
      </c>
      <c r="BK186" s="240">
        <f>ROUND(I186*H186,2)</f>
        <v>0</v>
      </c>
      <c r="BL186" s="16" t="s">
        <v>161</v>
      </c>
      <c r="BM186" s="239" t="s">
        <v>264</v>
      </c>
    </row>
    <row r="187" s="2" customFormat="1" ht="16.5" customHeight="1">
      <c r="A187" s="38"/>
      <c r="B187" s="39"/>
      <c r="C187" s="228" t="s">
        <v>265</v>
      </c>
      <c r="D187" s="228" t="s">
        <v>156</v>
      </c>
      <c r="E187" s="229" t="s">
        <v>266</v>
      </c>
      <c r="F187" s="230" t="s">
        <v>267</v>
      </c>
      <c r="G187" s="231" t="s">
        <v>263</v>
      </c>
      <c r="H187" s="232">
        <v>20</v>
      </c>
      <c r="I187" s="233"/>
      <c r="J187" s="234">
        <f>ROUND(I187*H187,2)</f>
        <v>0</v>
      </c>
      <c r="K187" s="230" t="s">
        <v>1</v>
      </c>
      <c r="L187" s="44"/>
      <c r="M187" s="235" t="s">
        <v>1</v>
      </c>
      <c r="N187" s="236" t="s">
        <v>51</v>
      </c>
      <c r="O187" s="91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9" t="s">
        <v>161</v>
      </c>
      <c r="AT187" s="239" t="s">
        <v>156</v>
      </c>
      <c r="AU187" s="239" t="s">
        <v>95</v>
      </c>
      <c r="AY187" s="16" t="s">
        <v>154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6" t="s">
        <v>93</v>
      </c>
      <c r="BK187" s="240">
        <f>ROUND(I187*H187,2)</f>
        <v>0</v>
      </c>
      <c r="BL187" s="16" t="s">
        <v>161</v>
      </c>
      <c r="BM187" s="239" t="s">
        <v>268</v>
      </c>
    </row>
    <row r="188" s="2" customFormat="1" ht="16.5" customHeight="1">
      <c r="A188" s="38"/>
      <c r="B188" s="39"/>
      <c r="C188" s="228" t="s">
        <v>269</v>
      </c>
      <c r="D188" s="228" t="s">
        <v>156</v>
      </c>
      <c r="E188" s="229" t="s">
        <v>270</v>
      </c>
      <c r="F188" s="230" t="s">
        <v>271</v>
      </c>
      <c r="G188" s="231" t="s">
        <v>175</v>
      </c>
      <c r="H188" s="232">
        <v>44.799999999999997</v>
      </c>
      <c r="I188" s="233"/>
      <c r="J188" s="234">
        <f>ROUND(I188*H188,2)</f>
        <v>0</v>
      </c>
      <c r="K188" s="230" t="s">
        <v>160</v>
      </c>
      <c r="L188" s="44"/>
      <c r="M188" s="235" t="s">
        <v>1</v>
      </c>
      <c r="N188" s="236" t="s">
        <v>51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161</v>
      </c>
      <c r="AT188" s="239" t="s">
        <v>156</v>
      </c>
      <c r="AU188" s="239" t="s">
        <v>95</v>
      </c>
      <c r="AY188" s="16" t="s">
        <v>154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6" t="s">
        <v>93</v>
      </c>
      <c r="BK188" s="240">
        <f>ROUND(I188*H188,2)</f>
        <v>0</v>
      </c>
      <c r="BL188" s="16" t="s">
        <v>161</v>
      </c>
      <c r="BM188" s="239" t="s">
        <v>272</v>
      </c>
    </row>
    <row r="189" s="13" customFormat="1">
      <c r="A189" s="13"/>
      <c r="B189" s="241"/>
      <c r="C189" s="242"/>
      <c r="D189" s="243" t="s">
        <v>163</v>
      </c>
      <c r="E189" s="244" t="s">
        <v>1</v>
      </c>
      <c r="F189" s="245" t="s">
        <v>273</v>
      </c>
      <c r="G189" s="242"/>
      <c r="H189" s="246">
        <v>44.799999999999997</v>
      </c>
      <c r="I189" s="247"/>
      <c r="J189" s="242"/>
      <c r="K189" s="242"/>
      <c r="L189" s="248"/>
      <c r="M189" s="249"/>
      <c r="N189" s="250"/>
      <c r="O189" s="250"/>
      <c r="P189" s="250"/>
      <c r="Q189" s="250"/>
      <c r="R189" s="250"/>
      <c r="S189" s="250"/>
      <c r="T189" s="25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2" t="s">
        <v>163</v>
      </c>
      <c r="AU189" s="252" t="s">
        <v>95</v>
      </c>
      <c r="AV189" s="13" t="s">
        <v>95</v>
      </c>
      <c r="AW189" s="13" t="s">
        <v>41</v>
      </c>
      <c r="AX189" s="13" t="s">
        <v>93</v>
      </c>
      <c r="AY189" s="252" t="s">
        <v>154</v>
      </c>
    </row>
    <row r="190" s="2" customFormat="1">
      <c r="A190" s="38"/>
      <c r="B190" s="39"/>
      <c r="C190" s="228" t="s">
        <v>274</v>
      </c>
      <c r="D190" s="228" t="s">
        <v>156</v>
      </c>
      <c r="E190" s="229" t="s">
        <v>275</v>
      </c>
      <c r="F190" s="230" t="s">
        <v>276</v>
      </c>
      <c r="G190" s="231" t="s">
        <v>159</v>
      </c>
      <c r="H190" s="232">
        <v>118.91</v>
      </c>
      <c r="I190" s="233"/>
      <c r="J190" s="234">
        <f>ROUND(I190*H190,2)</f>
        <v>0</v>
      </c>
      <c r="K190" s="230" t="s">
        <v>160</v>
      </c>
      <c r="L190" s="44"/>
      <c r="M190" s="235" t="s">
        <v>1</v>
      </c>
      <c r="N190" s="236" t="s">
        <v>51</v>
      </c>
      <c r="O190" s="91"/>
      <c r="P190" s="237">
        <f>O190*H190</f>
        <v>0</v>
      </c>
      <c r="Q190" s="237">
        <v>0.0018247000000000001</v>
      </c>
      <c r="R190" s="237">
        <f>Q190*H190</f>
        <v>0.21697507699999999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161</v>
      </c>
      <c r="AT190" s="239" t="s">
        <v>156</v>
      </c>
      <c r="AU190" s="239" t="s">
        <v>95</v>
      </c>
      <c r="AY190" s="16" t="s">
        <v>154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6" t="s">
        <v>93</v>
      </c>
      <c r="BK190" s="240">
        <f>ROUND(I190*H190,2)</f>
        <v>0</v>
      </c>
      <c r="BL190" s="16" t="s">
        <v>161</v>
      </c>
      <c r="BM190" s="239" t="s">
        <v>277</v>
      </c>
    </row>
    <row r="191" s="13" customFormat="1">
      <c r="A191" s="13"/>
      <c r="B191" s="241"/>
      <c r="C191" s="242"/>
      <c r="D191" s="243" t="s">
        <v>163</v>
      </c>
      <c r="E191" s="244" t="s">
        <v>1</v>
      </c>
      <c r="F191" s="245" t="s">
        <v>278</v>
      </c>
      <c r="G191" s="242"/>
      <c r="H191" s="246">
        <v>118.91</v>
      </c>
      <c r="I191" s="247"/>
      <c r="J191" s="242"/>
      <c r="K191" s="242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163</v>
      </c>
      <c r="AU191" s="252" t="s">
        <v>95</v>
      </c>
      <c r="AV191" s="13" t="s">
        <v>95</v>
      </c>
      <c r="AW191" s="13" t="s">
        <v>41</v>
      </c>
      <c r="AX191" s="13" t="s">
        <v>93</v>
      </c>
      <c r="AY191" s="252" t="s">
        <v>154</v>
      </c>
    </row>
    <row r="192" s="2" customFormat="1">
      <c r="A192" s="38"/>
      <c r="B192" s="39"/>
      <c r="C192" s="228" t="s">
        <v>7</v>
      </c>
      <c r="D192" s="228" t="s">
        <v>156</v>
      </c>
      <c r="E192" s="229" t="s">
        <v>279</v>
      </c>
      <c r="F192" s="230" t="s">
        <v>280</v>
      </c>
      <c r="G192" s="231" t="s">
        <v>159</v>
      </c>
      <c r="H192" s="232">
        <v>118.91</v>
      </c>
      <c r="I192" s="233"/>
      <c r="J192" s="234">
        <f>ROUND(I192*H192,2)</f>
        <v>0</v>
      </c>
      <c r="K192" s="230" t="s">
        <v>160</v>
      </c>
      <c r="L192" s="44"/>
      <c r="M192" s="235" t="s">
        <v>1</v>
      </c>
      <c r="N192" s="236" t="s">
        <v>51</v>
      </c>
      <c r="O192" s="91"/>
      <c r="P192" s="237">
        <f>O192*H192</f>
        <v>0</v>
      </c>
      <c r="Q192" s="237">
        <v>3.6000000000000001E-05</v>
      </c>
      <c r="R192" s="237">
        <f>Q192*H192</f>
        <v>0.0042807599999999998</v>
      </c>
      <c r="S192" s="237">
        <v>0</v>
      </c>
      <c r="T192" s="23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161</v>
      </c>
      <c r="AT192" s="239" t="s">
        <v>156</v>
      </c>
      <c r="AU192" s="239" t="s">
        <v>95</v>
      </c>
      <c r="AY192" s="16" t="s">
        <v>154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6" t="s">
        <v>93</v>
      </c>
      <c r="BK192" s="240">
        <f>ROUND(I192*H192,2)</f>
        <v>0</v>
      </c>
      <c r="BL192" s="16" t="s">
        <v>161</v>
      </c>
      <c r="BM192" s="239" t="s">
        <v>281</v>
      </c>
    </row>
    <row r="193" s="2" customFormat="1" ht="16.5" customHeight="1">
      <c r="A193" s="38"/>
      <c r="B193" s="39"/>
      <c r="C193" s="228" t="s">
        <v>282</v>
      </c>
      <c r="D193" s="228" t="s">
        <v>156</v>
      </c>
      <c r="E193" s="229" t="s">
        <v>283</v>
      </c>
      <c r="F193" s="230" t="s">
        <v>284</v>
      </c>
      <c r="G193" s="231" t="s">
        <v>190</v>
      </c>
      <c r="H193" s="232">
        <v>5.2770000000000001</v>
      </c>
      <c r="I193" s="233"/>
      <c r="J193" s="234">
        <f>ROUND(I193*H193,2)</f>
        <v>0</v>
      </c>
      <c r="K193" s="230" t="s">
        <v>160</v>
      </c>
      <c r="L193" s="44"/>
      <c r="M193" s="235" t="s">
        <v>1</v>
      </c>
      <c r="N193" s="236" t="s">
        <v>51</v>
      </c>
      <c r="O193" s="91"/>
      <c r="P193" s="237">
        <f>O193*H193</f>
        <v>0</v>
      </c>
      <c r="Q193" s="237">
        <v>1.0384500000000001</v>
      </c>
      <c r="R193" s="237">
        <f>Q193*H193</f>
        <v>5.4799006500000003</v>
      </c>
      <c r="S193" s="237">
        <v>0</v>
      </c>
      <c r="T193" s="23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9" t="s">
        <v>161</v>
      </c>
      <c r="AT193" s="239" t="s">
        <v>156</v>
      </c>
      <c r="AU193" s="239" t="s">
        <v>95</v>
      </c>
      <c r="AY193" s="16" t="s">
        <v>154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6" t="s">
        <v>93</v>
      </c>
      <c r="BK193" s="240">
        <f>ROUND(I193*H193,2)</f>
        <v>0</v>
      </c>
      <c r="BL193" s="16" t="s">
        <v>161</v>
      </c>
      <c r="BM193" s="239" t="s">
        <v>285</v>
      </c>
    </row>
    <row r="194" s="13" customFormat="1">
      <c r="A194" s="13"/>
      <c r="B194" s="241"/>
      <c r="C194" s="242"/>
      <c r="D194" s="243" t="s">
        <v>163</v>
      </c>
      <c r="E194" s="244" t="s">
        <v>1</v>
      </c>
      <c r="F194" s="245" t="s">
        <v>286</v>
      </c>
      <c r="G194" s="242"/>
      <c r="H194" s="246">
        <v>5.2770000000000001</v>
      </c>
      <c r="I194" s="247"/>
      <c r="J194" s="242"/>
      <c r="K194" s="242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163</v>
      </c>
      <c r="AU194" s="252" t="s">
        <v>95</v>
      </c>
      <c r="AV194" s="13" t="s">
        <v>95</v>
      </c>
      <c r="AW194" s="13" t="s">
        <v>41</v>
      </c>
      <c r="AX194" s="13" t="s">
        <v>93</v>
      </c>
      <c r="AY194" s="252" t="s">
        <v>154</v>
      </c>
    </row>
    <row r="195" s="2" customFormat="1" ht="21.75" customHeight="1">
      <c r="A195" s="38"/>
      <c r="B195" s="39"/>
      <c r="C195" s="228" t="s">
        <v>287</v>
      </c>
      <c r="D195" s="228" t="s">
        <v>156</v>
      </c>
      <c r="E195" s="229" t="s">
        <v>288</v>
      </c>
      <c r="F195" s="230" t="s">
        <v>289</v>
      </c>
      <c r="G195" s="231" t="s">
        <v>167</v>
      </c>
      <c r="H195" s="232">
        <v>6</v>
      </c>
      <c r="I195" s="233"/>
      <c r="J195" s="234">
        <f>ROUND(I195*H195,2)</f>
        <v>0</v>
      </c>
      <c r="K195" s="230" t="s">
        <v>1</v>
      </c>
      <c r="L195" s="44"/>
      <c r="M195" s="235" t="s">
        <v>1</v>
      </c>
      <c r="N195" s="236" t="s">
        <v>51</v>
      </c>
      <c r="O195" s="91"/>
      <c r="P195" s="237">
        <f>O195*H195</f>
        <v>0</v>
      </c>
      <c r="Q195" s="237">
        <v>0.00080900000000000004</v>
      </c>
      <c r="R195" s="237">
        <f>Q195*H195</f>
        <v>0.0048540000000000007</v>
      </c>
      <c r="S195" s="237">
        <v>0</v>
      </c>
      <c r="T195" s="23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9" t="s">
        <v>161</v>
      </c>
      <c r="AT195" s="239" t="s">
        <v>156</v>
      </c>
      <c r="AU195" s="239" t="s">
        <v>95</v>
      </c>
      <c r="AY195" s="16" t="s">
        <v>154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6" t="s">
        <v>93</v>
      </c>
      <c r="BK195" s="240">
        <f>ROUND(I195*H195,2)</f>
        <v>0</v>
      </c>
      <c r="BL195" s="16" t="s">
        <v>161</v>
      </c>
      <c r="BM195" s="239" t="s">
        <v>290</v>
      </c>
    </row>
    <row r="196" s="2" customFormat="1">
      <c r="A196" s="38"/>
      <c r="B196" s="39"/>
      <c r="C196" s="40"/>
      <c r="D196" s="243" t="s">
        <v>207</v>
      </c>
      <c r="E196" s="40"/>
      <c r="F196" s="264" t="s">
        <v>291</v>
      </c>
      <c r="G196" s="40"/>
      <c r="H196" s="40"/>
      <c r="I196" s="265"/>
      <c r="J196" s="40"/>
      <c r="K196" s="40"/>
      <c r="L196" s="44"/>
      <c r="M196" s="266"/>
      <c r="N196" s="26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6" t="s">
        <v>207</v>
      </c>
      <c r="AU196" s="16" t="s">
        <v>95</v>
      </c>
    </row>
    <row r="197" s="2" customFormat="1" ht="21.75" customHeight="1">
      <c r="A197" s="38"/>
      <c r="B197" s="39"/>
      <c r="C197" s="228" t="s">
        <v>292</v>
      </c>
      <c r="D197" s="228" t="s">
        <v>156</v>
      </c>
      <c r="E197" s="229" t="s">
        <v>293</v>
      </c>
      <c r="F197" s="230" t="s">
        <v>294</v>
      </c>
      <c r="G197" s="231" t="s">
        <v>295</v>
      </c>
      <c r="H197" s="232">
        <v>1</v>
      </c>
      <c r="I197" s="233"/>
      <c r="J197" s="234">
        <f>ROUND(I197*H197,2)</f>
        <v>0</v>
      </c>
      <c r="K197" s="230" t="s">
        <v>1</v>
      </c>
      <c r="L197" s="44"/>
      <c r="M197" s="235" t="s">
        <v>1</v>
      </c>
      <c r="N197" s="236" t="s">
        <v>51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161</v>
      </c>
      <c r="AT197" s="239" t="s">
        <v>156</v>
      </c>
      <c r="AU197" s="239" t="s">
        <v>95</v>
      </c>
      <c r="AY197" s="16" t="s">
        <v>154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6" t="s">
        <v>93</v>
      </c>
      <c r="BK197" s="240">
        <f>ROUND(I197*H197,2)</f>
        <v>0</v>
      </c>
      <c r="BL197" s="16" t="s">
        <v>161</v>
      </c>
      <c r="BM197" s="239" t="s">
        <v>296</v>
      </c>
    </row>
    <row r="198" s="2" customFormat="1">
      <c r="A198" s="38"/>
      <c r="B198" s="39"/>
      <c r="C198" s="40"/>
      <c r="D198" s="243" t="s">
        <v>207</v>
      </c>
      <c r="E198" s="40"/>
      <c r="F198" s="264" t="s">
        <v>297</v>
      </c>
      <c r="G198" s="40"/>
      <c r="H198" s="40"/>
      <c r="I198" s="265"/>
      <c r="J198" s="40"/>
      <c r="K198" s="40"/>
      <c r="L198" s="44"/>
      <c r="M198" s="266"/>
      <c r="N198" s="26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6" t="s">
        <v>207</v>
      </c>
      <c r="AU198" s="16" t="s">
        <v>95</v>
      </c>
    </row>
    <row r="199" s="12" customFormat="1" ht="22.8" customHeight="1">
      <c r="A199" s="12"/>
      <c r="B199" s="212"/>
      <c r="C199" s="213"/>
      <c r="D199" s="214" t="s">
        <v>85</v>
      </c>
      <c r="E199" s="226" t="s">
        <v>161</v>
      </c>
      <c r="F199" s="226" t="s">
        <v>298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SUM(P200:P237)</f>
        <v>0</v>
      </c>
      <c r="Q199" s="220"/>
      <c r="R199" s="221">
        <f>SUM(R200:R237)</f>
        <v>12.206279374400001</v>
      </c>
      <c r="S199" s="220"/>
      <c r="T199" s="222">
        <f>SUM(T200:T237)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93</v>
      </c>
      <c r="AT199" s="224" t="s">
        <v>85</v>
      </c>
      <c r="AU199" s="224" t="s">
        <v>93</v>
      </c>
      <c r="AY199" s="223" t="s">
        <v>154</v>
      </c>
      <c r="BK199" s="225">
        <f>SUM(BK200:BK237)</f>
        <v>0</v>
      </c>
    </row>
    <row r="200" s="2" customFormat="1">
      <c r="A200" s="38"/>
      <c r="B200" s="39"/>
      <c r="C200" s="228" t="s">
        <v>299</v>
      </c>
      <c r="D200" s="228" t="s">
        <v>156</v>
      </c>
      <c r="E200" s="229" t="s">
        <v>300</v>
      </c>
      <c r="F200" s="230" t="s">
        <v>301</v>
      </c>
      <c r="G200" s="231" t="s">
        <v>159</v>
      </c>
      <c r="H200" s="232">
        <v>20.855</v>
      </c>
      <c r="I200" s="233"/>
      <c r="J200" s="234">
        <f>ROUND(I200*H200,2)</f>
        <v>0</v>
      </c>
      <c r="K200" s="230" t="s">
        <v>160</v>
      </c>
      <c r="L200" s="44"/>
      <c r="M200" s="235" t="s">
        <v>1</v>
      </c>
      <c r="N200" s="236" t="s">
        <v>51</v>
      </c>
      <c r="O200" s="91"/>
      <c r="P200" s="237">
        <f>O200*H200</f>
        <v>0</v>
      </c>
      <c r="Q200" s="237">
        <v>0</v>
      </c>
      <c r="R200" s="237">
        <f>Q200*H200</f>
        <v>0</v>
      </c>
      <c r="S200" s="237">
        <v>0</v>
      </c>
      <c r="T200" s="23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9" t="s">
        <v>161</v>
      </c>
      <c r="AT200" s="239" t="s">
        <v>156</v>
      </c>
      <c r="AU200" s="239" t="s">
        <v>95</v>
      </c>
      <c r="AY200" s="16" t="s">
        <v>154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6" t="s">
        <v>93</v>
      </c>
      <c r="BK200" s="240">
        <f>ROUND(I200*H200,2)</f>
        <v>0</v>
      </c>
      <c r="BL200" s="16" t="s">
        <v>161</v>
      </c>
      <c r="BM200" s="239" t="s">
        <v>302</v>
      </c>
    </row>
    <row r="201" s="13" customFormat="1">
      <c r="A201" s="13"/>
      <c r="B201" s="241"/>
      <c r="C201" s="242"/>
      <c r="D201" s="243" t="s">
        <v>163</v>
      </c>
      <c r="E201" s="244" t="s">
        <v>1</v>
      </c>
      <c r="F201" s="245" t="s">
        <v>303</v>
      </c>
      <c r="G201" s="242"/>
      <c r="H201" s="246">
        <v>20.855</v>
      </c>
      <c r="I201" s="247"/>
      <c r="J201" s="242"/>
      <c r="K201" s="242"/>
      <c r="L201" s="248"/>
      <c r="M201" s="249"/>
      <c r="N201" s="250"/>
      <c r="O201" s="250"/>
      <c r="P201" s="250"/>
      <c r="Q201" s="250"/>
      <c r="R201" s="250"/>
      <c r="S201" s="250"/>
      <c r="T201" s="25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2" t="s">
        <v>163</v>
      </c>
      <c r="AU201" s="252" t="s">
        <v>95</v>
      </c>
      <c r="AV201" s="13" t="s">
        <v>95</v>
      </c>
      <c r="AW201" s="13" t="s">
        <v>41</v>
      </c>
      <c r="AX201" s="13" t="s">
        <v>93</v>
      </c>
      <c r="AY201" s="252" t="s">
        <v>154</v>
      </c>
    </row>
    <row r="202" s="2" customFormat="1" ht="21.75" customHeight="1">
      <c r="A202" s="38"/>
      <c r="B202" s="39"/>
      <c r="C202" s="228" t="s">
        <v>304</v>
      </c>
      <c r="D202" s="228" t="s">
        <v>156</v>
      </c>
      <c r="E202" s="229" t="s">
        <v>305</v>
      </c>
      <c r="F202" s="230" t="s">
        <v>306</v>
      </c>
      <c r="G202" s="231" t="s">
        <v>190</v>
      </c>
      <c r="H202" s="232">
        <v>3.5699999999999998</v>
      </c>
      <c r="I202" s="233"/>
      <c r="J202" s="234">
        <f>ROUND(I202*H202,2)</f>
        <v>0</v>
      </c>
      <c r="K202" s="230" t="s">
        <v>1</v>
      </c>
      <c r="L202" s="44"/>
      <c r="M202" s="235" t="s">
        <v>1</v>
      </c>
      <c r="N202" s="236" t="s">
        <v>51</v>
      </c>
      <c r="O202" s="91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9" t="s">
        <v>161</v>
      </c>
      <c r="AT202" s="239" t="s">
        <v>156</v>
      </c>
      <c r="AU202" s="239" t="s">
        <v>95</v>
      </c>
      <c r="AY202" s="16" t="s">
        <v>154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6" t="s">
        <v>93</v>
      </c>
      <c r="BK202" s="240">
        <f>ROUND(I202*H202,2)</f>
        <v>0</v>
      </c>
      <c r="BL202" s="16" t="s">
        <v>161</v>
      </c>
      <c r="BM202" s="239" t="s">
        <v>307</v>
      </c>
    </row>
    <row r="203" s="13" customFormat="1">
      <c r="A203" s="13"/>
      <c r="B203" s="241"/>
      <c r="C203" s="242"/>
      <c r="D203" s="243" t="s">
        <v>163</v>
      </c>
      <c r="E203" s="244" t="s">
        <v>1</v>
      </c>
      <c r="F203" s="245" t="s">
        <v>308</v>
      </c>
      <c r="G203" s="242"/>
      <c r="H203" s="246">
        <v>3.5699999999999998</v>
      </c>
      <c r="I203" s="247"/>
      <c r="J203" s="242"/>
      <c r="K203" s="242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163</v>
      </c>
      <c r="AU203" s="252" t="s">
        <v>95</v>
      </c>
      <c r="AV203" s="13" t="s">
        <v>95</v>
      </c>
      <c r="AW203" s="13" t="s">
        <v>41</v>
      </c>
      <c r="AX203" s="13" t="s">
        <v>93</v>
      </c>
      <c r="AY203" s="252" t="s">
        <v>154</v>
      </c>
    </row>
    <row r="204" s="2" customFormat="1" ht="21.75" customHeight="1">
      <c r="A204" s="38"/>
      <c r="B204" s="39"/>
      <c r="C204" s="228" t="s">
        <v>309</v>
      </c>
      <c r="D204" s="228" t="s">
        <v>156</v>
      </c>
      <c r="E204" s="229" t="s">
        <v>310</v>
      </c>
      <c r="F204" s="230" t="s">
        <v>311</v>
      </c>
      <c r="G204" s="231" t="s">
        <v>190</v>
      </c>
      <c r="H204" s="232">
        <v>15.369</v>
      </c>
      <c r="I204" s="233"/>
      <c r="J204" s="234">
        <f>ROUND(I204*H204,2)</f>
        <v>0</v>
      </c>
      <c r="K204" s="230" t="s">
        <v>1</v>
      </c>
      <c r="L204" s="44"/>
      <c r="M204" s="235" t="s">
        <v>1</v>
      </c>
      <c r="N204" s="236" t="s">
        <v>51</v>
      </c>
      <c r="O204" s="91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9" t="s">
        <v>161</v>
      </c>
      <c r="AT204" s="239" t="s">
        <v>156</v>
      </c>
      <c r="AU204" s="239" t="s">
        <v>95</v>
      </c>
      <c r="AY204" s="16" t="s">
        <v>154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6" t="s">
        <v>93</v>
      </c>
      <c r="BK204" s="240">
        <f>ROUND(I204*H204,2)</f>
        <v>0</v>
      </c>
      <c r="BL204" s="16" t="s">
        <v>161</v>
      </c>
      <c r="BM204" s="239" t="s">
        <v>312</v>
      </c>
    </row>
    <row r="205" s="13" customFormat="1">
      <c r="A205" s="13"/>
      <c r="B205" s="241"/>
      <c r="C205" s="242"/>
      <c r="D205" s="243" t="s">
        <v>163</v>
      </c>
      <c r="E205" s="244" t="s">
        <v>1</v>
      </c>
      <c r="F205" s="245" t="s">
        <v>313</v>
      </c>
      <c r="G205" s="242"/>
      <c r="H205" s="246">
        <v>15.369</v>
      </c>
      <c r="I205" s="247"/>
      <c r="J205" s="242"/>
      <c r="K205" s="242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163</v>
      </c>
      <c r="AU205" s="252" t="s">
        <v>95</v>
      </c>
      <c r="AV205" s="13" t="s">
        <v>95</v>
      </c>
      <c r="AW205" s="13" t="s">
        <v>41</v>
      </c>
      <c r="AX205" s="13" t="s">
        <v>93</v>
      </c>
      <c r="AY205" s="252" t="s">
        <v>154</v>
      </c>
    </row>
    <row r="206" s="2" customFormat="1" ht="21.75" customHeight="1">
      <c r="A206" s="38"/>
      <c r="B206" s="39"/>
      <c r="C206" s="228" t="s">
        <v>314</v>
      </c>
      <c r="D206" s="228" t="s">
        <v>156</v>
      </c>
      <c r="E206" s="229" t="s">
        <v>315</v>
      </c>
      <c r="F206" s="230" t="s">
        <v>316</v>
      </c>
      <c r="G206" s="231" t="s">
        <v>175</v>
      </c>
      <c r="H206" s="232">
        <v>2.2000000000000002</v>
      </c>
      <c r="I206" s="233"/>
      <c r="J206" s="234">
        <f>ROUND(I206*H206,2)</f>
        <v>0</v>
      </c>
      <c r="K206" s="230" t="s">
        <v>160</v>
      </c>
      <c r="L206" s="44"/>
      <c r="M206" s="235" t="s">
        <v>1</v>
      </c>
      <c r="N206" s="236" t="s">
        <v>51</v>
      </c>
      <c r="O206" s="91"/>
      <c r="P206" s="237">
        <f>O206*H206</f>
        <v>0</v>
      </c>
      <c r="Q206" s="237">
        <v>0</v>
      </c>
      <c r="R206" s="237">
        <f>Q206*H206</f>
        <v>0</v>
      </c>
      <c r="S206" s="237">
        <v>0</v>
      </c>
      <c r="T206" s="23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161</v>
      </c>
      <c r="AT206" s="239" t="s">
        <v>156</v>
      </c>
      <c r="AU206" s="239" t="s">
        <v>95</v>
      </c>
      <c r="AY206" s="16" t="s">
        <v>154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6" t="s">
        <v>93</v>
      </c>
      <c r="BK206" s="240">
        <f>ROUND(I206*H206,2)</f>
        <v>0</v>
      </c>
      <c r="BL206" s="16" t="s">
        <v>161</v>
      </c>
      <c r="BM206" s="239" t="s">
        <v>317</v>
      </c>
    </row>
    <row r="207" s="13" customFormat="1">
      <c r="A207" s="13"/>
      <c r="B207" s="241"/>
      <c r="C207" s="242"/>
      <c r="D207" s="243" t="s">
        <v>163</v>
      </c>
      <c r="E207" s="244" t="s">
        <v>1</v>
      </c>
      <c r="F207" s="245" t="s">
        <v>318</v>
      </c>
      <c r="G207" s="242"/>
      <c r="H207" s="246">
        <v>2.2000000000000002</v>
      </c>
      <c r="I207" s="247"/>
      <c r="J207" s="242"/>
      <c r="K207" s="242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163</v>
      </c>
      <c r="AU207" s="252" t="s">
        <v>95</v>
      </c>
      <c r="AV207" s="13" t="s">
        <v>95</v>
      </c>
      <c r="AW207" s="13" t="s">
        <v>41</v>
      </c>
      <c r="AX207" s="13" t="s">
        <v>93</v>
      </c>
      <c r="AY207" s="252" t="s">
        <v>154</v>
      </c>
    </row>
    <row r="208" s="2" customFormat="1">
      <c r="A208" s="38"/>
      <c r="B208" s="39"/>
      <c r="C208" s="228" t="s">
        <v>319</v>
      </c>
      <c r="D208" s="228" t="s">
        <v>156</v>
      </c>
      <c r="E208" s="229" t="s">
        <v>320</v>
      </c>
      <c r="F208" s="230" t="s">
        <v>321</v>
      </c>
      <c r="G208" s="231" t="s">
        <v>159</v>
      </c>
      <c r="H208" s="232">
        <v>14.16</v>
      </c>
      <c r="I208" s="233"/>
      <c r="J208" s="234">
        <f>ROUND(I208*H208,2)</f>
        <v>0</v>
      </c>
      <c r="K208" s="230" t="s">
        <v>160</v>
      </c>
      <c r="L208" s="44"/>
      <c r="M208" s="235" t="s">
        <v>1</v>
      </c>
      <c r="N208" s="236" t="s">
        <v>51</v>
      </c>
      <c r="O208" s="91"/>
      <c r="P208" s="237">
        <f>O208*H208</f>
        <v>0</v>
      </c>
      <c r="Q208" s="237">
        <v>0.017870259999999999</v>
      </c>
      <c r="R208" s="237">
        <f>Q208*H208</f>
        <v>0.25304288159999999</v>
      </c>
      <c r="S208" s="237">
        <v>0</v>
      </c>
      <c r="T208" s="23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9" t="s">
        <v>161</v>
      </c>
      <c r="AT208" s="239" t="s">
        <v>156</v>
      </c>
      <c r="AU208" s="239" t="s">
        <v>95</v>
      </c>
      <c r="AY208" s="16" t="s">
        <v>154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6" t="s">
        <v>93</v>
      </c>
      <c r="BK208" s="240">
        <f>ROUND(I208*H208,2)</f>
        <v>0</v>
      </c>
      <c r="BL208" s="16" t="s">
        <v>161</v>
      </c>
      <c r="BM208" s="239" t="s">
        <v>322</v>
      </c>
    </row>
    <row r="209" s="13" customFormat="1">
      <c r="A209" s="13"/>
      <c r="B209" s="241"/>
      <c r="C209" s="242"/>
      <c r="D209" s="243" t="s">
        <v>163</v>
      </c>
      <c r="E209" s="244" t="s">
        <v>1</v>
      </c>
      <c r="F209" s="245" t="s">
        <v>323</v>
      </c>
      <c r="G209" s="242"/>
      <c r="H209" s="246">
        <v>14.16</v>
      </c>
      <c r="I209" s="247"/>
      <c r="J209" s="242"/>
      <c r="K209" s="242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163</v>
      </c>
      <c r="AU209" s="252" t="s">
        <v>95</v>
      </c>
      <c r="AV209" s="13" t="s">
        <v>95</v>
      </c>
      <c r="AW209" s="13" t="s">
        <v>41</v>
      </c>
      <c r="AX209" s="13" t="s">
        <v>93</v>
      </c>
      <c r="AY209" s="252" t="s">
        <v>154</v>
      </c>
    </row>
    <row r="210" s="2" customFormat="1">
      <c r="A210" s="38"/>
      <c r="B210" s="39"/>
      <c r="C210" s="228" t="s">
        <v>324</v>
      </c>
      <c r="D210" s="228" t="s">
        <v>156</v>
      </c>
      <c r="E210" s="229" t="s">
        <v>325</v>
      </c>
      <c r="F210" s="230" t="s">
        <v>326</v>
      </c>
      <c r="G210" s="231" t="s">
        <v>159</v>
      </c>
      <c r="H210" s="232">
        <v>14.16</v>
      </c>
      <c r="I210" s="233"/>
      <c r="J210" s="234">
        <f>ROUND(I210*H210,2)</f>
        <v>0</v>
      </c>
      <c r="K210" s="230" t="s">
        <v>160</v>
      </c>
      <c r="L210" s="44"/>
      <c r="M210" s="235" t="s">
        <v>1</v>
      </c>
      <c r="N210" s="236" t="s">
        <v>51</v>
      </c>
      <c r="O210" s="91"/>
      <c r="P210" s="237">
        <f>O210*H210</f>
        <v>0</v>
      </c>
      <c r="Q210" s="237">
        <v>0</v>
      </c>
      <c r="R210" s="237">
        <f>Q210*H210</f>
        <v>0</v>
      </c>
      <c r="S210" s="237">
        <v>0</v>
      </c>
      <c r="T210" s="23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9" t="s">
        <v>161</v>
      </c>
      <c r="AT210" s="239" t="s">
        <v>156</v>
      </c>
      <c r="AU210" s="239" t="s">
        <v>95</v>
      </c>
      <c r="AY210" s="16" t="s">
        <v>154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6" t="s">
        <v>93</v>
      </c>
      <c r="BK210" s="240">
        <f>ROUND(I210*H210,2)</f>
        <v>0</v>
      </c>
      <c r="BL210" s="16" t="s">
        <v>161</v>
      </c>
      <c r="BM210" s="239" t="s">
        <v>327</v>
      </c>
    </row>
    <row r="211" s="2" customFormat="1" ht="21.75" customHeight="1">
      <c r="A211" s="38"/>
      <c r="B211" s="39"/>
      <c r="C211" s="228" t="s">
        <v>328</v>
      </c>
      <c r="D211" s="228" t="s">
        <v>156</v>
      </c>
      <c r="E211" s="229" t="s">
        <v>329</v>
      </c>
      <c r="F211" s="230" t="s">
        <v>330</v>
      </c>
      <c r="G211" s="231" t="s">
        <v>190</v>
      </c>
      <c r="H211" s="232">
        <v>0.20399999999999999</v>
      </c>
      <c r="I211" s="233"/>
      <c r="J211" s="234">
        <f>ROUND(I211*H211,2)</f>
        <v>0</v>
      </c>
      <c r="K211" s="230" t="s">
        <v>160</v>
      </c>
      <c r="L211" s="44"/>
      <c r="M211" s="235" t="s">
        <v>1</v>
      </c>
      <c r="N211" s="236" t="s">
        <v>51</v>
      </c>
      <c r="O211" s="91"/>
      <c r="P211" s="237">
        <f>O211*H211</f>
        <v>0</v>
      </c>
      <c r="Q211" s="237">
        <v>1.0591592000000001</v>
      </c>
      <c r="R211" s="237">
        <f>Q211*H211</f>
        <v>0.21606847679999999</v>
      </c>
      <c r="S211" s="237">
        <v>0</v>
      </c>
      <c r="T211" s="23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9" t="s">
        <v>161</v>
      </c>
      <c r="AT211" s="239" t="s">
        <v>156</v>
      </c>
      <c r="AU211" s="239" t="s">
        <v>95</v>
      </c>
      <c r="AY211" s="16" t="s">
        <v>154</v>
      </c>
      <c r="BE211" s="240">
        <f>IF(N211="základní",J211,0)</f>
        <v>0</v>
      </c>
      <c r="BF211" s="240">
        <f>IF(N211="snížená",J211,0)</f>
        <v>0</v>
      </c>
      <c r="BG211" s="240">
        <f>IF(N211="zákl. přenesená",J211,0)</f>
        <v>0</v>
      </c>
      <c r="BH211" s="240">
        <f>IF(N211="sníž. přenesená",J211,0)</f>
        <v>0</v>
      </c>
      <c r="BI211" s="240">
        <f>IF(N211="nulová",J211,0)</f>
        <v>0</v>
      </c>
      <c r="BJ211" s="16" t="s">
        <v>93</v>
      </c>
      <c r="BK211" s="240">
        <f>ROUND(I211*H211,2)</f>
        <v>0</v>
      </c>
      <c r="BL211" s="16" t="s">
        <v>161</v>
      </c>
      <c r="BM211" s="239" t="s">
        <v>331</v>
      </c>
    </row>
    <row r="212" s="13" customFormat="1">
      <c r="A212" s="13"/>
      <c r="B212" s="241"/>
      <c r="C212" s="242"/>
      <c r="D212" s="243" t="s">
        <v>163</v>
      </c>
      <c r="E212" s="244" t="s">
        <v>1</v>
      </c>
      <c r="F212" s="245" t="s">
        <v>332</v>
      </c>
      <c r="G212" s="242"/>
      <c r="H212" s="246">
        <v>0.20399999999999999</v>
      </c>
      <c r="I212" s="247"/>
      <c r="J212" s="242"/>
      <c r="K212" s="242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163</v>
      </c>
      <c r="AU212" s="252" t="s">
        <v>95</v>
      </c>
      <c r="AV212" s="13" t="s">
        <v>95</v>
      </c>
      <c r="AW212" s="13" t="s">
        <v>41</v>
      </c>
      <c r="AX212" s="13" t="s">
        <v>93</v>
      </c>
      <c r="AY212" s="252" t="s">
        <v>154</v>
      </c>
    </row>
    <row r="213" s="2" customFormat="1" ht="16.5" customHeight="1">
      <c r="A213" s="38"/>
      <c r="B213" s="39"/>
      <c r="C213" s="228" t="s">
        <v>333</v>
      </c>
      <c r="D213" s="228" t="s">
        <v>156</v>
      </c>
      <c r="E213" s="229" t="s">
        <v>334</v>
      </c>
      <c r="F213" s="230" t="s">
        <v>335</v>
      </c>
      <c r="G213" s="231" t="s">
        <v>190</v>
      </c>
      <c r="H213" s="232">
        <v>24.443000000000001</v>
      </c>
      <c r="I213" s="233"/>
      <c r="J213" s="234">
        <f>ROUND(I213*H213,2)</f>
        <v>0</v>
      </c>
      <c r="K213" s="230" t="s">
        <v>1</v>
      </c>
      <c r="L213" s="44"/>
      <c r="M213" s="235" t="s">
        <v>1</v>
      </c>
      <c r="N213" s="236" t="s">
        <v>51</v>
      </c>
      <c r="O213" s="91"/>
      <c r="P213" s="237">
        <f>O213*H213</f>
        <v>0</v>
      </c>
      <c r="Q213" s="237">
        <v>0</v>
      </c>
      <c r="R213" s="237">
        <f>Q213*H213</f>
        <v>0</v>
      </c>
      <c r="S213" s="237">
        <v>0</v>
      </c>
      <c r="T213" s="23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9" t="s">
        <v>161</v>
      </c>
      <c r="AT213" s="239" t="s">
        <v>156</v>
      </c>
      <c r="AU213" s="239" t="s">
        <v>95</v>
      </c>
      <c r="AY213" s="16" t="s">
        <v>154</v>
      </c>
      <c r="BE213" s="240">
        <f>IF(N213="základní",J213,0)</f>
        <v>0</v>
      </c>
      <c r="BF213" s="240">
        <f>IF(N213="snížená",J213,0)</f>
        <v>0</v>
      </c>
      <c r="BG213" s="240">
        <f>IF(N213="zákl. přenesená",J213,0)</f>
        <v>0</v>
      </c>
      <c r="BH213" s="240">
        <f>IF(N213="sníž. přenesená",J213,0)</f>
        <v>0</v>
      </c>
      <c r="BI213" s="240">
        <f>IF(N213="nulová",J213,0)</f>
        <v>0</v>
      </c>
      <c r="BJ213" s="16" t="s">
        <v>93</v>
      </c>
      <c r="BK213" s="240">
        <f>ROUND(I213*H213,2)</f>
        <v>0</v>
      </c>
      <c r="BL213" s="16" t="s">
        <v>161</v>
      </c>
      <c r="BM213" s="239" t="s">
        <v>336</v>
      </c>
    </row>
    <row r="214" s="2" customFormat="1">
      <c r="A214" s="38"/>
      <c r="B214" s="39"/>
      <c r="C214" s="40"/>
      <c r="D214" s="243" t="s">
        <v>207</v>
      </c>
      <c r="E214" s="40"/>
      <c r="F214" s="264" t="s">
        <v>337</v>
      </c>
      <c r="G214" s="40"/>
      <c r="H214" s="40"/>
      <c r="I214" s="265"/>
      <c r="J214" s="40"/>
      <c r="K214" s="40"/>
      <c r="L214" s="44"/>
      <c r="M214" s="266"/>
      <c r="N214" s="26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6" t="s">
        <v>207</v>
      </c>
      <c r="AU214" s="16" t="s">
        <v>95</v>
      </c>
    </row>
    <row r="215" s="13" customFormat="1">
      <c r="A215" s="13"/>
      <c r="B215" s="241"/>
      <c r="C215" s="242"/>
      <c r="D215" s="243" t="s">
        <v>163</v>
      </c>
      <c r="E215" s="244" t="s">
        <v>1</v>
      </c>
      <c r="F215" s="245" t="s">
        <v>338</v>
      </c>
      <c r="G215" s="242"/>
      <c r="H215" s="246">
        <v>24.443000000000001</v>
      </c>
      <c r="I215" s="247"/>
      <c r="J215" s="242"/>
      <c r="K215" s="242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163</v>
      </c>
      <c r="AU215" s="252" t="s">
        <v>95</v>
      </c>
      <c r="AV215" s="13" t="s">
        <v>95</v>
      </c>
      <c r="AW215" s="13" t="s">
        <v>41</v>
      </c>
      <c r="AX215" s="13" t="s">
        <v>93</v>
      </c>
      <c r="AY215" s="252" t="s">
        <v>154</v>
      </c>
    </row>
    <row r="216" s="2" customFormat="1">
      <c r="A216" s="38"/>
      <c r="B216" s="39"/>
      <c r="C216" s="228" t="s">
        <v>339</v>
      </c>
      <c r="D216" s="228" t="s">
        <v>156</v>
      </c>
      <c r="E216" s="229" t="s">
        <v>340</v>
      </c>
      <c r="F216" s="230" t="s">
        <v>341</v>
      </c>
      <c r="G216" s="231" t="s">
        <v>342</v>
      </c>
      <c r="H216" s="232">
        <v>296</v>
      </c>
      <c r="I216" s="233"/>
      <c r="J216" s="234">
        <f>ROUND(I216*H216,2)</f>
        <v>0</v>
      </c>
      <c r="K216" s="230" t="s">
        <v>160</v>
      </c>
      <c r="L216" s="44"/>
      <c r="M216" s="235" t="s">
        <v>1</v>
      </c>
      <c r="N216" s="236" t="s">
        <v>51</v>
      </c>
      <c r="O216" s="91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9" t="s">
        <v>161</v>
      </c>
      <c r="AT216" s="239" t="s">
        <v>156</v>
      </c>
      <c r="AU216" s="239" t="s">
        <v>95</v>
      </c>
      <c r="AY216" s="16" t="s">
        <v>154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6" t="s">
        <v>93</v>
      </c>
      <c r="BK216" s="240">
        <f>ROUND(I216*H216,2)</f>
        <v>0</v>
      </c>
      <c r="BL216" s="16" t="s">
        <v>161</v>
      </c>
      <c r="BM216" s="239" t="s">
        <v>343</v>
      </c>
    </row>
    <row r="217" s="2" customFormat="1">
      <c r="A217" s="38"/>
      <c r="B217" s="39"/>
      <c r="C217" s="40"/>
      <c r="D217" s="243" t="s">
        <v>207</v>
      </c>
      <c r="E217" s="40"/>
      <c r="F217" s="264" t="s">
        <v>344</v>
      </c>
      <c r="G217" s="40"/>
      <c r="H217" s="40"/>
      <c r="I217" s="265"/>
      <c r="J217" s="40"/>
      <c r="K217" s="40"/>
      <c r="L217" s="44"/>
      <c r="M217" s="266"/>
      <c r="N217" s="26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6" t="s">
        <v>207</v>
      </c>
      <c r="AU217" s="16" t="s">
        <v>95</v>
      </c>
    </row>
    <row r="218" s="2" customFormat="1">
      <c r="A218" s="38"/>
      <c r="B218" s="39"/>
      <c r="C218" s="228" t="s">
        <v>345</v>
      </c>
      <c r="D218" s="228" t="s">
        <v>156</v>
      </c>
      <c r="E218" s="229" t="s">
        <v>346</v>
      </c>
      <c r="F218" s="230" t="s">
        <v>347</v>
      </c>
      <c r="G218" s="231" t="s">
        <v>342</v>
      </c>
      <c r="H218" s="232">
        <v>296</v>
      </c>
      <c r="I218" s="233"/>
      <c r="J218" s="234">
        <f>ROUND(I218*H218,2)</f>
        <v>0</v>
      </c>
      <c r="K218" s="230" t="s">
        <v>160</v>
      </c>
      <c r="L218" s="44"/>
      <c r="M218" s="235" t="s">
        <v>1</v>
      </c>
      <c r="N218" s="236" t="s">
        <v>51</v>
      </c>
      <c r="O218" s="91"/>
      <c r="P218" s="237">
        <f>O218*H218</f>
        <v>0</v>
      </c>
      <c r="Q218" s="237">
        <v>0</v>
      </c>
      <c r="R218" s="237">
        <f>Q218*H218</f>
        <v>0</v>
      </c>
      <c r="S218" s="237">
        <v>0</v>
      </c>
      <c r="T218" s="23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9" t="s">
        <v>161</v>
      </c>
      <c r="AT218" s="239" t="s">
        <v>156</v>
      </c>
      <c r="AU218" s="239" t="s">
        <v>95</v>
      </c>
      <c r="AY218" s="16" t="s">
        <v>154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6" t="s">
        <v>93</v>
      </c>
      <c r="BK218" s="240">
        <f>ROUND(I218*H218,2)</f>
        <v>0</v>
      </c>
      <c r="BL218" s="16" t="s">
        <v>161</v>
      </c>
      <c r="BM218" s="239" t="s">
        <v>348</v>
      </c>
    </row>
    <row r="219" s="2" customFormat="1">
      <c r="A219" s="38"/>
      <c r="B219" s="39"/>
      <c r="C219" s="40"/>
      <c r="D219" s="243" t="s">
        <v>207</v>
      </c>
      <c r="E219" s="40"/>
      <c r="F219" s="264" t="s">
        <v>349</v>
      </c>
      <c r="G219" s="40"/>
      <c r="H219" s="40"/>
      <c r="I219" s="265"/>
      <c r="J219" s="40"/>
      <c r="K219" s="40"/>
      <c r="L219" s="44"/>
      <c r="M219" s="266"/>
      <c r="N219" s="26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6" t="s">
        <v>207</v>
      </c>
      <c r="AU219" s="16" t="s">
        <v>95</v>
      </c>
    </row>
    <row r="220" s="2" customFormat="1" ht="16.5" customHeight="1">
      <c r="A220" s="38"/>
      <c r="B220" s="39"/>
      <c r="C220" s="268" t="s">
        <v>350</v>
      </c>
      <c r="D220" s="268" t="s">
        <v>213</v>
      </c>
      <c r="E220" s="269" t="s">
        <v>351</v>
      </c>
      <c r="F220" s="270" t="s">
        <v>352</v>
      </c>
      <c r="G220" s="271" t="s">
        <v>190</v>
      </c>
      <c r="H220" s="272">
        <v>0.30499999999999999</v>
      </c>
      <c r="I220" s="273"/>
      <c r="J220" s="274">
        <f>ROUND(I220*H220,2)</f>
        <v>0</v>
      </c>
      <c r="K220" s="270" t="s">
        <v>1</v>
      </c>
      <c r="L220" s="275"/>
      <c r="M220" s="276" t="s">
        <v>1</v>
      </c>
      <c r="N220" s="277" t="s">
        <v>51</v>
      </c>
      <c r="O220" s="91"/>
      <c r="P220" s="237">
        <f>O220*H220</f>
        <v>0</v>
      </c>
      <c r="Q220" s="237">
        <v>1</v>
      </c>
      <c r="R220" s="237">
        <f>Q220*H220</f>
        <v>0.30499999999999999</v>
      </c>
      <c r="S220" s="237">
        <v>0</v>
      </c>
      <c r="T220" s="23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9" t="s">
        <v>199</v>
      </c>
      <c r="AT220" s="239" t="s">
        <v>213</v>
      </c>
      <c r="AU220" s="239" t="s">
        <v>95</v>
      </c>
      <c r="AY220" s="16" t="s">
        <v>154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6" t="s">
        <v>93</v>
      </c>
      <c r="BK220" s="240">
        <f>ROUND(I220*H220,2)</f>
        <v>0</v>
      </c>
      <c r="BL220" s="16" t="s">
        <v>161</v>
      </c>
      <c r="BM220" s="239" t="s">
        <v>353</v>
      </c>
    </row>
    <row r="221" s="2" customFormat="1">
      <c r="A221" s="38"/>
      <c r="B221" s="39"/>
      <c r="C221" s="40"/>
      <c r="D221" s="243" t="s">
        <v>207</v>
      </c>
      <c r="E221" s="40"/>
      <c r="F221" s="264" t="s">
        <v>354</v>
      </c>
      <c r="G221" s="40"/>
      <c r="H221" s="40"/>
      <c r="I221" s="265"/>
      <c r="J221" s="40"/>
      <c r="K221" s="40"/>
      <c r="L221" s="44"/>
      <c r="M221" s="266"/>
      <c r="N221" s="267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6" t="s">
        <v>207</v>
      </c>
      <c r="AU221" s="16" t="s">
        <v>95</v>
      </c>
    </row>
    <row r="222" s="13" customFormat="1">
      <c r="A222" s="13"/>
      <c r="B222" s="241"/>
      <c r="C222" s="242"/>
      <c r="D222" s="243" t="s">
        <v>163</v>
      </c>
      <c r="E222" s="244" t="s">
        <v>1</v>
      </c>
      <c r="F222" s="245" t="s">
        <v>355</v>
      </c>
      <c r="G222" s="242"/>
      <c r="H222" s="246">
        <v>0.30499999999999999</v>
      </c>
      <c r="I222" s="247"/>
      <c r="J222" s="242"/>
      <c r="K222" s="242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163</v>
      </c>
      <c r="AU222" s="252" t="s">
        <v>95</v>
      </c>
      <c r="AV222" s="13" t="s">
        <v>95</v>
      </c>
      <c r="AW222" s="13" t="s">
        <v>41</v>
      </c>
      <c r="AX222" s="13" t="s">
        <v>93</v>
      </c>
      <c r="AY222" s="252" t="s">
        <v>154</v>
      </c>
    </row>
    <row r="223" s="2" customFormat="1">
      <c r="A223" s="38"/>
      <c r="B223" s="39"/>
      <c r="C223" s="228" t="s">
        <v>356</v>
      </c>
      <c r="D223" s="228" t="s">
        <v>156</v>
      </c>
      <c r="E223" s="229" t="s">
        <v>357</v>
      </c>
      <c r="F223" s="230" t="s">
        <v>358</v>
      </c>
      <c r="G223" s="231" t="s">
        <v>159</v>
      </c>
      <c r="H223" s="232">
        <v>51.564</v>
      </c>
      <c r="I223" s="233"/>
      <c r="J223" s="234">
        <f>ROUND(I223*H223,2)</f>
        <v>0</v>
      </c>
      <c r="K223" s="230" t="s">
        <v>160</v>
      </c>
      <c r="L223" s="44"/>
      <c r="M223" s="235" t="s">
        <v>1</v>
      </c>
      <c r="N223" s="236" t="s">
        <v>51</v>
      </c>
      <c r="O223" s="91"/>
      <c r="P223" s="237">
        <f>O223*H223</f>
        <v>0</v>
      </c>
      <c r="Q223" s="237">
        <v>0</v>
      </c>
      <c r="R223" s="237">
        <f>Q223*H223</f>
        <v>0</v>
      </c>
      <c r="S223" s="237">
        <v>0</v>
      </c>
      <c r="T223" s="23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9" t="s">
        <v>161</v>
      </c>
      <c r="AT223" s="239" t="s">
        <v>156</v>
      </c>
      <c r="AU223" s="239" t="s">
        <v>95</v>
      </c>
      <c r="AY223" s="16" t="s">
        <v>154</v>
      </c>
      <c r="BE223" s="240">
        <f>IF(N223="základní",J223,0)</f>
        <v>0</v>
      </c>
      <c r="BF223" s="240">
        <f>IF(N223="snížená",J223,0)</f>
        <v>0</v>
      </c>
      <c r="BG223" s="240">
        <f>IF(N223="zákl. přenesená",J223,0)</f>
        <v>0</v>
      </c>
      <c r="BH223" s="240">
        <f>IF(N223="sníž. přenesená",J223,0)</f>
        <v>0</v>
      </c>
      <c r="BI223" s="240">
        <f>IF(N223="nulová",J223,0)</f>
        <v>0</v>
      </c>
      <c r="BJ223" s="16" t="s">
        <v>93</v>
      </c>
      <c r="BK223" s="240">
        <f>ROUND(I223*H223,2)</f>
        <v>0</v>
      </c>
      <c r="BL223" s="16" t="s">
        <v>161</v>
      </c>
      <c r="BM223" s="239" t="s">
        <v>359</v>
      </c>
    </row>
    <row r="224" s="13" customFormat="1">
      <c r="A224" s="13"/>
      <c r="B224" s="241"/>
      <c r="C224" s="242"/>
      <c r="D224" s="243" t="s">
        <v>163</v>
      </c>
      <c r="E224" s="244" t="s">
        <v>1</v>
      </c>
      <c r="F224" s="245" t="s">
        <v>360</v>
      </c>
      <c r="G224" s="242"/>
      <c r="H224" s="246">
        <v>51.564</v>
      </c>
      <c r="I224" s="247"/>
      <c r="J224" s="242"/>
      <c r="K224" s="242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163</v>
      </c>
      <c r="AU224" s="252" t="s">
        <v>95</v>
      </c>
      <c r="AV224" s="13" t="s">
        <v>95</v>
      </c>
      <c r="AW224" s="13" t="s">
        <v>41</v>
      </c>
      <c r="AX224" s="13" t="s">
        <v>93</v>
      </c>
      <c r="AY224" s="252" t="s">
        <v>154</v>
      </c>
    </row>
    <row r="225" s="2" customFormat="1">
      <c r="A225" s="38"/>
      <c r="B225" s="39"/>
      <c r="C225" s="228" t="s">
        <v>361</v>
      </c>
      <c r="D225" s="228" t="s">
        <v>156</v>
      </c>
      <c r="E225" s="229" t="s">
        <v>362</v>
      </c>
      <c r="F225" s="230" t="s">
        <v>363</v>
      </c>
      <c r="G225" s="231" t="s">
        <v>159</v>
      </c>
      <c r="H225" s="232">
        <v>4.46</v>
      </c>
      <c r="I225" s="233"/>
      <c r="J225" s="234">
        <f>ROUND(I225*H225,2)</f>
        <v>0</v>
      </c>
      <c r="K225" s="230" t="s">
        <v>160</v>
      </c>
      <c r="L225" s="44"/>
      <c r="M225" s="235" t="s">
        <v>1</v>
      </c>
      <c r="N225" s="236" t="s">
        <v>51</v>
      </c>
      <c r="O225" s="91"/>
      <c r="P225" s="237">
        <f>O225*H225</f>
        <v>0</v>
      </c>
      <c r="Q225" s="237">
        <v>0.02102</v>
      </c>
      <c r="R225" s="237">
        <f>Q225*H225</f>
        <v>0.093749200000000005</v>
      </c>
      <c r="S225" s="237">
        <v>0</v>
      </c>
      <c r="T225" s="23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9" t="s">
        <v>161</v>
      </c>
      <c r="AT225" s="239" t="s">
        <v>156</v>
      </c>
      <c r="AU225" s="239" t="s">
        <v>95</v>
      </c>
      <c r="AY225" s="16" t="s">
        <v>154</v>
      </c>
      <c r="BE225" s="240">
        <f>IF(N225="základní",J225,0)</f>
        <v>0</v>
      </c>
      <c r="BF225" s="240">
        <f>IF(N225="snížená",J225,0)</f>
        <v>0</v>
      </c>
      <c r="BG225" s="240">
        <f>IF(N225="zákl. přenesená",J225,0)</f>
        <v>0</v>
      </c>
      <c r="BH225" s="240">
        <f>IF(N225="sníž. přenesená",J225,0)</f>
        <v>0</v>
      </c>
      <c r="BI225" s="240">
        <f>IF(N225="nulová",J225,0)</f>
        <v>0</v>
      </c>
      <c r="BJ225" s="16" t="s">
        <v>93</v>
      </c>
      <c r="BK225" s="240">
        <f>ROUND(I225*H225,2)</f>
        <v>0</v>
      </c>
      <c r="BL225" s="16" t="s">
        <v>161</v>
      </c>
      <c r="BM225" s="239" t="s">
        <v>364</v>
      </c>
    </row>
    <row r="226" s="2" customFormat="1">
      <c r="A226" s="38"/>
      <c r="B226" s="39"/>
      <c r="C226" s="40"/>
      <c r="D226" s="243" t="s">
        <v>207</v>
      </c>
      <c r="E226" s="40"/>
      <c r="F226" s="264" t="s">
        <v>365</v>
      </c>
      <c r="G226" s="40"/>
      <c r="H226" s="40"/>
      <c r="I226" s="265"/>
      <c r="J226" s="40"/>
      <c r="K226" s="40"/>
      <c r="L226" s="44"/>
      <c r="M226" s="266"/>
      <c r="N226" s="26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6" t="s">
        <v>207</v>
      </c>
      <c r="AU226" s="16" t="s">
        <v>95</v>
      </c>
    </row>
    <row r="227" s="13" customFormat="1">
      <c r="A227" s="13"/>
      <c r="B227" s="241"/>
      <c r="C227" s="242"/>
      <c r="D227" s="243" t="s">
        <v>163</v>
      </c>
      <c r="E227" s="244" t="s">
        <v>1</v>
      </c>
      <c r="F227" s="245" t="s">
        <v>366</v>
      </c>
      <c r="G227" s="242"/>
      <c r="H227" s="246">
        <v>4.46</v>
      </c>
      <c r="I227" s="247"/>
      <c r="J227" s="242"/>
      <c r="K227" s="242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163</v>
      </c>
      <c r="AU227" s="252" t="s">
        <v>95</v>
      </c>
      <c r="AV227" s="13" t="s">
        <v>95</v>
      </c>
      <c r="AW227" s="13" t="s">
        <v>41</v>
      </c>
      <c r="AX227" s="13" t="s">
        <v>93</v>
      </c>
      <c r="AY227" s="252" t="s">
        <v>154</v>
      </c>
    </row>
    <row r="228" s="2" customFormat="1">
      <c r="A228" s="38"/>
      <c r="B228" s="39"/>
      <c r="C228" s="228" t="s">
        <v>367</v>
      </c>
      <c r="D228" s="228" t="s">
        <v>156</v>
      </c>
      <c r="E228" s="229" t="s">
        <v>368</v>
      </c>
      <c r="F228" s="230" t="s">
        <v>369</v>
      </c>
      <c r="G228" s="231" t="s">
        <v>159</v>
      </c>
      <c r="H228" s="232">
        <v>8.9199999999999999</v>
      </c>
      <c r="I228" s="233"/>
      <c r="J228" s="234">
        <f>ROUND(I228*H228,2)</f>
        <v>0</v>
      </c>
      <c r="K228" s="230" t="s">
        <v>160</v>
      </c>
      <c r="L228" s="44"/>
      <c r="M228" s="235" t="s">
        <v>1</v>
      </c>
      <c r="N228" s="236" t="s">
        <v>51</v>
      </c>
      <c r="O228" s="91"/>
      <c r="P228" s="237">
        <f>O228*H228</f>
        <v>0</v>
      </c>
      <c r="Q228" s="237">
        <v>0.02102</v>
      </c>
      <c r="R228" s="237">
        <f>Q228*H228</f>
        <v>0.18749840000000001</v>
      </c>
      <c r="S228" s="237">
        <v>0</v>
      </c>
      <c r="T228" s="23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161</v>
      </c>
      <c r="AT228" s="239" t="s">
        <v>156</v>
      </c>
      <c r="AU228" s="239" t="s">
        <v>95</v>
      </c>
      <c r="AY228" s="16" t="s">
        <v>154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6" t="s">
        <v>93</v>
      </c>
      <c r="BK228" s="240">
        <f>ROUND(I228*H228,2)</f>
        <v>0</v>
      </c>
      <c r="BL228" s="16" t="s">
        <v>161</v>
      </c>
      <c r="BM228" s="239" t="s">
        <v>370</v>
      </c>
    </row>
    <row r="229" s="13" customFormat="1">
      <c r="A229" s="13"/>
      <c r="B229" s="241"/>
      <c r="C229" s="242"/>
      <c r="D229" s="243" t="s">
        <v>163</v>
      </c>
      <c r="E229" s="244" t="s">
        <v>1</v>
      </c>
      <c r="F229" s="245" t="s">
        <v>371</v>
      </c>
      <c r="G229" s="242"/>
      <c r="H229" s="246">
        <v>8.9199999999999999</v>
      </c>
      <c r="I229" s="247"/>
      <c r="J229" s="242"/>
      <c r="K229" s="242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163</v>
      </c>
      <c r="AU229" s="252" t="s">
        <v>95</v>
      </c>
      <c r="AV229" s="13" t="s">
        <v>95</v>
      </c>
      <c r="AW229" s="13" t="s">
        <v>41</v>
      </c>
      <c r="AX229" s="13" t="s">
        <v>93</v>
      </c>
      <c r="AY229" s="252" t="s">
        <v>154</v>
      </c>
    </row>
    <row r="230" s="2" customFormat="1">
      <c r="A230" s="38"/>
      <c r="B230" s="39"/>
      <c r="C230" s="228" t="s">
        <v>372</v>
      </c>
      <c r="D230" s="228" t="s">
        <v>156</v>
      </c>
      <c r="E230" s="229" t="s">
        <v>373</v>
      </c>
      <c r="F230" s="230" t="s">
        <v>374</v>
      </c>
      <c r="G230" s="231" t="s">
        <v>159</v>
      </c>
      <c r="H230" s="232">
        <v>0.57599999999999996</v>
      </c>
      <c r="I230" s="233"/>
      <c r="J230" s="234">
        <f>ROUND(I230*H230,2)</f>
        <v>0</v>
      </c>
      <c r="K230" s="230" t="s">
        <v>160</v>
      </c>
      <c r="L230" s="44"/>
      <c r="M230" s="235" t="s">
        <v>1</v>
      </c>
      <c r="N230" s="236" t="s">
        <v>51</v>
      </c>
      <c r="O230" s="91"/>
      <c r="P230" s="237">
        <f>O230*H230</f>
        <v>0</v>
      </c>
      <c r="Q230" s="237">
        <v>0.026450000000000001</v>
      </c>
      <c r="R230" s="237">
        <f>Q230*H230</f>
        <v>0.015235199999999999</v>
      </c>
      <c r="S230" s="237">
        <v>0</v>
      </c>
      <c r="T230" s="23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161</v>
      </c>
      <c r="AT230" s="239" t="s">
        <v>156</v>
      </c>
      <c r="AU230" s="239" t="s">
        <v>95</v>
      </c>
      <c r="AY230" s="16" t="s">
        <v>154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6" t="s">
        <v>93</v>
      </c>
      <c r="BK230" s="240">
        <f>ROUND(I230*H230,2)</f>
        <v>0</v>
      </c>
      <c r="BL230" s="16" t="s">
        <v>161</v>
      </c>
      <c r="BM230" s="239" t="s">
        <v>375</v>
      </c>
    </row>
    <row r="231" s="13" customFormat="1">
      <c r="A231" s="13"/>
      <c r="B231" s="241"/>
      <c r="C231" s="242"/>
      <c r="D231" s="243" t="s">
        <v>163</v>
      </c>
      <c r="E231" s="244" t="s">
        <v>1</v>
      </c>
      <c r="F231" s="245" t="s">
        <v>376</v>
      </c>
      <c r="G231" s="242"/>
      <c r="H231" s="246">
        <v>0.57599999999999996</v>
      </c>
      <c r="I231" s="247"/>
      <c r="J231" s="242"/>
      <c r="K231" s="242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163</v>
      </c>
      <c r="AU231" s="252" t="s">
        <v>95</v>
      </c>
      <c r="AV231" s="13" t="s">
        <v>95</v>
      </c>
      <c r="AW231" s="13" t="s">
        <v>41</v>
      </c>
      <c r="AX231" s="13" t="s">
        <v>93</v>
      </c>
      <c r="AY231" s="252" t="s">
        <v>154</v>
      </c>
    </row>
    <row r="232" s="2" customFormat="1">
      <c r="A232" s="38"/>
      <c r="B232" s="39"/>
      <c r="C232" s="228" t="s">
        <v>377</v>
      </c>
      <c r="D232" s="228" t="s">
        <v>156</v>
      </c>
      <c r="E232" s="229" t="s">
        <v>378</v>
      </c>
      <c r="F232" s="230" t="s">
        <v>379</v>
      </c>
      <c r="G232" s="231" t="s">
        <v>159</v>
      </c>
      <c r="H232" s="232">
        <v>0.57599999999999996</v>
      </c>
      <c r="I232" s="233"/>
      <c r="J232" s="234">
        <f>ROUND(I232*H232,2)</f>
        <v>0</v>
      </c>
      <c r="K232" s="230" t="s">
        <v>160</v>
      </c>
      <c r="L232" s="44"/>
      <c r="M232" s="235" t="s">
        <v>1</v>
      </c>
      <c r="N232" s="236" t="s">
        <v>51</v>
      </c>
      <c r="O232" s="91"/>
      <c r="P232" s="237">
        <f>O232*H232</f>
        <v>0</v>
      </c>
      <c r="Q232" s="237">
        <v>0.026450000000000001</v>
      </c>
      <c r="R232" s="237">
        <f>Q232*H232</f>
        <v>0.015235199999999999</v>
      </c>
      <c r="S232" s="237">
        <v>0</v>
      </c>
      <c r="T232" s="23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161</v>
      </c>
      <c r="AT232" s="239" t="s">
        <v>156</v>
      </c>
      <c r="AU232" s="239" t="s">
        <v>95</v>
      </c>
      <c r="AY232" s="16" t="s">
        <v>154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6" t="s">
        <v>93</v>
      </c>
      <c r="BK232" s="240">
        <f>ROUND(I232*H232,2)</f>
        <v>0</v>
      </c>
      <c r="BL232" s="16" t="s">
        <v>161</v>
      </c>
      <c r="BM232" s="239" t="s">
        <v>380</v>
      </c>
    </row>
    <row r="233" s="2" customFormat="1" ht="33" customHeight="1">
      <c r="A233" s="38"/>
      <c r="B233" s="39"/>
      <c r="C233" s="228" t="s">
        <v>381</v>
      </c>
      <c r="D233" s="228" t="s">
        <v>156</v>
      </c>
      <c r="E233" s="229" t="s">
        <v>382</v>
      </c>
      <c r="F233" s="230" t="s">
        <v>383</v>
      </c>
      <c r="G233" s="231" t="s">
        <v>159</v>
      </c>
      <c r="H233" s="232">
        <v>10.784000000000001</v>
      </c>
      <c r="I233" s="233"/>
      <c r="J233" s="234">
        <f>ROUND(I233*H233,2)</f>
        <v>0</v>
      </c>
      <c r="K233" s="230" t="s">
        <v>160</v>
      </c>
      <c r="L233" s="44"/>
      <c r="M233" s="235" t="s">
        <v>1</v>
      </c>
      <c r="N233" s="236" t="s">
        <v>51</v>
      </c>
      <c r="O233" s="91"/>
      <c r="P233" s="237">
        <f>O233*H233</f>
        <v>0</v>
      </c>
      <c r="Q233" s="237">
        <v>1.031199</v>
      </c>
      <c r="R233" s="237">
        <f>Q233*H233</f>
        <v>11.120450016000001</v>
      </c>
      <c r="S233" s="237">
        <v>0</v>
      </c>
      <c r="T233" s="23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9" t="s">
        <v>161</v>
      </c>
      <c r="AT233" s="239" t="s">
        <v>156</v>
      </c>
      <c r="AU233" s="239" t="s">
        <v>95</v>
      </c>
      <c r="AY233" s="16" t="s">
        <v>154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6" t="s">
        <v>93</v>
      </c>
      <c r="BK233" s="240">
        <f>ROUND(I233*H233,2)</f>
        <v>0</v>
      </c>
      <c r="BL233" s="16" t="s">
        <v>161</v>
      </c>
      <c r="BM233" s="239" t="s">
        <v>384</v>
      </c>
    </row>
    <row r="234" s="2" customFormat="1">
      <c r="A234" s="38"/>
      <c r="B234" s="39"/>
      <c r="C234" s="40"/>
      <c r="D234" s="243" t="s">
        <v>207</v>
      </c>
      <c r="E234" s="40"/>
      <c r="F234" s="264" t="s">
        <v>385</v>
      </c>
      <c r="G234" s="40"/>
      <c r="H234" s="40"/>
      <c r="I234" s="265"/>
      <c r="J234" s="40"/>
      <c r="K234" s="40"/>
      <c r="L234" s="44"/>
      <c r="M234" s="266"/>
      <c r="N234" s="26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6" t="s">
        <v>207</v>
      </c>
      <c r="AU234" s="16" t="s">
        <v>95</v>
      </c>
    </row>
    <row r="235" s="13" customFormat="1">
      <c r="A235" s="13"/>
      <c r="B235" s="241"/>
      <c r="C235" s="242"/>
      <c r="D235" s="243" t="s">
        <v>163</v>
      </c>
      <c r="E235" s="244" t="s">
        <v>1</v>
      </c>
      <c r="F235" s="245" t="s">
        <v>386</v>
      </c>
      <c r="G235" s="242"/>
      <c r="H235" s="246">
        <v>3</v>
      </c>
      <c r="I235" s="247"/>
      <c r="J235" s="242"/>
      <c r="K235" s="242"/>
      <c r="L235" s="248"/>
      <c r="M235" s="249"/>
      <c r="N235" s="250"/>
      <c r="O235" s="250"/>
      <c r="P235" s="250"/>
      <c r="Q235" s="250"/>
      <c r="R235" s="250"/>
      <c r="S235" s="250"/>
      <c r="T235" s="25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2" t="s">
        <v>163</v>
      </c>
      <c r="AU235" s="252" t="s">
        <v>95</v>
      </c>
      <c r="AV235" s="13" t="s">
        <v>95</v>
      </c>
      <c r="AW235" s="13" t="s">
        <v>41</v>
      </c>
      <c r="AX235" s="13" t="s">
        <v>86</v>
      </c>
      <c r="AY235" s="252" t="s">
        <v>154</v>
      </c>
    </row>
    <row r="236" s="13" customFormat="1">
      <c r="A236" s="13"/>
      <c r="B236" s="241"/>
      <c r="C236" s="242"/>
      <c r="D236" s="243" t="s">
        <v>163</v>
      </c>
      <c r="E236" s="244" t="s">
        <v>1</v>
      </c>
      <c r="F236" s="245" t="s">
        <v>387</v>
      </c>
      <c r="G236" s="242"/>
      <c r="H236" s="246">
        <v>7.7839999999999998</v>
      </c>
      <c r="I236" s="247"/>
      <c r="J236" s="242"/>
      <c r="K236" s="242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163</v>
      </c>
      <c r="AU236" s="252" t="s">
        <v>95</v>
      </c>
      <c r="AV236" s="13" t="s">
        <v>95</v>
      </c>
      <c r="AW236" s="13" t="s">
        <v>41</v>
      </c>
      <c r="AX236" s="13" t="s">
        <v>86</v>
      </c>
      <c r="AY236" s="252" t="s">
        <v>154</v>
      </c>
    </row>
    <row r="237" s="14" customFormat="1">
      <c r="A237" s="14"/>
      <c r="B237" s="253"/>
      <c r="C237" s="254"/>
      <c r="D237" s="243" t="s">
        <v>163</v>
      </c>
      <c r="E237" s="255" t="s">
        <v>1</v>
      </c>
      <c r="F237" s="256" t="s">
        <v>181</v>
      </c>
      <c r="G237" s="254"/>
      <c r="H237" s="257">
        <v>10.784000000000001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163</v>
      </c>
      <c r="AU237" s="263" t="s">
        <v>95</v>
      </c>
      <c r="AV237" s="14" t="s">
        <v>161</v>
      </c>
      <c r="AW237" s="14" t="s">
        <v>41</v>
      </c>
      <c r="AX237" s="14" t="s">
        <v>93</v>
      </c>
      <c r="AY237" s="263" t="s">
        <v>154</v>
      </c>
    </row>
    <row r="238" s="12" customFormat="1" ht="22.8" customHeight="1">
      <c r="A238" s="12"/>
      <c r="B238" s="212"/>
      <c r="C238" s="213"/>
      <c r="D238" s="214" t="s">
        <v>85</v>
      </c>
      <c r="E238" s="226" t="s">
        <v>182</v>
      </c>
      <c r="F238" s="226" t="s">
        <v>388</v>
      </c>
      <c r="G238" s="213"/>
      <c r="H238" s="213"/>
      <c r="I238" s="216"/>
      <c r="J238" s="227">
        <f>BK238</f>
        <v>0</v>
      </c>
      <c r="K238" s="213"/>
      <c r="L238" s="218"/>
      <c r="M238" s="219"/>
      <c r="N238" s="220"/>
      <c r="O238" s="220"/>
      <c r="P238" s="221">
        <f>SUM(P239:P244)</f>
        <v>0</v>
      </c>
      <c r="Q238" s="220"/>
      <c r="R238" s="221">
        <f>SUM(R239:R244)</f>
        <v>0.0034979999999999998</v>
      </c>
      <c r="S238" s="220"/>
      <c r="T238" s="222">
        <f>SUM(T239:T244)</f>
        <v>0.996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93</v>
      </c>
      <c r="AT238" s="224" t="s">
        <v>85</v>
      </c>
      <c r="AU238" s="224" t="s">
        <v>93</v>
      </c>
      <c r="AY238" s="223" t="s">
        <v>154</v>
      </c>
      <c r="BK238" s="225">
        <f>SUM(BK239:BK244)</f>
        <v>0</v>
      </c>
    </row>
    <row r="239" s="2" customFormat="1">
      <c r="A239" s="38"/>
      <c r="B239" s="39"/>
      <c r="C239" s="228" t="s">
        <v>28</v>
      </c>
      <c r="D239" s="228" t="s">
        <v>156</v>
      </c>
      <c r="E239" s="229" t="s">
        <v>389</v>
      </c>
      <c r="F239" s="230" t="s">
        <v>390</v>
      </c>
      <c r="G239" s="231" t="s">
        <v>234</v>
      </c>
      <c r="H239" s="232">
        <v>6</v>
      </c>
      <c r="I239" s="233"/>
      <c r="J239" s="234">
        <f>ROUND(I239*H239,2)</f>
        <v>0</v>
      </c>
      <c r="K239" s="230" t="s">
        <v>160</v>
      </c>
      <c r="L239" s="44"/>
      <c r="M239" s="235" t="s">
        <v>1</v>
      </c>
      <c r="N239" s="236" t="s">
        <v>51</v>
      </c>
      <c r="O239" s="91"/>
      <c r="P239" s="237">
        <f>O239*H239</f>
        <v>0</v>
      </c>
      <c r="Q239" s="237">
        <v>0.00058299999999999997</v>
      </c>
      <c r="R239" s="237">
        <f>Q239*H239</f>
        <v>0.0034979999999999998</v>
      </c>
      <c r="S239" s="237">
        <v>0.16600000000000001</v>
      </c>
      <c r="T239" s="238">
        <f>S239*H239</f>
        <v>0.996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161</v>
      </c>
      <c r="AT239" s="239" t="s">
        <v>156</v>
      </c>
      <c r="AU239" s="239" t="s">
        <v>95</v>
      </c>
      <c r="AY239" s="16" t="s">
        <v>154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6" t="s">
        <v>93</v>
      </c>
      <c r="BK239" s="240">
        <f>ROUND(I239*H239,2)</f>
        <v>0</v>
      </c>
      <c r="BL239" s="16" t="s">
        <v>161</v>
      </c>
      <c r="BM239" s="239" t="s">
        <v>391</v>
      </c>
    </row>
    <row r="240" s="2" customFormat="1">
      <c r="A240" s="38"/>
      <c r="B240" s="39"/>
      <c r="C240" s="228" t="s">
        <v>392</v>
      </c>
      <c r="D240" s="228" t="s">
        <v>156</v>
      </c>
      <c r="E240" s="229" t="s">
        <v>393</v>
      </c>
      <c r="F240" s="230" t="s">
        <v>394</v>
      </c>
      <c r="G240" s="231" t="s">
        <v>159</v>
      </c>
      <c r="H240" s="232">
        <v>18</v>
      </c>
      <c r="I240" s="233"/>
      <c r="J240" s="234">
        <f>ROUND(I240*H240,2)</f>
        <v>0</v>
      </c>
      <c r="K240" s="230" t="s">
        <v>160</v>
      </c>
      <c r="L240" s="44"/>
      <c r="M240" s="235" t="s">
        <v>1</v>
      </c>
      <c r="N240" s="236" t="s">
        <v>51</v>
      </c>
      <c r="O240" s="91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9" t="s">
        <v>161</v>
      </c>
      <c r="AT240" s="239" t="s">
        <v>156</v>
      </c>
      <c r="AU240" s="239" t="s">
        <v>95</v>
      </c>
      <c r="AY240" s="16" t="s">
        <v>154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6" t="s">
        <v>93</v>
      </c>
      <c r="BK240" s="240">
        <f>ROUND(I240*H240,2)</f>
        <v>0</v>
      </c>
      <c r="BL240" s="16" t="s">
        <v>161</v>
      </c>
      <c r="BM240" s="239" t="s">
        <v>395</v>
      </c>
    </row>
    <row r="241" s="2" customFormat="1">
      <c r="A241" s="38"/>
      <c r="B241" s="39"/>
      <c r="C241" s="40"/>
      <c r="D241" s="243" t="s">
        <v>207</v>
      </c>
      <c r="E241" s="40"/>
      <c r="F241" s="264" t="s">
        <v>396</v>
      </c>
      <c r="G241" s="40"/>
      <c r="H241" s="40"/>
      <c r="I241" s="265"/>
      <c r="J241" s="40"/>
      <c r="K241" s="40"/>
      <c r="L241" s="44"/>
      <c r="M241" s="266"/>
      <c r="N241" s="26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6" t="s">
        <v>207</v>
      </c>
      <c r="AU241" s="16" t="s">
        <v>95</v>
      </c>
    </row>
    <row r="242" s="13" customFormat="1">
      <c r="A242" s="13"/>
      <c r="B242" s="241"/>
      <c r="C242" s="242"/>
      <c r="D242" s="243" t="s">
        <v>163</v>
      </c>
      <c r="E242" s="244" t="s">
        <v>1</v>
      </c>
      <c r="F242" s="245" t="s">
        <v>397</v>
      </c>
      <c r="G242" s="242"/>
      <c r="H242" s="246">
        <v>18</v>
      </c>
      <c r="I242" s="247"/>
      <c r="J242" s="242"/>
      <c r="K242" s="242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163</v>
      </c>
      <c r="AU242" s="252" t="s">
        <v>95</v>
      </c>
      <c r="AV242" s="13" t="s">
        <v>95</v>
      </c>
      <c r="AW242" s="13" t="s">
        <v>41</v>
      </c>
      <c r="AX242" s="13" t="s">
        <v>93</v>
      </c>
      <c r="AY242" s="252" t="s">
        <v>154</v>
      </c>
    </row>
    <row r="243" s="2" customFormat="1">
      <c r="A243" s="38"/>
      <c r="B243" s="39"/>
      <c r="C243" s="228" t="s">
        <v>398</v>
      </c>
      <c r="D243" s="228" t="s">
        <v>156</v>
      </c>
      <c r="E243" s="229" t="s">
        <v>399</v>
      </c>
      <c r="F243" s="230" t="s">
        <v>400</v>
      </c>
      <c r="G243" s="231" t="s">
        <v>159</v>
      </c>
      <c r="H243" s="232">
        <v>6</v>
      </c>
      <c r="I243" s="233"/>
      <c r="J243" s="234">
        <f>ROUND(I243*H243,2)</f>
        <v>0</v>
      </c>
      <c r="K243" s="230" t="s">
        <v>160</v>
      </c>
      <c r="L243" s="44"/>
      <c r="M243" s="235" t="s">
        <v>1</v>
      </c>
      <c r="N243" s="236" t="s">
        <v>51</v>
      </c>
      <c r="O243" s="91"/>
      <c r="P243" s="237">
        <f>O243*H243</f>
        <v>0</v>
      </c>
      <c r="Q243" s="237">
        <v>0</v>
      </c>
      <c r="R243" s="237">
        <f>Q243*H243</f>
        <v>0</v>
      </c>
      <c r="S243" s="237">
        <v>0</v>
      </c>
      <c r="T243" s="23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9" t="s">
        <v>161</v>
      </c>
      <c r="AT243" s="239" t="s">
        <v>156</v>
      </c>
      <c r="AU243" s="239" t="s">
        <v>95</v>
      </c>
      <c r="AY243" s="16" t="s">
        <v>154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6" t="s">
        <v>93</v>
      </c>
      <c r="BK243" s="240">
        <f>ROUND(I243*H243,2)</f>
        <v>0</v>
      </c>
      <c r="BL243" s="16" t="s">
        <v>161</v>
      </c>
      <c r="BM243" s="239" t="s">
        <v>401</v>
      </c>
    </row>
    <row r="244" s="2" customFormat="1">
      <c r="A244" s="38"/>
      <c r="B244" s="39"/>
      <c r="C244" s="40"/>
      <c r="D244" s="243" t="s">
        <v>207</v>
      </c>
      <c r="E244" s="40"/>
      <c r="F244" s="264" t="s">
        <v>402</v>
      </c>
      <c r="G244" s="40"/>
      <c r="H244" s="40"/>
      <c r="I244" s="265"/>
      <c r="J244" s="40"/>
      <c r="K244" s="40"/>
      <c r="L244" s="44"/>
      <c r="M244" s="266"/>
      <c r="N244" s="26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6" t="s">
        <v>207</v>
      </c>
      <c r="AU244" s="16" t="s">
        <v>95</v>
      </c>
    </row>
    <row r="245" s="12" customFormat="1" ht="22.8" customHeight="1">
      <c r="A245" s="12"/>
      <c r="B245" s="212"/>
      <c r="C245" s="213"/>
      <c r="D245" s="214" t="s">
        <v>85</v>
      </c>
      <c r="E245" s="226" t="s">
        <v>187</v>
      </c>
      <c r="F245" s="226" t="s">
        <v>403</v>
      </c>
      <c r="G245" s="213"/>
      <c r="H245" s="213"/>
      <c r="I245" s="216"/>
      <c r="J245" s="227">
        <f>BK245</f>
        <v>0</v>
      </c>
      <c r="K245" s="213"/>
      <c r="L245" s="218"/>
      <c r="M245" s="219"/>
      <c r="N245" s="220"/>
      <c r="O245" s="220"/>
      <c r="P245" s="221">
        <f>SUM(P246:P255)</f>
        <v>0</v>
      </c>
      <c r="Q245" s="220"/>
      <c r="R245" s="221">
        <f>SUM(R246:R255)</f>
        <v>4.8081369999999994</v>
      </c>
      <c r="S245" s="220"/>
      <c r="T245" s="222">
        <f>SUM(T246:T255)</f>
        <v>5.25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3" t="s">
        <v>93</v>
      </c>
      <c r="AT245" s="224" t="s">
        <v>85</v>
      </c>
      <c r="AU245" s="224" t="s">
        <v>93</v>
      </c>
      <c r="AY245" s="223" t="s">
        <v>154</v>
      </c>
      <c r="BK245" s="225">
        <f>SUM(BK246:BK255)</f>
        <v>0</v>
      </c>
    </row>
    <row r="246" s="2" customFormat="1" ht="33" customHeight="1">
      <c r="A246" s="38"/>
      <c r="B246" s="39"/>
      <c r="C246" s="228" t="s">
        <v>404</v>
      </c>
      <c r="D246" s="228" t="s">
        <v>156</v>
      </c>
      <c r="E246" s="229" t="s">
        <v>405</v>
      </c>
      <c r="F246" s="230" t="s">
        <v>406</v>
      </c>
      <c r="G246" s="231" t="s">
        <v>159</v>
      </c>
      <c r="H246" s="232">
        <v>70</v>
      </c>
      <c r="I246" s="233"/>
      <c r="J246" s="234">
        <f>ROUND(I246*H246,2)</f>
        <v>0</v>
      </c>
      <c r="K246" s="230" t="s">
        <v>160</v>
      </c>
      <c r="L246" s="44"/>
      <c r="M246" s="235" t="s">
        <v>1</v>
      </c>
      <c r="N246" s="236" t="s">
        <v>51</v>
      </c>
      <c r="O246" s="91"/>
      <c r="P246" s="237">
        <f>O246*H246</f>
        <v>0</v>
      </c>
      <c r="Q246" s="237">
        <v>0.066961699999999999</v>
      </c>
      <c r="R246" s="237">
        <f>Q246*H246</f>
        <v>4.6873189999999996</v>
      </c>
      <c r="S246" s="237">
        <v>0.074999999999999997</v>
      </c>
      <c r="T246" s="238">
        <f>S246*H246</f>
        <v>5.25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9" t="s">
        <v>161</v>
      </c>
      <c r="AT246" s="239" t="s">
        <v>156</v>
      </c>
      <c r="AU246" s="239" t="s">
        <v>95</v>
      </c>
      <c r="AY246" s="16" t="s">
        <v>154</v>
      </c>
      <c r="BE246" s="240">
        <f>IF(N246="základní",J246,0)</f>
        <v>0</v>
      </c>
      <c r="BF246" s="240">
        <f>IF(N246="snížená",J246,0)</f>
        <v>0</v>
      </c>
      <c r="BG246" s="240">
        <f>IF(N246="zákl. přenesená",J246,0)</f>
        <v>0</v>
      </c>
      <c r="BH246" s="240">
        <f>IF(N246="sníž. přenesená",J246,0)</f>
        <v>0</v>
      </c>
      <c r="BI246" s="240">
        <f>IF(N246="nulová",J246,0)</f>
        <v>0</v>
      </c>
      <c r="BJ246" s="16" t="s">
        <v>93</v>
      </c>
      <c r="BK246" s="240">
        <f>ROUND(I246*H246,2)</f>
        <v>0</v>
      </c>
      <c r="BL246" s="16" t="s">
        <v>161</v>
      </c>
      <c r="BM246" s="239" t="s">
        <v>407</v>
      </c>
    </row>
    <row r="247" s="13" customFormat="1">
      <c r="A247" s="13"/>
      <c r="B247" s="241"/>
      <c r="C247" s="242"/>
      <c r="D247" s="243" t="s">
        <v>163</v>
      </c>
      <c r="E247" s="244" t="s">
        <v>1</v>
      </c>
      <c r="F247" s="245" t="s">
        <v>408</v>
      </c>
      <c r="G247" s="242"/>
      <c r="H247" s="246">
        <v>43</v>
      </c>
      <c r="I247" s="247"/>
      <c r="J247" s="242"/>
      <c r="K247" s="242"/>
      <c r="L247" s="248"/>
      <c r="M247" s="249"/>
      <c r="N247" s="250"/>
      <c r="O247" s="250"/>
      <c r="P247" s="250"/>
      <c r="Q247" s="250"/>
      <c r="R247" s="250"/>
      <c r="S247" s="250"/>
      <c r="T247" s="25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2" t="s">
        <v>163</v>
      </c>
      <c r="AU247" s="252" t="s">
        <v>95</v>
      </c>
      <c r="AV247" s="13" t="s">
        <v>95</v>
      </c>
      <c r="AW247" s="13" t="s">
        <v>41</v>
      </c>
      <c r="AX247" s="13" t="s">
        <v>86</v>
      </c>
      <c r="AY247" s="252" t="s">
        <v>154</v>
      </c>
    </row>
    <row r="248" s="13" customFormat="1">
      <c r="A248" s="13"/>
      <c r="B248" s="241"/>
      <c r="C248" s="242"/>
      <c r="D248" s="243" t="s">
        <v>163</v>
      </c>
      <c r="E248" s="244" t="s">
        <v>1</v>
      </c>
      <c r="F248" s="245" t="s">
        <v>409</v>
      </c>
      <c r="G248" s="242"/>
      <c r="H248" s="246">
        <v>27</v>
      </c>
      <c r="I248" s="247"/>
      <c r="J248" s="242"/>
      <c r="K248" s="242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163</v>
      </c>
      <c r="AU248" s="252" t="s">
        <v>95</v>
      </c>
      <c r="AV248" s="13" t="s">
        <v>95</v>
      </c>
      <c r="AW248" s="13" t="s">
        <v>41</v>
      </c>
      <c r="AX248" s="13" t="s">
        <v>86</v>
      </c>
      <c r="AY248" s="252" t="s">
        <v>154</v>
      </c>
    </row>
    <row r="249" s="14" customFormat="1">
      <c r="A249" s="14"/>
      <c r="B249" s="253"/>
      <c r="C249" s="254"/>
      <c r="D249" s="243" t="s">
        <v>163</v>
      </c>
      <c r="E249" s="255" t="s">
        <v>1</v>
      </c>
      <c r="F249" s="256" t="s">
        <v>181</v>
      </c>
      <c r="G249" s="254"/>
      <c r="H249" s="257">
        <v>70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163</v>
      </c>
      <c r="AU249" s="263" t="s">
        <v>95</v>
      </c>
      <c r="AV249" s="14" t="s">
        <v>161</v>
      </c>
      <c r="AW249" s="14" t="s">
        <v>41</v>
      </c>
      <c r="AX249" s="14" t="s">
        <v>93</v>
      </c>
      <c r="AY249" s="263" t="s">
        <v>154</v>
      </c>
    </row>
    <row r="250" s="2" customFormat="1" ht="16.5" customHeight="1">
      <c r="A250" s="38"/>
      <c r="B250" s="39"/>
      <c r="C250" s="268" t="s">
        <v>410</v>
      </c>
      <c r="D250" s="268" t="s">
        <v>213</v>
      </c>
      <c r="E250" s="269" t="s">
        <v>411</v>
      </c>
      <c r="F250" s="270" t="s">
        <v>412</v>
      </c>
      <c r="G250" s="271" t="s">
        <v>342</v>
      </c>
      <c r="H250" s="272">
        <v>106.19</v>
      </c>
      <c r="I250" s="273"/>
      <c r="J250" s="274">
        <f>ROUND(I250*H250,2)</f>
        <v>0</v>
      </c>
      <c r="K250" s="270" t="s">
        <v>160</v>
      </c>
      <c r="L250" s="275"/>
      <c r="M250" s="276" t="s">
        <v>1</v>
      </c>
      <c r="N250" s="277" t="s">
        <v>51</v>
      </c>
      <c r="O250" s="91"/>
      <c r="P250" s="237">
        <f>O250*H250</f>
        <v>0</v>
      </c>
      <c r="Q250" s="237">
        <v>0.001</v>
      </c>
      <c r="R250" s="237">
        <f>Q250*H250</f>
        <v>0.10619000000000001</v>
      </c>
      <c r="S250" s="237">
        <v>0</v>
      </c>
      <c r="T250" s="23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9" t="s">
        <v>199</v>
      </c>
      <c r="AT250" s="239" t="s">
        <v>213</v>
      </c>
      <c r="AU250" s="239" t="s">
        <v>95</v>
      </c>
      <c r="AY250" s="16" t="s">
        <v>154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6" t="s">
        <v>93</v>
      </c>
      <c r="BK250" s="240">
        <f>ROUND(I250*H250,2)</f>
        <v>0</v>
      </c>
      <c r="BL250" s="16" t="s">
        <v>161</v>
      </c>
      <c r="BM250" s="239" t="s">
        <v>413</v>
      </c>
    </row>
    <row r="251" s="13" customFormat="1">
      <c r="A251" s="13"/>
      <c r="B251" s="241"/>
      <c r="C251" s="242"/>
      <c r="D251" s="243" t="s">
        <v>163</v>
      </c>
      <c r="E251" s="242"/>
      <c r="F251" s="245" t="s">
        <v>414</v>
      </c>
      <c r="G251" s="242"/>
      <c r="H251" s="246">
        <v>106.19</v>
      </c>
      <c r="I251" s="247"/>
      <c r="J251" s="242"/>
      <c r="K251" s="242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163</v>
      </c>
      <c r="AU251" s="252" t="s">
        <v>95</v>
      </c>
      <c r="AV251" s="13" t="s">
        <v>95</v>
      </c>
      <c r="AW251" s="13" t="s">
        <v>4</v>
      </c>
      <c r="AX251" s="13" t="s">
        <v>93</v>
      </c>
      <c r="AY251" s="252" t="s">
        <v>154</v>
      </c>
    </row>
    <row r="252" s="2" customFormat="1" ht="33" customHeight="1">
      <c r="A252" s="38"/>
      <c r="B252" s="39"/>
      <c r="C252" s="228" t="s">
        <v>415</v>
      </c>
      <c r="D252" s="228" t="s">
        <v>156</v>
      </c>
      <c r="E252" s="229" t="s">
        <v>416</v>
      </c>
      <c r="F252" s="230" t="s">
        <v>417</v>
      </c>
      <c r="G252" s="231" t="s">
        <v>159</v>
      </c>
      <c r="H252" s="232">
        <v>1.25</v>
      </c>
      <c r="I252" s="233"/>
      <c r="J252" s="234">
        <f>ROUND(I252*H252,2)</f>
        <v>0</v>
      </c>
      <c r="K252" s="230" t="s">
        <v>160</v>
      </c>
      <c r="L252" s="44"/>
      <c r="M252" s="235" t="s">
        <v>1</v>
      </c>
      <c r="N252" s="236" t="s">
        <v>51</v>
      </c>
      <c r="O252" s="91"/>
      <c r="P252" s="237">
        <f>O252*H252</f>
        <v>0</v>
      </c>
      <c r="Q252" s="237">
        <v>0.0117024</v>
      </c>
      <c r="R252" s="237">
        <f>Q252*H252</f>
        <v>0.014628</v>
      </c>
      <c r="S252" s="237">
        <v>0</v>
      </c>
      <c r="T252" s="23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9" t="s">
        <v>161</v>
      </c>
      <c r="AT252" s="239" t="s">
        <v>156</v>
      </c>
      <c r="AU252" s="239" t="s">
        <v>95</v>
      </c>
      <c r="AY252" s="16" t="s">
        <v>154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6" t="s">
        <v>93</v>
      </c>
      <c r="BK252" s="240">
        <f>ROUND(I252*H252,2)</f>
        <v>0</v>
      </c>
      <c r="BL252" s="16" t="s">
        <v>161</v>
      </c>
      <c r="BM252" s="239" t="s">
        <v>418</v>
      </c>
    </row>
    <row r="253" s="13" customFormat="1">
      <c r="A253" s="13"/>
      <c r="B253" s="241"/>
      <c r="C253" s="242"/>
      <c r="D253" s="243" t="s">
        <v>163</v>
      </c>
      <c r="E253" s="244" t="s">
        <v>1</v>
      </c>
      <c r="F253" s="245" t="s">
        <v>419</v>
      </c>
      <c r="G253" s="242"/>
      <c r="H253" s="246">
        <v>1.25</v>
      </c>
      <c r="I253" s="247"/>
      <c r="J253" s="242"/>
      <c r="K253" s="242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163</v>
      </c>
      <c r="AU253" s="252" t="s">
        <v>95</v>
      </c>
      <c r="AV253" s="13" t="s">
        <v>95</v>
      </c>
      <c r="AW253" s="13" t="s">
        <v>41</v>
      </c>
      <c r="AX253" s="13" t="s">
        <v>93</v>
      </c>
      <c r="AY253" s="252" t="s">
        <v>154</v>
      </c>
    </row>
    <row r="254" s="2" customFormat="1" ht="33" customHeight="1">
      <c r="A254" s="38"/>
      <c r="B254" s="39"/>
      <c r="C254" s="228" t="s">
        <v>420</v>
      </c>
      <c r="D254" s="228" t="s">
        <v>156</v>
      </c>
      <c r="E254" s="229" t="s">
        <v>421</v>
      </c>
      <c r="F254" s="230" t="s">
        <v>422</v>
      </c>
      <c r="G254" s="231" t="s">
        <v>167</v>
      </c>
      <c r="H254" s="232">
        <v>17.84</v>
      </c>
      <c r="I254" s="233"/>
      <c r="J254" s="234">
        <f>ROUND(I254*H254,2)</f>
        <v>0</v>
      </c>
      <c r="K254" s="230" t="s">
        <v>1</v>
      </c>
      <c r="L254" s="44"/>
      <c r="M254" s="235" t="s">
        <v>1</v>
      </c>
      <c r="N254" s="236" t="s">
        <v>51</v>
      </c>
      <c r="O254" s="91"/>
      <c r="P254" s="237">
        <f>O254*H254</f>
        <v>0</v>
      </c>
      <c r="Q254" s="237">
        <v>0</v>
      </c>
      <c r="R254" s="237">
        <f>Q254*H254</f>
        <v>0</v>
      </c>
      <c r="S254" s="237">
        <v>0</v>
      </c>
      <c r="T254" s="23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9" t="s">
        <v>161</v>
      </c>
      <c r="AT254" s="239" t="s">
        <v>156</v>
      </c>
      <c r="AU254" s="239" t="s">
        <v>95</v>
      </c>
      <c r="AY254" s="16" t="s">
        <v>154</v>
      </c>
      <c r="BE254" s="240">
        <f>IF(N254="základní",J254,0)</f>
        <v>0</v>
      </c>
      <c r="BF254" s="240">
        <f>IF(N254="snížená",J254,0)</f>
        <v>0</v>
      </c>
      <c r="BG254" s="240">
        <f>IF(N254="zákl. přenesená",J254,0)</f>
        <v>0</v>
      </c>
      <c r="BH254" s="240">
        <f>IF(N254="sníž. přenesená",J254,0)</f>
        <v>0</v>
      </c>
      <c r="BI254" s="240">
        <f>IF(N254="nulová",J254,0)</f>
        <v>0</v>
      </c>
      <c r="BJ254" s="16" t="s">
        <v>93</v>
      </c>
      <c r="BK254" s="240">
        <f>ROUND(I254*H254,2)</f>
        <v>0</v>
      </c>
      <c r="BL254" s="16" t="s">
        <v>161</v>
      </c>
      <c r="BM254" s="239" t="s">
        <v>423</v>
      </c>
    </row>
    <row r="255" s="13" customFormat="1">
      <c r="A255" s="13"/>
      <c r="B255" s="241"/>
      <c r="C255" s="242"/>
      <c r="D255" s="243" t="s">
        <v>163</v>
      </c>
      <c r="E255" s="244" t="s">
        <v>1</v>
      </c>
      <c r="F255" s="245" t="s">
        <v>424</v>
      </c>
      <c r="G255" s="242"/>
      <c r="H255" s="246">
        <v>17.84</v>
      </c>
      <c r="I255" s="247"/>
      <c r="J255" s="242"/>
      <c r="K255" s="242"/>
      <c r="L255" s="248"/>
      <c r="M255" s="249"/>
      <c r="N255" s="250"/>
      <c r="O255" s="250"/>
      <c r="P255" s="250"/>
      <c r="Q255" s="250"/>
      <c r="R255" s="250"/>
      <c r="S255" s="250"/>
      <c r="T255" s="25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2" t="s">
        <v>163</v>
      </c>
      <c r="AU255" s="252" t="s">
        <v>95</v>
      </c>
      <c r="AV255" s="13" t="s">
        <v>95</v>
      </c>
      <c r="AW255" s="13" t="s">
        <v>41</v>
      </c>
      <c r="AX255" s="13" t="s">
        <v>93</v>
      </c>
      <c r="AY255" s="252" t="s">
        <v>154</v>
      </c>
    </row>
    <row r="256" s="12" customFormat="1" ht="22.8" customHeight="1">
      <c r="A256" s="12"/>
      <c r="B256" s="212"/>
      <c r="C256" s="213"/>
      <c r="D256" s="214" t="s">
        <v>85</v>
      </c>
      <c r="E256" s="226" t="s">
        <v>203</v>
      </c>
      <c r="F256" s="226" t="s">
        <v>425</v>
      </c>
      <c r="G256" s="213"/>
      <c r="H256" s="213"/>
      <c r="I256" s="216"/>
      <c r="J256" s="227">
        <f>BK256</f>
        <v>0</v>
      </c>
      <c r="K256" s="213"/>
      <c r="L256" s="218"/>
      <c r="M256" s="219"/>
      <c r="N256" s="220"/>
      <c r="O256" s="220"/>
      <c r="P256" s="221">
        <f>SUM(P257:P300)</f>
        <v>0</v>
      </c>
      <c r="Q256" s="220"/>
      <c r="R256" s="221">
        <f>SUM(R257:R300)</f>
        <v>14.959688492752001</v>
      </c>
      <c r="S256" s="220"/>
      <c r="T256" s="222">
        <f>SUM(T257:T300)</f>
        <v>281.71436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3" t="s">
        <v>93</v>
      </c>
      <c r="AT256" s="224" t="s">
        <v>85</v>
      </c>
      <c r="AU256" s="224" t="s">
        <v>93</v>
      </c>
      <c r="AY256" s="223" t="s">
        <v>154</v>
      </c>
      <c r="BK256" s="225">
        <f>SUM(BK257:BK300)</f>
        <v>0</v>
      </c>
    </row>
    <row r="257" s="2" customFormat="1">
      <c r="A257" s="38"/>
      <c r="B257" s="39"/>
      <c r="C257" s="228" t="s">
        <v>426</v>
      </c>
      <c r="D257" s="228" t="s">
        <v>156</v>
      </c>
      <c r="E257" s="229" t="s">
        <v>427</v>
      </c>
      <c r="F257" s="230" t="s">
        <v>428</v>
      </c>
      <c r="G257" s="231" t="s">
        <v>342</v>
      </c>
      <c r="H257" s="232">
        <v>713</v>
      </c>
      <c r="I257" s="233"/>
      <c r="J257" s="234">
        <f>ROUND(I257*H257,2)</f>
        <v>0</v>
      </c>
      <c r="K257" s="230" t="s">
        <v>160</v>
      </c>
      <c r="L257" s="44"/>
      <c r="M257" s="235" t="s">
        <v>1</v>
      </c>
      <c r="N257" s="236" t="s">
        <v>51</v>
      </c>
      <c r="O257" s="91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9" t="s">
        <v>161</v>
      </c>
      <c r="AT257" s="239" t="s">
        <v>156</v>
      </c>
      <c r="AU257" s="239" t="s">
        <v>95</v>
      </c>
      <c r="AY257" s="16" t="s">
        <v>154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6" t="s">
        <v>93</v>
      </c>
      <c r="BK257" s="240">
        <f>ROUND(I257*H257,2)</f>
        <v>0</v>
      </c>
      <c r="BL257" s="16" t="s">
        <v>161</v>
      </c>
      <c r="BM257" s="239" t="s">
        <v>429</v>
      </c>
    </row>
    <row r="258" s="2" customFormat="1">
      <c r="A258" s="38"/>
      <c r="B258" s="39"/>
      <c r="C258" s="228" t="s">
        <v>430</v>
      </c>
      <c r="D258" s="228" t="s">
        <v>156</v>
      </c>
      <c r="E258" s="229" t="s">
        <v>431</v>
      </c>
      <c r="F258" s="230" t="s">
        <v>432</v>
      </c>
      <c r="G258" s="231" t="s">
        <v>342</v>
      </c>
      <c r="H258" s="232">
        <v>713</v>
      </c>
      <c r="I258" s="233"/>
      <c r="J258" s="234">
        <f>ROUND(I258*H258,2)</f>
        <v>0</v>
      </c>
      <c r="K258" s="230" t="s">
        <v>160</v>
      </c>
      <c r="L258" s="44"/>
      <c r="M258" s="235" t="s">
        <v>1</v>
      </c>
      <c r="N258" s="236" t="s">
        <v>51</v>
      </c>
      <c r="O258" s="91"/>
      <c r="P258" s="237">
        <f>O258*H258</f>
        <v>0</v>
      </c>
      <c r="Q258" s="237">
        <v>1.7159999999999998E-05</v>
      </c>
      <c r="R258" s="237">
        <f>Q258*H258</f>
        <v>0.012235079999999999</v>
      </c>
      <c r="S258" s="237">
        <v>0</v>
      </c>
      <c r="T258" s="23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9" t="s">
        <v>161</v>
      </c>
      <c r="AT258" s="239" t="s">
        <v>156</v>
      </c>
      <c r="AU258" s="239" t="s">
        <v>95</v>
      </c>
      <c r="AY258" s="16" t="s">
        <v>154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6" t="s">
        <v>93</v>
      </c>
      <c r="BK258" s="240">
        <f>ROUND(I258*H258,2)</f>
        <v>0</v>
      </c>
      <c r="BL258" s="16" t="s">
        <v>161</v>
      </c>
      <c r="BM258" s="239" t="s">
        <v>433</v>
      </c>
    </row>
    <row r="259" s="2" customFormat="1">
      <c r="A259" s="38"/>
      <c r="B259" s="39"/>
      <c r="C259" s="40"/>
      <c r="D259" s="243" t="s">
        <v>207</v>
      </c>
      <c r="E259" s="40"/>
      <c r="F259" s="264" t="s">
        <v>434</v>
      </c>
      <c r="G259" s="40"/>
      <c r="H259" s="40"/>
      <c r="I259" s="265"/>
      <c r="J259" s="40"/>
      <c r="K259" s="40"/>
      <c r="L259" s="44"/>
      <c r="M259" s="266"/>
      <c r="N259" s="267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6" t="s">
        <v>207</v>
      </c>
      <c r="AU259" s="16" t="s">
        <v>95</v>
      </c>
    </row>
    <row r="260" s="2" customFormat="1" ht="16.5" customHeight="1">
      <c r="A260" s="38"/>
      <c r="B260" s="39"/>
      <c r="C260" s="268" t="s">
        <v>435</v>
      </c>
      <c r="D260" s="268" t="s">
        <v>213</v>
      </c>
      <c r="E260" s="269" t="s">
        <v>351</v>
      </c>
      <c r="F260" s="270" t="s">
        <v>352</v>
      </c>
      <c r="G260" s="271" t="s">
        <v>190</v>
      </c>
      <c r="H260" s="272">
        <v>0.73399999999999999</v>
      </c>
      <c r="I260" s="273"/>
      <c r="J260" s="274">
        <f>ROUND(I260*H260,2)</f>
        <v>0</v>
      </c>
      <c r="K260" s="270" t="s">
        <v>1</v>
      </c>
      <c r="L260" s="275"/>
      <c r="M260" s="276" t="s">
        <v>1</v>
      </c>
      <c r="N260" s="277" t="s">
        <v>51</v>
      </c>
      <c r="O260" s="91"/>
      <c r="P260" s="237">
        <f>O260*H260</f>
        <v>0</v>
      </c>
      <c r="Q260" s="237">
        <v>1</v>
      </c>
      <c r="R260" s="237">
        <f>Q260*H260</f>
        <v>0.73399999999999999</v>
      </c>
      <c r="S260" s="237">
        <v>0</v>
      </c>
      <c r="T260" s="23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9" t="s">
        <v>199</v>
      </c>
      <c r="AT260" s="239" t="s">
        <v>213</v>
      </c>
      <c r="AU260" s="239" t="s">
        <v>95</v>
      </c>
      <c r="AY260" s="16" t="s">
        <v>154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6" t="s">
        <v>93</v>
      </c>
      <c r="BK260" s="240">
        <f>ROUND(I260*H260,2)</f>
        <v>0</v>
      </c>
      <c r="BL260" s="16" t="s">
        <v>161</v>
      </c>
      <c r="BM260" s="239" t="s">
        <v>436</v>
      </c>
    </row>
    <row r="261" s="2" customFormat="1">
      <c r="A261" s="38"/>
      <c r="B261" s="39"/>
      <c r="C261" s="40"/>
      <c r="D261" s="243" t="s">
        <v>207</v>
      </c>
      <c r="E261" s="40"/>
      <c r="F261" s="264" t="s">
        <v>354</v>
      </c>
      <c r="G261" s="40"/>
      <c r="H261" s="40"/>
      <c r="I261" s="265"/>
      <c r="J261" s="40"/>
      <c r="K261" s="40"/>
      <c r="L261" s="44"/>
      <c r="M261" s="266"/>
      <c r="N261" s="267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6" t="s">
        <v>207</v>
      </c>
      <c r="AU261" s="16" t="s">
        <v>95</v>
      </c>
    </row>
    <row r="262" s="13" customFormat="1">
      <c r="A262" s="13"/>
      <c r="B262" s="241"/>
      <c r="C262" s="242"/>
      <c r="D262" s="243" t="s">
        <v>163</v>
      </c>
      <c r="E262" s="244" t="s">
        <v>1</v>
      </c>
      <c r="F262" s="245" t="s">
        <v>437</v>
      </c>
      <c r="G262" s="242"/>
      <c r="H262" s="246">
        <v>0.73399999999999999</v>
      </c>
      <c r="I262" s="247"/>
      <c r="J262" s="242"/>
      <c r="K262" s="242"/>
      <c r="L262" s="248"/>
      <c r="M262" s="249"/>
      <c r="N262" s="250"/>
      <c r="O262" s="250"/>
      <c r="P262" s="250"/>
      <c r="Q262" s="250"/>
      <c r="R262" s="250"/>
      <c r="S262" s="250"/>
      <c r="T262" s="25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2" t="s">
        <v>163</v>
      </c>
      <c r="AU262" s="252" t="s">
        <v>95</v>
      </c>
      <c r="AV262" s="13" t="s">
        <v>95</v>
      </c>
      <c r="AW262" s="13" t="s">
        <v>41</v>
      </c>
      <c r="AX262" s="13" t="s">
        <v>93</v>
      </c>
      <c r="AY262" s="252" t="s">
        <v>154</v>
      </c>
    </row>
    <row r="263" s="2" customFormat="1">
      <c r="A263" s="38"/>
      <c r="B263" s="39"/>
      <c r="C263" s="228" t="s">
        <v>438</v>
      </c>
      <c r="D263" s="228" t="s">
        <v>156</v>
      </c>
      <c r="E263" s="229" t="s">
        <v>439</v>
      </c>
      <c r="F263" s="230" t="s">
        <v>440</v>
      </c>
      <c r="G263" s="231" t="s">
        <v>234</v>
      </c>
      <c r="H263" s="232">
        <v>4</v>
      </c>
      <c r="I263" s="233"/>
      <c r="J263" s="234">
        <f>ROUND(I263*H263,2)</f>
        <v>0</v>
      </c>
      <c r="K263" s="230" t="s">
        <v>160</v>
      </c>
      <c r="L263" s="44"/>
      <c r="M263" s="235" t="s">
        <v>1</v>
      </c>
      <c r="N263" s="236" t="s">
        <v>51</v>
      </c>
      <c r="O263" s="91"/>
      <c r="P263" s="237">
        <f>O263*H263</f>
        <v>0</v>
      </c>
      <c r="Q263" s="237">
        <v>0.00069999999999999999</v>
      </c>
      <c r="R263" s="237">
        <f>Q263*H263</f>
        <v>0.0028</v>
      </c>
      <c r="S263" s="237">
        <v>0</v>
      </c>
      <c r="T263" s="23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9" t="s">
        <v>161</v>
      </c>
      <c r="AT263" s="239" t="s">
        <v>156</v>
      </c>
      <c r="AU263" s="239" t="s">
        <v>95</v>
      </c>
      <c r="AY263" s="16" t="s">
        <v>154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6" t="s">
        <v>93</v>
      </c>
      <c r="BK263" s="240">
        <f>ROUND(I263*H263,2)</f>
        <v>0</v>
      </c>
      <c r="BL263" s="16" t="s">
        <v>161</v>
      </c>
      <c r="BM263" s="239" t="s">
        <v>441</v>
      </c>
    </row>
    <row r="264" s="13" customFormat="1">
      <c r="A264" s="13"/>
      <c r="B264" s="241"/>
      <c r="C264" s="242"/>
      <c r="D264" s="243" t="s">
        <v>163</v>
      </c>
      <c r="E264" s="244" t="s">
        <v>1</v>
      </c>
      <c r="F264" s="245" t="s">
        <v>442</v>
      </c>
      <c r="G264" s="242"/>
      <c r="H264" s="246">
        <v>4</v>
      </c>
      <c r="I264" s="247"/>
      <c r="J264" s="242"/>
      <c r="K264" s="242"/>
      <c r="L264" s="248"/>
      <c r="M264" s="249"/>
      <c r="N264" s="250"/>
      <c r="O264" s="250"/>
      <c r="P264" s="250"/>
      <c r="Q264" s="250"/>
      <c r="R264" s="250"/>
      <c r="S264" s="250"/>
      <c r="T264" s="25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2" t="s">
        <v>163</v>
      </c>
      <c r="AU264" s="252" t="s">
        <v>95</v>
      </c>
      <c r="AV264" s="13" t="s">
        <v>95</v>
      </c>
      <c r="AW264" s="13" t="s">
        <v>41</v>
      </c>
      <c r="AX264" s="13" t="s">
        <v>93</v>
      </c>
      <c r="AY264" s="252" t="s">
        <v>154</v>
      </c>
    </row>
    <row r="265" s="2" customFormat="1">
      <c r="A265" s="38"/>
      <c r="B265" s="39"/>
      <c r="C265" s="268" t="s">
        <v>443</v>
      </c>
      <c r="D265" s="268" t="s">
        <v>213</v>
      </c>
      <c r="E265" s="269" t="s">
        <v>444</v>
      </c>
      <c r="F265" s="270" t="s">
        <v>445</v>
      </c>
      <c r="G265" s="271" t="s">
        <v>234</v>
      </c>
      <c r="H265" s="272">
        <v>4</v>
      </c>
      <c r="I265" s="273"/>
      <c r="J265" s="274">
        <f>ROUND(I265*H265,2)</f>
        <v>0</v>
      </c>
      <c r="K265" s="270" t="s">
        <v>160</v>
      </c>
      <c r="L265" s="275"/>
      <c r="M265" s="276" t="s">
        <v>1</v>
      </c>
      <c r="N265" s="277" t="s">
        <v>51</v>
      </c>
      <c r="O265" s="91"/>
      <c r="P265" s="237">
        <f>O265*H265</f>
        <v>0</v>
      </c>
      <c r="Q265" s="237">
        <v>0.0012999999999999999</v>
      </c>
      <c r="R265" s="237">
        <f>Q265*H265</f>
        <v>0.0051999999999999998</v>
      </c>
      <c r="S265" s="237">
        <v>0</v>
      </c>
      <c r="T265" s="23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9" t="s">
        <v>199</v>
      </c>
      <c r="AT265" s="239" t="s">
        <v>213</v>
      </c>
      <c r="AU265" s="239" t="s">
        <v>95</v>
      </c>
      <c r="AY265" s="16" t="s">
        <v>154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6" t="s">
        <v>93</v>
      </c>
      <c r="BK265" s="240">
        <f>ROUND(I265*H265,2)</f>
        <v>0</v>
      </c>
      <c r="BL265" s="16" t="s">
        <v>161</v>
      </c>
      <c r="BM265" s="239" t="s">
        <v>446</v>
      </c>
    </row>
    <row r="266" s="13" customFormat="1">
      <c r="A266" s="13"/>
      <c r="B266" s="241"/>
      <c r="C266" s="242"/>
      <c r="D266" s="243" t="s">
        <v>163</v>
      </c>
      <c r="E266" s="244" t="s">
        <v>1</v>
      </c>
      <c r="F266" s="245" t="s">
        <v>447</v>
      </c>
      <c r="G266" s="242"/>
      <c r="H266" s="246">
        <v>4</v>
      </c>
      <c r="I266" s="247"/>
      <c r="J266" s="242"/>
      <c r="K266" s="242"/>
      <c r="L266" s="248"/>
      <c r="M266" s="249"/>
      <c r="N266" s="250"/>
      <c r="O266" s="250"/>
      <c r="P266" s="250"/>
      <c r="Q266" s="250"/>
      <c r="R266" s="250"/>
      <c r="S266" s="250"/>
      <c r="T266" s="25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2" t="s">
        <v>163</v>
      </c>
      <c r="AU266" s="252" t="s">
        <v>95</v>
      </c>
      <c r="AV266" s="13" t="s">
        <v>95</v>
      </c>
      <c r="AW266" s="13" t="s">
        <v>41</v>
      </c>
      <c r="AX266" s="13" t="s">
        <v>93</v>
      </c>
      <c r="AY266" s="252" t="s">
        <v>154</v>
      </c>
    </row>
    <row r="267" s="2" customFormat="1" ht="21.75" customHeight="1">
      <c r="A267" s="38"/>
      <c r="B267" s="39"/>
      <c r="C267" s="268" t="s">
        <v>448</v>
      </c>
      <c r="D267" s="268" t="s">
        <v>213</v>
      </c>
      <c r="E267" s="269" t="s">
        <v>449</v>
      </c>
      <c r="F267" s="270" t="s">
        <v>450</v>
      </c>
      <c r="G267" s="271" t="s">
        <v>234</v>
      </c>
      <c r="H267" s="272">
        <v>2</v>
      </c>
      <c r="I267" s="273"/>
      <c r="J267" s="274">
        <f>ROUND(I267*H267,2)</f>
        <v>0</v>
      </c>
      <c r="K267" s="270" t="s">
        <v>160</v>
      </c>
      <c r="L267" s="275"/>
      <c r="M267" s="276" t="s">
        <v>1</v>
      </c>
      <c r="N267" s="277" t="s">
        <v>51</v>
      </c>
      <c r="O267" s="91"/>
      <c r="P267" s="237">
        <f>O267*H267</f>
        <v>0</v>
      </c>
      <c r="Q267" s="237">
        <v>0.0061000000000000004</v>
      </c>
      <c r="R267" s="237">
        <f>Q267*H267</f>
        <v>0.012200000000000001</v>
      </c>
      <c r="S267" s="237">
        <v>0</v>
      </c>
      <c r="T267" s="23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9" t="s">
        <v>199</v>
      </c>
      <c r="AT267" s="239" t="s">
        <v>213</v>
      </c>
      <c r="AU267" s="239" t="s">
        <v>95</v>
      </c>
      <c r="AY267" s="16" t="s">
        <v>154</v>
      </c>
      <c r="BE267" s="240">
        <f>IF(N267="základní",J267,0)</f>
        <v>0</v>
      </c>
      <c r="BF267" s="240">
        <f>IF(N267="snížená",J267,0)</f>
        <v>0</v>
      </c>
      <c r="BG267" s="240">
        <f>IF(N267="zákl. přenesená",J267,0)</f>
        <v>0</v>
      </c>
      <c r="BH267" s="240">
        <f>IF(N267="sníž. přenesená",J267,0)</f>
        <v>0</v>
      </c>
      <c r="BI267" s="240">
        <f>IF(N267="nulová",J267,0)</f>
        <v>0</v>
      </c>
      <c r="BJ267" s="16" t="s">
        <v>93</v>
      </c>
      <c r="BK267" s="240">
        <f>ROUND(I267*H267,2)</f>
        <v>0</v>
      </c>
      <c r="BL267" s="16" t="s">
        <v>161</v>
      </c>
      <c r="BM267" s="239" t="s">
        <v>451</v>
      </c>
    </row>
    <row r="268" s="2" customFormat="1" ht="21.75" customHeight="1">
      <c r="A268" s="38"/>
      <c r="B268" s="39"/>
      <c r="C268" s="268" t="s">
        <v>452</v>
      </c>
      <c r="D268" s="268" t="s">
        <v>213</v>
      </c>
      <c r="E268" s="269" t="s">
        <v>453</v>
      </c>
      <c r="F268" s="270" t="s">
        <v>454</v>
      </c>
      <c r="G268" s="271" t="s">
        <v>234</v>
      </c>
      <c r="H268" s="272">
        <v>4</v>
      </c>
      <c r="I268" s="273"/>
      <c r="J268" s="274">
        <f>ROUND(I268*H268,2)</f>
        <v>0</v>
      </c>
      <c r="K268" s="270" t="s">
        <v>455</v>
      </c>
      <c r="L268" s="275"/>
      <c r="M268" s="276" t="s">
        <v>1</v>
      </c>
      <c r="N268" s="277" t="s">
        <v>51</v>
      </c>
      <c r="O268" s="91"/>
      <c r="P268" s="237">
        <f>O268*H268</f>
        <v>0</v>
      </c>
      <c r="Q268" s="237">
        <v>0.00035</v>
      </c>
      <c r="R268" s="237">
        <f>Q268*H268</f>
        <v>0.0014</v>
      </c>
      <c r="S268" s="237">
        <v>0</v>
      </c>
      <c r="T268" s="23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9" t="s">
        <v>199</v>
      </c>
      <c r="AT268" s="239" t="s">
        <v>213</v>
      </c>
      <c r="AU268" s="239" t="s">
        <v>95</v>
      </c>
      <c r="AY268" s="16" t="s">
        <v>154</v>
      </c>
      <c r="BE268" s="240">
        <f>IF(N268="základní",J268,0)</f>
        <v>0</v>
      </c>
      <c r="BF268" s="240">
        <f>IF(N268="snížená",J268,0)</f>
        <v>0</v>
      </c>
      <c r="BG268" s="240">
        <f>IF(N268="zákl. přenesená",J268,0)</f>
        <v>0</v>
      </c>
      <c r="BH268" s="240">
        <f>IF(N268="sníž. přenesená",J268,0)</f>
        <v>0</v>
      </c>
      <c r="BI268" s="240">
        <f>IF(N268="nulová",J268,0)</f>
        <v>0</v>
      </c>
      <c r="BJ268" s="16" t="s">
        <v>93</v>
      </c>
      <c r="BK268" s="240">
        <f>ROUND(I268*H268,2)</f>
        <v>0</v>
      </c>
      <c r="BL268" s="16" t="s">
        <v>161</v>
      </c>
      <c r="BM268" s="239" t="s">
        <v>456</v>
      </c>
    </row>
    <row r="269" s="2" customFormat="1" ht="16.5" customHeight="1">
      <c r="A269" s="38"/>
      <c r="B269" s="39"/>
      <c r="C269" s="268" t="s">
        <v>457</v>
      </c>
      <c r="D269" s="268" t="s">
        <v>213</v>
      </c>
      <c r="E269" s="269" t="s">
        <v>458</v>
      </c>
      <c r="F269" s="270" t="s">
        <v>459</v>
      </c>
      <c r="G269" s="271" t="s">
        <v>234</v>
      </c>
      <c r="H269" s="272">
        <v>2</v>
      </c>
      <c r="I269" s="273"/>
      <c r="J269" s="274">
        <f>ROUND(I269*H269,2)</f>
        <v>0</v>
      </c>
      <c r="K269" s="270" t="s">
        <v>160</v>
      </c>
      <c r="L269" s="275"/>
      <c r="M269" s="276" t="s">
        <v>1</v>
      </c>
      <c r="N269" s="277" t="s">
        <v>51</v>
      </c>
      <c r="O269" s="91"/>
      <c r="P269" s="237">
        <f>O269*H269</f>
        <v>0</v>
      </c>
      <c r="Q269" s="237">
        <v>0.00010000000000000001</v>
      </c>
      <c r="R269" s="237">
        <f>Q269*H269</f>
        <v>0.00020000000000000001</v>
      </c>
      <c r="S269" s="237">
        <v>0</v>
      </c>
      <c r="T269" s="23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9" t="s">
        <v>199</v>
      </c>
      <c r="AT269" s="239" t="s">
        <v>213</v>
      </c>
      <c r="AU269" s="239" t="s">
        <v>95</v>
      </c>
      <c r="AY269" s="16" t="s">
        <v>154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6" t="s">
        <v>93</v>
      </c>
      <c r="BK269" s="240">
        <f>ROUND(I269*H269,2)</f>
        <v>0</v>
      </c>
      <c r="BL269" s="16" t="s">
        <v>161</v>
      </c>
      <c r="BM269" s="239" t="s">
        <v>460</v>
      </c>
    </row>
    <row r="270" s="2" customFormat="1">
      <c r="A270" s="38"/>
      <c r="B270" s="39"/>
      <c r="C270" s="228" t="s">
        <v>461</v>
      </c>
      <c r="D270" s="228" t="s">
        <v>156</v>
      </c>
      <c r="E270" s="229" t="s">
        <v>462</v>
      </c>
      <c r="F270" s="230" t="s">
        <v>463</v>
      </c>
      <c r="G270" s="231" t="s">
        <v>167</v>
      </c>
      <c r="H270" s="232">
        <v>14</v>
      </c>
      <c r="I270" s="233"/>
      <c r="J270" s="234">
        <f>ROUND(I270*H270,2)</f>
        <v>0</v>
      </c>
      <c r="K270" s="230" t="s">
        <v>160</v>
      </c>
      <c r="L270" s="44"/>
      <c r="M270" s="235" t="s">
        <v>1</v>
      </c>
      <c r="N270" s="236" t="s">
        <v>51</v>
      </c>
      <c r="O270" s="91"/>
      <c r="P270" s="237">
        <f>O270*H270</f>
        <v>0</v>
      </c>
      <c r="Q270" s="237">
        <v>0.00088199999999999997</v>
      </c>
      <c r="R270" s="237">
        <f>Q270*H270</f>
        <v>0.012348</v>
      </c>
      <c r="S270" s="237">
        <v>0</v>
      </c>
      <c r="T270" s="23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9" t="s">
        <v>161</v>
      </c>
      <c r="AT270" s="239" t="s">
        <v>156</v>
      </c>
      <c r="AU270" s="239" t="s">
        <v>95</v>
      </c>
      <c r="AY270" s="16" t="s">
        <v>154</v>
      </c>
      <c r="BE270" s="240">
        <f>IF(N270="základní",J270,0)</f>
        <v>0</v>
      </c>
      <c r="BF270" s="240">
        <f>IF(N270="snížená",J270,0)</f>
        <v>0</v>
      </c>
      <c r="BG270" s="240">
        <f>IF(N270="zákl. přenesená",J270,0)</f>
        <v>0</v>
      </c>
      <c r="BH270" s="240">
        <f>IF(N270="sníž. přenesená",J270,0)</f>
        <v>0</v>
      </c>
      <c r="BI270" s="240">
        <f>IF(N270="nulová",J270,0)</f>
        <v>0</v>
      </c>
      <c r="BJ270" s="16" t="s">
        <v>93</v>
      </c>
      <c r="BK270" s="240">
        <f>ROUND(I270*H270,2)</f>
        <v>0</v>
      </c>
      <c r="BL270" s="16" t="s">
        <v>161</v>
      </c>
      <c r="BM270" s="239" t="s">
        <v>464</v>
      </c>
    </row>
    <row r="271" s="13" customFormat="1">
      <c r="A271" s="13"/>
      <c r="B271" s="241"/>
      <c r="C271" s="242"/>
      <c r="D271" s="243" t="s">
        <v>163</v>
      </c>
      <c r="E271" s="244" t="s">
        <v>1</v>
      </c>
      <c r="F271" s="245" t="s">
        <v>465</v>
      </c>
      <c r="G271" s="242"/>
      <c r="H271" s="246">
        <v>14</v>
      </c>
      <c r="I271" s="247"/>
      <c r="J271" s="242"/>
      <c r="K271" s="242"/>
      <c r="L271" s="248"/>
      <c r="M271" s="249"/>
      <c r="N271" s="250"/>
      <c r="O271" s="250"/>
      <c r="P271" s="250"/>
      <c r="Q271" s="250"/>
      <c r="R271" s="250"/>
      <c r="S271" s="250"/>
      <c r="T271" s="25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2" t="s">
        <v>163</v>
      </c>
      <c r="AU271" s="252" t="s">
        <v>95</v>
      </c>
      <c r="AV271" s="13" t="s">
        <v>95</v>
      </c>
      <c r="AW271" s="13" t="s">
        <v>41</v>
      </c>
      <c r="AX271" s="13" t="s">
        <v>93</v>
      </c>
      <c r="AY271" s="252" t="s">
        <v>154</v>
      </c>
    </row>
    <row r="272" s="2" customFormat="1" ht="16.5" customHeight="1">
      <c r="A272" s="38"/>
      <c r="B272" s="39"/>
      <c r="C272" s="228" t="s">
        <v>466</v>
      </c>
      <c r="D272" s="228" t="s">
        <v>156</v>
      </c>
      <c r="E272" s="229" t="s">
        <v>467</v>
      </c>
      <c r="F272" s="230" t="s">
        <v>468</v>
      </c>
      <c r="G272" s="231" t="s">
        <v>167</v>
      </c>
      <c r="H272" s="232">
        <v>42</v>
      </c>
      <c r="I272" s="233"/>
      <c r="J272" s="234">
        <f>ROUND(I272*H272,2)</f>
        <v>0</v>
      </c>
      <c r="K272" s="230" t="s">
        <v>160</v>
      </c>
      <c r="L272" s="44"/>
      <c r="M272" s="235" t="s">
        <v>1</v>
      </c>
      <c r="N272" s="236" t="s">
        <v>51</v>
      </c>
      <c r="O272" s="91"/>
      <c r="P272" s="237">
        <f>O272*H272</f>
        <v>0</v>
      </c>
      <c r="Q272" s="237">
        <v>1.2950000000000001E-06</v>
      </c>
      <c r="R272" s="237">
        <f>Q272*H272</f>
        <v>5.4390000000000006E-05</v>
      </c>
      <c r="S272" s="237">
        <v>0</v>
      </c>
      <c r="T272" s="23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9" t="s">
        <v>161</v>
      </c>
      <c r="AT272" s="239" t="s">
        <v>156</v>
      </c>
      <c r="AU272" s="239" t="s">
        <v>95</v>
      </c>
      <c r="AY272" s="16" t="s">
        <v>154</v>
      </c>
      <c r="BE272" s="240">
        <f>IF(N272="základní",J272,0)</f>
        <v>0</v>
      </c>
      <c r="BF272" s="240">
        <f>IF(N272="snížená",J272,0)</f>
        <v>0</v>
      </c>
      <c r="BG272" s="240">
        <f>IF(N272="zákl. přenesená",J272,0)</f>
        <v>0</v>
      </c>
      <c r="BH272" s="240">
        <f>IF(N272="sníž. přenesená",J272,0)</f>
        <v>0</v>
      </c>
      <c r="BI272" s="240">
        <f>IF(N272="nulová",J272,0)</f>
        <v>0</v>
      </c>
      <c r="BJ272" s="16" t="s">
        <v>93</v>
      </c>
      <c r="BK272" s="240">
        <f>ROUND(I272*H272,2)</f>
        <v>0</v>
      </c>
      <c r="BL272" s="16" t="s">
        <v>161</v>
      </c>
      <c r="BM272" s="239" t="s">
        <v>469</v>
      </c>
    </row>
    <row r="273" s="13" customFormat="1">
      <c r="A273" s="13"/>
      <c r="B273" s="241"/>
      <c r="C273" s="242"/>
      <c r="D273" s="243" t="s">
        <v>163</v>
      </c>
      <c r="E273" s="244" t="s">
        <v>1</v>
      </c>
      <c r="F273" s="245" t="s">
        <v>470</v>
      </c>
      <c r="G273" s="242"/>
      <c r="H273" s="246">
        <v>42</v>
      </c>
      <c r="I273" s="247"/>
      <c r="J273" s="242"/>
      <c r="K273" s="242"/>
      <c r="L273" s="248"/>
      <c r="M273" s="249"/>
      <c r="N273" s="250"/>
      <c r="O273" s="250"/>
      <c r="P273" s="250"/>
      <c r="Q273" s="250"/>
      <c r="R273" s="250"/>
      <c r="S273" s="250"/>
      <c r="T273" s="25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2" t="s">
        <v>163</v>
      </c>
      <c r="AU273" s="252" t="s">
        <v>95</v>
      </c>
      <c r="AV273" s="13" t="s">
        <v>95</v>
      </c>
      <c r="AW273" s="13" t="s">
        <v>41</v>
      </c>
      <c r="AX273" s="13" t="s">
        <v>93</v>
      </c>
      <c r="AY273" s="252" t="s">
        <v>154</v>
      </c>
    </row>
    <row r="274" s="2" customFormat="1">
      <c r="A274" s="38"/>
      <c r="B274" s="39"/>
      <c r="C274" s="228" t="s">
        <v>471</v>
      </c>
      <c r="D274" s="228" t="s">
        <v>156</v>
      </c>
      <c r="E274" s="229" t="s">
        <v>472</v>
      </c>
      <c r="F274" s="230" t="s">
        <v>473</v>
      </c>
      <c r="G274" s="231" t="s">
        <v>234</v>
      </c>
      <c r="H274" s="232">
        <v>1</v>
      </c>
      <c r="I274" s="233"/>
      <c r="J274" s="234">
        <f>ROUND(I274*H274,2)</f>
        <v>0</v>
      </c>
      <c r="K274" s="230" t="s">
        <v>160</v>
      </c>
      <c r="L274" s="44"/>
      <c r="M274" s="235" t="s">
        <v>1</v>
      </c>
      <c r="N274" s="236" t="s">
        <v>51</v>
      </c>
      <c r="O274" s="91"/>
      <c r="P274" s="237">
        <f>O274*H274</f>
        <v>0</v>
      </c>
      <c r="Q274" s="237">
        <v>0.0064850000000000003</v>
      </c>
      <c r="R274" s="237">
        <f>Q274*H274</f>
        <v>0.0064850000000000003</v>
      </c>
      <c r="S274" s="237">
        <v>0</v>
      </c>
      <c r="T274" s="23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9" t="s">
        <v>161</v>
      </c>
      <c r="AT274" s="239" t="s">
        <v>156</v>
      </c>
      <c r="AU274" s="239" t="s">
        <v>95</v>
      </c>
      <c r="AY274" s="16" t="s">
        <v>154</v>
      </c>
      <c r="BE274" s="240">
        <f>IF(N274="základní",J274,0)</f>
        <v>0</v>
      </c>
      <c r="BF274" s="240">
        <f>IF(N274="snížená",J274,0)</f>
        <v>0</v>
      </c>
      <c r="BG274" s="240">
        <f>IF(N274="zákl. přenesená",J274,0)</f>
        <v>0</v>
      </c>
      <c r="BH274" s="240">
        <f>IF(N274="sníž. přenesená",J274,0)</f>
        <v>0</v>
      </c>
      <c r="BI274" s="240">
        <f>IF(N274="nulová",J274,0)</f>
        <v>0</v>
      </c>
      <c r="BJ274" s="16" t="s">
        <v>93</v>
      </c>
      <c r="BK274" s="240">
        <f>ROUND(I274*H274,2)</f>
        <v>0</v>
      </c>
      <c r="BL274" s="16" t="s">
        <v>161</v>
      </c>
      <c r="BM274" s="239" t="s">
        <v>474</v>
      </c>
    </row>
    <row r="275" s="2" customFormat="1">
      <c r="A275" s="38"/>
      <c r="B275" s="39"/>
      <c r="C275" s="228" t="s">
        <v>475</v>
      </c>
      <c r="D275" s="228" t="s">
        <v>156</v>
      </c>
      <c r="E275" s="229" t="s">
        <v>476</v>
      </c>
      <c r="F275" s="230" t="s">
        <v>477</v>
      </c>
      <c r="G275" s="231" t="s">
        <v>175</v>
      </c>
      <c r="H275" s="232">
        <v>106.40000000000001</v>
      </c>
      <c r="I275" s="233"/>
      <c r="J275" s="234">
        <f>ROUND(I275*H275,2)</f>
        <v>0</v>
      </c>
      <c r="K275" s="230" t="s">
        <v>160</v>
      </c>
      <c r="L275" s="44"/>
      <c r="M275" s="235" t="s">
        <v>1</v>
      </c>
      <c r="N275" s="236" t="s">
        <v>51</v>
      </c>
      <c r="O275" s="91"/>
      <c r="P275" s="237">
        <f>O275*H275</f>
        <v>0</v>
      </c>
      <c r="Q275" s="237">
        <v>0</v>
      </c>
      <c r="R275" s="237">
        <f>Q275*H275</f>
        <v>0</v>
      </c>
      <c r="S275" s="237">
        <v>0</v>
      </c>
      <c r="T275" s="23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9" t="s">
        <v>161</v>
      </c>
      <c r="AT275" s="239" t="s">
        <v>156</v>
      </c>
      <c r="AU275" s="239" t="s">
        <v>95</v>
      </c>
      <c r="AY275" s="16" t="s">
        <v>154</v>
      </c>
      <c r="BE275" s="240">
        <f>IF(N275="základní",J275,0)</f>
        <v>0</v>
      </c>
      <c r="BF275" s="240">
        <f>IF(N275="snížená",J275,0)</f>
        <v>0</v>
      </c>
      <c r="BG275" s="240">
        <f>IF(N275="zákl. přenesená",J275,0)</f>
        <v>0</v>
      </c>
      <c r="BH275" s="240">
        <f>IF(N275="sníž. přenesená",J275,0)</f>
        <v>0</v>
      </c>
      <c r="BI275" s="240">
        <f>IF(N275="nulová",J275,0)</f>
        <v>0</v>
      </c>
      <c r="BJ275" s="16" t="s">
        <v>93</v>
      </c>
      <c r="BK275" s="240">
        <f>ROUND(I275*H275,2)</f>
        <v>0</v>
      </c>
      <c r="BL275" s="16" t="s">
        <v>161</v>
      </c>
      <c r="BM275" s="239" t="s">
        <v>478</v>
      </c>
    </row>
    <row r="276" s="13" customFormat="1">
      <c r="A276" s="13"/>
      <c r="B276" s="241"/>
      <c r="C276" s="242"/>
      <c r="D276" s="243" t="s">
        <v>163</v>
      </c>
      <c r="E276" s="244" t="s">
        <v>1</v>
      </c>
      <c r="F276" s="245" t="s">
        <v>479</v>
      </c>
      <c r="G276" s="242"/>
      <c r="H276" s="246">
        <v>106.40000000000001</v>
      </c>
      <c r="I276" s="247"/>
      <c r="J276" s="242"/>
      <c r="K276" s="242"/>
      <c r="L276" s="248"/>
      <c r="M276" s="249"/>
      <c r="N276" s="250"/>
      <c r="O276" s="250"/>
      <c r="P276" s="250"/>
      <c r="Q276" s="250"/>
      <c r="R276" s="250"/>
      <c r="S276" s="250"/>
      <c r="T276" s="25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2" t="s">
        <v>163</v>
      </c>
      <c r="AU276" s="252" t="s">
        <v>95</v>
      </c>
      <c r="AV276" s="13" t="s">
        <v>95</v>
      </c>
      <c r="AW276" s="13" t="s">
        <v>41</v>
      </c>
      <c r="AX276" s="13" t="s">
        <v>93</v>
      </c>
      <c r="AY276" s="252" t="s">
        <v>154</v>
      </c>
    </row>
    <row r="277" s="2" customFormat="1" ht="33" customHeight="1">
      <c r="A277" s="38"/>
      <c r="B277" s="39"/>
      <c r="C277" s="228" t="s">
        <v>480</v>
      </c>
      <c r="D277" s="228" t="s">
        <v>156</v>
      </c>
      <c r="E277" s="229" t="s">
        <v>481</v>
      </c>
      <c r="F277" s="230" t="s">
        <v>482</v>
      </c>
      <c r="G277" s="231" t="s">
        <v>175</v>
      </c>
      <c r="H277" s="232">
        <v>1484</v>
      </c>
      <c r="I277" s="233"/>
      <c r="J277" s="234">
        <f>ROUND(I277*H277,2)</f>
        <v>0</v>
      </c>
      <c r="K277" s="230" t="s">
        <v>160</v>
      </c>
      <c r="L277" s="44"/>
      <c r="M277" s="235" t="s">
        <v>1</v>
      </c>
      <c r="N277" s="236" t="s">
        <v>51</v>
      </c>
      <c r="O277" s="91"/>
      <c r="P277" s="237">
        <f>O277*H277</f>
        <v>0</v>
      </c>
      <c r="Q277" s="237">
        <v>0</v>
      </c>
      <c r="R277" s="237">
        <f>Q277*H277</f>
        <v>0</v>
      </c>
      <c r="S277" s="237">
        <v>0</v>
      </c>
      <c r="T277" s="23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9" t="s">
        <v>161</v>
      </c>
      <c r="AT277" s="239" t="s">
        <v>156</v>
      </c>
      <c r="AU277" s="239" t="s">
        <v>95</v>
      </c>
      <c r="AY277" s="16" t="s">
        <v>154</v>
      </c>
      <c r="BE277" s="240">
        <f>IF(N277="základní",J277,0)</f>
        <v>0</v>
      </c>
      <c r="BF277" s="240">
        <f>IF(N277="snížená",J277,0)</f>
        <v>0</v>
      </c>
      <c r="BG277" s="240">
        <f>IF(N277="zákl. přenesená",J277,0)</f>
        <v>0</v>
      </c>
      <c r="BH277" s="240">
        <f>IF(N277="sníž. přenesená",J277,0)</f>
        <v>0</v>
      </c>
      <c r="BI277" s="240">
        <f>IF(N277="nulová",J277,0)</f>
        <v>0</v>
      </c>
      <c r="BJ277" s="16" t="s">
        <v>93</v>
      </c>
      <c r="BK277" s="240">
        <f>ROUND(I277*H277,2)</f>
        <v>0</v>
      </c>
      <c r="BL277" s="16" t="s">
        <v>161</v>
      </c>
      <c r="BM277" s="239" t="s">
        <v>483</v>
      </c>
    </row>
    <row r="278" s="13" customFormat="1">
      <c r="A278" s="13"/>
      <c r="B278" s="241"/>
      <c r="C278" s="242"/>
      <c r="D278" s="243" t="s">
        <v>163</v>
      </c>
      <c r="E278" s="242"/>
      <c r="F278" s="245" t="s">
        <v>484</v>
      </c>
      <c r="G278" s="242"/>
      <c r="H278" s="246">
        <v>1484</v>
      </c>
      <c r="I278" s="247"/>
      <c r="J278" s="242"/>
      <c r="K278" s="242"/>
      <c r="L278" s="248"/>
      <c r="M278" s="249"/>
      <c r="N278" s="250"/>
      <c r="O278" s="250"/>
      <c r="P278" s="250"/>
      <c r="Q278" s="250"/>
      <c r="R278" s="250"/>
      <c r="S278" s="250"/>
      <c r="T278" s="25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2" t="s">
        <v>163</v>
      </c>
      <c r="AU278" s="252" t="s">
        <v>95</v>
      </c>
      <c r="AV278" s="13" t="s">
        <v>95</v>
      </c>
      <c r="AW278" s="13" t="s">
        <v>4</v>
      </c>
      <c r="AX278" s="13" t="s">
        <v>93</v>
      </c>
      <c r="AY278" s="252" t="s">
        <v>154</v>
      </c>
    </row>
    <row r="279" s="2" customFormat="1" ht="33" customHeight="1">
      <c r="A279" s="38"/>
      <c r="B279" s="39"/>
      <c r="C279" s="228" t="s">
        <v>485</v>
      </c>
      <c r="D279" s="228" t="s">
        <v>156</v>
      </c>
      <c r="E279" s="229" t="s">
        <v>486</v>
      </c>
      <c r="F279" s="230" t="s">
        <v>487</v>
      </c>
      <c r="G279" s="231" t="s">
        <v>175</v>
      </c>
      <c r="H279" s="232">
        <v>106.40000000000001</v>
      </c>
      <c r="I279" s="233"/>
      <c r="J279" s="234">
        <f>ROUND(I279*H279,2)</f>
        <v>0</v>
      </c>
      <c r="K279" s="230" t="s">
        <v>160</v>
      </c>
      <c r="L279" s="44"/>
      <c r="M279" s="235" t="s">
        <v>1</v>
      </c>
      <c r="N279" s="236" t="s">
        <v>51</v>
      </c>
      <c r="O279" s="91"/>
      <c r="P279" s="237">
        <f>O279*H279</f>
        <v>0</v>
      </c>
      <c r="Q279" s="237">
        <v>0</v>
      </c>
      <c r="R279" s="237">
        <f>Q279*H279</f>
        <v>0</v>
      </c>
      <c r="S279" s="237">
        <v>0</v>
      </c>
      <c r="T279" s="23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9" t="s">
        <v>161</v>
      </c>
      <c r="AT279" s="239" t="s">
        <v>156</v>
      </c>
      <c r="AU279" s="239" t="s">
        <v>95</v>
      </c>
      <c r="AY279" s="16" t="s">
        <v>154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6" t="s">
        <v>93</v>
      </c>
      <c r="BK279" s="240">
        <f>ROUND(I279*H279,2)</f>
        <v>0</v>
      </c>
      <c r="BL279" s="16" t="s">
        <v>161</v>
      </c>
      <c r="BM279" s="239" t="s">
        <v>488</v>
      </c>
    </row>
    <row r="280" s="2" customFormat="1">
      <c r="A280" s="38"/>
      <c r="B280" s="39"/>
      <c r="C280" s="228" t="s">
        <v>489</v>
      </c>
      <c r="D280" s="228" t="s">
        <v>156</v>
      </c>
      <c r="E280" s="229" t="s">
        <v>490</v>
      </c>
      <c r="F280" s="230" t="s">
        <v>491</v>
      </c>
      <c r="G280" s="231" t="s">
        <v>159</v>
      </c>
      <c r="H280" s="232">
        <v>30.399999999999999</v>
      </c>
      <c r="I280" s="233"/>
      <c r="J280" s="234">
        <f>ROUND(I280*H280,2)</f>
        <v>0</v>
      </c>
      <c r="K280" s="230" t="s">
        <v>160</v>
      </c>
      <c r="L280" s="44"/>
      <c r="M280" s="235" t="s">
        <v>1</v>
      </c>
      <c r="N280" s="236" t="s">
        <v>51</v>
      </c>
      <c r="O280" s="91"/>
      <c r="P280" s="237">
        <f>O280*H280</f>
        <v>0</v>
      </c>
      <c r="Q280" s="237">
        <v>0</v>
      </c>
      <c r="R280" s="237">
        <f>Q280*H280</f>
        <v>0</v>
      </c>
      <c r="S280" s="237">
        <v>0</v>
      </c>
      <c r="T280" s="23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9" t="s">
        <v>161</v>
      </c>
      <c r="AT280" s="239" t="s">
        <v>156</v>
      </c>
      <c r="AU280" s="239" t="s">
        <v>95</v>
      </c>
      <c r="AY280" s="16" t="s">
        <v>154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6" t="s">
        <v>93</v>
      </c>
      <c r="BK280" s="240">
        <f>ROUND(I280*H280,2)</f>
        <v>0</v>
      </c>
      <c r="BL280" s="16" t="s">
        <v>161</v>
      </c>
      <c r="BM280" s="239" t="s">
        <v>492</v>
      </c>
    </row>
    <row r="281" s="13" customFormat="1">
      <c r="A281" s="13"/>
      <c r="B281" s="241"/>
      <c r="C281" s="242"/>
      <c r="D281" s="243" t="s">
        <v>163</v>
      </c>
      <c r="E281" s="244" t="s">
        <v>1</v>
      </c>
      <c r="F281" s="245" t="s">
        <v>493</v>
      </c>
      <c r="G281" s="242"/>
      <c r="H281" s="246">
        <v>30.399999999999999</v>
      </c>
      <c r="I281" s="247"/>
      <c r="J281" s="242"/>
      <c r="K281" s="242"/>
      <c r="L281" s="248"/>
      <c r="M281" s="249"/>
      <c r="N281" s="250"/>
      <c r="O281" s="250"/>
      <c r="P281" s="250"/>
      <c r="Q281" s="250"/>
      <c r="R281" s="250"/>
      <c r="S281" s="250"/>
      <c r="T281" s="25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2" t="s">
        <v>163</v>
      </c>
      <c r="AU281" s="252" t="s">
        <v>95</v>
      </c>
      <c r="AV281" s="13" t="s">
        <v>95</v>
      </c>
      <c r="AW281" s="13" t="s">
        <v>41</v>
      </c>
      <c r="AX281" s="13" t="s">
        <v>93</v>
      </c>
      <c r="AY281" s="252" t="s">
        <v>154</v>
      </c>
    </row>
    <row r="282" s="2" customFormat="1">
      <c r="A282" s="38"/>
      <c r="B282" s="39"/>
      <c r="C282" s="228" t="s">
        <v>494</v>
      </c>
      <c r="D282" s="228" t="s">
        <v>156</v>
      </c>
      <c r="E282" s="229" t="s">
        <v>495</v>
      </c>
      <c r="F282" s="230" t="s">
        <v>496</v>
      </c>
      <c r="G282" s="231" t="s">
        <v>159</v>
      </c>
      <c r="H282" s="232">
        <v>425.60000000000002</v>
      </c>
      <c r="I282" s="233"/>
      <c r="J282" s="234">
        <f>ROUND(I282*H282,2)</f>
        <v>0</v>
      </c>
      <c r="K282" s="230" t="s">
        <v>160</v>
      </c>
      <c r="L282" s="44"/>
      <c r="M282" s="235" t="s">
        <v>1</v>
      </c>
      <c r="N282" s="236" t="s">
        <v>51</v>
      </c>
      <c r="O282" s="91"/>
      <c r="P282" s="237">
        <f>O282*H282</f>
        <v>0</v>
      </c>
      <c r="Q282" s="237">
        <v>0</v>
      </c>
      <c r="R282" s="237">
        <f>Q282*H282</f>
        <v>0</v>
      </c>
      <c r="S282" s="237">
        <v>0</v>
      </c>
      <c r="T282" s="23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9" t="s">
        <v>161</v>
      </c>
      <c r="AT282" s="239" t="s">
        <v>156</v>
      </c>
      <c r="AU282" s="239" t="s">
        <v>95</v>
      </c>
      <c r="AY282" s="16" t="s">
        <v>154</v>
      </c>
      <c r="BE282" s="240">
        <f>IF(N282="základní",J282,0)</f>
        <v>0</v>
      </c>
      <c r="BF282" s="240">
        <f>IF(N282="snížená",J282,0)</f>
        <v>0</v>
      </c>
      <c r="BG282" s="240">
        <f>IF(N282="zákl. přenesená",J282,0)</f>
        <v>0</v>
      </c>
      <c r="BH282" s="240">
        <f>IF(N282="sníž. přenesená",J282,0)</f>
        <v>0</v>
      </c>
      <c r="BI282" s="240">
        <f>IF(N282="nulová",J282,0)</f>
        <v>0</v>
      </c>
      <c r="BJ282" s="16" t="s">
        <v>93</v>
      </c>
      <c r="BK282" s="240">
        <f>ROUND(I282*H282,2)</f>
        <v>0</v>
      </c>
      <c r="BL282" s="16" t="s">
        <v>161</v>
      </c>
      <c r="BM282" s="239" t="s">
        <v>497</v>
      </c>
    </row>
    <row r="283" s="13" customFormat="1">
      <c r="A283" s="13"/>
      <c r="B283" s="241"/>
      <c r="C283" s="242"/>
      <c r="D283" s="243" t="s">
        <v>163</v>
      </c>
      <c r="E283" s="242"/>
      <c r="F283" s="245" t="s">
        <v>498</v>
      </c>
      <c r="G283" s="242"/>
      <c r="H283" s="246">
        <v>425.60000000000002</v>
      </c>
      <c r="I283" s="247"/>
      <c r="J283" s="242"/>
      <c r="K283" s="242"/>
      <c r="L283" s="248"/>
      <c r="M283" s="249"/>
      <c r="N283" s="250"/>
      <c r="O283" s="250"/>
      <c r="P283" s="250"/>
      <c r="Q283" s="250"/>
      <c r="R283" s="250"/>
      <c r="S283" s="250"/>
      <c r="T283" s="25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2" t="s">
        <v>163</v>
      </c>
      <c r="AU283" s="252" t="s">
        <v>95</v>
      </c>
      <c r="AV283" s="13" t="s">
        <v>95</v>
      </c>
      <c r="AW283" s="13" t="s">
        <v>4</v>
      </c>
      <c r="AX283" s="13" t="s">
        <v>93</v>
      </c>
      <c r="AY283" s="252" t="s">
        <v>154</v>
      </c>
    </row>
    <row r="284" s="2" customFormat="1">
      <c r="A284" s="38"/>
      <c r="B284" s="39"/>
      <c r="C284" s="228" t="s">
        <v>499</v>
      </c>
      <c r="D284" s="228" t="s">
        <v>156</v>
      </c>
      <c r="E284" s="229" t="s">
        <v>500</v>
      </c>
      <c r="F284" s="230" t="s">
        <v>501</v>
      </c>
      <c r="G284" s="231" t="s">
        <v>159</v>
      </c>
      <c r="H284" s="232">
        <v>30.399999999999999</v>
      </c>
      <c r="I284" s="233"/>
      <c r="J284" s="234">
        <f>ROUND(I284*H284,2)</f>
        <v>0</v>
      </c>
      <c r="K284" s="230" t="s">
        <v>160</v>
      </c>
      <c r="L284" s="44"/>
      <c r="M284" s="235" t="s">
        <v>1</v>
      </c>
      <c r="N284" s="236" t="s">
        <v>51</v>
      </c>
      <c r="O284" s="91"/>
      <c r="P284" s="237">
        <f>O284*H284</f>
        <v>0</v>
      </c>
      <c r="Q284" s="237">
        <v>0</v>
      </c>
      <c r="R284" s="237">
        <f>Q284*H284</f>
        <v>0</v>
      </c>
      <c r="S284" s="237">
        <v>0</v>
      </c>
      <c r="T284" s="23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9" t="s">
        <v>161</v>
      </c>
      <c r="AT284" s="239" t="s">
        <v>156</v>
      </c>
      <c r="AU284" s="239" t="s">
        <v>95</v>
      </c>
      <c r="AY284" s="16" t="s">
        <v>154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6" t="s">
        <v>93</v>
      </c>
      <c r="BK284" s="240">
        <f>ROUND(I284*H284,2)</f>
        <v>0</v>
      </c>
      <c r="BL284" s="16" t="s">
        <v>161</v>
      </c>
      <c r="BM284" s="239" t="s">
        <v>502</v>
      </c>
    </row>
    <row r="285" s="2" customFormat="1" ht="16.5" customHeight="1">
      <c r="A285" s="38"/>
      <c r="B285" s="39"/>
      <c r="C285" s="228" t="s">
        <v>503</v>
      </c>
      <c r="D285" s="228" t="s">
        <v>156</v>
      </c>
      <c r="E285" s="229" t="s">
        <v>504</v>
      </c>
      <c r="F285" s="230" t="s">
        <v>505</v>
      </c>
      <c r="G285" s="231" t="s">
        <v>175</v>
      </c>
      <c r="H285" s="232">
        <v>106.604</v>
      </c>
      <c r="I285" s="233"/>
      <c r="J285" s="234">
        <f>ROUND(I285*H285,2)</f>
        <v>0</v>
      </c>
      <c r="K285" s="230" t="s">
        <v>160</v>
      </c>
      <c r="L285" s="44"/>
      <c r="M285" s="235" t="s">
        <v>1</v>
      </c>
      <c r="N285" s="236" t="s">
        <v>51</v>
      </c>
      <c r="O285" s="91"/>
      <c r="P285" s="237">
        <f>O285*H285</f>
        <v>0</v>
      </c>
      <c r="Q285" s="237">
        <v>0.12</v>
      </c>
      <c r="R285" s="237">
        <f>Q285*H285</f>
        <v>12.792479999999999</v>
      </c>
      <c r="S285" s="237">
        <v>2.4900000000000002</v>
      </c>
      <c r="T285" s="238">
        <f>S285*H285</f>
        <v>265.44396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9" t="s">
        <v>161</v>
      </c>
      <c r="AT285" s="239" t="s">
        <v>156</v>
      </c>
      <c r="AU285" s="239" t="s">
        <v>95</v>
      </c>
      <c r="AY285" s="16" t="s">
        <v>154</v>
      </c>
      <c r="BE285" s="240">
        <f>IF(N285="základní",J285,0)</f>
        <v>0</v>
      </c>
      <c r="BF285" s="240">
        <f>IF(N285="snížená",J285,0)</f>
        <v>0</v>
      </c>
      <c r="BG285" s="240">
        <f>IF(N285="zákl. přenesená",J285,0)</f>
        <v>0</v>
      </c>
      <c r="BH285" s="240">
        <f>IF(N285="sníž. přenesená",J285,0)</f>
        <v>0</v>
      </c>
      <c r="BI285" s="240">
        <f>IF(N285="nulová",J285,0)</f>
        <v>0</v>
      </c>
      <c r="BJ285" s="16" t="s">
        <v>93</v>
      </c>
      <c r="BK285" s="240">
        <f>ROUND(I285*H285,2)</f>
        <v>0</v>
      </c>
      <c r="BL285" s="16" t="s">
        <v>161</v>
      </c>
      <c r="BM285" s="239" t="s">
        <v>506</v>
      </c>
    </row>
    <row r="286" s="13" customFormat="1">
      <c r="A286" s="13"/>
      <c r="B286" s="241"/>
      <c r="C286" s="242"/>
      <c r="D286" s="243" t="s">
        <v>163</v>
      </c>
      <c r="E286" s="244" t="s">
        <v>1</v>
      </c>
      <c r="F286" s="245" t="s">
        <v>507</v>
      </c>
      <c r="G286" s="242"/>
      <c r="H286" s="246">
        <v>106.604</v>
      </c>
      <c r="I286" s="247"/>
      <c r="J286" s="242"/>
      <c r="K286" s="242"/>
      <c r="L286" s="248"/>
      <c r="M286" s="249"/>
      <c r="N286" s="250"/>
      <c r="O286" s="250"/>
      <c r="P286" s="250"/>
      <c r="Q286" s="250"/>
      <c r="R286" s="250"/>
      <c r="S286" s="250"/>
      <c r="T286" s="25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2" t="s">
        <v>163</v>
      </c>
      <c r="AU286" s="252" t="s">
        <v>95</v>
      </c>
      <c r="AV286" s="13" t="s">
        <v>95</v>
      </c>
      <c r="AW286" s="13" t="s">
        <v>41</v>
      </c>
      <c r="AX286" s="13" t="s">
        <v>93</v>
      </c>
      <c r="AY286" s="252" t="s">
        <v>154</v>
      </c>
    </row>
    <row r="287" s="2" customFormat="1" ht="16.5" customHeight="1">
      <c r="A287" s="38"/>
      <c r="B287" s="39"/>
      <c r="C287" s="228" t="s">
        <v>508</v>
      </c>
      <c r="D287" s="228" t="s">
        <v>156</v>
      </c>
      <c r="E287" s="229" t="s">
        <v>509</v>
      </c>
      <c r="F287" s="230" t="s">
        <v>510</v>
      </c>
      <c r="G287" s="231" t="s">
        <v>175</v>
      </c>
      <c r="H287" s="232">
        <v>5.4409999999999998</v>
      </c>
      <c r="I287" s="233"/>
      <c r="J287" s="234">
        <f>ROUND(I287*H287,2)</f>
        <v>0</v>
      </c>
      <c r="K287" s="230" t="s">
        <v>160</v>
      </c>
      <c r="L287" s="44"/>
      <c r="M287" s="235" t="s">
        <v>1</v>
      </c>
      <c r="N287" s="236" t="s">
        <v>51</v>
      </c>
      <c r="O287" s="91"/>
      <c r="P287" s="237">
        <f>O287*H287</f>
        <v>0</v>
      </c>
      <c r="Q287" s="237">
        <v>0.121711072</v>
      </c>
      <c r="R287" s="237">
        <f>Q287*H287</f>
        <v>0.66222994275199998</v>
      </c>
      <c r="S287" s="237">
        <v>2.3999999999999999</v>
      </c>
      <c r="T287" s="238">
        <f>S287*H287</f>
        <v>13.058399999999999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9" t="s">
        <v>161</v>
      </c>
      <c r="AT287" s="239" t="s">
        <v>156</v>
      </c>
      <c r="AU287" s="239" t="s">
        <v>95</v>
      </c>
      <c r="AY287" s="16" t="s">
        <v>154</v>
      </c>
      <c r="BE287" s="240">
        <f>IF(N287="základní",J287,0)</f>
        <v>0</v>
      </c>
      <c r="BF287" s="240">
        <f>IF(N287="snížená",J287,0)</f>
        <v>0</v>
      </c>
      <c r="BG287" s="240">
        <f>IF(N287="zákl. přenesená",J287,0)</f>
        <v>0</v>
      </c>
      <c r="BH287" s="240">
        <f>IF(N287="sníž. přenesená",J287,0)</f>
        <v>0</v>
      </c>
      <c r="BI287" s="240">
        <f>IF(N287="nulová",J287,0)</f>
        <v>0</v>
      </c>
      <c r="BJ287" s="16" t="s">
        <v>93</v>
      </c>
      <c r="BK287" s="240">
        <f>ROUND(I287*H287,2)</f>
        <v>0</v>
      </c>
      <c r="BL287" s="16" t="s">
        <v>161</v>
      </c>
      <c r="BM287" s="239" t="s">
        <v>511</v>
      </c>
    </row>
    <row r="288" s="13" customFormat="1">
      <c r="A288" s="13"/>
      <c r="B288" s="241"/>
      <c r="C288" s="242"/>
      <c r="D288" s="243" t="s">
        <v>163</v>
      </c>
      <c r="E288" s="244" t="s">
        <v>1</v>
      </c>
      <c r="F288" s="245" t="s">
        <v>512</v>
      </c>
      <c r="G288" s="242"/>
      <c r="H288" s="246">
        <v>5.4409999999999998</v>
      </c>
      <c r="I288" s="247"/>
      <c r="J288" s="242"/>
      <c r="K288" s="242"/>
      <c r="L288" s="248"/>
      <c r="M288" s="249"/>
      <c r="N288" s="250"/>
      <c r="O288" s="250"/>
      <c r="P288" s="250"/>
      <c r="Q288" s="250"/>
      <c r="R288" s="250"/>
      <c r="S288" s="250"/>
      <c r="T288" s="25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2" t="s">
        <v>163</v>
      </c>
      <c r="AU288" s="252" t="s">
        <v>95</v>
      </c>
      <c r="AV288" s="13" t="s">
        <v>95</v>
      </c>
      <c r="AW288" s="13" t="s">
        <v>41</v>
      </c>
      <c r="AX288" s="13" t="s">
        <v>93</v>
      </c>
      <c r="AY288" s="252" t="s">
        <v>154</v>
      </c>
    </row>
    <row r="289" s="2" customFormat="1">
      <c r="A289" s="38"/>
      <c r="B289" s="39"/>
      <c r="C289" s="228" t="s">
        <v>513</v>
      </c>
      <c r="D289" s="228" t="s">
        <v>156</v>
      </c>
      <c r="E289" s="229" t="s">
        <v>514</v>
      </c>
      <c r="F289" s="230" t="s">
        <v>515</v>
      </c>
      <c r="G289" s="231" t="s">
        <v>167</v>
      </c>
      <c r="H289" s="232">
        <v>24</v>
      </c>
      <c r="I289" s="233"/>
      <c r="J289" s="234">
        <f>ROUND(I289*H289,2)</f>
        <v>0</v>
      </c>
      <c r="K289" s="230" t="s">
        <v>160</v>
      </c>
      <c r="L289" s="44"/>
      <c r="M289" s="235" t="s">
        <v>1</v>
      </c>
      <c r="N289" s="236" t="s">
        <v>51</v>
      </c>
      <c r="O289" s="91"/>
      <c r="P289" s="237">
        <f>O289*H289</f>
        <v>0</v>
      </c>
      <c r="Q289" s="237">
        <v>0.00047872000000000002</v>
      </c>
      <c r="R289" s="237">
        <f>Q289*H289</f>
        <v>0.011489280000000001</v>
      </c>
      <c r="S289" s="237">
        <v>0.0080000000000000002</v>
      </c>
      <c r="T289" s="238">
        <f>S289*H289</f>
        <v>0.192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9" t="s">
        <v>161</v>
      </c>
      <c r="AT289" s="239" t="s">
        <v>156</v>
      </c>
      <c r="AU289" s="239" t="s">
        <v>95</v>
      </c>
      <c r="AY289" s="16" t="s">
        <v>154</v>
      </c>
      <c r="BE289" s="240">
        <f>IF(N289="základní",J289,0)</f>
        <v>0</v>
      </c>
      <c r="BF289" s="240">
        <f>IF(N289="snížená",J289,0)</f>
        <v>0</v>
      </c>
      <c r="BG289" s="240">
        <f>IF(N289="zákl. přenesená",J289,0)</f>
        <v>0</v>
      </c>
      <c r="BH289" s="240">
        <f>IF(N289="sníž. přenesená",J289,0)</f>
        <v>0</v>
      </c>
      <c r="BI289" s="240">
        <f>IF(N289="nulová",J289,0)</f>
        <v>0</v>
      </c>
      <c r="BJ289" s="16" t="s">
        <v>93</v>
      </c>
      <c r="BK289" s="240">
        <f>ROUND(I289*H289,2)</f>
        <v>0</v>
      </c>
      <c r="BL289" s="16" t="s">
        <v>161</v>
      </c>
      <c r="BM289" s="239" t="s">
        <v>516</v>
      </c>
    </row>
    <row r="290" s="13" customFormat="1">
      <c r="A290" s="13"/>
      <c r="B290" s="241"/>
      <c r="C290" s="242"/>
      <c r="D290" s="243" t="s">
        <v>163</v>
      </c>
      <c r="E290" s="244" t="s">
        <v>1</v>
      </c>
      <c r="F290" s="245" t="s">
        <v>517</v>
      </c>
      <c r="G290" s="242"/>
      <c r="H290" s="246">
        <v>24</v>
      </c>
      <c r="I290" s="247"/>
      <c r="J290" s="242"/>
      <c r="K290" s="242"/>
      <c r="L290" s="248"/>
      <c r="M290" s="249"/>
      <c r="N290" s="250"/>
      <c r="O290" s="250"/>
      <c r="P290" s="250"/>
      <c r="Q290" s="250"/>
      <c r="R290" s="250"/>
      <c r="S290" s="250"/>
      <c r="T290" s="25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2" t="s">
        <v>163</v>
      </c>
      <c r="AU290" s="252" t="s">
        <v>95</v>
      </c>
      <c r="AV290" s="13" t="s">
        <v>95</v>
      </c>
      <c r="AW290" s="13" t="s">
        <v>41</v>
      </c>
      <c r="AX290" s="13" t="s">
        <v>93</v>
      </c>
      <c r="AY290" s="252" t="s">
        <v>154</v>
      </c>
    </row>
    <row r="291" s="2" customFormat="1">
      <c r="A291" s="38"/>
      <c r="B291" s="39"/>
      <c r="C291" s="228" t="s">
        <v>518</v>
      </c>
      <c r="D291" s="228" t="s">
        <v>156</v>
      </c>
      <c r="E291" s="229" t="s">
        <v>519</v>
      </c>
      <c r="F291" s="230" t="s">
        <v>520</v>
      </c>
      <c r="G291" s="231" t="s">
        <v>159</v>
      </c>
      <c r="H291" s="232">
        <v>8</v>
      </c>
      <c r="I291" s="233"/>
      <c r="J291" s="234">
        <f>ROUND(I291*H291,2)</f>
        <v>0</v>
      </c>
      <c r="K291" s="230" t="s">
        <v>160</v>
      </c>
      <c r="L291" s="44"/>
      <c r="M291" s="235" t="s">
        <v>1</v>
      </c>
      <c r="N291" s="236" t="s">
        <v>51</v>
      </c>
      <c r="O291" s="91"/>
      <c r="P291" s="237">
        <f>O291*H291</f>
        <v>0</v>
      </c>
      <c r="Q291" s="237">
        <v>0</v>
      </c>
      <c r="R291" s="237">
        <f>Q291*H291</f>
        <v>0</v>
      </c>
      <c r="S291" s="237">
        <v>0.065000000000000002</v>
      </c>
      <c r="T291" s="238">
        <f>S291*H291</f>
        <v>0.52000000000000002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9" t="s">
        <v>161</v>
      </c>
      <c r="AT291" s="239" t="s">
        <v>156</v>
      </c>
      <c r="AU291" s="239" t="s">
        <v>95</v>
      </c>
      <c r="AY291" s="16" t="s">
        <v>154</v>
      </c>
      <c r="BE291" s="240">
        <f>IF(N291="základní",J291,0)</f>
        <v>0</v>
      </c>
      <c r="BF291" s="240">
        <f>IF(N291="snížená",J291,0)</f>
        <v>0</v>
      </c>
      <c r="BG291" s="240">
        <f>IF(N291="zákl. přenesená",J291,0)</f>
        <v>0</v>
      </c>
      <c r="BH291" s="240">
        <f>IF(N291="sníž. přenesená",J291,0)</f>
        <v>0</v>
      </c>
      <c r="BI291" s="240">
        <f>IF(N291="nulová",J291,0)</f>
        <v>0</v>
      </c>
      <c r="BJ291" s="16" t="s">
        <v>93</v>
      </c>
      <c r="BK291" s="240">
        <f>ROUND(I291*H291,2)</f>
        <v>0</v>
      </c>
      <c r="BL291" s="16" t="s">
        <v>161</v>
      </c>
      <c r="BM291" s="239" t="s">
        <v>521</v>
      </c>
    </row>
    <row r="292" s="13" customFormat="1">
      <c r="A292" s="13"/>
      <c r="B292" s="241"/>
      <c r="C292" s="242"/>
      <c r="D292" s="243" t="s">
        <v>163</v>
      </c>
      <c r="E292" s="244" t="s">
        <v>1</v>
      </c>
      <c r="F292" s="245" t="s">
        <v>522</v>
      </c>
      <c r="G292" s="242"/>
      <c r="H292" s="246">
        <v>8</v>
      </c>
      <c r="I292" s="247"/>
      <c r="J292" s="242"/>
      <c r="K292" s="242"/>
      <c r="L292" s="248"/>
      <c r="M292" s="249"/>
      <c r="N292" s="250"/>
      <c r="O292" s="250"/>
      <c r="P292" s="250"/>
      <c r="Q292" s="250"/>
      <c r="R292" s="250"/>
      <c r="S292" s="250"/>
      <c r="T292" s="25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2" t="s">
        <v>163</v>
      </c>
      <c r="AU292" s="252" t="s">
        <v>95</v>
      </c>
      <c r="AV292" s="13" t="s">
        <v>95</v>
      </c>
      <c r="AW292" s="13" t="s">
        <v>41</v>
      </c>
      <c r="AX292" s="13" t="s">
        <v>93</v>
      </c>
      <c r="AY292" s="252" t="s">
        <v>154</v>
      </c>
    </row>
    <row r="293" s="2" customFormat="1">
      <c r="A293" s="38"/>
      <c r="B293" s="39"/>
      <c r="C293" s="228" t="s">
        <v>523</v>
      </c>
      <c r="D293" s="228" t="s">
        <v>156</v>
      </c>
      <c r="E293" s="229" t="s">
        <v>524</v>
      </c>
      <c r="F293" s="230" t="s">
        <v>525</v>
      </c>
      <c r="G293" s="231" t="s">
        <v>175</v>
      </c>
      <c r="H293" s="232">
        <v>1</v>
      </c>
      <c r="I293" s="233"/>
      <c r="J293" s="234">
        <f>ROUND(I293*H293,2)</f>
        <v>0</v>
      </c>
      <c r="K293" s="230" t="s">
        <v>160</v>
      </c>
      <c r="L293" s="44"/>
      <c r="M293" s="235" t="s">
        <v>1</v>
      </c>
      <c r="N293" s="236" t="s">
        <v>51</v>
      </c>
      <c r="O293" s="91"/>
      <c r="P293" s="237">
        <f>O293*H293</f>
        <v>0</v>
      </c>
      <c r="Q293" s="237">
        <v>0.50375000000000003</v>
      </c>
      <c r="R293" s="237">
        <f>Q293*H293</f>
        <v>0.50375000000000003</v>
      </c>
      <c r="S293" s="237">
        <v>2.5</v>
      </c>
      <c r="T293" s="238">
        <f>S293*H293</f>
        <v>2.5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9" t="s">
        <v>161</v>
      </c>
      <c r="AT293" s="239" t="s">
        <v>156</v>
      </c>
      <c r="AU293" s="239" t="s">
        <v>95</v>
      </c>
      <c r="AY293" s="16" t="s">
        <v>154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6" t="s">
        <v>93</v>
      </c>
      <c r="BK293" s="240">
        <f>ROUND(I293*H293,2)</f>
        <v>0</v>
      </c>
      <c r="BL293" s="16" t="s">
        <v>161</v>
      </c>
      <c r="BM293" s="239" t="s">
        <v>526</v>
      </c>
    </row>
    <row r="294" s="2" customFormat="1">
      <c r="A294" s="38"/>
      <c r="B294" s="39"/>
      <c r="C294" s="228" t="s">
        <v>527</v>
      </c>
      <c r="D294" s="228" t="s">
        <v>156</v>
      </c>
      <c r="E294" s="229" t="s">
        <v>528</v>
      </c>
      <c r="F294" s="230" t="s">
        <v>529</v>
      </c>
      <c r="G294" s="231" t="s">
        <v>159</v>
      </c>
      <c r="H294" s="232">
        <v>2</v>
      </c>
      <c r="I294" s="233"/>
      <c r="J294" s="234">
        <f>ROUND(I294*H294,2)</f>
        <v>0</v>
      </c>
      <c r="K294" s="230" t="s">
        <v>160</v>
      </c>
      <c r="L294" s="44"/>
      <c r="M294" s="235" t="s">
        <v>1</v>
      </c>
      <c r="N294" s="236" t="s">
        <v>51</v>
      </c>
      <c r="O294" s="91"/>
      <c r="P294" s="237">
        <f>O294*H294</f>
        <v>0</v>
      </c>
      <c r="Q294" s="237">
        <v>0.023244399999999998</v>
      </c>
      <c r="R294" s="237">
        <f>Q294*H294</f>
        <v>0.046488799999999997</v>
      </c>
      <c r="S294" s="237">
        <v>0</v>
      </c>
      <c r="T294" s="23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9" t="s">
        <v>161</v>
      </c>
      <c r="AT294" s="239" t="s">
        <v>156</v>
      </c>
      <c r="AU294" s="239" t="s">
        <v>95</v>
      </c>
      <c r="AY294" s="16" t="s">
        <v>154</v>
      </c>
      <c r="BE294" s="240">
        <f>IF(N294="základní",J294,0)</f>
        <v>0</v>
      </c>
      <c r="BF294" s="240">
        <f>IF(N294="snížená",J294,0)</f>
        <v>0</v>
      </c>
      <c r="BG294" s="240">
        <f>IF(N294="zákl. přenesená",J294,0)</f>
        <v>0</v>
      </c>
      <c r="BH294" s="240">
        <f>IF(N294="sníž. přenesená",J294,0)</f>
        <v>0</v>
      </c>
      <c r="BI294" s="240">
        <f>IF(N294="nulová",J294,0)</f>
        <v>0</v>
      </c>
      <c r="BJ294" s="16" t="s">
        <v>93</v>
      </c>
      <c r="BK294" s="240">
        <f>ROUND(I294*H294,2)</f>
        <v>0</v>
      </c>
      <c r="BL294" s="16" t="s">
        <v>161</v>
      </c>
      <c r="BM294" s="239" t="s">
        <v>530</v>
      </c>
    </row>
    <row r="295" s="13" customFormat="1">
      <c r="A295" s="13"/>
      <c r="B295" s="241"/>
      <c r="C295" s="242"/>
      <c r="D295" s="243" t="s">
        <v>163</v>
      </c>
      <c r="E295" s="244" t="s">
        <v>1</v>
      </c>
      <c r="F295" s="245" t="s">
        <v>531</v>
      </c>
      <c r="G295" s="242"/>
      <c r="H295" s="246">
        <v>2</v>
      </c>
      <c r="I295" s="247"/>
      <c r="J295" s="242"/>
      <c r="K295" s="242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163</v>
      </c>
      <c r="AU295" s="252" t="s">
        <v>95</v>
      </c>
      <c r="AV295" s="13" t="s">
        <v>95</v>
      </c>
      <c r="AW295" s="13" t="s">
        <v>41</v>
      </c>
      <c r="AX295" s="13" t="s">
        <v>93</v>
      </c>
      <c r="AY295" s="252" t="s">
        <v>154</v>
      </c>
    </row>
    <row r="296" s="2" customFormat="1">
      <c r="A296" s="38"/>
      <c r="B296" s="39"/>
      <c r="C296" s="228" t="s">
        <v>532</v>
      </c>
      <c r="D296" s="228" t="s">
        <v>156</v>
      </c>
      <c r="E296" s="229" t="s">
        <v>533</v>
      </c>
      <c r="F296" s="230" t="s">
        <v>534</v>
      </c>
      <c r="G296" s="231" t="s">
        <v>159</v>
      </c>
      <c r="H296" s="232">
        <v>2</v>
      </c>
      <c r="I296" s="233"/>
      <c r="J296" s="234">
        <f>ROUND(I296*H296,2)</f>
        <v>0</v>
      </c>
      <c r="K296" s="230" t="s">
        <v>160</v>
      </c>
      <c r="L296" s="44"/>
      <c r="M296" s="235" t="s">
        <v>1</v>
      </c>
      <c r="N296" s="236" t="s">
        <v>51</v>
      </c>
      <c r="O296" s="91"/>
      <c r="P296" s="237">
        <f>O296*H296</f>
        <v>0</v>
      </c>
      <c r="Q296" s="237">
        <v>0</v>
      </c>
      <c r="R296" s="237">
        <f>Q296*H296</f>
        <v>0</v>
      </c>
      <c r="S296" s="237">
        <v>0</v>
      </c>
      <c r="T296" s="23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9" t="s">
        <v>161</v>
      </c>
      <c r="AT296" s="239" t="s">
        <v>156</v>
      </c>
      <c r="AU296" s="239" t="s">
        <v>95</v>
      </c>
      <c r="AY296" s="16" t="s">
        <v>154</v>
      </c>
      <c r="BE296" s="240">
        <f>IF(N296="základní",J296,0)</f>
        <v>0</v>
      </c>
      <c r="BF296" s="240">
        <f>IF(N296="snížená",J296,0)</f>
        <v>0</v>
      </c>
      <c r="BG296" s="240">
        <f>IF(N296="zákl. přenesená",J296,0)</f>
        <v>0</v>
      </c>
      <c r="BH296" s="240">
        <f>IF(N296="sníž. přenesená",J296,0)</f>
        <v>0</v>
      </c>
      <c r="BI296" s="240">
        <f>IF(N296="nulová",J296,0)</f>
        <v>0</v>
      </c>
      <c r="BJ296" s="16" t="s">
        <v>93</v>
      </c>
      <c r="BK296" s="240">
        <f>ROUND(I296*H296,2)</f>
        <v>0</v>
      </c>
      <c r="BL296" s="16" t="s">
        <v>161</v>
      </c>
      <c r="BM296" s="239" t="s">
        <v>535</v>
      </c>
    </row>
    <row r="297" s="2" customFormat="1">
      <c r="A297" s="38"/>
      <c r="B297" s="39"/>
      <c r="C297" s="228" t="s">
        <v>536</v>
      </c>
      <c r="D297" s="228" t="s">
        <v>156</v>
      </c>
      <c r="E297" s="229" t="s">
        <v>537</v>
      </c>
      <c r="F297" s="230" t="s">
        <v>538</v>
      </c>
      <c r="G297" s="231" t="s">
        <v>159</v>
      </c>
      <c r="H297" s="232">
        <v>2</v>
      </c>
      <c r="I297" s="233"/>
      <c r="J297" s="234">
        <f>ROUND(I297*H297,2)</f>
        <v>0</v>
      </c>
      <c r="K297" s="230" t="s">
        <v>160</v>
      </c>
      <c r="L297" s="44"/>
      <c r="M297" s="235" t="s">
        <v>1</v>
      </c>
      <c r="N297" s="236" t="s">
        <v>51</v>
      </c>
      <c r="O297" s="91"/>
      <c r="P297" s="237">
        <f>O297*H297</f>
        <v>0</v>
      </c>
      <c r="Q297" s="237">
        <v>0.078163999999999997</v>
      </c>
      <c r="R297" s="237">
        <f>Q297*H297</f>
        <v>0.156328</v>
      </c>
      <c r="S297" s="237">
        <v>0</v>
      </c>
      <c r="T297" s="23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9" t="s">
        <v>161</v>
      </c>
      <c r="AT297" s="239" t="s">
        <v>156</v>
      </c>
      <c r="AU297" s="239" t="s">
        <v>95</v>
      </c>
      <c r="AY297" s="16" t="s">
        <v>154</v>
      </c>
      <c r="BE297" s="240">
        <f>IF(N297="základní",J297,0)</f>
        <v>0</v>
      </c>
      <c r="BF297" s="240">
        <f>IF(N297="snížená",J297,0)</f>
        <v>0</v>
      </c>
      <c r="BG297" s="240">
        <f>IF(N297="zákl. přenesená",J297,0)</f>
        <v>0</v>
      </c>
      <c r="BH297" s="240">
        <f>IF(N297="sníž. přenesená",J297,0)</f>
        <v>0</v>
      </c>
      <c r="BI297" s="240">
        <f>IF(N297="nulová",J297,0)</f>
        <v>0</v>
      </c>
      <c r="BJ297" s="16" t="s">
        <v>93</v>
      </c>
      <c r="BK297" s="240">
        <f>ROUND(I297*H297,2)</f>
        <v>0</v>
      </c>
      <c r="BL297" s="16" t="s">
        <v>161</v>
      </c>
      <c r="BM297" s="239" t="s">
        <v>539</v>
      </c>
    </row>
    <row r="298" s="13" customFormat="1">
      <c r="A298" s="13"/>
      <c r="B298" s="241"/>
      <c r="C298" s="242"/>
      <c r="D298" s="243" t="s">
        <v>163</v>
      </c>
      <c r="E298" s="244" t="s">
        <v>1</v>
      </c>
      <c r="F298" s="245" t="s">
        <v>531</v>
      </c>
      <c r="G298" s="242"/>
      <c r="H298" s="246">
        <v>2</v>
      </c>
      <c r="I298" s="247"/>
      <c r="J298" s="242"/>
      <c r="K298" s="242"/>
      <c r="L298" s="248"/>
      <c r="M298" s="249"/>
      <c r="N298" s="250"/>
      <c r="O298" s="250"/>
      <c r="P298" s="250"/>
      <c r="Q298" s="250"/>
      <c r="R298" s="250"/>
      <c r="S298" s="250"/>
      <c r="T298" s="25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2" t="s">
        <v>163</v>
      </c>
      <c r="AU298" s="252" t="s">
        <v>95</v>
      </c>
      <c r="AV298" s="13" t="s">
        <v>95</v>
      </c>
      <c r="AW298" s="13" t="s">
        <v>41</v>
      </c>
      <c r="AX298" s="13" t="s">
        <v>93</v>
      </c>
      <c r="AY298" s="252" t="s">
        <v>154</v>
      </c>
    </row>
    <row r="299" s="2" customFormat="1">
      <c r="A299" s="38"/>
      <c r="B299" s="39"/>
      <c r="C299" s="228" t="s">
        <v>540</v>
      </c>
      <c r="D299" s="228" t="s">
        <v>156</v>
      </c>
      <c r="E299" s="229" t="s">
        <v>541</v>
      </c>
      <c r="F299" s="230" t="s">
        <v>542</v>
      </c>
      <c r="G299" s="231" t="s">
        <v>159</v>
      </c>
      <c r="H299" s="232">
        <v>4</v>
      </c>
      <c r="I299" s="233"/>
      <c r="J299" s="234">
        <f>ROUND(I299*H299,2)</f>
        <v>0</v>
      </c>
      <c r="K299" s="230" t="s">
        <v>160</v>
      </c>
      <c r="L299" s="44"/>
      <c r="M299" s="235" t="s">
        <v>1</v>
      </c>
      <c r="N299" s="236" t="s">
        <v>51</v>
      </c>
      <c r="O299" s="91"/>
      <c r="P299" s="237">
        <f>O299*H299</f>
        <v>0</v>
      </c>
      <c r="Q299" s="237">
        <v>0</v>
      </c>
      <c r="R299" s="237">
        <f>Q299*H299</f>
        <v>0</v>
      </c>
      <c r="S299" s="237">
        <v>0</v>
      </c>
      <c r="T299" s="23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9" t="s">
        <v>161</v>
      </c>
      <c r="AT299" s="239" t="s">
        <v>156</v>
      </c>
      <c r="AU299" s="239" t="s">
        <v>95</v>
      </c>
      <c r="AY299" s="16" t="s">
        <v>154</v>
      </c>
      <c r="BE299" s="240">
        <f>IF(N299="základní",J299,0)</f>
        <v>0</v>
      </c>
      <c r="BF299" s="240">
        <f>IF(N299="snížená",J299,0)</f>
        <v>0</v>
      </c>
      <c r="BG299" s="240">
        <f>IF(N299="zákl. přenesená",J299,0)</f>
        <v>0</v>
      </c>
      <c r="BH299" s="240">
        <f>IF(N299="sníž. přenesená",J299,0)</f>
        <v>0</v>
      </c>
      <c r="BI299" s="240">
        <f>IF(N299="nulová",J299,0)</f>
        <v>0</v>
      </c>
      <c r="BJ299" s="16" t="s">
        <v>93</v>
      </c>
      <c r="BK299" s="240">
        <f>ROUND(I299*H299,2)</f>
        <v>0</v>
      </c>
      <c r="BL299" s="16" t="s">
        <v>161</v>
      </c>
      <c r="BM299" s="239" t="s">
        <v>543</v>
      </c>
    </row>
    <row r="300" s="2" customFormat="1">
      <c r="A300" s="38"/>
      <c r="B300" s="39"/>
      <c r="C300" s="228" t="s">
        <v>544</v>
      </c>
      <c r="D300" s="228" t="s">
        <v>156</v>
      </c>
      <c r="E300" s="229" t="s">
        <v>545</v>
      </c>
      <c r="F300" s="230" t="s">
        <v>546</v>
      </c>
      <c r="G300" s="231" t="s">
        <v>159</v>
      </c>
      <c r="H300" s="232">
        <v>4</v>
      </c>
      <c r="I300" s="233"/>
      <c r="J300" s="234">
        <f>ROUND(I300*H300,2)</f>
        <v>0</v>
      </c>
      <c r="K300" s="230" t="s">
        <v>160</v>
      </c>
      <c r="L300" s="44"/>
      <c r="M300" s="235" t="s">
        <v>1</v>
      </c>
      <c r="N300" s="236" t="s">
        <v>51</v>
      </c>
      <c r="O300" s="91"/>
      <c r="P300" s="237">
        <f>O300*H300</f>
        <v>0</v>
      </c>
      <c r="Q300" s="237">
        <v>0</v>
      </c>
      <c r="R300" s="237">
        <f>Q300*H300</f>
        <v>0</v>
      </c>
      <c r="S300" s="237">
        <v>0</v>
      </c>
      <c r="T300" s="23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9" t="s">
        <v>161</v>
      </c>
      <c r="AT300" s="239" t="s">
        <v>156</v>
      </c>
      <c r="AU300" s="239" t="s">
        <v>95</v>
      </c>
      <c r="AY300" s="16" t="s">
        <v>154</v>
      </c>
      <c r="BE300" s="240">
        <f>IF(N300="základní",J300,0)</f>
        <v>0</v>
      </c>
      <c r="BF300" s="240">
        <f>IF(N300="snížená",J300,0)</f>
        <v>0</v>
      </c>
      <c r="BG300" s="240">
        <f>IF(N300="zákl. přenesená",J300,0)</f>
        <v>0</v>
      </c>
      <c r="BH300" s="240">
        <f>IF(N300="sníž. přenesená",J300,0)</f>
        <v>0</v>
      </c>
      <c r="BI300" s="240">
        <f>IF(N300="nulová",J300,0)</f>
        <v>0</v>
      </c>
      <c r="BJ300" s="16" t="s">
        <v>93</v>
      </c>
      <c r="BK300" s="240">
        <f>ROUND(I300*H300,2)</f>
        <v>0</v>
      </c>
      <c r="BL300" s="16" t="s">
        <v>161</v>
      </c>
      <c r="BM300" s="239" t="s">
        <v>547</v>
      </c>
    </row>
    <row r="301" s="12" customFormat="1" ht="22.8" customHeight="1">
      <c r="A301" s="12"/>
      <c r="B301" s="212"/>
      <c r="C301" s="213"/>
      <c r="D301" s="214" t="s">
        <v>85</v>
      </c>
      <c r="E301" s="226" t="s">
        <v>548</v>
      </c>
      <c r="F301" s="226" t="s">
        <v>549</v>
      </c>
      <c r="G301" s="213"/>
      <c r="H301" s="213"/>
      <c r="I301" s="216"/>
      <c r="J301" s="227">
        <f>BK301</f>
        <v>0</v>
      </c>
      <c r="K301" s="213"/>
      <c r="L301" s="218"/>
      <c r="M301" s="219"/>
      <c r="N301" s="220"/>
      <c r="O301" s="220"/>
      <c r="P301" s="221">
        <f>SUM(P302:P322)</f>
        <v>0</v>
      </c>
      <c r="Q301" s="220"/>
      <c r="R301" s="221">
        <f>SUM(R302:R322)</f>
        <v>0</v>
      </c>
      <c r="S301" s="220"/>
      <c r="T301" s="222">
        <f>SUM(T302:T322)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3" t="s">
        <v>93</v>
      </c>
      <c r="AT301" s="224" t="s">
        <v>85</v>
      </c>
      <c r="AU301" s="224" t="s">
        <v>93</v>
      </c>
      <c r="AY301" s="223" t="s">
        <v>154</v>
      </c>
      <c r="BK301" s="225">
        <f>SUM(BK302:BK322)</f>
        <v>0</v>
      </c>
    </row>
    <row r="302" s="2" customFormat="1" ht="21.75" customHeight="1">
      <c r="A302" s="38"/>
      <c r="B302" s="39"/>
      <c r="C302" s="228" t="s">
        <v>550</v>
      </c>
      <c r="D302" s="228" t="s">
        <v>156</v>
      </c>
      <c r="E302" s="229" t="s">
        <v>551</v>
      </c>
      <c r="F302" s="230" t="s">
        <v>552</v>
      </c>
      <c r="G302" s="231" t="s">
        <v>234</v>
      </c>
      <c r="H302" s="232">
        <v>6</v>
      </c>
      <c r="I302" s="233"/>
      <c r="J302" s="234">
        <f>ROUND(I302*H302,2)</f>
        <v>0</v>
      </c>
      <c r="K302" s="230" t="s">
        <v>160</v>
      </c>
      <c r="L302" s="44"/>
      <c r="M302" s="235" t="s">
        <v>1</v>
      </c>
      <c r="N302" s="236" t="s">
        <v>51</v>
      </c>
      <c r="O302" s="91"/>
      <c r="P302" s="237">
        <f>O302*H302</f>
        <v>0</v>
      </c>
      <c r="Q302" s="237">
        <v>0</v>
      </c>
      <c r="R302" s="237">
        <f>Q302*H302</f>
        <v>0</v>
      </c>
      <c r="S302" s="237">
        <v>0</v>
      </c>
      <c r="T302" s="23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9" t="s">
        <v>161</v>
      </c>
      <c r="AT302" s="239" t="s">
        <v>156</v>
      </c>
      <c r="AU302" s="239" t="s">
        <v>95</v>
      </c>
      <c r="AY302" s="16" t="s">
        <v>154</v>
      </c>
      <c r="BE302" s="240">
        <f>IF(N302="základní",J302,0)</f>
        <v>0</v>
      </c>
      <c r="BF302" s="240">
        <f>IF(N302="snížená",J302,0)</f>
        <v>0</v>
      </c>
      <c r="BG302" s="240">
        <f>IF(N302="zákl. přenesená",J302,0)</f>
        <v>0</v>
      </c>
      <c r="BH302" s="240">
        <f>IF(N302="sníž. přenesená",J302,0)</f>
        <v>0</v>
      </c>
      <c r="BI302" s="240">
        <f>IF(N302="nulová",J302,0)</f>
        <v>0</v>
      </c>
      <c r="BJ302" s="16" t="s">
        <v>93</v>
      </c>
      <c r="BK302" s="240">
        <f>ROUND(I302*H302,2)</f>
        <v>0</v>
      </c>
      <c r="BL302" s="16" t="s">
        <v>161</v>
      </c>
      <c r="BM302" s="239" t="s">
        <v>553</v>
      </c>
    </row>
    <row r="303" s="2" customFormat="1">
      <c r="A303" s="38"/>
      <c r="B303" s="39"/>
      <c r="C303" s="228" t="s">
        <v>554</v>
      </c>
      <c r="D303" s="228" t="s">
        <v>156</v>
      </c>
      <c r="E303" s="229" t="s">
        <v>555</v>
      </c>
      <c r="F303" s="230" t="s">
        <v>556</v>
      </c>
      <c r="G303" s="231" t="s">
        <v>190</v>
      </c>
      <c r="H303" s="232">
        <v>283.11000000000001</v>
      </c>
      <c r="I303" s="233"/>
      <c r="J303" s="234">
        <f>ROUND(I303*H303,2)</f>
        <v>0</v>
      </c>
      <c r="K303" s="230" t="s">
        <v>160</v>
      </c>
      <c r="L303" s="44"/>
      <c r="M303" s="235" t="s">
        <v>1</v>
      </c>
      <c r="N303" s="236" t="s">
        <v>51</v>
      </c>
      <c r="O303" s="91"/>
      <c r="P303" s="237">
        <f>O303*H303</f>
        <v>0</v>
      </c>
      <c r="Q303" s="237">
        <v>0</v>
      </c>
      <c r="R303" s="237">
        <f>Q303*H303</f>
        <v>0</v>
      </c>
      <c r="S303" s="237">
        <v>0</v>
      </c>
      <c r="T303" s="23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9" t="s">
        <v>161</v>
      </c>
      <c r="AT303" s="239" t="s">
        <v>156</v>
      </c>
      <c r="AU303" s="239" t="s">
        <v>95</v>
      </c>
      <c r="AY303" s="16" t="s">
        <v>154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6" t="s">
        <v>93</v>
      </c>
      <c r="BK303" s="240">
        <f>ROUND(I303*H303,2)</f>
        <v>0</v>
      </c>
      <c r="BL303" s="16" t="s">
        <v>161</v>
      </c>
      <c r="BM303" s="239" t="s">
        <v>557</v>
      </c>
    </row>
    <row r="304" s="13" customFormat="1">
      <c r="A304" s="13"/>
      <c r="B304" s="241"/>
      <c r="C304" s="242"/>
      <c r="D304" s="243" t="s">
        <v>163</v>
      </c>
      <c r="E304" s="244" t="s">
        <v>1</v>
      </c>
      <c r="F304" s="245" t="s">
        <v>558</v>
      </c>
      <c r="G304" s="242"/>
      <c r="H304" s="246">
        <v>0.72999999999999998</v>
      </c>
      <c r="I304" s="247"/>
      <c r="J304" s="242"/>
      <c r="K304" s="242"/>
      <c r="L304" s="248"/>
      <c r="M304" s="249"/>
      <c r="N304" s="250"/>
      <c r="O304" s="250"/>
      <c r="P304" s="250"/>
      <c r="Q304" s="250"/>
      <c r="R304" s="250"/>
      <c r="S304" s="250"/>
      <c r="T304" s="25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2" t="s">
        <v>163</v>
      </c>
      <c r="AU304" s="252" t="s">
        <v>95</v>
      </c>
      <c r="AV304" s="13" t="s">
        <v>95</v>
      </c>
      <c r="AW304" s="13" t="s">
        <v>41</v>
      </c>
      <c r="AX304" s="13" t="s">
        <v>86</v>
      </c>
      <c r="AY304" s="252" t="s">
        <v>154</v>
      </c>
    </row>
    <row r="305" s="13" customFormat="1">
      <c r="A305" s="13"/>
      <c r="B305" s="241"/>
      <c r="C305" s="242"/>
      <c r="D305" s="243" t="s">
        <v>163</v>
      </c>
      <c r="E305" s="244" t="s">
        <v>1</v>
      </c>
      <c r="F305" s="245" t="s">
        <v>559</v>
      </c>
      <c r="G305" s="242"/>
      <c r="H305" s="246">
        <v>266.50999999999999</v>
      </c>
      <c r="I305" s="247"/>
      <c r="J305" s="242"/>
      <c r="K305" s="242"/>
      <c r="L305" s="248"/>
      <c r="M305" s="249"/>
      <c r="N305" s="250"/>
      <c r="O305" s="250"/>
      <c r="P305" s="250"/>
      <c r="Q305" s="250"/>
      <c r="R305" s="250"/>
      <c r="S305" s="250"/>
      <c r="T305" s="25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2" t="s">
        <v>163</v>
      </c>
      <c r="AU305" s="252" t="s">
        <v>95</v>
      </c>
      <c r="AV305" s="13" t="s">
        <v>95</v>
      </c>
      <c r="AW305" s="13" t="s">
        <v>41</v>
      </c>
      <c r="AX305" s="13" t="s">
        <v>86</v>
      </c>
      <c r="AY305" s="252" t="s">
        <v>154</v>
      </c>
    </row>
    <row r="306" s="13" customFormat="1">
      <c r="A306" s="13"/>
      <c r="B306" s="241"/>
      <c r="C306" s="242"/>
      <c r="D306" s="243" t="s">
        <v>163</v>
      </c>
      <c r="E306" s="244" t="s">
        <v>1</v>
      </c>
      <c r="F306" s="245" t="s">
        <v>560</v>
      </c>
      <c r="G306" s="242"/>
      <c r="H306" s="246">
        <v>15</v>
      </c>
      <c r="I306" s="247"/>
      <c r="J306" s="242"/>
      <c r="K306" s="242"/>
      <c r="L306" s="248"/>
      <c r="M306" s="249"/>
      <c r="N306" s="250"/>
      <c r="O306" s="250"/>
      <c r="P306" s="250"/>
      <c r="Q306" s="250"/>
      <c r="R306" s="250"/>
      <c r="S306" s="250"/>
      <c r="T306" s="25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2" t="s">
        <v>163</v>
      </c>
      <c r="AU306" s="252" t="s">
        <v>95</v>
      </c>
      <c r="AV306" s="13" t="s">
        <v>95</v>
      </c>
      <c r="AW306" s="13" t="s">
        <v>41</v>
      </c>
      <c r="AX306" s="13" t="s">
        <v>86</v>
      </c>
      <c r="AY306" s="252" t="s">
        <v>154</v>
      </c>
    </row>
    <row r="307" s="13" customFormat="1">
      <c r="A307" s="13"/>
      <c r="B307" s="241"/>
      <c r="C307" s="242"/>
      <c r="D307" s="243" t="s">
        <v>163</v>
      </c>
      <c r="E307" s="244" t="s">
        <v>1</v>
      </c>
      <c r="F307" s="245" t="s">
        <v>561</v>
      </c>
      <c r="G307" s="242"/>
      <c r="H307" s="246">
        <v>0.87</v>
      </c>
      <c r="I307" s="247"/>
      <c r="J307" s="242"/>
      <c r="K307" s="242"/>
      <c r="L307" s="248"/>
      <c r="M307" s="249"/>
      <c r="N307" s="250"/>
      <c r="O307" s="250"/>
      <c r="P307" s="250"/>
      <c r="Q307" s="250"/>
      <c r="R307" s="250"/>
      <c r="S307" s="250"/>
      <c r="T307" s="25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2" t="s">
        <v>163</v>
      </c>
      <c r="AU307" s="252" t="s">
        <v>95</v>
      </c>
      <c r="AV307" s="13" t="s">
        <v>95</v>
      </c>
      <c r="AW307" s="13" t="s">
        <v>41</v>
      </c>
      <c r="AX307" s="13" t="s">
        <v>86</v>
      </c>
      <c r="AY307" s="252" t="s">
        <v>154</v>
      </c>
    </row>
    <row r="308" s="14" customFormat="1">
      <c r="A308" s="14"/>
      <c r="B308" s="253"/>
      <c r="C308" s="254"/>
      <c r="D308" s="243" t="s">
        <v>163</v>
      </c>
      <c r="E308" s="255" t="s">
        <v>1</v>
      </c>
      <c r="F308" s="256" t="s">
        <v>181</v>
      </c>
      <c r="G308" s="254"/>
      <c r="H308" s="257">
        <v>283.11000000000001</v>
      </c>
      <c r="I308" s="258"/>
      <c r="J308" s="254"/>
      <c r="K308" s="254"/>
      <c r="L308" s="259"/>
      <c r="M308" s="260"/>
      <c r="N308" s="261"/>
      <c r="O308" s="261"/>
      <c r="P308" s="261"/>
      <c r="Q308" s="261"/>
      <c r="R308" s="261"/>
      <c r="S308" s="261"/>
      <c r="T308" s="26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3" t="s">
        <v>163</v>
      </c>
      <c r="AU308" s="263" t="s">
        <v>95</v>
      </c>
      <c r="AV308" s="14" t="s">
        <v>161</v>
      </c>
      <c r="AW308" s="14" t="s">
        <v>41</v>
      </c>
      <c r="AX308" s="14" t="s">
        <v>93</v>
      </c>
      <c r="AY308" s="263" t="s">
        <v>154</v>
      </c>
    </row>
    <row r="309" s="2" customFormat="1">
      <c r="A309" s="38"/>
      <c r="B309" s="39"/>
      <c r="C309" s="228" t="s">
        <v>562</v>
      </c>
      <c r="D309" s="228" t="s">
        <v>156</v>
      </c>
      <c r="E309" s="229" t="s">
        <v>563</v>
      </c>
      <c r="F309" s="230" t="s">
        <v>564</v>
      </c>
      <c r="G309" s="231" t="s">
        <v>190</v>
      </c>
      <c r="H309" s="232">
        <v>283.11000000000001</v>
      </c>
      <c r="I309" s="233"/>
      <c r="J309" s="234">
        <f>ROUND(I309*H309,2)</f>
        <v>0</v>
      </c>
      <c r="K309" s="230" t="s">
        <v>160</v>
      </c>
      <c r="L309" s="44"/>
      <c r="M309" s="235" t="s">
        <v>1</v>
      </c>
      <c r="N309" s="236" t="s">
        <v>51</v>
      </c>
      <c r="O309" s="91"/>
      <c r="P309" s="237">
        <f>O309*H309</f>
        <v>0</v>
      </c>
      <c r="Q309" s="237">
        <v>0</v>
      </c>
      <c r="R309" s="237">
        <f>Q309*H309</f>
        <v>0</v>
      </c>
      <c r="S309" s="237">
        <v>0</v>
      </c>
      <c r="T309" s="23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9" t="s">
        <v>161</v>
      </c>
      <c r="AT309" s="239" t="s">
        <v>156</v>
      </c>
      <c r="AU309" s="239" t="s">
        <v>95</v>
      </c>
      <c r="AY309" s="16" t="s">
        <v>154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6" t="s">
        <v>93</v>
      </c>
      <c r="BK309" s="240">
        <f>ROUND(I309*H309,2)</f>
        <v>0</v>
      </c>
      <c r="BL309" s="16" t="s">
        <v>161</v>
      </c>
      <c r="BM309" s="239" t="s">
        <v>565</v>
      </c>
    </row>
    <row r="310" s="2" customFormat="1" ht="16.5" customHeight="1">
      <c r="A310" s="38"/>
      <c r="B310" s="39"/>
      <c r="C310" s="228" t="s">
        <v>566</v>
      </c>
      <c r="D310" s="228" t="s">
        <v>156</v>
      </c>
      <c r="E310" s="229" t="s">
        <v>567</v>
      </c>
      <c r="F310" s="230" t="s">
        <v>568</v>
      </c>
      <c r="G310" s="231" t="s">
        <v>190</v>
      </c>
      <c r="H310" s="232">
        <v>1981.77</v>
      </c>
      <c r="I310" s="233"/>
      <c r="J310" s="234">
        <f>ROUND(I310*H310,2)</f>
        <v>0</v>
      </c>
      <c r="K310" s="230" t="s">
        <v>160</v>
      </c>
      <c r="L310" s="44"/>
      <c r="M310" s="235" t="s">
        <v>1</v>
      </c>
      <c r="N310" s="236" t="s">
        <v>51</v>
      </c>
      <c r="O310" s="91"/>
      <c r="P310" s="237">
        <f>O310*H310</f>
        <v>0</v>
      </c>
      <c r="Q310" s="237">
        <v>0</v>
      </c>
      <c r="R310" s="237">
        <f>Q310*H310</f>
        <v>0</v>
      </c>
      <c r="S310" s="237">
        <v>0</v>
      </c>
      <c r="T310" s="23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9" t="s">
        <v>161</v>
      </c>
      <c r="AT310" s="239" t="s">
        <v>156</v>
      </c>
      <c r="AU310" s="239" t="s">
        <v>95</v>
      </c>
      <c r="AY310" s="16" t="s">
        <v>154</v>
      </c>
      <c r="BE310" s="240">
        <f>IF(N310="základní",J310,0)</f>
        <v>0</v>
      </c>
      <c r="BF310" s="240">
        <f>IF(N310="snížená",J310,0)</f>
        <v>0</v>
      </c>
      <c r="BG310" s="240">
        <f>IF(N310="zákl. přenesená",J310,0)</f>
        <v>0</v>
      </c>
      <c r="BH310" s="240">
        <f>IF(N310="sníž. přenesená",J310,0)</f>
        <v>0</v>
      </c>
      <c r="BI310" s="240">
        <f>IF(N310="nulová",J310,0)</f>
        <v>0</v>
      </c>
      <c r="BJ310" s="16" t="s">
        <v>93</v>
      </c>
      <c r="BK310" s="240">
        <f>ROUND(I310*H310,2)</f>
        <v>0</v>
      </c>
      <c r="BL310" s="16" t="s">
        <v>161</v>
      </c>
      <c r="BM310" s="239" t="s">
        <v>569</v>
      </c>
    </row>
    <row r="311" s="2" customFormat="1">
      <c r="A311" s="38"/>
      <c r="B311" s="39"/>
      <c r="C311" s="40"/>
      <c r="D311" s="243" t="s">
        <v>207</v>
      </c>
      <c r="E311" s="40"/>
      <c r="F311" s="264" t="s">
        <v>570</v>
      </c>
      <c r="G311" s="40"/>
      <c r="H311" s="40"/>
      <c r="I311" s="265"/>
      <c r="J311" s="40"/>
      <c r="K311" s="40"/>
      <c r="L311" s="44"/>
      <c r="M311" s="266"/>
      <c r="N311" s="267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6" t="s">
        <v>207</v>
      </c>
      <c r="AU311" s="16" t="s">
        <v>95</v>
      </c>
    </row>
    <row r="312" s="13" customFormat="1">
      <c r="A312" s="13"/>
      <c r="B312" s="241"/>
      <c r="C312" s="242"/>
      <c r="D312" s="243" t="s">
        <v>163</v>
      </c>
      <c r="E312" s="242"/>
      <c r="F312" s="245" t="s">
        <v>571</v>
      </c>
      <c r="G312" s="242"/>
      <c r="H312" s="246">
        <v>1981.77</v>
      </c>
      <c r="I312" s="247"/>
      <c r="J312" s="242"/>
      <c r="K312" s="242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163</v>
      </c>
      <c r="AU312" s="252" t="s">
        <v>95</v>
      </c>
      <c r="AV312" s="13" t="s">
        <v>95</v>
      </c>
      <c r="AW312" s="13" t="s">
        <v>4</v>
      </c>
      <c r="AX312" s="13" t="s">
        <v>93</v>
      </c>
      <c r="AY312" s="252" t="s">
        <v>154</v>
      </c>
    </row>
    <row r="313" s="2" customFormat="1" ht="33" customHeight="1">
      <c r="A313" s="38"/>
      <c r="B313" s="39"/>
      <c r="C313" s="228" t="s">
        <v>572</v>
      </c>
      <c r="D313" s="228" t="s">
        <v>156</v>
      </c>
      <c r="E313" s="229" t="s">
        <v>573</v>
      </c>
      <c r="F313" s="230" t="s">
        <v>574</v>
      </c>
      <c r="G313" s="231" t="s">
        <v>190</v>
      </c>
      <c r="H313" s="232">
        <v>1.51</v>
      </c>
      <c r="I313" s="233"/>
      <c r="J313" s="234">
        <f>ROUND(I313*H313,2)</f>
        <v>0</v>
      </c>
      <c r="K313" s="230" t="s">
        <v>160</v>
      </c>
      <c r="L313" s="44"/>
      <c r="M313" s="235" t="s">
        <v>1</v>
      </c>
      <c r="N313" s="236" t="s">
        <v>51</v>
      </c>
      <c r="O313" s="91"/>
      <c r="P313" s="237">
        <f>O313*H313</f>
        <v>0</v>
      </c>
      <c r="Q313" s="237">
        <v>0</v>
      </c>
      <c r="R313" s="237">
        <f>Q313*H313</f>
        <v>0</v>
      </c>
      <c r="S313" s="237">
        <v>0</v>
      </c>
      <c r="T313" s="23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9" t="s">
        <v>161</v>
      </c>
      <c r="AT313" s="239" t="s">
        <v>156</v>
      </c>
      <c r="AU313" s="239" t="s">
        <v>95</v>
      </c>
      <c r="AY313" s="16" t="s">
        <v>154</v>
      </c>
      <c r="BE313" s="240">
        <f>IF(N313="základní",J313,0)</f>
        <v>0</v>
      </c>
      <c r="BF313" s="240">
        <f>IF(N313="snížená",J313,0)</f>
        <v>0</v>
      </c>
      <c r="BG313" s="240">
        <f>IF(N313="zákl. přenesená",J313,0)</f>
        <v>0</v>
      </c>
      <c r="BH313" s="240">
        <f>IF(N313="sníž. přenesená",J313,0)</f>
        <v>0</v>
      </c>
      <c r="BI313" s="240">
        <f>IF(N313="nulová",J313,0)</f>
        <v>0</v>
      </c>
      <c r="BJ313" s="16" t="s">
        <v>93</v>
      </c>
      <c r="BK313" s="240">
        <f>ROUND(I313*H313,2)</f>
        <v>0</v>
      </c>
      <c r="BL313" s="16" t="s">
        <v>161</v>
      </c>
      <c r="BM313" s="239" t="s">
        <v>575</v>
      </c>
    </row>
    <row r="314" s="13" customFormat="1">
      <c r="A314" s="13"/>
      <c r="B314" s="241"/>
      <c r="C314" s="242"/>
      <c r="D314" s="243" t="s">
        <v>163</v>
      </c>
      <c r="E314" s="244" t="s">
        <v>1</v>
      </c>
      <c r="F314" s="245" t="s">
        <v>576</v>
      </c>
      <c r="G314" s="242"/>
      <c r="H314" s="246">
        <v>0.78000000000000003</v>
      </c>
      <c r="I314" s="247"/>
      <c r="J314" s="242"/>
      <c r="K314" s="242"/>
      <c r="L314" s="248"/>
      <c r="M314" s="249"/>
      <c r="N314" s="250"/>
      <c r="O314" s="250"/>
      <c r="P314" s="250"/>
      <c r="Q314" s="250"/>
      <c r="R314" s="250"/>
      <c r="S314" s="250"/>
      <c r="T314" s="25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2" t="s">
        <v>163</v>
      </c>
      <c r="AU314" s="252" t="s">
        <v>95</v>
      </c>
      <c r="AV314" s="13" t="s">
        <v>95</v>
      </c>
      <c r="AW314" s="13" t="s">
        <v>41</v>
      </c>
      <c r="AX314" s="13" t="s">
        <v>86</v>
      </c>
      <c r="AY314" s="252" t="s">
        <v>154</v>
      </c>
    </row>
    <row r="315" s="13" customFormat="1">
      <c r="A315" s="13"/>
      <c r="B315" s="241"/>
      <c r="C315" s="242"/>
      <c r="D315" s="243" t="s">
        <v>163</v>
      </c>
      <c r="E315" s="244" t="s">
        <v>1</v>
      </c>
      <c r="F315" s="245" t="s">
        <v>577</v>
      </c>
      <c r="G315" s="242"/>
      <c r="H315" s="246">
        <v>0.72999999999999998</v>
      </c>
      <c r="I315" s="247"/>
      <c r="J315" s="242"/>
      <c r="K315" s="242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163</v>
      </c>
      <c r="AU315" s="252" t="s">
        <v>95</v>
      </c>
      <c r="AV315" s="13" t="s">
        <v>95</v>
      </c>
      <c r="AW315" s="13" t="s">
        <v>41</v>
      </c>
      <c r="AX315" s="13" t="s">
        <v>86</v>
      </c>
      <c r="AY315" s="252" t="s">
        <v>154</v>
      </c>
    </row>
    <row r="316" s="14" customFormat="1">
      <c r="A316" s="14"/>
      <c r="B316" s="253"/>
      <c r="C316" s="254"/>
      <c r="D316" s="243" t="s">
        <v>163</v>
      </c>
      <c r="E316" s="255" t="s">
        <v>1</v>
      </c>
      <c r="F316" s="256" t="s">
        <v>181</v>
      </c>
      <c r="G316" s="254"/>
      <c r="H316" s="257">
        <v>1.51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3" t="s">
        <v>163</v>
      </c>
      <c r="AU316" s="263" t="s">
        <v>95</v>
      </c>
      <c r="AV316" s="14" t="s">
        <v>161</v>
      </c>
      <c r="AW316" s="14" t="s">
        <v>41</v>
      </c>
      <c r="AX316" s="14" t="s">
        <v>93</v>
      </c>
      <c r="AY316" s="263" t="s">
        <v>154</v>
      </c>
    </row>
    <row r="317" s="2" customFormat="1">
      <c r="A317" s="38"/>
      <c r="B317" s="39"/>
      <c r="C317" s="228" t="s">
        <v>578</v>
      </c>
      <c r="D317" s="228" t="s">
        <v>156</v>
      </c>
      <c r="E317" s="229" t="s">
        <v>579</v>
      </c>
      <c r="F317" s="230" t="s">
        <v>580</v>
      </c>
      <c r="G317" s="231" t="s">
        <v>190</v>
      </c>
      <c r="H317" s="232">
        <v>15</v>
      </c>
      <c r="I317" s="233"/>
      <c r="J317" s="234">
        <f>ROUND(I317*H317,2)</f>
        <v>0</v>
      </c>
      <c r="K317" s="230" t="s">
        <v>160</v>
      </c>
      <c r="L317" s="44"/>
      <c r="M317" s="235" t="s">
        <v>1</v>
      </c>
      <c r="N317" s="236" t="s">
        <v>51</v>
      </c>
      <c r="O317" s="91"/>
      <c r="P317" s="237">
        <f>O317*H317</f>
        <v>0</v>
      </c>
      <c r="Q317" s="237">
        <v>0</v>
      </c>
      <c r="R317" s="237">
        <f>Q317*H317</f>
        <v>0</v>
      </c>
      <c r="S317" s="237">
        <v>0</v>
      </c>
      <c r="T317" s="23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9" t="s">
        <v>161</v>
      </c>
      <c r="AT317" s="239" t="s">
        <v>156</v>
      </c>
      <c r="AU317" s="239" t="s">
        <v>95</v>
      </c>
      <c r="AY317" s="16" t="s">
        <v>154</v>
      </c>
      <c r="BE317" s="240">
        <f>IF(N317="základní",J317,0)</f>
        <v>0</v>
      </c>
      <c r="BF317" s="240">
        <f>IF(N317="snížená",J317,0)</f>
        <v>0</v>
      </c>
      <c r="BG317" s="240">
        <f>IF(N317="zákl. přenesená",J317,0)</f>
        <v>0</v>
      </c>
      <c r="BH317" s="240">
        <f>IF(N317="sníž. přenesená",J317,0)</f>
        <v>0</v>
      </c>
      <c r="BI317" s="240">
        <f>IF(N317="nulová",J317,0)</f>
        <v>0</v>
      </c>
      <c r="BJ317" s="16" t="s">
        <v>93</v>
      </c>
      <c r="BK317" s="240">
        <f>ROUND(I317*H317,2)</f>
        <v>0</v>
      </c>
      <c r="BL317" s="16" t="s">
        <v>161</v>
      </c>
      <c r="BM317" s="239" t="s">
        <v>581</v>
      </c>
    </row>
    <row r="318" s="13" customFormat="1">
      <c r="A318" s="13"/>
      <c r="B318" s="241"/>
      <c r="C318" s="242"/>
      <c r="D318" s="243" t="s">
        <v>163</v>
      </c>
      <c r="E318" s="244" t="s">
        <v>1</v>
      </c>
      <c r="F318" s="245" t="s">
        <v>560</v>
      </c>
      <c r="G318" s="242"/>
      <c r="H318" s="246">
        <v>15</v>
      </c>
      <c r="I318" s="247"/>
      <c r="J318" s="242"/>
      <c r="K318" s="242"/>
      <c r="L318" s="248"/>
      <c r="M318" s="249"/>
      <c r="N318" s="250"/>
      <c r="O318" s="250"/>
      <c r="P318" s="250"/>
      <c r="Q318" s="250"/>
      <c r="R318" s="250"/>
      <c r="S318" s="250"/>
      <c r="T318" s="25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2" t="s">
        <v>163</v>
      </c>
      <c r="AU318" s="252" t="s">
        <v>95</v>
      </c>
      <c r="AV318" s="13" t="s">
        <v>95</v>
      </c>
      <c r="AW318" s="13" t="s">
        <v>41</v>
      </c>
      <c r="AX318" s="13" t="s">
        <v>93</v>
      </c>
      <c r="AY318" s="252" t="s">
        <v>154</v>
      </c>
    </row>
    <row r="319" s="2" customFormat="1" ht="33" customHeight="1">
      <c r="A319" s="38"/>
      <c r="B319" s="39"/>
      <c r="C319" s="228" t="s">
        <v>582</v>
      </c>
      <c r="D319" s="228" t="s">
        <v>156</v>
      </c>
      <c r="E319" s="229" t="s">
        <v>583</v>
      </c>
      <c r="F319" s="230" t="s">
        <v>584</v>
      </c>
      <c r="G319" s="231" t="s">
        <v>190</v>
      </c>
      <c r="H319" s="232">
        <v>0.87</v>
      </c>
      <c r="I319" s="233"/>
      <c r="J319" s="234">
        <f>ROUND(I319*H319,2)</f>
        <v>0</v>
      </c>
      <c r="K319" s="230" t="s">
        <v>160</v>
      </c>
      <c r="L319" s="44"/>
      <c r="M319" s="235" t="s">
        <v>1</v>
      </c>
      <c r="N319" s="236" t="s">
        <v>51</v>
      </c>
      <c r="O319" s="91"/>
      <c r="P319" s="237">
        <f>O319*H319</f>
        <v>0</v>
      </c>
      <c r="Q319" s="237">
        <v>0</v>
      </c>
      <c r="R319" s="237">
        <f>Q319*H319</f>
        <v>0</v>
      </c>
      <c r="S319" s="237">
        <v>0</v>
      </c>
      <c r="T319" s="23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9" t="s">
        <v>161</v>
      </c>
      <c r="AT319" s="239" t="s">
        <v>156</v>
      </c>
      <c r="AU319" s="239" t="s">
        <v>95</v>
      </c>
      <c r="AY319" s="16" t="s">
        <v>154</v>
      </c>
      <c r="BE319" s="240">
        <f>IF(N319="základní",J319,0)</f>
        <v>0</v>
      </c>
      <c r="BF319" s="240">
        <f>IF(N319="snížená",J319,0)</f>
        <v>0</v>
      </c>
      <c r="BG319" s="240">
        <f>IF(N319="zákl. přenesená",J319,0)</f>
        <v>0</v>
      </c>
      <c r="BH319" s="240">
        <f>IF(N319="sníž. přenesená",J319,0)</f>
        <v>0</v>
      </c>
      <c r="BI319" s="240">
        <f>IF(N319="nulová",J319,0)</f>
        <v>0</v>
      </c>
      <c r="BJ319" s="16" t="s">
        <v>93</v>
      </c>
      <c r="BK319" s="240">
        <f>ROUND(I319*H319,2)</f>
        <v>0</v>
      </c>
      <c r="BL319" s="16" t="s">
        <v>161</v>
      </c>
      <c r="BM319" s="239" t="s">
        <v>585</v>
      </c>
    </row>
    <row r="320" s="13" customFormat="1">
      <c r="A320" s="13"/>
      <c r="B320" s="241"/>
      <c r="C320" s="242"/>
      <c r="D320" s="243" t="s">
        <v>163</v>
      </c>
      <c r="E320" s="244" t="s">
        <v>1</v>
      </c>
      <c r="F320" s="245" t="s">
        <v>561</v>
      </c>
      <c r="G320" s="242"/>
      <c r="H320" s="246">
        <v>0.87</v>
      </c>
      <c r="I320" s="247"/>
      <c r="J320" s="242"/>
      <c r="K320" s="242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163</v>
      </c>
      <c r="AU320" s="252" t="s">
        <v>95</v>
      </c>
      <c r="AV320" s="13" t="s">
        <v>95</v>
      </c>
      <c r="AW320" s="13" t="s">
        <v>41</v>
      </c>
      <c r="AX320" s="13" t="s">
        <v>93</v>
      </c>
      <c r="AY320" s="252" t="s">
        <v>154</v>
      </c>
    </row>
    <row r="321" s="2" customFormat="1">
      <c r="A321" s="38"/>
      <c r="B321" s="39"/>
      <c r="C321" s="228" t="s">
        <v>586</v>
      </c>
      <c r="D321" s="228" t="s">
        <v>156</v>
      </c>
      <c r="E321" s="229" t="s">
        <v>587</v>
      </c>
      <c r="F321" s="230" t="s">
        <v>189</v>
      </c>
      <c r="G321" s="231" t="s">
        <v>190</v>
      </c>
      <c r="H321" s="232">
        <v>266.51100000000002</v>
      </c>
      <c r="I321" s="233"/>
      <c r="J321" s="234">
        <f>ROUND(I321*H321,2)</f>
        <v>0</v>
      </c>
      <c r="K321" s="230" t="s">
        <v>160</v>
      </c>
      <c r="L321" s="44"/>
      <c r="M321" s="235" t="s">
        <v>1</v>
      </c>
      <c r="N321" s="236" t="s">
        <v>51</v>
      </c>
      <c r="O321" s="91"/>
      <c r="P321" s="237">
        <f>O321*H321</f>
        <v>0</v>
      </c>
      <c r="Q321" s="237">
        <v>0</v>
      </c>
      <c r="R321" s="237">
        <f>Q321*H321</f>
        <v>0</v>
      </c>
      <c r="S321" s="237">
        <v>0</v>
      </c>
      <c r="T321" s="23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9" t="s">
        <v>161</v>
      </c>
      <c r="AT321" s="239" t="s">
        <v>156</v>
      </c>
      <c r="AU321" s="239" t="s">
        <v>95</v>
      </c>
      <c r="AY321" s="16" t="s">
        <v>154</v>
      </c>
      <c r="BE321" s="240">
        <f>IF(N321="základní",J321,0)</f>
        <v>0</v>
      </c>
      <c r="BF321" s="240">
        <f>IF(N321="snížená",J321,0)</f>
        <v>0</v>
      </c>
      <c r="BG321" s="240">
        <f>IF(N321="zákl. přenesená",J321,0)</f>
        <v>0</v>
      </c>
      <c r="BH321" s="240">
        <f>IF(N321="sníž. přenesená",J321,0)</f>
        <v>0</v>
      </c>
      <c r="BI321" s="240">
        <f>IF(N321="nulová",J321,0)</f>
        <v>0</v>
      </c>
      <c r="BJ321" s="16" t="s">
        <v>93</v>
      </c>
      <c r="BK321" s="240">
        <f>ROUND(I321*H321,2)</f>
        <v>0</v>
      </c>
      <c r="BL321" s="16" t="s">
        <v>161</v>
      </c>
      <c r="BM321" s="239" t="s">
        <v>588</v>
      </c>
    </row>
    <row r="322" s="13" customFormat="1">
      <c r="A322" s="13"/>
      <c r="B322" s="241"/>
      <c r="C322" s="242"/>
      <c r="D322" s="243" t="s">
        <v>163</v>
      </c>
      <c r="E322" s="244" t="s">
        <v>1</v>
      </c>
      <c r="F322" s="245" t="s">
        <v>589</v>
      </c>
      <c r="G322" s="242"/>
      <c r="H322" s="246">
        <v>266.51100000000002</v>
      </c>
      <c r="I322" s="247"/>
      <c r="J322" s="242"/>
      <c r="K322" s="242"/>
      <c r="L322" s="248"/>
      <c r="M322" s="249"/>
      <c r="N322" s="250"/>
      <c r="O322" s="250"/>
      <c r="P322" s="250"/>
      <c r="Q322" s="250"/>
      <c r="R322" s="250"/>
      <c r="S322" s="250"/>
      <c r="T322" s="25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2" t="s">
        <v>163</v>
      </c>
      <c r="AU322" s="252" t="s">
        <v>95</v>
      </c>
      <c r="AV322" s="13" t="s">
        <v>95</v>
      </c>
      <c r="AW322" s="13" t="s">
        <v>41</v>
      </c>
      <c r="AX322" s="13" t="s">
        <v>93</v>
      </c>
      <c r="AY322" s="252" t="s">
        <v>154</v>
      </c>
    </row>
    <row r="323" s="12" customFormat="1" ht="22.8" customHeight="1">
      <c r="A323" s="12"/>
      <c r="B323" s="212"/>
      <c r="C323" s="213"/>
      <c r="D323" s="214" t="s">
        <v>85</v>
      </c>
      <c r="E323" s="226" t="s">
        <v>590</v>
      </c>
      <c r="F323" s="226" t="s">
        <v>591</v>
      </c>
      <c r="G323" s="213"/>
      <c r="H323" s="213"/>
      <c r="I323" s="216"/>
      <c r="J323" s="227">
        <f>BK323</f>
        <v>0</v>
      </c>
      <c r="K323" s="213"/>
      <c r="L323" s="218"/>
      <c r="M323" s="219"/>
      <c r="N323" s="220"/>
      <c r="O323" s="220"/>
      <c r="P323" s="221">
        <f>P324</f>
        <v>0</v>
      </c>
      <c r="Q323" s="220"/>
      <c r="R323" s="221">
        <f>R324</f>
        <v>0</v>
      </c>
      <c r="S323" s="220"/>
      <c r="T323" s="222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3" t="s">
        <v>93</v>
      </c>
      <c r="AT323" s="224" t="s">
        <v>85</v>
      </c>
      <c r="AU323" s="224" t="s">
        <v>93</v>
      </c>
      <c r="AY323" s="223" t="s">
        <v>154</v>
      </c>
      <c r="BK323" s="225">
        <f>BK324</f>
        <v>0</v>
      </c>
    </row>
    <row r="324" s="2" customFormat="1">
      <c r="A324" s="38"/>
      <c r="B324" s="39"/>
      <c r="C324" s="228" t="s">
        <v>592</v>
      </c>
      <c r="D324" s="228" t="s">
        <v>156</v>
      </c>
      <c r="E324" s="229" t="s">
        <v>593</v>
      </c>
      <c r="F324" s="230" t="s">
        <v>594</v>
      </c>
      <c r="G324" s="231" t="s">
        <v>190</v>
      </c>
      <c r="H324" s="232">
        <v>313.46899999999999</v>
      </c>
      <c r="I324" s="233"/>
      <c r="J324" s="234">
        <f>ROUND(I324*H324,2)</f>
        <v>0</v>
      </c>
      <c r="K324" s="230" t="s">
        <v>160</v>
      </c>
      <c r="L324" s="44"/>
      <c r="M324" s="235" t="s">
        <v>1</v>
      </c>
      <c r="N324" s="236" t="s">
        <v>51</v>
      </c>
      <c r="O324" s="91"/>
      <c r="P324" s="237">
        <f>O324*H324</f>
        <v>0</v>
      </c>
      <c r="Q324" s="237">
        <v>0</v>
      </c>
      <c r="R324" s="237">
        <f>Q324*H324</f>
        <v>0</v>
      </c>
      <c r="S324" s="237">
        <v>0</v>
      </c>
      <c r="T324" s="23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9" t="s">
        <v>161</v>
      </c>
      <c r="AT324" s="239" t="s">
        <v>156</v>
      </c>
      <c r="AU324" s="239" t="s">
        <v>95</v>
      </c>
      <c r="AY324" s="16" t="s">
        <v>154</v>
      </c>
      <c r="BE324" s="240">
        <f>IF(N324="základní",J324,0)</f>
        <v>0</v>
      </c>
      <c r="BF324" s="240">
        <f>IF(N324="snížená",J324,0)</f>
        <v>0</v>
      </c>
      <c r="BG324" s="240">
        <f>IF(N324="zákl. přenesená",J324,0)</f>
        <v>0</v>
      </c>
      <c r="BH324" s="240">
        <f>IF(N324="sníž. přenesená",J324,0)</f>
        <v>0</v>
      </c>
      <c r="BI324" s="240">
        <f>IF(N324="nulová",J324,0)</f>
        <v>0</v>
      </c>
      <c r="BJ324" s="16" t="s">
        <v>93</v>
      </c>
      <c r="BK324" s="240">
        <f>ROUND(I324*H324,2)</f>
        <v>0</v>
      </c>
      <c r="BL324" s="16" t="s">
        <v>161</v>
      </c>
      <c r="BM324" s="239" t="s">
        <v>595</v>
      </c>
    </row>
    <row r="325" s="12" customFormat="1" ht="25.92" customHeight="1">
      <c r="A325" s="12"/>
      <c r="B325" s="212"/>
      <c r="C325" s="213"/>
      <c r="D325" s="214" t="s">
        <v>85</v>
      </c>
      <c r="E325" s="215" t="s">
        <v>596</v>
      </c>
      <c r="F325" s="215" t="s">
        <v>597</v>
      </c>
      <c r="G325" s="213"/>
      <c r="H325" s="213"/>
      <c r="I325" s="216"/>
      <c r="J325" s="217">
        <f>BK325</f>
        <v>0</v>
      </c>
      <c r="K325" s="213"/>
      <c r="L325" s="218"/>
      <c r="M325" s="219"/>
      <c r="N325" s="220"/>
      <c r="O325" s="220"/>
      <c r="P325" s="221">
        <f>P326+P359</f>
        <v>0</v>
      </c>
      <c r="Q325" s="220"/>
      <c r="R325" s="221">
        <f>R326+R359</f>
        <v>0.32018277080000002</v>
      </c>
      <c r="S325" s="220"/>
      <c r="T325" s="222">
        <f>T326+T359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3" t="s">
        <v>95</v>
      </c>
      <c r="AT325" s="224" t="s">
        <v>85</v>
      </c>
      <c r="AU325" s="224" t="s">
        <v>86</v>
      </c>
      <c r="AY325" s="223" t="s">
        <v>154</v>
      </c>
      <c r="BK325" s="225">
        <f>BK326+BK359</f>
        <v>0</v>
      </c>
    </row>
    <row r="326" s="12" customFormat="1" ht="22.8" customHeight="1">
      <c r="A326" s="12"/>
      <c r="B326" s="212"/>
      <c r="C326" s="213"/>
      <c r="D326" s="214" t="s">
        <v>85</v>
      </c>
      <c r="E326" s="226" t="s">
        <v>598</v>
      </c>
      <c r="F326" s="226" t="s">
        <v>599</v>
      </c>
      <c r="G326" s="213"/>
      <c r="H326" s="213"/>
      <c r="I326" s="216"/>
      <c r="J326" s="227">
        <f>BK326</f>
        <v>0</v>
      </c>
      <c r="K326" s="213"/>
      <c r="L326" s="218"/>
      <c r="M326" s="219"/>
      <c r="N326" s="220"/>
      <c r="O326" s="220"/>
      <c r="P326" s="221">
        <f>SUM(P327:P358)</f>
        <v>0</v>
      </c>
      <c r="Q326" s="220"/>
      <c r="R326" s="221">
        <f>SUM(R327:R358)</f>
        <v>0.19118130680000001</v>
      </c>
      <c r="S326" s="220"/>
      <c r="T326" s="222">
        <f>SUM(T327:T358)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3" t="s">
        <v>95</v>
      </c>
      <c r="AT326" s="224" t="s">
        <v>85</v>
      </c>
      <c r="AU326" s="224" t="s">
        <v>93</v>
      </c>
      <c r="AY326" s="223" t="s">
        <v>154</v>
      </c>
      <c r="BK326" s="225">
        <f>SUM(BK327:BK358)</f>
        <v>0</v>
      </c>
    </row>
    <row r="327" s="2" customFormat="1">
      <c r="A327" s="38"/>
      <c r="B327" s="39"/>
      <c r="C327" s="228" t="s">
        <v>600</v>
      </c>
      <c r="D327" s="228" t="s">
        <v>156</v>
      </c>
      <c r="E327" s="229" t="s">
        <v>601</v>
      </c>
      <c r="F327" s="230" t="s">
        <v>602</v>
      </c>
      <c r="G327" s="231" t="s">
        <v>159</v>
      </c>
      <c r="H327" s="232">
        <v>78.837999999999994</v>
      </c>
      <c r="I327" s="233"/>
      <c r="J327" s="234">
        <f>ROUND(I327*H327,2)</f>
        <v>0</v>
      </c>
      <c r="K327" s="230" t="s">
        <v>160</v>
      </c>
      <c r="L327" s="44"/>
      <c r="M327" s="235" t="s">
        <v>1</v>
      </c>
      <c r="N327" s="236" t="s">
        <v>51</v>
      </c>
      <c r="O327" s="91"/>
      <c r="P327" s="237">
        <f>O327*H327</f>
        <v>0</v>
      </c>
      <c r="Q327" s="237">
        <v>0</v>
      </c>
      <c r="R327" s="237">
        <f>Q327*H327</f>
        <v>0</v>
      </c>
      <c r="S327" s="237">
        <v>0</v>
      </c>
      <c r="T327" s="23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9" t="s">
        <v>249</v>
      </c>
      <c r="AT327" s="239" t="s">
        <v>156</v>
      </c>
      <c r="AU327" s="239" t="s">
        <v>95</v>
      </c>
      <c r="AY327" s="16" t="s">
        <v>154</v>
      </c>
      <c r="BE327" s="240">
        <f>IF(N327="základní",J327,0)</f>
        <v>0</v>
      </c>
      <c r="BF327" s="240">
        <f>IF(N327="snížená",J327,0)</f>
        <v>0</v>
      </c>
      <c r="BG327" s="240">
        <f>IF(N327="zákl. přenesená",J327,0)</f>
        <v>0</v>
      </c>
      <c r="BH327" s="240">
        <f>IF(N327="sníž. přenesená",J327,0)</f>
        <v>0</v>
      </c>
      <c r="BI327" s="240">
        <f>IF(N327="nulová",J327,0)</f>
        <v>0</v>
      </c>
      <c r="BJ327" s="16" t="s">
        <v>93</v>
      </c>
      <c r="BK327" s="240">
        <f>ROUND(I327*H327,2)</f>
        <v>0</v>
      </c>
      <c r="BL327" s="16" t="s">
        <v>249</v>
      </c>
      <c r="BM327" s="239" t="s">
        <v>603</v>
      </c>
    </row>
    <row r="328" s="13" customFormat="1">
      <c r="A328" s="13"/>
      <c r="B328" s="241"/>
      <c r="C328" s="242"/>
      <c r="D328" s="243" t="s">
        <v>163</v>
      </c>
      <c r="E328" s="244" t="s">
        <v>1</v>
      </c>
      <c r="F328" s="245" t="s">
        <v>604</v>
      </c>
      <c r="G328" s="242"/>
      <c r="H328" s="246">
        <v>0.56000000000000005</v>
      </c>
      <c r="I328" s="247"/>
      <c r="J328" s="242"/>
      <c r="K328" s="242"/>
      <c r="L328" s="248"/>
      <c r="M328" s="249"/>
      <c r="N328" s="250"/>
      <c r="O328" s="250"/>
      <c r="P328" s="250"/>
      <c r="Q328" s="250"/>
      <c r="R328" s="250"/>
      <c r="S328" s="250"/>
      <c r="T328" s="25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2" t="s">
        <v>163</v>
      </c>
      <c r="AU328" s="252" t="s">
        <v>95</v>
      </c>
      <c r="AV328" s="13" t="s">
        <v>95</v>
      </c>
      <c r="AW328" s="13" t="s">
        <v>41</v>
      </c>
      <c r="AX328" s="13" t="s">
        <v>86</v>
      </c>
      <c r="AY328" s="252" t="s">
        <v>154</v>
      </c>
    </row>
    <row r="329" s="13" customFormat="1">
      <c r="A329" s="13"/>
      <c r="B329" s="241"/>
      <c r="C329" s="242"/>
      <c r="D329" s="243" t="s">
        <v>163</v>
      </c>
      <c r="E329" s="244" t="s">
        <v>1</v>
      </c>
      <c r="F329" s="245" t="s">
        <v>605</v>
      </c>
      <c r="G329" s="242"/>
      <c r="H329" s="246">
        <v>78.278000000000006</v>
      </c>
      <c r="I329" s="247"/>
      <c r="J329" s="242"/>
      <c r="K329" s="242"/>
      <c r="L329" s="248"/>
      <c r="M329" s="249"/>
      <c r="N329" s="250"/>
      <c r="O329" s="250"/>
      <c r="P329" s="250"/>
      <c r="Q329" s="250"/>
      <c r="R329" s="250"/>
      <c r="S329" s="250"/>
      <c r="T329" s="25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2" t="s">
        <v>163</v>
      </c>
      <c r="AU329" s="252" t="s">
        <v>95</v>
      </c>
      <c r="AV329" s="13" t="s">
        <v>95</v>
      </c>
      <c r="AW329" s="13" t="s">
        <v>41</v>
      </c>
      <c r="AX329" s="13" t="s">
        <v>86</v>
      </c>
      <c r="AY329" s="252" t="s">
        <v>154</v>
      </c>
    </row>
    <row r="330" s="14" customFormat="1">
      <c r="A330" s="14"/>
      <c r="B330" s="253"/>
      <c r="C330" s="254"/>
      <c r="D330" s="243" t="s">
        <v>163</v>
      </c>
      <c r="E330" s="255" t="s">
        <v>1</v>
      </c>
      <c r="F330" s="256" t="s">
        <v>181</v>
      </c>
      <c r="G330" s="254"/>
      <c r="H330" s="257">
        <v>78.837999999999994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3" t="s">
        <v>163</v>
      </c>
      <c r="AU330" s="263" t="s">
        <v>95</v>
      </c>
      <c r="AV330" s="14" t="s">
        <v>161</v>
      </c>
      <c r="AW330" s="14" t="s">
        <v>41</v>
      </c>
      <c r="AX330" s="14" t="s">
        <v>93</v>
      </c>
      <c r="AY330" s="263" t="s">
        <v>154</v>
      </c>
    </row>
    <row r="331" s="2" customFormat="1" ht="16.5" customHeight="1">
      <c r="A331" s="38"/>
      <c r="B331" s="39"/>
      <c r="C331" s="268" t="s">
        <v>606</v>
      </c>
      <c r="D331" s="268" t="s">
        <v>213</v>
      </c>
      <c r="E331" s="269" t="s">
        <v>607</v>
      </c>
      <c r="F331" s="270" t="s">
        <v>608</v>
      </c>
      <c r="G331" s="271" t="s">
        <v>190</v>
      </c>
      <c r="H331" s="272">
        <v>0.028000000000000001</v>
      </c>
      <c r="I331" s="273"/>
      <c r="J331" s="274">
        <f>ROUND(I331*H331,2)</f>
        <v>0</v>
      </c>
      <c r="K331" s="270" t="s">
        <v>160</v>
      </c>
      <c r="L331" s="275"/>
      <c r="M331" s="276" t="s">
        <v>1</v>
      </c>
      <c r="N331" s="277" t="s">
        <v>51</v>
      </c>
      <c r="O331" s="91"/>
      <c r="P331" s="237">
        <f>O331*H331</f>
        <v>0</v>
      </c>
      <c r="Q331" s="237">
        <v>1</v>
      </c>
      <c r="R331" s="237">
        <f>Q331*H331</f>
        <v>0.028000000000000001</v>
      </c>
      <c r="S331" s="237">
        <v>0</v>
      </c>
      <c r="T331" s="23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9" t="s">
        <v>333</v>
      </c>
      <c r="AT331" s="239" t="s">
        <v>213</v>
      </c>
      <c r="AU331" s="239" t="s">
        <v>95</v>
      </c>
      <c r="AY331" s="16" t="s">
        <v>154</v>
      </c>
      <c r="BE331" s="240">
        <f>IF(N331="základní",J331,0)</f>
        <v>0</v>
      </c>
      <c r="BF331" s="240">
        <f>IF(N331="snížená",J331,0)</f>
        <v>0</v>
      </c>
      <c r="BG331" s="240">
        <f>IF(N331="zákl. přenesená",J331,0)</f>
        <v>0</v>
      </c>
      <c r="BH331" s="240">
        <f>IF(N331="sníž. přenesená",J331,0)</f>
        <v>0</v>
      </c>
      <c r="BI331" s="240">
        <f>IF(N331="nulová",J331,0)</f>
        <v>0</v>
      </c>
      <c r="BJ331" s="16" t="s">
        <v>93</v>
      </c>
      <c r="BK331" s="240">
        <f>ROUND(I331*H331,2)</f>
        <v>0</v>
      </c>
      <c r="BL331" s="16" t="s">
        <v>249</v>
      </c>
      <c r="BM331" s="239" t="s">
        <v>609</v>
      </c>
    </row>
    <row r="332" s="2" customFormat="1">
      <c r="A332" s="38"/>
      <c r="B332" s="39"/>
      <c r="C332" s="40"/>
      <c r="D332" s="243" t="s">
        <v>207</v>
      </c>
      <c r="E332" s="40"/>
      <c r="F332" s="264" t="s">
        <v>610</v>
      </c>
      <c r="G332" s="40"/>
      <c r="H332" s="40"/>
      <c r="I332" s="265"/>
      <c r="J332" s="40"/>
      <c r="K332" s="40"/>
      <c r="L332" s="44"/>
      <c r="M332" s="266"/>
      <c r="N332" s="267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6" t="s">
        <v>207</v>
      </c>
      <c r="AU332" s="16" t="s">
        <v>95</v>
      </c>
    </row>
    <row r="333" s="13" customFormat="1">
      <c r="A333" s="13"/>
      <c r="B333" s="241"/>
      <c r="C333" s="242"/>
      <c r="D333" s="243" t="s">
        <v>163</v>
      </c>
      <c r="E333" s="242"/>
      <c r="F333" s="245" t="s">
        <v>611</v>
      </c>
      <c r="G333" s="242"/>
      <c r="H333" s="246">
        <v>0.028000000000000001</v>
      </c>
      <c r="I333" s="247"/>
      <c r="J333" s="242"/>
      <c r="K333" s="242"/>
      <c r="L333" s="248"/>
      <c r="M333" s="249"/>
      <c r="N333" s="250"/>
      <c r="O333" s="250"/>
      <c r="P333" s="250"/>
      <c r="Q333" s="250"/>
      <c r="R333" s="250"/>
      <c r="S333" s="250"/>
      <c r="T333" s="25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2" t="s">
        <v>163</v>
      </c>
      <c r="AU333" s="252" t="s">
        <v>95</v>
      </c>
      <c r="AV333" s="13" t="s">
        <v>95</v>
      </c>
      <c r="AW333" s="13" t="s">
        <v>4</v>
      </c>
      <c r="AX333" s="13" t="s">
        <v>93</v>
      </c>
      <c r="AY333" s="252" t="s">
        <v>154</v>
      </c>
    </row>
    <row r="334" s="2" customFormat="1">
      <c r="A334" s="38"/>
      <c r="B334" s="39"/>
      <c r="C334" s="228" t="s">
        <v>612</v>
      </c>
      <c r="D334" s="228" t="s">
        <v>156</v>
      </c>
      <c r="E334" s="229" t="s">
        <v>613</v>
      </c>
      <c r="F334" s="230" t="s">
        <v>614</v>
      </c>
      <c r="G334" s="231" t="s">
        <v>159</v>
      </c>
      <c r="H334" s="232">
        <v>158</v>
      </c>
      <c r="I334" s="233"/>
      <c r="J334" s="234">
        <f>ROUND(I334*H334,2)</f>
        <v>0</v>
      </c>
      <c r="K334" s="230" t="s">
        <v>160</v>
      </c>
      <c r="L334" s="44"/>
      <c r="M334" s="235" t="s">
        <v>1</v>
      </c>
      <c r="N334" s="236" t="s">
        <v>51</v>
      </c>
      <c r="O334" s="91"/>
      <c r="P334" s="237">
        <f>O334*H334</f>
        <v>0</v>
      </c>
      <c r="Q334" s="237">
        <v>0</v>
      </c>
      <c r="R334" s="237">
        <f>Q334*H334</f>
        <v>0</v>
      </c>
      <c r="S334" s="237">
        <v>0</v>
      </c>
      <c r="T334" s="23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9" t="s">
        <v>249</v>
      </c>
      <c r="AT334" s="239" t="s">
        <v>156</v>
      </c>
      <c r="AU334" s="239" t="s">
        <v>95</v>
      </c>
      <c r="AY334" s="16" t="s">
        <v>154</v>
      </c>
      <c r="BE334" s="240">
        <f>IF(N334="základní",J334,0)</f>
        <v>0</v>
      </c>
      <c r="BF334" s="240">
        <f>IF(N334="snížená",J334,0)</f>
        <v>0</v>
      </c>
      <c r="BG334" s="240">
        <f>IF(N334="zákl. přenesená",J334,0)</f>
        <v>0</v>
      </c>
      <c r="BH334" s="240">
        <f>IF(N334="sníž. přenesená",J334,0)</f>
        <v>0</v>
      </c>
      <c r="BI334" s="240">
        <f>IF(N334="nulová",J334,0)</f>
        <v>0</v>
      </c>
      <c r="BJ334" s="16" t="s">
        <v>93</v>
      </c>
      <c r="BK334" s="240">
        <f>ROUND(I334*H334,2)</f>
        <v>0</v>
      </c>
      <c r="BL334" s="16" t="s">
        <v>249</v>
      </c>
      <c r="BM334" s="239" t="s">
        <v>615</v>
      </c>
    </row>
    <row r="335" s="2" customFormat="1" ht="16.5" customHeight="1">
      <c r="A335" s="38"/>
      <c r="B335" s="39"/>
      <c r="C335" s="268" t="s">
        <v>616</v>
      </c>
      <c r="D335" s="268" t="s">
        <v>213</v>
      </c>
      <c r="E335" s="269" t="s">
        <v>617</v>
      </c>
      <c r="F335" s="270" t="s">
        <v>618</v>
      </c>
      <c r="G335" s="271" t="s">
        <v>190</v>
      </c>
      <c r="H335" s="272">
        <v>0.070999999999999994</v>
      </c>
      <c r="I335" s="273"/>
      <c r="J335" s="274">
        <f>ROUND(I335*H335,2)</f>
        <v>0</v>
      </c>
      <c r="K335" s="270" t="s">
        <v>160</v>
      </c>
      <c r="L335" s="275"/>
      <c r="M335" s="276" t="s">
        <v>1</v>
      </c>
      <c r="N335" s="277" t="s">
        <v>51</v>
      </c>
      <c r="O335" s="91"/>
      <c r="P335" s="237">
        <f>O335*H335</f>
        <v>0</v>
      </c>
      <c r="Q335" s="237">
        <v>1</v>
      </c>
      <c r="R335" s="237">
        <f>Q335*H335</f>
        <v>0.070999999999999994</v>
      </c>
      <c r="S335" s="237">
        <v>0</v>
      </c>
      <c r="T335" s="23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9" t="s">
        <v>333</v>
      </c>
      <c r="AT335" s="239" t="s">
        <v>213</v>
      </c>
      <c r="AU335" s="239" t="s">
        <v>95</v>
      </c>
      <c r="AY335" s="16" t="s">
        <v>154</v>
      </c>
      <c r="BE335" s="240">
        <f>IF(N335="základní",J335,0)</f>
        <v>0</v>
      </c>
      <c r="BF335" s="240">
        <f>IF(N335="snížená",J335,0)</f>
        <v>0</v>
      </c>
      <c r="BG335" s="240">
        <f>IF(N335="zákl. přenesená",J335,0)</f>
        <v>0</v>
      </c>
      <c r="BH335" s="240">
        <f>IF(N335="sníž. přenesená",J335,0)</f>
        <v>0</v>
      </c>
      <c r="BI335" s="240">
        <f>IF(N335="nulová",J335,0)</f>
        <v>0</v>
      </c>
      <c r="BJ335" s="16" t="s">
        <v>93</v>
      </c>
      <c r="BK335" s="240">
        <f>ROUND(I335*H335,2)</f>
        <v>0</v>
      </c>
      <c r="BL335" s="16" t="s">
        <v>249</v>
      </c>
      <c r="BM335" s="239" t="s">
        <v>619</v>
      </c>
    </row>
    <row r="336" s="2" customFormat="1">
      <c r="A336" s="38"/>
      <c r="B336" s="39"/>
      <c r="C336" s="40"/>
      <c r="D336" s="243" t="s">
        <v>207</v>
      </c>
      <c r="E336" s="40"/>
      <c r="F336" s="264" t="s">
        <v>620</v>
      </c>
      <c r="G336" s="40"/>
      <c r="H336" s="40"/>
      <c r="I336" s="265"/>
      <c r="J336" s="40"/>
      <c r="K336" s="40"/>
      <c r="L336" s="44"/>
      <c r="M336" s="266"/>
      <c r="N336" s="267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6" t="s">
        <v>207</v>
      </c>
      <c r="AU336" s="16" t="s">
        <v>95</v>
      </c>
    </row>
    <row r="337" s="13" customFormat="1">
      <c r="A337" s="13"/>
      <c r="B337" s="241"/>
      <c r="C337" s="242"/>
      <c r="D337" s="243" t="s">
        <v>163</v>
      </c>
      <c r="E337" s="244" t="s">
        <v>1</v>
      </c>
      <c r="F337" s="245" t="s">
        <v>621</v>
      </c>
      <c r="G337" s="242"/>
      <c r="H337" s="246">
        <v>158</v>
      </c>
      <c r="I337" s="247"/>
      <c r="J337" s="242"/>
      <c r="K337" s="242"/>
      <c r="L337" s="248"/>
      <c r="M337" s="249"/>
      <c r="N337" s="250"/>
      <c r="O337" s="250"/>
      <c r="P337" s="250"/>
      <c r="Q337" s="250"/>
      <c r="R337" s="250"/>
      <c r="S337" s="250"/>
      <c r="T337" s="25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2" t="s">
        <v>163</v>
      </c>
      <c r="AU337" s="252" t="s">
        <v>95</v>
      </c>
      <c r="AV337" s="13" t="s">
        <v>95</v>
      </c>
      <c r="AW337" s="13" t="s">
        <v>41</v>
      </c>
      <c r="AX337" s="13" t="s">
        <v>93</v>
      </c>
      <c r="AY337" s="252" t="s">
        <v>154</v>
      </c>
    </row>
    <row r="338" s="13" customFormat="1">
      <c r="A338" s="13"/>
      <c r="B338" s="241"/>
      <c r="C338" s="242"/>
      <c r="D338" s="243" t="s">
        <v>163</v>
      </c>
      <c r="E338" s="242"/>
      <c r="F338" s="245" t="s">
        <v>622</v>
      </c>
      <c r="G338" s="242"/>
      <c r="H338" s="246">
        <v>0.070999999999999994</v>
      </c>
      <c r="I338" s="247"/>
      <c r="J338" s="242"/>
      <c r="K338" s="242"/>
      <c r="L338" s="248"/>
      <c r="M338" s="249"/>
      <c r="N338" s="250"/>
      <c r="O338" s="250"/>
      <c r="P338" s="250"/>
      <c r="Q338" s="250"/>
      <c r="R338" s="250"/>
      <c r="S338" s="250"/>
      <c r="T338" s="25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2" t="s">
        <v>163</v>
      </c>
      <c r="AU338" s="252" t="s">
        <v>95</v>
      </c>
      <c r="AV338" s="13" t="s">
        <v>95</v>
      </c>
      <c r="AW338" s="13" t="s">
        <v>4</v>
      </c>
      <c r="AX338" s="13" t="s">
        <v>93</v>
      </c>
      <c r="AY338" s="252" t="s">
        <v>154</v>
      </c>
    </row>
    <row r="339" s="2" customFormat="1" ht="21.75" customHeight="1">
      <c r="A339" s="38"/>
      <c r="B339" s="39"/>
      <c r="C339" s="228" t="s">
        <v>623</v>
      </c>
      <c r="D339" s="228" t="s">
        <v>156</v>
      </c>
      <c r="E339" s="229" t="s">
        <v>624</v>
      </c>
      <c r="F339" s="230" t="s">
        <v>625</v>
      </c>
      <c r="G339" s="231" t="s">
        <v>159</v>
      </c>
      <c r="H339" s="232">
        <v>73.355999999999995</v>
      </c>
      <c r="I339" s="233"/>
      <c r="J339" s="234">
        <f>ROUND(I339*H339,2)</f>
        <v>0</v>
      </c>
      <c r="K339" s="230" t="s">
        <v>160</v>
      </c>
      <c r="L339" s="44"/>
      <c r="M339" s="235" t="s">
        <v>1</v>
      </c>
      <c r="N339" s="236" t="s">
        <v>51</v>
      </c>
      <c r="O339" s="91"/>
      <c r="P339" s="237">
        <f>O339*H339</f>
        <v>0</v>
      </c>
      <c r="Q339" s="237">
        <v>0.00037530000000000002</v>
      </c>
      <c r="R339" s="237">
        <f>Q339*H339</f>
        <v>0.0275305068</v>
      </c>
      <c r="S339" s="237">
        <v>0</v>
      </c>
      <c r="T339" s="23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9" t="s">
        <v>249</v>
      </c>
      <c r="AT339" s="239" t="s">
        <v>156</v>
      </c>
      <c r="AU339" s="239" t="s">
        <v>95</v>
      </c>
      <c r="AY339" s="16" t="s">
        <v>154</v>
      </c>
      <c r="BE339" s="240">
        <f>IF(N339="základní",J339,0)</f>
        <v>0</v>
      </c>
      <c r="BF339" s="240">
        <f>IF(N339="snížená",J339,0)</f>
        <v>0</v>
      </c>
      <c r="BG339" s="240">
        <f>IF(N339="zákl. přenesená",J339,0)</f>
        <v>0</v>
      </c>
      <c r="BH339" s="240">
        <f>IF(N339="sníž. přenesená",J339,0)</f>
        <v>0</v>
      </c>
      <c r="BI339" s="240">
        <f>IF(N339="nulová",J339,0)</f>
        <v>0</v>
      </c>
      <c r="BJ339" s="16" t="s">
        <v>93</v>
      </c>
      <c r="BK339" s="240">
        <f>ROUND(I339*H339,2)</f>
        <v>0</v>
      </c>
      <c r="BL339" s="16" t="s">
        <v>249</v>
      </c>
      <c r="BM339" s="239" t="s">
        <v>626</v>
      </c>
    </row>
    <row r="340" s="13" customFormat="1">
      <c r="A340" s="13"/>
      <c r="B340" s="241"/>
      <c r="C340" s="242"/>
      <c r="D340" s="243" t="s">
        <v>163</v>
      </c>
      <c r="E340" s="244" t="s">
        <v>1</v>
      </c>
      <c r="F340" s="245" t="s">
        <v>627</v>
      </c>
      <c r="G340" s="242"/>
      <c r="H340" s="246">
        <v>17.629999999999999</v>
      </c>
      <c r="I340" s="247"/>
      <c r="J340" s="242"/>
      <c r="K340" s="242"/>
      <c r="L340" s="248"/>
      <c r="M340" s="249"/>
      <c r="N340" s="250"/>
      <c r="O340" s="250"/>
      <c r="P340" s="250"/>
      <c r="Q340" s="250"/>
      <c r="R340" s="250"/>
      <c r="S340" s="250"/>
      <c r="T340" s="25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2" t="s">
        <v>163</v>
      </c>
      <c r="AU340" s="252" t="s">
        <v>95</v>
      </c>
      <c r="AV340" s="13" t="s">
        <v>95</v>
      </c>
      <c r="AW340" s="13" t="s">
        <v>41</v>
      </c>
      <c r="AX340" s="13" t="s">
        <v>86</v>
      </c>
      <c r="AY340" s="252" t="s">
        <v>154</v>
      </c>
    </row>
    <row r="341" s="13" customFormat="1">
      <c r="A341" s="13"/>
      <c r="B341" s="241"/>
      <c r="C341" s="242"/>
      <c r="D341" s="243" t="s">
        <v>163</v>
      </c>
      <c r="E341" s="244" t="s">
        <v>1</v>
      </c>
      <c r="F341" s="245" t="s">
        <v>628</v>
      </c>
      <c r="G341" s="242"/>
      <c r="H341" s="246">
        <v>30.847999999999999</v>
      </c>
      <c r="I341" s="247"/>
      <c r="J341" s="242"/>
      <c r="K341" s="242"/>
      <c r="L341" s="248"/>
      <c r="M341" s="249"/>
      <c r="N341" s="250"/>
      <c r="O341" s="250"/>
      <c r="P341" s="250"/>
      <c r="Q341" s="250"/>
      <c r="R341" s="250"/>
      <c r="S341" s="250"/>
      <c r="T341" s="25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2" t="s">
        <v>163</v>
      </c>
      <c r="AU341" s="252" t="s">
        <v>95</v>
      </c>
      <c r="AV341" s="13" t="s">
        <v>95</v>
      </c>
      <c r="AW341" s="13" t="s">
        <v>41</v>
      </c>
      <c r="AX341" s="13" t="s">
        <v>86</v>
      </c>
      <c r="AY341" s="252" t="s">
        <v>154</v>
      </c>
    </row>
    <row r="342" s="13" customFormat="1">
      <c r="A342" s="13"/>
      <c r="B342" s="241"/>
      <c r="C342" s="242"/>
      <c r="D342" s="243" t="s">
        <v>163</v>
      </c>
      <c r="E342" s="244" t="s">
        <v>1</v>
      </c>
      <c r="F342" s="245" t="s">
        <v>629</v>
      </c>
      <c r="G342" s="242"/>
      <c r="H342" s="246">
        <v>24.878</v>
      </c>
      <c r="I342" s="247"/>
      <c r="J342" s="242"/>
      <c r="K342" s="242"/>
      <c r="L342" s="248"/>
      <c r="M342" s="249"/>
      <c r="N342" s="250"/>
      <c r="O342" s="250"/>
      <c r="P342" s="250"/>
      <c r="Q342" s="250"/>
      <c r="R342" s="250"/>
      <c r="S342" s="250"/>
      <c r="T342" s="25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2" t="s">
        <v>163</v>
      </c>
      <c r="AU342" s="252" t="s">
        <v>95</v>
      </c>
      <c r="AV342" s="13" t="s">
        <v>95</v>
      </c>
      <c r="AW342" s="13" t="s">
        <v>41</v>
      </c>
      <c r="AX342" s="13" t="s">
        <v>86</v>
      </c>
      <c r="AY342" s="252" t="s">
        <v>154</v>
      </c>
    </row>
    <row r="343" s="14" customFormat="1">
      <c r="A343" s="14"/>
      <c r="B343" s="253"/>
      <c r="C343" s="254"/>
      <c r="D343" s="243" t="s">
        <v>163</v>
      </c>
      <c r="E343" s="255" t="s">
        <v>1</v>
      </c>
      <c r="F343" s="256" t="s">
        <v>181</v>
      </c>
      <c r="G343" s="254"/>
      <c r="H343" s="257">
        <v>73.355999999999995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163</v>
      </c>
      <c r="AU343" s="263" t="s">
        <v>95</v>
      </c>
      <c r="AV343" s="14" t="s">
        <v>161</v>
      </c>
      <c r="AW343" s="14" t="s">
        <v>41</v>
      </c>
      <c r="AX343" s="14" t="s">
        <v>93</v>
      </c>
      <c r="AY343" s="263" t="s">
        <v>154</v>
      </c>
    </row>
    <row r="344" s="2" customFormat="1" ht="16.5" customHeight="1">
      <c r="A344" s="38"/>
      <c r="B344" s="39"/>
      <c r="C344" s="268" t="s">
        <v>630</v>
      </c>
      <c r="D344" s="268" t="s">
        <v>213</v>
      </c>
      <c r="E344" s="269" t="s">
        <v>631</v>
      </c>
      <c r="F344" s="270" t="s">
        <v>632</v>
      </c>
      <c r="G344" s="271" t="s">
        <v>159</v>
      </c>
      <c r="H344" s="272">
        <v>84.358999999999995</v>
      </c>
      <c r="I344" s="273"/>
      <c r="J344" s="274">
        <f>ROUND(I344*H344,2)</f>
        <v>0</v>
      </c>
      <c r="K344" s="270" t="s">
        <v>1</v>
      </c>
      <c r="L344" s="275"/>
      <c r="M344" s="276" t="s">
        <v>1</v>
      </c>
      <c r="N344" s="277" t="s">
        <v>51</v>
      </c>
      <c r="O344" s="91"/>
      <c r="P344" s="237">
        <f>O344*H344</f>
        <v>0</v>
      </c>
      <c r="Q344" s="237">
        <v>0</v>
      </c>
      <c r="R344" s="237">
        <f>Q344*H344</f>
        <v>0</v>
      </c>
      <c r="S344" s="237">
        <v>0</v>
      </c>
      <c r="T344" s="23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9" t="s">
        <v>333</v>
      </c>
      <c r="AT344" s="239" t="s">
        <v>213</v>
      </c>
      <c r="AU344" s="239" t="s">
        <v>95</v>
      </c>
      <c r="AY344" s="16" t="s">
        <v>154</v>
      </c>
      <c r="BE344" s="240">
        <f>IF(N344="základní",J344,0)</f>
        <v>0</v>
      </c>
      <c r="BF344" s="240">
        <f>IF(N344="snížená",J344,0)</f>
        <v>0</v>
      </c>
      <c r="BG344" s="240">
        <f>IF(N344="zákl. přenesená",J344,0)</f>
        <v>0</v>
      </c>
      <c r="BH344" s="240">
        <f>IF(N344="sníž. přenesená",J344,0)</f>
        <v>0</v>
      </c>
      <c r="BI344" s="240">
        <f>IF(N344="nulová",J344,0)</f>
        <v>0</v>
      </c>
      <c r="BJ344" s="16" t="s">
        <v>93</v>
      </c>
      <c r="BK344" s="240">
        <f>ROUND(I344*H344,2)</f>
        <v>0</v>
      </c>
      <c r="BL344" s="16" t="s">
        <v>249</v>
      </c>
      <c r="BM344" s="239" t="s">
        <v>633</v>
      </c>
    </row>
    <row r="345" s="13" customFormat="1">
      <c r="A345" s="13"/>
      <c r="B345" s="241"/>
      <c r="C345" s="242"/>
      <c r="D345" s="243" t="s">
        <v>163</v>
      </c>
      <c r="E345" s="242"/>
      <c r="F345" s="245" t="s">
        <v>634</v>
      </c>
      <c r="G345" s="242"/>
      <c r="H345" s="246">
        <v>84.358999999999995</v>
      </c>
      <c r="I345" s="247"/>
      <c r="J345" s="242"/>
      <c r="K345" s="242"/>
      <c r="L345" s="248"/>
      <c r="M345" s="249"/>
      <c r="N345" s="250"/>
      <c r="O345" s="250"/>
      <c r="P345" s="250"/>
      <c r="Q345" s="250"/>
      <c r="R345" s="250"/>
      <c r="S345" s="250"/>
      <c r="T345" s="25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2" t="s">
        <v>163</v>
      </c>
      <c r="AU345" s="252" t="s">
        <v>95</v>
      </c>
      <c r="AV345" s="13" t="s">
        <v>95</v>
      </c>
      <c r="AW345" s="13" t="s">
        <v>4</v>
      </c>
      <c r="AX345" s="13" t="s">
        <v>93</v>
      </c>
      <c r="AY345" s="252" t="s">
        <v>154</v>
      </c>
    </row>
    <row r="346" s="2" customFormat="1">
      <c r="A346" s="38"/>
      <c r="B346" s="39"/>
      <c r="C346" s="228" t="s">
        <v>635</v>
      </c>
      <c r="D346" s="228" t="s">
        <v>156</v>
      </c>
      <c r="E346" s="229" t="s">
        <v>636</v>
      </c>
      <c r="F346" s="230" t="s">
        <v>637</v>
      </c>
      <c r="G346" s="231" t="s">
        <v>159</v>
      </c>
      <c r="H346" s="232">
        <v>73.355999999999995</v>
      </c>
      <c r="I346" s="233"/>
      <c r="J346" s="234">
        <f>ROUND(I346*H346,2)</f>
        <v>0</v>
      </c>
      <c r="K346" s="230" t="s">
        <v>160</v>
      </c>
      <c r="L346" s="44"/>
      <c r="M346" s="235" t="s">
        <v>1</v>
      </c>
      <c r="N346" s="236" t="s">
        <v>51</v>
      </c>
      <c r="O346" s="91"/>
      <c r="P346" s="237">
        <f>O346*H346</f>
        <v>0</v>
      </c>
      <c r="Q346" s="237">
        <v>0</v>
      </c>
      <c r="R346" s="237">
        <f>Q346*H346</f>
        <v>0</v>
      </c>
      <c r="S346" s="237">
        <v>0</v>
      </c>
      <c r="T346" s="23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9" t="s">
        <v>249</v>
      </c>
      <c r="AT346" s="239" t="s">
        <v>156</v>
      </c>
      <c r="AU346" s="239" t="s">
        <v>95</v>
      </c>
      <c r="AY346" s="16" t="s">
        <v>154</v>
      </c>
      <c r="BE346" s="240">
        <f>IF(N346="základní",J346,0)</f>
        <v>0</v>
      </c>
      <c r="BF346" s="240">
        <f>IF(N346="snížená",J346,0)</f>
        <v>0</v>
      </c>
      <c r="BG346" s="240">
        <f>IF(N346="zákl. přenesená",J346,0)</f>
        <v>0</v>
      </c>
      <c r="BH346" s="240">
        <f>IF(N346="sníž. přenesená",J346,0)</f>
        <v>0</v>
      </c>
      <c r="BI346" s="240">
        <f>IF(N346="nulová",J346,0)</f>
        <v>0</v>
      </c>
      <c r="BJ346" s="16" t="s">
        <v>93</v>
      </c>
      <c r="BK346" s="240">
        <f>ROUND(I346*H346,2)</f>
        <v>0</v>
      </c>
      <c r="BL346" s="16" t="s">
        <v>249</v>
      </c>
      <c r="BM346" s="239" t="s">
        <v>638</v>
      </c>
    </row>
    <row r="347" s="2" customFormat="1">
      <c r="A347" s="38"/>
      <c r="B347" s="39"/>
      <c r="C347" s="268" t="s">
        <v>639</v>
      </c>
      <c r="D347" s="268" t="s">
        <v>213</v>
      </c>
      <c r="E347" s="269" t="s">
        <v>640</v>
      </c>
      <c r="F347" s="270" t="s">
        <v>641</v>
      </c>
      <c r="G347" s="271" t="s">
        <v>159</v>
      </c>
      <c r="H347" s="272">
        <v>77.024000000000001</v>
      </c>
      <c r="I347" s="273"/>
      <c r="J347" s="274">
        <f>ROUND(I347*H347,2)</f>
        <v>0</v>
      </c>
      <c r="K347" s="270" t="s">
        <v>160</v>
      </c>
      <c r="L347" s="275"/>
      <c r="M347" s="276" t="s">
        <v>1</v>
      </c>
      <c r="N347" s="277" t="s">
        <v>51</v>
      </c>
      <c r="O347" s="91"/>
      <c r="P347" s="237">
        <f>O347*H347</f>
        <v>0</v>
      </c>
      <c r="Q347" s="237">
        <v>0.00080000000000000004</v>
      </c>
      <c r="R347" s="237">
        <f>Q347*H347</f>
        <v>0.061619200000000006</v>
      </c>
      <c r="S347" s="237">
        <v>0</v>
      </c>
      <c r="T347" s="23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9" t="s">
        <v>333</v>
      </c>
      <c r="AT347" s="239" t="s">
        <v>213</v>
      </c>
      <c r="AU347" s="239" t="s">
        <v>95</v>
      </c>
      <c r="AY347" s="16" t="s">
        <v>154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6" t="s">
        <v>93</v>
      </c>
      <c r="BK347" s="240">
        <f>ROUND(I347*H347,2)</f>
        <v>0</v>
      </c>
      <c r="BL347" s="16" t="s">
        <v>249</v>
      </c>
      <c r="BM347" s="239" t="s">
        <v>642</v>
      </c>
    </row>
    <row r="348" s="13" customFormat="1">
      <c r="A348" s="13"/>
      <c r="B348" s="241"/>
      <c r="C348" s="242"/>
      <c r="D348" s="243" t="s">
        <v>163</v>
      </c>
      <c r="E348" s="242"/>
      <c r="F348" s="245" t="s">
        <v>643</v>
      </c>
      <c r="G348" s="242"/>
      <c r="H348" s="246">
        <v>77.024000000000001</v>
      </c>
      <c r="I348" s="247"/>
      <c r="J348" s="242"/>
      <c r="K348" s="242"/>
      <c r="L348" s="248"/>
      <c r="M348" s="249"/>
      <c r="N348" s="250"/>
      <c r="O348" s="250"/>
      <c r="P348" s="250"/>
      <c r="Q348" s="250"/>
      <c r="R348" s="250"/>
      <c r="S348" s="250"/>
      <c r="T348" s="25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2" t="s">
        <v>163</v>
      </c>
      <c r="AU348" s="252" t="s">
        <v>95</v>
      </c>
      <c r="AV348" s="13" t="s">
        <v>95</v>
      </c>
      <c r="AW348" s="13" t="s">
        <v>4</v>
      </c>
      <c r="AX348" s="13" t="s">
        <v>93</v>
      </c>
      <c r="AY348" s="252" t="s">
        <v>154</v>
      </c>
    </row>
    <row r="349" s="2" customFormat="1">
      <c r="A349" s="38"/>
      <c r="B349" s="39"/>
      <c r="C349" s="228" t="s">
        <v>644</v>
      </c>
      <c r="D349" s="228" t="s">
        <v>156</v>
      </c>
      <c r="E349" s="229" t="s">
        <v>645</v>
      </c>
      <c r="F349" s="230" t="s">
        <v>646</v>
      </c>
      <c r="G349" s="231" t="s">
        <v>159</v>
      </c>
      <c r="H349" s="232">
        <v>29.084</v>
      </c>
      <c r="I349" s="233"/>
      <c r="J349" s="234">
        <f>ROUND(I349*H349,2)</f>
        <v>0</v>
      </c>
      <c r="K349" s="230" t="s">
        <v>1</v>
      </c>
      <c r="L349" s="44"/>
      <c r="M349" s="235" t="s">
        <v>1</v>
      </c>
      <c r="N349" s="236" t="s">
        <v>51</v>
      </c>
      <c r="O349" s="91"/>
      <c r="P349" s="237">
        <f>O349*H349</f>
        <v>0</v>
      </c>
      <c r="Q349" s="237">
        <v>0</v>
      </c>
      <c r="R349" s="237">
        <f>Q349*H349</f>
        <v>0</v>
      </c>
      <c r="S349" s="237">
        <v>0</v>
      </c>
      <c r="T349" s="23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9" t="s">
        <v>249</v>
      </c>
      <c r="AT349" s="239" t="s">
        <v>156</v>
      </c>
      <c r="AU349" s="239" t="s">
        <v>95</v>
      </c>
      <c r="AY349" s="16" t="s">
        <v>154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6" t="s">
        <v>93</v>
      </c>
      <c r="BK349" s="240">
        <f>ROUND(I349*H349,2)</f>
        <v>0</v>
      </c>
      <c r="BL349" s="16" t="s">
        <v>249</v>
      </c>
      <c r="BM349" s="239" t="s">
        <v>647</v>
      </c>
    </row>
    <row r="350" s="13" customFormat="1">
      <c r="A350" s="13"/>
      <c r="B350" s="241"/>
      <c r="C350" s="242"/>
      <c r="D350" s="243" t="s">
        <v>163</v>
      </c>
      <c r="E350" s="244" t="s">
        <v>1</v>
      </c>
      <c r="F350" s="245" t="s">
        <v>648</v>
      </c>
      <c r="G350" s="242"/>
      <c r="H350" s="246">
        <v>29.084</v>
      </c>
      <c r="I350" s="247"/>
      <c r="J350" s="242"/>
      <c r="K350" s="242"/>
      <c r="L350" s="248"/>
      <c r="M350" s="249"/>
      <c r="N350" s="250"/>
      <c r="O350" s="250"/>
      <c r="P350" s="250"/>
      <c r="Q350" s="250"/>
      <c r="R350" s="250"/>
      <c r="S350" s="250"/>
      <c r="T350" s="25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2" t="s">
        <v>163</v>
      </c>
      <c r="AU350" s="252" t="s">
        <v>95</v>
      </c>
      <c r="AV350" s="13" t="s">
        <v>95</v>
      </c>
      <c r="AW350" s="13" t="s">
        <v>41</v>
      </c>
      <c r="AX350" s="13" t="s">
        <v>93</v>
      </c>
      <c r="AY350" s="252" t="s">
        <v>154</v>
      </c>
    </row>
    <row r="351" s="2" customFormat="1" ht="21.75" customHeight="1">
      <c r="A351" s="38"/>
      <c r="B351" s="39"/>
      <c r="C351" s="228" t="s">
        <v>649</v>
      </c>
      <c r="D351" s="228" t="s">
        <v>156</v>
      </c>
      <c r="E351" s="229" t="s">
        <v>650</v>
      </c>
      <c r="F351" s="230" t="s">
        <v>651</v>
      </c>
      <c r="G351" s="231" t="s">
        <v>167</v>
      </c>
      <c r="H351" s="232">
        <v>27.559999999999999</v>
      </c>
      <c r="I351" s="233"/>
      <c r="J351" s="234">
        <f>ROUND(I351*H351,2)</f>
        <v>0</v>
      </c>
      <c r="K351" s="230" t="s">
        <v>160</v>
      </c>
      <c r="L351" s="44"/>
      <c r="M351" s="235" t="s">
        <v>1</v>
      </c>
      <c r="N351" s="236" t="s">
        <v>51</v>
      </c>
      <c r="O351" s="91"/>
      <c r="P351" s="237">
        <f>O351*H351</f>
        <v>0</v>
      </c>
      <c r="Q351" s="237">
        <v>0.00011</v>
      </c>
      <c r="R351" s="237">
        <f>Q351*H351</f>
        <v>0.0030316000000000002</v>
      </c>
      <c r="S351" s="237">
        <v>0</v>
      </c>
      <c r="T351" s="23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9" t="s">
        <v>249</v>
      </c>
      <c r="AT351" s="239" t="s">
        <v>156</v>
      </c>
      <c r="AU351" s="239" t="s">
        <v>95</v>
      </c>
      <c r="AY351" s="16" t="s">
        <v>154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6" t="s">
        <v>93</v>
      </c>
      <c r="BK351" s="240">
        <f>ROUND(I351*H351,2)</f>
        <v>0</v>
      </c>
      <c r="BL351" s="16" t="s">
        <v>249</v>
      </c>
      <c r="BM351" s="239" t="s">
        <v>652</v>
      </c>
    </row>
    <row r="352" s="13" customFormat="1">
      <c r="A352" s="13"/>
      <c r="B352" s="241"/>
      <c r="C352" s="242"/>
      <c r="D352" s="243" t="s">
        <v>163</v>
      </c>
      <c r="E352" s="244" t="s">
        <v>1</v>
      </c>
      <c r="F352" s="245" t="s">
        <v>653</v>
      </c>
      <c r="G352" s="242"/>
      <c r="H352" s="246">
        <v>27.559999999999999</v>
      </c>
      <c r="I352" s="247"/>
      <c r="J352" s="242"/>
      <c r="K352" s="242"/>
      <c r="L352" s="248"/>
      <c r="M352" s="249"/>
      <c r="N352" s="250"/>
      <c r="O352" s="250"/>
      <c r="P352" s="250"/>
      <c r="Q352" s="250"/>
      <c r="R352" s="250"/>
      <c r="S352" s="250"/>
      <c r="T352" s="25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2" t="s">
        <v>163</v>
      </c>
      <c r="AU352" s="252" t="s">
        <v>95</v>
      </c>
      <c r="AV352" s="13" t="s">
        <v>95</v>
      </c>
      <c r="AW352" s="13" t="s">
        <v>41</v>
      </c>
      <c r="AX352" s="13" t="s">
        <v>93</v>
      </c>
      <c r="AY352" s="252" t="s">
        <v>154</v>
      </c>
    </row>
    <row r="353" s="2" customFormat="1" ht="16.5" customHeight="1">
      <c r="A353" s="38"/>
      <c r="B353" s="39"/>
      <c r="C353" s="268" t="s">
        <v>654</v>
      </c>
      <c r="D353" s="268" t="s">
        <v>213</v>
      </c>
      <c r="E353" s="269" t="s">
        <v>655</v>
      </c>
      <c r="F353" s="270" t="s">
        <v>656</v>
      </c>
      <c r="G353" s="271" t="s">
        <v>167</v>
      </c>
      <c r="H353" s="272">
        <v>28.937999999999999</v>
      </c>
      <c r="I353" s="273"/>
      <c r="J353" s="274">
        <f>ROUND(I353*H353,2)</f>
        <v>0</v>
      </c>
      <c r="K353" s="270" t="s">
        <v>1</v>
      </c>
      <c r="L353" s="275"/>
      <c r="M353" s="276" t="s">
        <v>1</v>
      </c>
      <c r="N353" s="277" t="s">
        <v>51</v>
      </c>
      <c r="O353" s="91"/>
      <c r="P353" s="237">
        <f>O353*H353</f>
        <v>0</v>
      </c>
      <c r="Q353" s="237">
        <v>0</v>
      </c>
      <c r="R353" s="237">
        <f>Q353*H353</f>
        <v>0</v>
      </c>
      <c r="S353" s="237">
        <v>0</v>
      </c>
      <c r="T353" s="23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9" t="s">
        <v>333</v>
      </c>
      <c r="AT353" s="239" t="s">
        <v>213</v>
      </c>
      <c r="AU353" s="239" t="s">
        <v>95</v>
      </c>
      <c r="AY353" s="16" t="s">
        <v>154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6" t="s">
        <v>93</v>
      </c>
      <c r="BK353" s="240">
        <f>ROUND(I353*H353,2)</f>
        <v>0</v>
      </c>
      <c r="BL353" s="16" t="s">
        <v>249</v>
      </c>
      <c r="BM353" s="239" t="s">
        <v>657</v>
      </c>
    </row>
    <row r="354" s="13" customFormat="1">
      <c r="A354" s="13"/>
      <c r="B354" s="241"/>
      <c r="C354" s="242"/>
      <c r="D354" s="243" t="s">
        <v>163</v>
      </c>
      <c r="E354" s="242"/>
      <c r="F354" s="245" t="s">
        <v>658</v>
      </c>
      <c r="G354" s="242"/>
      <c r="H354" s="246">
        <v>28.937999999999999</v>
      </c>
      <c r="I354" s="247"/>
      <c r="J354" s="242"/>
      <c r="K354" s="242"/>
      <c r="L354" s="248"/>
      <c r="M354" s="249"/>
      <c r="N354" s="250"/>
      <c r="O354" s="250"/>
      <c r="P354" s="250"/>
      <c r="Q354" s="250"/>
      <c r="R354" s="250"/>
      <c r="S354" s="250"/>
      <c r="T354" s="25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2" t="s">
        <v>163</v>
      </c>
      <c r="AU354" s="252" t="s">
        <v>95</v>
      </c>
      <c r="AV354" s="13" t="s">
        <v>95</v>
      </c>
      <c r="AW354" s="13" t="s">
        <v>4</v>
      </c>
      <c r="AX354" s="13" t="s">
        <v>93</v>
      </c>
      <c r="AY354" s="252" t="s">
        <v>154</v>
      </c>
    </row>
    <row r="355" s="2" customFormat="1" ht="16.5" customHeight="1">
      <c r="A355" s="38"/>
      <c r="B355" s="39"/>
      <c r="C355" s="268" t="s">
        <v>659</v>
      </c>
      <c r="D355" s="268" t="s">
        <v>213</v>
      </c>
      <c r="E355" s="269" t="s">
        <v>660</v>
      </c>
      <c r="F355" s="270" t="s">
        <v>661</v>
      </c>
      <c r="G355" s="271" t="s">
        <v>662</v>
      </c>
      <c r="H355" s="272">
        <v>0.083000000000000004</v>
      </c>
      <c r="I355" s="273"/>
      <c r="J355" s="274">
        <f>ROUND(I355*H355,2)</f>
        <v>0</v>
      </c>
      <c r="K355" s="270" t="s">
        <v>1</v>
      </c>
      <c r="L355" s="275"/>
      <c r="M355" s="276" t="s">
        <v>1</v>
      </c>
      <c r="N355" s="277" t="s">
        <v>51</v>
      </c>
      <c r="O355" s="91"/>
      <c r="P355" s="237">
        <f>O355*H355</f>
        <v>0</v>
      </c>
      <c r="Q355" s="237">
        <v>0</v>
      </c>
      <c r="R355" s="237">
        <f>Q355*H355</f>
        <v>0</v>
      </c>
      <c r="S355" s="237">
        <v>0</v>
      </c>
      <c r="T355" s="23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9" t="s">
        <v>333</v>
      </c>
      <c r="AT355" s="239" t="s">
        <v>213</v>
      </c>
      <c r="AU355" s="239" t="s">
        <v>95</v>
      </c>
      <c r="AY355" s="16" t="s">
        <v>154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6" t="s">
        <v>93</v>
      </c>
      <c r="BK355" s="240">
        <f>ROUND(I355*H355,2)</f>
        <v>0</v>
      </c>
      <c r="BL355" s="16" t="s">
        <v>249</v>
      </c>
      <c r="BM355" s="239" t="s">
        <v>663</v>
      </c>
    </row>
    <row r="356" s="13" customFormat="1">
      <c r="A356" s="13"/>
      <c r="B356" s="241"/>
      <c r="C356" s="242"/>
      <c r="D356" s="243" t="s">
        <v>163</v>
      </c>
      <c r="E356" s="244" t="s">
        <v>1</v>
      </c>
      <c r="F356" s="245" t="s">
        <v>664</v>
      </c>
      <c r="G356" s="242"/>
      <c r="H356" s="246">
        <v>0.083000000000000004</v>
      </c>
      <c r="I356" s="247"/>
      <c r="J356" s="242"/>
      <c r="K356" s="242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163</v>
      </c>
      <c r="AU356" s="252" t="s">
        <v>95</v>
      </c>
      <c r="AV356" s="13" t="s">
        <v>95</v>
      </c>
      <c r="AW356" s="13" t="s">
        <v>41</v>
      </c>
      <c r="AX356" s="13" t="s">
        <v>93</v>
      </c>
      <c r="AY356" s="252" t="s">
        <v>154</v>
      </c>
    </row>
    <row r="357" s="2" customFormat="1" ht="24.15" customHeight="1">
      <c r="A357" s="38"/>
      <c r="B357" s="39"/>
      <c r="C357" s="268" t="s">
        <v>665</v>
      </c>
      <c r="D357" s="268" t="s">
        <v>213</v>
      </c>
      <c r="E357" s="269" t="s">
        <v>666</v>
      </c>
      <c r="F357" s="270" t="s">
        <v>667</v>
      </c>
      <c r="G357" s="271" t="s">
        <v>668</v>
      </c>
      <c r="H357" s="272">
        <v>0.82999999999999996</v>
      </c>
      <c r="I357" s="273"/>
      <c r="J357" s="274">
        <f>ROUND(I357*H357,2)</f>
        <v>0</v>
      </c>
      <c r="K357" s="270" t="s">
        <v>160</v>
      </c>
      <c r="L357" s="275"/>
      <c r="M357" s="276" t="s">
        <v>1</v>
      </c>
      <c r="N357" s="277" t="s">
        <v>51</v>
      </c>
      <c r="O357" s="91"/>
      <c r="P357" s="237">
        <f>O357*H357</f>
        <v>0</v>
      </c>
      <c r="Q357" s="237">
        <v>0</v>
      </c>
      <c r="R357" s="237">
        <f>Q357*H357</f>
        <v>0</v>
      </c>
      <c r="S357" s="237">
        <v>0</v>
      </c>
      <c r="T357" s="23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9" t="s">
        <v>333</v>
      </c>
      <c r="AT357" s="239" t="s">
        <v>213</v>
      </c>
      <c r="AU357" s="239" t="s">
        <v>95</v>
      </c>
      <c r="AY357" s="16" t="s">
        <v>154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6" t="s">
        <v>93</v>
      </c>
      <c r="BK357" s="240">
        <f>ROUND(I357*H357,2)</f>
        <v>0</v>
      </c>
      <c r="BL357" s="16" t="s">
        <v>249</v>
      </c>
      <c r="BM357" s="239" t="s">
        <v>669</v>
      </c>
    </row>
    <row r="358" s="2" customFormat="1">
      <c r="A358" s="38"/>
      <c r="B358" s="39"/>
      <c r="C358" s="228" t="s">
        <v>670</v>
      </c>
      <c r="D358" s="228" t="s">
        <v>156</v>
      </c>
      <c r="E358" s="229" t="s">
        <v>671</v>
      </c>
      <c r="F358" s="230" t="s">
        <v>672</v>
      </c>
      <c r="G358" s="231" t="s">
        <v>673</v>
      </c>
      <c r="H358" s="278"/>
      <c r="I358" s="233"/>
      <c r="J358" s="234">
        <f>ROUND(I358*H358,2)</f>
        <v>0</v>
      </c>
      <c r="K358" s="230" t="s">
        <v>160</v>
      </c>
      <c r="L358" s="44"/>
      <c r="M358" s="235" t="s">
        <v>1</v>
      </c>
      <c r="N358" s="236" t="s">
        <v>51</v>
      </c>
      <c r="O358" s="91"/>
      <c r="P358" s="237">
        <f>O358*H358</f>
        <v>0</v>
      </c>
      <c r="Q358" s="237">
        <v>0</v>
      </c>
      <c r="R358" s="237">
        <f>Q358*H358</f>
        <v>0</v>
      </c>
      <c r="S358" s="237">
        <v>0</v>
      </c>
      <c r="T358" s="23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9" t="s">
        <v>249</v>
      </c>
      <c r="AT358" s="239" t="s">
        <v>156</v>
      </c>
      <c r="AU358" s="239" t="s">
        <v>95</v>
      </c>
      <c r="AY358" s="16" t="s">
        <v>154</v>
      </c>
      <c r="BE358" s="240">
        <f>IF(N358="základní",J358,0)</f>
        <v>0</v>
      </c>
      <c r="BF358" s="240">
        <f>IF(N358="snížená",J358,0)</f>
        <v>0</v>
      </c>
      <c r="BG358" s="240">
        <f>IF(N358="zákl. přenesená",J358,0)</f>
        <v>0</v>
      </c>
      <c r="BH358" s="240">
        <f>IF(N358="sníž. přenesená",J358,0)</f>
        <v>0</v>
      </c>
      <c r="BI358" s="240">
        <f>IF(N358="nulová",J358,0)</f>
        <v>0</v>
      </c>
      <c r="BJ358" s="16" t="s">
        <v>93</v>
      </c>
      <c r="BK358" s="240">
        <f>ROUND(I358*H358,2)</f>
        <v>0</v>
      </c>
      <c r="BL358" s="16" t="s">
        <v>249</v>
      </c>
      <c r="BM358" s="239" t="s">
        <v>674</v>
      </c>
    </row>
    <row r="359" s="12" customFormat="1" ht="22.8" customHeight="1">
      <c r="A359" s="12"/>
      <c r="B359" s="212"/>
      <c r="C359" s="213"/>
      <c r="D359" s="214" t="s">
        <v>85</v>
      </c>
      <c r="E359" s="226" t="s">
        <v>675</v>
      </c>
      <c r="F359" s="226" t="s">
        <v>676</v>
      </c>
      <c r="G359" s="213"/>
      <c r="H359" s="213"/>
      <c r="I359" s="216"/>
      <c r="J359" s="227">
        <f>BK359</f>
        <v>0</v>
      </c>
      <c r="K359" s="213"/>
      <c r="L359" s="218"/>
      <c r="M359" s="219"/>
      <c r="N359" s="220"/>
      <c r="O359" s="220"/>
      <c r="P359" s="221">
        <f>SUM(P360:P366)</f>
        <v>0</v>
      </c>
      <c r="Q359" s="220"/>
      <c r="R359" s="221">
        <f>SUM(R360:R366)</f>
        <v>0.12900146400000001</v>
      </c>
      <c r="S359" s="220"/>
      <c r="T359" s="222">
        <f>SUM(T360:T366)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3" t="s">
        <v>95</v>
      </c>
      <c r="AT359" s="224" t="s">
        <v>85</v>
      </c>
      <c r="AU359" s="224" t="s">
        <v>93</v>
      </c>
      <c r="AY359" s="223" t="s">
        <v>154</v>
      </c>
      <c r="BK359" s="225">
        <f>SUM(BK360:BK366)</f>
        <v>0</v>
      </c>
    </row>
    <row r="360" s="2" customFormat="1" ht="16.5" customHeight="1">
      <c r="A360" s="38"/>
      <c r="B360" s="39"/>
      <c r="C360" s="228" t="s">
        <v>677</v>
      </c>
      <c r="D360" s="228" t="s">
        <v>156</v>
      </c>
      <c r="E360" s="229" t="s">
        <v>678</v>
      </c>
      <c r="F360" s="230" t="s">
        <v>679</v>
      </c>
      <c r="G360" s="231" t="s">
        <v>342</v>
      </c>
      <c r="H360" s="232">
        <v>125.712</v>
      </c>
      <c r="I360" s="233"/>
      <c r="J360" s="234">
        <f>ROUND(I360*H360,2)</f>
        <v>0</v>
      </c>
      <c r="K360" s="230" t="s">
        <v>160</v>
      </c>
      <c r="L360" s="44"/>
      <c r="M360" s="235" t="s">
        <v>1</v>
      </c>
      <c r="N360" s="236" t="s">
        <v>51</v>
      </c>
      <c r="O360" s="91"/>
      <c r="P360" s="237">
        <f>O360*H360</f>
        <v>0</v>
      </c>
      <c r="Q360" s="237">
        <v>4.6999999999999997E-05</v>
      </c>
      <c r="R360" s="237">
        <f>Q360*H360</f>
        <v>0.0059084639999999996</v>
      </c>
      <c r="S360" s="237">
        <v>0</v>
      </c>
      <c r="T360" s="23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9" t="s">
        <v>249</v>
      </c>
      <c r="AT360" s="239" t="s">
        <v>156</v>
      </c>
      <c r="AU360" s="239" t="s">
        <v>95</v>
      </c>
      <c r="AY360" s="16" t="s">
        <v>154</v>
      </c>
      <c r="BE360" s="240">
        <f>IF(N360="základní",J360,0)</f>
        <v>0</v>
      </c>
      <c r="BF360" s="240">
        <f>IF(N360="snížená",J360,0)</f>
        <v>0</v>
      </c>
      <c r="BG360" s="240">
        <f>IF(N360="zákl. přenesená",J360,0)</f>
        <v>0</v>
      </c>
      <c r="BH360" s="240">
        <f>IF(N360="sníž. přenesená",J360,0)</f>
        <v>0</v>
      </c>
      <c r="BI360" s="240">
        <f>IF(N360="nulová",J360,0)</f>
        <v>0</v>
      </c>
      <c r="BJ360" s="16" t="s">
        <v>93</v>
      </c>
      <c r="BK360" s="240">
        <f>ROUND(I360*H360,2)</f>
        <v>0</v>
      </c>
      <c r="BL360" s="16" t="s">
        <v>249</v>
      </c>
      <c r="BM360" s="239" t="s">
        <v>680</v>
      </c>
    </row>
    <row r="361" s="2" customFormat="1">
      <c r="A361" s="38"/>
      <c r="B361" s="39"/>
      <c r="C361" s="40"/>
      <c r="D361" s="243" t="s">
        <v>207</v>
      </c>
      <c r="E361" s="40"/>
      <c r="F361" s="264" t="s">
        <v>681</v>
      </c>
      <c r="G361" s="40"/>
      <c r="H361" s="40"/>
      <c r="I361" s="265"/>
      <c r="J361" s="40"/>
      <c r="K361" s="40"/>
      <c r="L361" s="44"/>
      <c r="M361" s="266"/>
      <c r="N361" s="267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6" t="s">
        <v>207</v>
      </c>
      <c r="AU361" s="16" t="s">
        <v>95</v>
      </c>
    </row>
    <row r="362" s="13" customFormat="1">
      <c r="A362" s="13"/>
      <c r="B362" s="241"/>
      <c r="C362" s="242"/>
      <c r="D362" s="243" t="s">
        <v>163</v>
      </c>
      <c r="E362" s="244" t="s">
        <v>1</v>
      </c>
      <c r="F362" s="245" t="s">
        <v>682</v>
      </c>
      <c r="G362" s="242"/>
      <c r="H362" s="246">
        <v>125.712</v>
      </c>
      <c r="I362" s="247"/>
      <c r="J362" s="242"/>
      <c r="K362" s="242"/>
      <c r="L362" s="248"/>
      <c r="M362" s="249"/>
      <c r="N362" s="250"/>
      <c r="O362" s="250"/>
      <c r="P362" s="250"/>
      <c r="Q362" s="250"/>
      <c r="R362" s="250"/>
      <c r="S362" s="250"/>
      <c r="T362" s="25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2" t="s">
        <v>163</v>
      </c>
      <c r="AU362" s="252" t="s">
        <v>95</v>
      </c>
      <c r="AV362" s="13" t="s">
        <v>95</v>
      </c>
      <c r="AW362" s="13" t="s">
        <v>41</v>
      </c>
      <c r="AX362" s="13" t="s">
        <v>93</v>
      </c>
      <c r="AY362" s="252" t="s">
        <v>154</v>
      </c>
    </row>
    <row r="363" s="2" customFormat="1" ht="16.5" customHeight="1">
      <c r="A363" s="38"/>
      <c r="B363" s="39"/>
      <c r="C363" s="268" t="s">
        <v>683</v>
      </c>
      <c r="D363" s="268" t="s">
        <v>213</v>
      </c>
      <c r="E363" s="269" t="s">
        <v>684</v>
      </c>
      <c r="F363" s="270" t="s">
        <v>685</v>
      </c>
      <c r="G363" s="271" t="s">
        <v>159</v>
      </c>
      <c r="H363" s="272">
        <v>5.2380000000000004</v>
      </c>
      <c r="I363" s="273"/>
      <c r="J363" s="274">
        <f>ROUND(I363*H363,2)</f>
        <v>0</v>
      </c>
      <c r="K363" s="270" t="s">
        <v>160</v>
      </c>
      <c r="L363" s="275"/>
      <c r="M363" s="276" t="s">
        <v>1</v>
      </c>
      <c r="N363" s="277" t="s">
        <v>51</v>
      </c>
      <c r="O363" s="91"/>
      <c r="P363" s="237">
        <f>O363*H363</f>
        <v>0</v>
      </c>
      <c r="Q363" s="237">
        <v>0.0235</v>
      </c>
      <c r="R363" s="237">
        <f>Q363*H363</f>
        <v>0.12309300000000001</v>
      </c>
      <c r="S363" s="237">
        <v>0</v>
      </c>
      <c r="T363" s="23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9" t="s">
        <v>333</v>
      </c>
      <c r="AT363" s="239" t="s">
        <v>213</v>
      </c>
      <c r="AU363" s="239" t="s">
        <v>95</v>
      </c>
      <c r="AY363" s="16" t="s">
        <v>154</v>
      </c>
      <c r="BE363" s="240">
        <f>IF(N363="základní",J363,0)</f>
        <v>0</v>
      </c>
      <c r="BF363" s="240">
        <f>IF(N363="snížená",J363,0)</f>
        <v>0</v>
      </c>
      <c r="BG363" s="240">
        <f>IF(N363="zákl. přenesená",J363,0)</f>
        <v>0</v>
      </c>
      <c r="BH363" s="240">
        <f>IF(N363="sníž. přenesená",J363,0)</f>
        <v>0</v>
      </c>
      <c r="BI363" s="240">
        <f>IF(N363="nulová",J363,0)</f>
        <v>0</v>
      </c>
      <c r="BJ363" s="16" t="s">
        <v>93</v>
      </c>
      <c r="BK363" s="240">
        <f>ROUND(I363*H363,2)</f>
        <v>0</v>
      </c>
      <c r="BL363" s="16" t="s">
        <v>249</v>
      </c>
      <c r="BM363" s="239" t="s">
        <v>686</v>
      </c>
    </row>
    <row r="364" s="13" customFormat="1">
      <c r="A364" s="13"/>
      <c r="B364" s="241"/>
      <c r="C364" s="242"/>
      <c r="D364" s="243" t="s">
        <v>163</v>
      </c>
      <c r="E364" s="244" t="s">
        <v>1</v>
      </c>
      <c r="F364" s="245" t="s">
        <v>687</v>
      </c>
      <c r="G364" s="242"/>
      <c r="H364" s="246">
        <v>5.2380000000000004</v>
      </c>
      <c r="I364" s="247"/>
      <c r="J364" s="242"/>
      <c r="K364" s="242"/>
      <c r="L364" s="248"/>
      <c r="M364" s="249"/>
      <c r="N364" s="250"/>
      <c r="O364" s="250"/>
      <c r="P364" s="250"/>
      <c r="Q364" s="250"/>
      <c r="R364" s="250"/>
      <c r="S364" s="250"/>
      <c r="T364" s="25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2" t="s">
        <v>163</v>
      </c>
      <c r="AU364" s="252" t="s">
        <v>95</v>
      </c>
      <c r="AV364" s="13" t="s">
        <v>95</v>
      </c>
      <c r="AW364" s="13" t="s">
        <v>41</v>
      </c>
      <c r="AX364" s="13" t="s">
        <v>93</v>
      </c>
      <c r="AY364" s="252" t="s">
        <v>154</v>
      </c>
    </row>
    <row r="365" s="2" customFormat="1" ht="21.75" customHeight="1">
      <c r="A365" s="38"/>
      <c r="B365" s="39"/>
      <c r="C365" s="228" t="s">
        <v>688</v>
      </c>
      <c r="D365" s="228" t="s">
        <v>156</v>
      </c>
      <c r="E365" s="229" t="s">
        <v>689</v>
      </c>
      <c r="F365" s="230" t="s">
        <v>690</v>
      </c>
      <c r="G365" s="231" t="s">
        <v>190</v>
      </c>
      <c r="H365" s="232">
        <v>5.5</v>
      </c>
      <c r="I365" s="233"/>
      <c r="J365" s="234">
        <f>ROUND(I365*H365,2)</f>
        <v>0</v>
      </c>
      <c r="K365" s="230" t="s">
        <v>1</v>
      </c>
      <c r="L365" s="44"/>
      <c r="M365" s="235" t="s">
        <v>1</v>
      </c>
      <c r="N365" s="236" t="s">
        <v>51</v>
      </c>
      <c r="O365" s="91"/>
      <c r="P365" s="237">
        <f>O365*H365</f>
        <v>0</v>
      </c>
      <c r="Q365" s="237">
        <v>0</v>
      </c>
      <c r="R365" s="237">
        <f>Q365*H365</f>
        <v>0</v>
      </c>
      <c r="S365" s="237">
        <v>0</v>
      </c>
      <c r="T365" s="23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9" t="s">
        <v>249</v>
      </c>
      <c r="AT365" s="239" t="s">
        <v>156</v>
      </c>
      <c r="AU365" s="239" t="s">
        <v>95</v>
      </c>
      <c r="AY365" s="16" t="s">
        <v>154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6" t="s">
        <v>93</v>
      </c>
      <c r="BK365" s="240">
        <f>ROUND(I365*H365,2)</f>
        <v>0</v>
      </c>
      <c r="BL365" s="16" t="s">
        <v>249</v>
      </c>
      <c r="BM365" s="239" t="s">
        <v>691</v>
      </c>
    </row>
    <row r="366" s="2" customFormat="1">
      <c r="A366" s="38"/>
      <c r="B366" s="39"/>
      <c r="C366" s="40"/>
      <c r="D366" s="243" t="s">
        <v>207</v>
      </c>
      <c r="E366" s="40"/>
      <c r="F366" s="264" t="s">
        <v>692</v>
      </c>
      <c r="G366" s="40"/>
      <c r="H366" s="40"/>
      <c r="I366" s="265"/>
      <c r="J366" s="40"/>
      <c r="K366" s="40"/>
      <c r="L366" s="44"/>
      <c r="M366" s="266"/>
      <c r="N366" s="267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6" t="s">
        <v>207</v>
      </c>
      <c r="AU366" s="16" t="s">
        <v>95</v>
      </c>
    </row>
    <row r="367" s="12" customFormat="1" ht="25.92" customHeight="1">
      <c r="A367" s="12"/>
      <c r="B367" s="212"/>
      <c r="C367" s="213"/>
      <c r="D367" s="214" t="s">
        <v>85</v>
      </c>
      <c r="E367" s="215" t="s">
        <v>213</v>
      </c>
      <c r="F367" s="215" t="s">
        <v>693</v>
      </c>
      <c r="G367" s="213"/>
      <c r="H367" s="213"/>
      <c r="I367" s="216"/>
      <c r="J367" s="217">
        <f>BK367</f>
        <v>0</v>
      </c>
      <c r="K367" s="213"/>
      <c r="L367" s="218"/>
      <c r="M367" s="219"/>
      <c r="N367" s="220"/>
      <c r="O367" s="220"/>
      <c r="P367" s="221">
        <f>P368</f>
        <v>0</v>
      </c>
      <c r="Q367" s="220"/>
      <c r="R367" s="221">
        <f>R368</f>
        <v>0</v>
      </c>
      <c r="S367" s="220"/>
      <c r="T367" s="222">
        <f>T368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3" t="s">
        <v>169</v>
      </c>
      <c r="AT367" s="224" t="s">
        <v>85</v>
      </c>
      <c r="AU367" s="224" t="s">
        <v>86</v>
      </c>
      <c r="AY367" s="223" t="s">
        <v>154</v>
      </c>
      <c r="BK367" s="225">
        <f>BK368</f>
        <v>0</v>
      </c>
    </row>
    <row r="368" s="12" customFormat="1" ht="22.8" customHeight="1">
      <c r="A368" s="12"/>
      <c r="B368" s="212"/>
      <c r="C368" s="213"/>
      <c r="D368" s="214" t="s">
        <v>85</v>
      </c>
      <c r="E368" s="226" t="s">
        <v>694</v>
      </c>
      <c r="F368" s="226" t="s">
        <v>695</v>
      </c>
      <c r="G368" s="213"/>
      <c r="H368" s="213"/>
      <c r="I368" s="216"/>
      <c r="J368" s="227">
        <f>BK368</f>
        <v>0</v>
      </c>
      <c r="K368" s="213"/>
      <c r="L368" s="218"/>
      <c r="M368" s="219"/>
      <c r="N368" s="220"/>
      <c r="O368" s="220"/>
      <c r="P368" s="221">
        <f>P369</f>
        <v>0</v>
      </c>
      <c r="Q368" s="220"/>
      <c r="R368" s="221">
        <f>R369</f>
        <v>0</v>
      </c>
      <c r="S368" s="220"/>
      <c r="T368" s="222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3" t="s">
        <v>169</v>
      </c>
      <c r="AT368" s="224" t="s">
        <v>85</v>
      </c>
      <c r="AU368" s="224" t="s">
        <v>93</v>
      </c>
      <c r="AY368" s="223" t="s">
        <v>154</v>
      </c>
      <c r="BK368" s="225">
        <f>BK369</f>
        <v>0</v>
      </c>
    </row>
    <row r="369" s="2" customFormat="1">
      <c r="A369" s="38"/>
      <c r="B369" s="39"/>
      <c r="C369" s="228" t="s">
        <v>696</v>
      </c>
      <c r="D369" s="228" t="s">
        <v>156</v>
      </c>
      <c r="E369" s="229" t="s">
        <v>697</v>
      </c>
      <c r="F369" s="230" t="s">
        <v>698</v>
      </c>
      <c r="G369" s="231" t="s">
        <v>699</v>
      </c>
      <c r="H369" s="232">
        <v>1</v>
      </c>
      <c r="I369" s="233"/>
      <c r="J369" s="234">
        <f>ROUND(I369*H369,2)</f>
        <v>0</v>
      </c>
      <c r="K369" s="230" t="s">
        <v>1</v>
      </c>
      <c r="L369" s="44"/>
      <c r="M369" s="279" t="s">
        <v>1</v>
      </c>
      <c r="N369" s="280" t="s">
        <v>51</v>
      </c>
      <c r="O369" s="281"/>
      <c r="P369" s="282">
        <f>O369*H369</f>
        <v>0</v>
      </c>
      <c r="Q369" s="282">
        <v>0</v>
      </c>
      <c r="R369" s="282">
        <f>Q369*H369</f>
        <v>0</v>
      </c>
      <c r="S369" s="282">
        <v>0</v>
      </c>
      <c r="T369" s="283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9" t="s">
        <v>485</v>
      </c>
      <c r="AT369" s="239" t="s">
        <v>156</v>
      </c>
      <c r="AU369" s="239" t="s">
        <v>95</v>
      </c>
      <c r="AY369" s="16" t="s">
        <v>154</v>
      </c>
      <c r="BE369" s="240">
        <f>IF(N369="základní",J369,0)</f>
        <v>0</v>
      </c>
      <c r="BF369" s="240">
        <f>IF(N369="snížená",J369,0)</f>
        <v>0</v>
      </c>
      <c r="BG369" s="240">
        <f>IF(N369="zákl. přenesená",J369,0)</f>
        <v>0</v>
      </c>
      <c r="BH369" s="240">
        <f>IF(N369="sníž. přenesená",J369,0)</f>
        <v>0</v>
      </c>
      <c r="BI369" s="240">
        <f>IF(N369="nulová",J369,0)</f>
        <v>0</v>
      </c>
      <c r="BJ369" s="16" t="s">
        <v>93</v>
      </c>
      <c r="BK369" s="240">
        <f>ROUND(I369*H369,2)</f>
        <v>0</v>
      </c>
      <c r="BL369" s="16" t="s">
        <v>485</v>
      </c>
      <c r="BM369" s="239" t="s">
        <v>700</v>
      </c>
    </row>
    <row r="370" s="2" customFormat="1" ht="6.96" customHeight="1">
      <c r="A370" s="38"/>
      <c r="B370" s="66"/>
      <c r="C370" s="67"/>
      <c r="D370" s="67"/>
      <c r="E370" s="67"/>
      <c r="F370" s="67"/>
      <c r="G370" s="67"/>
      <c r="H370" s="67"/>
      <c r="I370" s="67"/>
      <c r="J370" s="67"/>
      <c r="K370" s="67"/>
      <c r="L370" s="44"/>
      <c r="M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</row>
  </sheetData>
  <sheetProtection sheet="1" autoFilter="0" formatColumns="0" formatRows="0" objects="1" scenarios="1" spinCount="100000" saltValue="lbvcQeoa5JCEcM7WjV9XqhMLp1UV14/KT6DEqHYU5ZIT1+TR0ohbGhz9So+SZGR+8DO0z6BCidLpaxpgRDQl/A==" hashValue="Mi9wsdDKvRwJ5fGHBDYiPsRL2QrpOP0r5W3sJd6jSRd4QZOeGbYMqAjDPzdoUzjIwSMkiA0285LxNEi0Y0Oa7Q==" algorithmName="SHA-512" password="CC35"/>
  <autoFilter ref="C133:K369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95</v>
      </c>
    </row>
    <row r="4" s="1" customFormat="1" ht="24.96" customHeight="1">
      <c r="B4" s="19"/>
      <c r="D4" s="148" t="s">
        <v>114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16.5" customHeight="1">
      <c r="B7" s="19"/>
      <c r="E7" s="151" t="str">
        <f>'Rekapitulace zakázky'!K6</f>
        <v>Oprava mostu v km 32,956 trati Noutonice_Podlešín</v>
      </c>
      <c r="F7" s="150"/>
      <c r="G7" s="150"/>
      <c r="H7" s="150"/>
      <c r="L7" s="19"/>
    </row>
    <row r="8" s="1" customFormat="1" ht="12" customHeight="1">
      <c r="B8" s="19"/>
      <c r="D8" s="150" t="s">
        <v>115</v>
      </c>
      <c r="L8" s="19"/>
    </row>
    <row r="9" s="2" customFormat="1" ht="16.5" customHeight="1">
      <c r="A9" s="38"/>
      <c r="B9" s="44"/>
      <c r="C9" s="38"/>
      <c r="D9" s="38"/>
      <c r="E9" s="151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19. 10. 2020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46</v>
      </c>
      <c r="E32" s="38"/>
      <c r="F32" s="38"/>
      <c r="G32" s="38"/>
      <c r="H32" s="38"/>
      <c r="I32" s="38"/>
      <c r="J32" s="162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48</v>
      </c>
      <c r="G34" s="38"/>
      <c r="H34" s="38"/>
      <c r="I34" s="163" t="s">
        <v>47</v>
      </c>
      <c r="J34" s="163" t="s">
        <v>49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50</v>
      </c>
      <c r="E35" s="150" t="s">
        <v>51</v>
      </c>
      <c r="F35" s="165">
        <f>ROUND((SUM(BE124:BE173)),  2)</f>
        <v>0</v>
      </c>
      <c r="G35" s="38"/>
      <c r="H35" s="38"/>
      <c r="I35" s="166">
        <v>0.20999999999999999</v>
      </c>
      <c r="J35" s="165">
        <f>ROUND(((SUM(BE124:BE173))*I35),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52</v>
      </c>
      <c r="F36" s="165">
        <f>ROUND((SUM(BF124:BF173)),  2)</f>
        <v>0</v>
      </c>
      <c r="G36" s="38"/>
      <c r="H36" s="38"/>
      <c r="I36" s="166">
        <v>0.14999999999999999</v>
      </c>
      <c r="J36" s="165">
        <f>ROUND(((SUM(BF124:BF173))*I36),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53</v>
      </c>
      <c r="F37" s="165">
        <f>ROUND((SUM(BG124:BG173)),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54</v>
      </c>
      <c r="F38" s="165">
        <f>ROUND((SUM(BH124:BH173)),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55</v>
      </c>
      <c r="F39" s="165">
        <f>ROUND((SUM(BI124:BI173)),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56</v>
      </c>
      <c r="E41" s="169"/>
      <c r="F41" s="169"/>
      <c r="G41" s="170" t="s">
        <v>57</v>
      </c>
      <c r="H41" s="171" t="s">
        <v>58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59</v>
      </c>
      <c r="E49" s="175"/>
      <c r="F49" s="175"/>
      <c r="G49" s="174" t="s">
        <v>60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61</v>
      </c>
      <c r="E60" s="177"/>
      <c r="F60" s="178" t="s">
        <v>62</v>
      </c>
      <c r="G60" s="176" t="s">
        <v>61</v>
      </c>
      <c r="H60" s="177"/>
      <c r="I60" s="177"/>
      <c r="J60" s="179" t="s">
        <v>62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63</v>
      </c>
      <c r="E64" s="180"/>
      <c r="F64" s="180"/>
      <c r="G64" s="174" t="s">
        <v>64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61</v>
      </c>
      <c r="E75" s="177"/>
      <c r="F75" s="178" t="s">
        <v>62</v>
      </c>
      <c r="G75" s="176" t="s">
        <v>61</v>
      </c>
      <c r="H75" s="177"/>
      <c r="I75" s="177"/>
      <c r="J75" s="179" t="s">
        <v>62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119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85" t="str">
        <f>E7</f>
        <v>Oprava mostu v km 32,956 trati Noutonice_Podlešín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16.5" customHeight="1">
      <c r="A86" s="38"/>
      <c r="B86" s="39"/>
      <c r="C86" s="40"/>
      <c r="D86" s="40"/>
      <c r="E86" s="185" t="s">
        <v>116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117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>18-18-1/ SO 201 - Železniční svršek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Noutonice</v>
      </c>
      <c r="G90" s="40"/>
      <c r="H90" s="40"/>
      <c r="I90" s="31" t="s">
        <v>23</v>
      </c>
      <c r="J90" s="79" t="str">
        <f>IF(J14="","",J14)</f>
        <v>19. 10. 2020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120</v>
      </c>
      <c r="D95" s="187"/>
      <c r="E95" s="187"/>
      <c r="F95" s="187"/>
      <c r="G95" s="187"/>
      <c r="H95" s="187"/>
      <c r="I95" s="187"/>
      <c r="J95" s="188" t="s">
        <v>121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122</v>
      </c>
      <c r="D97" s="40"/>
      <c r="E97" s="40"/>
      <c r="F97" s="40"/>
      <c r="G97" s="40"/>
      <c r="H97" s="40"/>
      <c r="I97" s="40"/>
      <c r="J97" s="110">
        <f>J124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123</v>
      </c>
    </row>
    <row r="98" s="9" customFormat="1" ht="24.96" customHeight="1">
      <c r="A98" s="9"/>
      <c r="B98" s="190"/>
      <c r="C98" s="191"/>
      <c r="D98" s="192" t="s">
        <v>124</v>
      </c>
      <c r="E98" s="193"/>
      <c r="F98" s="193"/>
      <c r="G98" s="193"/>
      <c r="H98" s="193"/>
      <c r="I98" s="193"/>
      <c r="J98" s="194">
        <f>J125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129</v>
      </c>
      <c r="E99" s="198"/>
      <c r="F99" s="198"/>
      <c r="G99" s="198"/>
      <c r="H99" s="198"/>
      <c r="I99" s="198"/>
      <c r="J99" s="199">
        <f>J126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131</v>
      </c>
      <c r="E100" s="198"/>
      <c r="F100" s="198"/>
      <c r="G100" s="198"/>
      <c r="H100" s="198"/>
      <c r="I100" s="198"/>
      <c r="J100" s="199">
        <f>J154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132</v>
      </c>
      <c r="E101" s="198"/>
      <c r="F101" s="198"/>
      <c r="G101" s="198"/>
      <c r="H101" s="198"/>
      <c r="I101" s="198"/>
      <c r="J101" s="199">
        <f>J157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133</v>
      </c>
      <c r="E102" s="198"/>
      <c r="F102" s="198"/>
      <c r="G102" s="198"/>
      <c r="H102" s="198"/>
      <c r="I102" s="198"/>
      <c r="J102" s="199">
        <f>J172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139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5" t="str">
        <f>E7</f>
        <v>Oprava mostu v km 32,956 trati Noutonice_Podlešín</v>
      </c>
      <c r="F112" s="31"/>
      <c r="G112" s="31"/>
      <c r="H112" s="31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0"/>
      <c r="C113" s="31" t="s">
        <v>115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2" customFormat="1" ht="16.5" customHeight="1">
      <c r="A114" s="38"/>
      <c r="B114" s="39"/>
      <c r="C114" s="40"/>
      <c r="D114" s="40"/>
      <c r="E114" s="185" t="s">
        <v>116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117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18-18-1/ SO 201 - Železniční svršek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21</v>
      </c>
      <c r="D118" s="40"/>
      <c r="E118" s="40"/>
      <c r="F118" s="26" t="str">
        <f>F14</f>
        <v>Noutonice</v>
      </c>
      <c r="G118" s="40"/>
      <c r="H118" s="40"/>
      <c r="I118" s="31" t="s">
        <v>23</v>
      </c>
      <c r="J118" s="79" t="str">
        <f>IF(J14="","",J14)</f>
        <v>19. 10. 2020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1" t="s">
        <v>29</v>
      </c>
      <c r="D120" s="40"/>
      <c r="E120" s="40"/>
      <c r="F120" s="26" t="str">
        <f>E17</f>
        <v>Správa železnic, státní organizace</v>
      </c>
      <c r="G120" s="40"/>
      <c r="H120" s="40"/>
      <c r="I120" s="31" t="s">
        <v>37</v>
      </c>
      <c r="J120" s="36" t="str">
        <f>E23</f>
        <v>TOP CON SERVIS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35</v>
      </c>
      <c r="D121" s="40"/>
      <c r="E121" s="40"/>
      <c r="F121" s="26" t="str">
        <f>IF(E20="","",E20)</f>
        <v>Vyplň údaj</v>
      </c>
      <c r="G121" s="40"/>
      <c r="H121" s="40"/>
      <c r="I121" s="31" t="s">
        <v>42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1"/>
      <c r="B123" s="202"/>
      <c r="C123" s="203" t="s">
        <v>140</v>
      </c>
      <c r="D123" s="204" t="s">
        <v>71</v>
      </c>
      <c r="E123" s="204" t="s">
        <v>67</v>
      </c>
      <c r="F123" s="204" t="s">
        <v>68</v>
      </c>
      <c r="G123" s="204" t="s">
        <v>141</v>
      </c>
      <c r="H123" s="204" t="s">
        <v>142</v>
      </c>
      <c r="I123" s="204" t="s">
        <v>143</v>
      </c>
      <c r="J123" s="204" t="s">
        <v>121</v>
      </c>
      <c r="K123" s="205" t="s">
        <v>144</v>
      </c>
      <c r="L123" s="206"/>
      <c r="M123" s="100" t="s">
        <v>1</v>
      </c>
      <c r="N123" s="101" t="s">
        <v>50</v>
      </c>
      <c r="O123" s="101" t="s">
        <v>145</v>
      </c>
      <c r="P123" s="101" t="s">
        <v>146</v>
      </c>
      <c r="Q123" s="101" t="s">
        <v>147</v>
      </c>
      <c r="R123" s="101" t="s">
        <v>148</v>
      </c>
      <c r="S123" s="101" t="s">
        <v>149</v>
      </c>
      <c r="T123" s="102" t="s">
        <v>150</v>
      </c>
      <c r="U123" s="201"/>
      <c r="V123" s="201"/>
      <c r="W123" s="201"/>
      <c r="X123" s="201"/>
      <c r="Y123" s="201"/>
      <c r="Z123" s="201"/>
      <c r="AA123" s="201"/>
      <c r="AB123" s="201"/>
      <c r="AC123" s="201"/>
      <c r="AD123" s="201"/>
      <c r="AE123" s="201"/>
    </row>
    <row r="124" s="2" customFormat="1" ht="22.8" customHeight="1">
      <c r="A124" s="38"/>
      <c r="B124" s="39"/>
      <c r="C124" s="107" t="s">
        <v>151</v>
      </c>
      <c r="D124" s="40"/>
      <c r="E124" s="40"/>
      <c r="F124" s="40"/>
      <c r="G124" s="40"/>
      <c r="H124" s="40"/>
      <c r="I124" s="40"/>
      <c r="J124" s="207">
        <f>BK124</f>
        <v>0</v>
      </c>
      <c r="K124" s="40"/>
      <c r="L124" s="44"/>
      <c r="M124" s="103"/>
      <c r="N124" s="208"/>
      <c r="O124" s="104"/>
      <c r="P124" s="209">
        <f>P125</f>
        <v>0</v>
      </c>
      <c r="Q124" s="104"/>
      <c r="R124" s="209">
        <f>R125</f>
        <v>304.349852</v>
      </c>
      <c r="S124" s="104"/>
      <c r="T124" s="210">
        <f>T125</f>
        <v>131.996962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85</v>
      </c>
      <c r="AU124" s="16" t="s">
        <v>123</v>
      </c>
      <c r="BK124" s="211">
        <f>BK125</f>
        <v>0</v>
      </c>
    </row>
    <row r="125" s="12" customFormat="1" ht="25.92" customHeight="1">
      <c r="A125" s="12"/>
      <c r="B125" s="212"/>
      <c r="C125" s="213"/>
      <c r="D125" s="214" t="s">
        <v>85</v>
      </c>
      <c r="E125" s="215" t="s">
        <v>152</v>
      </c>
      <c r="F125" s="215" t="s">
        <v>153</v>
      </c>
      <c r="G125" s="213"/>
      <c r="H125" s="213"/>
      <c r="I125" s="216"/>
      <c r="J125" s="217">
        <f>BK125</f>
        <v>0</v>
      </c>
      <c r="K125" s="213"/>
      <c r="L125" s="218"/>
      <c r="M125" s="219"/>
      <c r="N125" s="220"/>
      <c r="O125" s="220"/>
      <c r="P125" s="221">
        <f>P126+P154+P157+P172</f>
        <v>0</v>
      </c>
      <c r="Q125" s="220"/>
      <c r="R125" s="221">
        <f>R126+R154+R157+R172</f>
        <v>304.349852</v>
      </c>
      <c r="S125" s="220"/>
      <c r="T125" s="222">
        <f>T126+T154+T157+T172</f>
        <v>131.996962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93</v>
      </c>
      <c r="AT125" s="224" t="s">
        <v>85</v>
      </c>
      <c r="AU125" s="224" t="s">
        <v>86</v>
      </c>
      <c r="AY125" s="223" t="s">
        <v>154</v>
      </c>
      <c r="BK125" s="225">
        <f>BK126+BK154+BK157+BK172</f>
        <v>0</v>
      </c>
    </row>
    <row r="126" s="12" customFormat="1" ht="22.8" customHeight="1">
      <c r="A126" s="12"/>
      <c r="B126" s="212"/>
      <c r="C126" s="213"/>
      <c r="D126" s="214" t="s">
        <v>85</v>
      </c>
      <c r="E126" s="226" t="s">
        <v>182</v>
      </c>
      <c r="F126" s="226" t="s">
        <v>388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SUM(P127:P153)</f>
        <v>0</v>
      </c>
      <c r="Q126" s="220"/>
      <c r="R126" s="221">
        <f>SUM(R127:R153)</f>
        <v>247.32633999999999</v>
      </c>
      <c r="S126" s="220"/>
      <c r="T126" s="222">
        <f>SUM(T127:T153)</f>
        <v>131.996962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93</v>
      </c>
      <c r="AT126" s="224" t="s">
        <v>85</v>
      </c>
      <c r="AU126" s="224" t="s">
        <v>93</v>
      </c>
      <c r="AY126" s="223" t="s">
        <v>154</v>
      </c>
      <c r="BK126" s="225">
        <f>SUM(BK127:BK153)</f>
        <v>0</v>
      </c>
    </row>
    <row r="127" s="2" customFormat="1">
      <c r="A127" s="38"/>
      <c r="B127" s="39"/>
      <c r="C127" s="228" t="s">
        <v>93</v>
      </c>
      <c r="D127" s="228" t="s">
        <v>156</v>
      </c>
      <c r="E127" s="229" t="s">
        <v>702</v>
      </c>
      <c r="F127" s="230" t="s">
        <v>703</v>
      </c>
      <c r="G127" s="231" t="s">
        <v>167</v>
      </c>
      <c r="H127" s="232">
        <v>19.600000000000001</v>
      </c>
      <c r="I127" s="233"/>
      <c r="J127" s="234">
        <f>ROUND(I127*H127,2)</f>
        <v>0</v>
      </c>
      <c r="K127" s="230" t="s">
        <v>160</v>
      </c>
      <c r="L127" s="44"/>
      <c r="M127" s="235" t="s">
        <v>1</v>
      </c>
      <c r="N127" s="236" t="s">
        <v>51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0.33245999999999998</v>
      </c>
      <c r="T127" s="238">
        <f>S127*H127</f>
        <v>6.516216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161</v>
      </c>
      <c r="AT127" s="239" t="s">
        <v>156</v>
      </c>
      <c r="AU127" s="239" t="s">
        <v>95</v>
      </c>
      <c r="AY127" s="16" t="s">
        <v>154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6" t="s">
        <v>93</v>
      </c>
      <c r="BK127" s="240">
        <f>ROUND(I127*H127,2)</f>
        <v>0</v>
      </c>
      <c r="BL127" s="16" t="s">
        <v>161</v>
      </c>
      <c r="BM127" s="239" t="s">
        <v>704</v>
      </c>
    </row>
    <row r="128" s="2" customFormat="1">
      <c r="A128" s="38"/>
      <c r="B128" s="39"/>
      <c r="C128" s="40"/>
      <c r="D128" s="243" t="s">
        <v>207</v>
      </c>
      <c r="E128" s="40"/>
      <c r="F128" s="264" t="s">
        <v>705</v>
      </c>
      <c r="G128" s="40"/>
      <c r="H128" s="40"/>
      <c r="I128" s="265"/>
      <c r="J128" s="40"/>
      <c r="K128" s="40"/>
      <c r="L128" s="44"/>
      <c r="M128" s="266"/>
      <c r="N128" s="26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207</v>
      </c>
      <c r="AU128" s="16" t="s">
        <v>95</v>
      </c>
    </row>
    <row r="129" s="2" customFormat="1">
      <c r="A129" s="38"/>
      <c r="B129" s="39"/>
      <c r="C129" s="228" t="s">
        <v>95</v>
      </c>
      <c r="D129" s="228" t="s">
        <v>156</v>
      </c>
      <c r="E129" s="229" t="s">
        <v>706</v>
      </c>
      <c r="F129" s="230" t="s">
        <v>707</v>
      </c>
      <c r="G129" s="231" t="s">
        <v>167</v>
      </c>
      <c r="H129" s="232">
        <v>10</v>
      </c>
      <c r="I129" s="233"/>
      <c r="J129" s="234">
        <f>ROUND(I129*H129,2)</f>
        <v>0</v>
      </c>
      <c r="K129" s="230" t="s">
        <v>160</v>
      </c>
      <c r="L129" s="44"/>
      <c r="M129" s="235" t="s">
        <v>1</v>
      </c>
      <c r="N129" s="236" t="s">
        <v>51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0.35338999999999998</v>
      </c>
      <c r="T129" s="238">
        <f>S129*H129</f>
        <v>3.5339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161</v>
      </c>
      <c r="AT129" s="239" t="s">
        <v>156</v>
      </c>
      <c r="AU129" s="239" t="s">
        <v>95</v>
      </c>
      <c r="AY129" s="16" t="s">
        <v>154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6" t="s">
        <v>93</v>
      </c>
      <c r="BK129" s="240">
        <f>ROUND(I129*H129,2)</f>
        <v>0</v>
      </c>
      <c r="BL129" s="16" t="s">
        <v>161</v>
      </c>
      <c r="BM129" s="239" t="s">
        <v>708</v>
      </c>
    </row>
    <row r="130" s="2" customFormat="1">
      <c r="A130" s="38"/>
      <c r="B130" s="39"/>
      <c r="C130" s="40"/>
      <c r="D130" s="243" t="s">
        <v>207</v>
      </c>
      <c r="E130" s="40"/>
      <c r="F130" s="264" t="s">
        <v>705</v>
      </c>
      <c r="G130" s="40"/>
      <c r="H130" s="40"/>
      <c r="I130" s="265"/>
      <c r="J130" s="40"/>
      <c r="K130" s="40"/>
      <c r="L130" s="44"/>
      <c r="M130" s="266"/>
      <c r="N130" s="26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207</v>
      </c>
      <c r="AU130" s="16" t="s">
        <v>95</v>
      </c>
    </row>
    <row r="131" s="2" customFormat="1">
      <c r="A131" s="38"/>
      <c r="B131" s="39"/>
      <c r="C131" s="228" t="s">
        <v>169</v>
      </c>
      <c r="D131" s="228" t="s">
        <v>156</v>
      </c>
      <c r="E131" s="229" t="s">
        <v>709</v>
      </c>
      <c r="F131" s="230" t="s">
        <v>710</v>
      </c>
      <c r="G131" s="231" t="s">
        <v>167</v>
      </c>
      <c r="H131" s="232">
        <v>5.4000000000000004</v>
      </c>
      <c r="I131" s="233"/>
      <c r="J131" s="234">
        <f>ROUND(I131*H131,2)</f>
        <v>0</v>
      </c>
      <c r="K131" s="230" t="s">
        <v>160</v>
      </c>
      <c r="L131" s="44"/>
      <c r="M131" s="235" t="s">
        <v>1</v>
      </c>
      <c r="N131" s="236" t="s">
        <v>51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0.14538999999999999</v>
      </c>
      <c r="T131" s="238">
        <f>S131*H131</f>
        <v>0.78510599999999997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161</v>
      </c>
      <c r="AT131" s="239" t="s">
        <v>156</v>
      </c>
      <c r="AU131" s="239" t="s">
        <v>95</v>
      </c>
      <c r="AY131" s="16" t="s">
        <v>154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6" t="s">
        <v>93</v>
      </c>
      <c r="BK131" s="240">
        <f>ROUND(I131*H131,2)</f>
        <v>0</v>
      </c>
      <c r="BL131" s="16" t="s">
        <v>161</v>
      </c>
      <c r="BM131" s="239" t="s">
        <v>711</v>
      </c>
    </row>
    <row r="132" s="2" customFormat="1">
      <c r="A132" s="38"/>
      <c r="B132" s="39"/>
      <c r="C132" s="40"/>
      <c r="D132" s="243" t="s">
        <v>207</v>
      </c>
      <c r="E132" s="40"/>
      <c r="F132" s="264" t="s">
        <v>712</v>
      </c>
      <c r="G132" s="40"/>
      <c r="H132" s="40"/>
      <c r="I132" s="265"/>
      <c r="J132" s="40"/>
      <c r="K132" s="40"/>
      <c r="L132" s="44"/>
      <c r="M132" s="266"/>
      <c r="N132" s="26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207</v>
      </c>
      <c r="AU132" s="16" t="s">
        <v>95</v>
      </c>
    </row>
    <row r="133" s="2" customFormat="1">
      <c r="A133" s="38"/>
      <c r="B133" s="39"/>
      <c r="C133" s="228" t="s">
        <v>161</v>
      </c>
      <c r="D133" s="228" t="s">
        <v>156</v>
      </c>
      <c r="E133" s="229" t="s">
        <v>713</v>
      </c>
      <c r="F133" s="230" t="s">
        <v>714</v>
      </c>
      <c r="G133" s="231" t="s">
        <v>175</v>
      </c>
      <c r="H133" s="232">
        <v>67</v>
      </c>
      <c r="I133" s="233"/>
      <c r="J133" s="234">
        <f>ROUND(I133*H133,2)</f>
        <v>0</v>
      </c>
      <c r="K133" s="230" t="s">
        <v>160</v>
      </c>
      <c r="L133" s="44"/>
      <c r="M133" s="235" t="s">
        <v>1</v>
      </c>
      <c r="N133" s="236" t="s">
        <v>51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1.8080000000000001</v>
      </c>
      <c r="T133" s="238">
        <f>S133*H133</f>
        <v>121.13600000000001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161</v>
      </c>
      <c r="AT133" s="239" t="s">
        <v>156</v>
      </c>
      <c r="AU133" s="239" t="s">
        <v>95</v>
      </c>
      <c r="AY133" s="16" t="s">
        <v>154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6" t="s">
        <v>93</v>
      </c>
      <c r="BK133" s="240">
        <f>ROUND(I133*H133,2)</f>
        <v>0</v>
      </c>
      <c r="BL133" s="16" t="s">
        <v>161</v>
      </c>
      <c r="BM133" s="239" t="s">
        <v>715</v>
      </c>
    </row>
    <row r="134" s="2" customFormat="1">
      <c r="A134" s="38"/>
      <c r="B134" s="39"/>
      <c r="C134" s="228" t="s">
        <v>182</v>
      </c>
      <c r="D134" s="228" t="s">
        <v>156</v>
      </c>
      <c r="E134" s="229" t="s">
        <v>716</v>
      </c>
      <c r="F134" s="230" t="s">
        <v>717</v>
      </c>
      <c r="G134" s="231" t="s">
        <v>175</v>
      </c>
      <c r="H134" s="232">
        <v>67</v>
      </c>
      <c r="I134" s="233"/>
      <c r="J134" s="234">
        <f>ROUND(I134*H134,2)</f>
        <v>0</v>
      </c>
      <c r="K134" s="230" t="s">
        <v>160</v>
      </c>
      <c r="L134" s="44"/>
      <c r="M134" s="235" t="s">
        <v>1</v>
      </c>
      <c r="N134" s="236" t="s">
        <v>51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161</v>
      </c>
      <c r="AT134" s="239" t="s">
        <v>156</v>
      </c>
      <c r="AU134" s="239" t="s">
        <v>95</v>
      </c>
      <c r="AY134" s="16" t="s">
        <v>154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6" t="s">
        <v>93</v>
      </c>
      <c r="BK134" s="240">
        <f>ROUND(I134*H134,2)</f>
        <v>0</v>
      </c>
      <c r="BL134" s="16" t="s">
        <v>161</v>
      </c>
      <c r="BM134" s="239" t="s">
        <v>718</v>
      </c>
    </row>
    <row r="135" s="2" customFormat="1" ht="16.5" customHeight="1">
      <c r="A135" s="38"/>
      <c r="B135" s="39"/>
      <c r="C135" s="228" t="s">
        <v>187</v>
      </c>
      <c r="D135" s="228" t="s">
        <v>156</v>
      </c>
      <c r="E135" s="229" t="s">
        <v>719</v>
      </c>
      <c r="F135" s="230" t="s">
        <v>720</v>
      </c>
      <c r="G135" s="231" t="s">
        <v>175</v>
      </c>
      <c r="H135" s="232">
        <v>120</v>
      </c>
      <c r="I135" s="233"/>
      <c r="J135" s="234">
        <f>ROUND(I135*H135,2)</f>
        <v>0</v>
      </c>
      <c r="K135" s="230" t="s">
        <v>160</v>
      </c>
      <c r="L135" s="44"/>
      <c r="M135" s="235" t="s">
        <v>1</v>
      </c>
      <c r="N135" s="236" t="s">
        <v>51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161</v>
      </c>
      <c r="AT135" s="239" t="s">
        <v>156</v>
      </c>
      <c r="AU135" s="239" t="s">
        <v>95</v>
      </c>
      <c r="AY135" s="16" t="s">
        <v>154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6" t="s">
        <v>93</v>
      </c>
      <c r="BK135" s="240">
        <f>ROUND(I135*H135,2)</f>
        <v>0</v>
      </c>
      <c r="BL135" s="16" t="s">
        <v>161</v>
      </c>
      <c r="BM135" s="239" t="s">
        <v>721</v>
      </c>
    </row>
    <row r="136" s="2" customFormat="1" ht="21.75" customHeight="1">
      <c r="A136" s="38"/>
      <c r="B136" s="39"/>
      <c r="C136" s="268" t="s">
        <v>193</v>
      </c>
      <c r="D136" s="268" t="s">
        <v>213</v>
      </c>
      <c r="E136" s="269" t="s">
        <v>722</v>
      </c>
      <c r="F136" s="270" t="s">
        <v>723</v>
      </c>
      <c r="G136" s="271" t="s">
        <v>190</v>
      </c>
      <c r="H136" s="272">
        <v>228</v>
      </c>
      <c r="I136" s="273"/>
      <c r="J136" s="274">
        <f>ROUND(I136*H136,2)</f>
        <v>0</v>
      </c>
      <c r="K136" s="270" t="s">
        <v>160</v>
      </c>
      <c r="L136" s="275"/>
      <c r="M136" s="276" t="s">
        <v>1</v>
      </c>
      <c r="N136" s="277" t="s">
        <v>51</v>
      </c>
      <c r="O136" s="91"/>
      <c r="P136" s="237">
        <f>O136*H136</f>
        <v>0</v>
      </c>
      <c r="Q136" s="237">
        <v>1</v>
      </c>
      <c r="R136" s="237">
        <f>Q136*H136</f>
        <v>228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199</v>
      </c>
      <c r="AT136" s="239" t="s">
        <v>213</v>
      </c>
      <c r="AU136" s="239" t="s">
        <v>95</v>
      </c>
      <c r="AY136" s="16" t="s">
        <v>154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6" t="s">
        <v>93</v>
      </c>
      <c r="BK136" s="240">
        <f>ROUND(I136*H136,2)</f>
        <v>0</v>
      </c>
      <c r="BL136" s="16" t="s">
        <v>161</v>
      </c>
      <c r="BM136" s="239" t="s">
        <v>724</v>
      </c>
    </row>
    <row r="137" s="13" customFormat="1">
      <c r="A137" s="13"/>
      <c r="B137" s="241"/>
      <c r="C137" s="242"/>
      <c r="D137" s="243" t="s">
        <v>163</v>
      </c>
      <c r="E137" s="242"/>
      <c r="F137" s="245" t="s">
        <v>725</v>
      </c>
      <c r="G137" s="242"/>
      <c r="H137" s="246">
        <v>228</v>
      </c>
      <c r="I137" s="247"/>
      <c r="J137" s="242"/>
      <c r="K137" s="242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163</v>
      </c>
      <c r="AU137" s="252" t="s">
        <v>95</v>
      </c>
      <c r="AV137" s="13" t="s">
        <v>95</v>
      </c>
      <c r="AW137" s="13" t="s">
        <v>4</v>
      </c>
      <c r="AX137" s="13" t="s">
        <v>93</v>
      </c>
      <c r="AY137" s="252" t="s">
        <v>154</v>
      </c>
    </row>
    <row r="138" s="2" customFormat="1">
      <c r="A138" s="38"/>
      <c r="B138" s="39"/>
      <c r="C138" s="228" t="s">
        <v>199</v>
      </c>
      <c r="D138" s="228" t="s">
        <v>156</v>
      </c>
      <c r="E138" s="229" t="s">
        <v>726</v>
      </c>
      <c r="F138" s="230" t="s">
        <v>727</v>
      </c>
      <c r="G138" s="231" t="s">
        <v>175</v>
      </c>
      <c r="H138" s="232">
        <v>120</v>
      </c>
      <c r="I138" s="233"/>
      <c r="J138" s="234">
        <f>ROUND(I138*H138,2)</f>
        <v>0</v>
      </c>
      <c r="K138" s="230" t="s">
        <v>160</v>
      </c>
      <c r="L138" s="44"/>
      <c r="M138" s="235" t="s">
        <v>1</v>
      </c>
      <c r="N138" s="236" t="s">
        <v>51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161</v>
      </c>
      <c r="AT138" s="239" t="s">
        <v>156</v>
      </c>
      <c r="AU138" s="239" t="s">
        <v>95</v>
      </c>
      <c r="AY138" s="16" t="s">
        <v>154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6" t="s">
        <v>93</v>
      </c>
      <c r="BK138" s="240">
        <f>ROUND(I138*H138,2)</f>
        <v>0</v>
      </c>
      <c r="BL138" s="16" t="s">
        <v>161</v>
      </c>
      <c r="BM138" s="239" t="s">
        <v>728</v>
      </c>
    </row>
    <row r="139" s="2" customFormat="1" ht="16.5" customHeight="1">
      <c r="A139" s="38"/>
      <c r="B139" s="39"/>
      <c r="C139" s="228" t="s">
        <v>203</v>
      </c>
      <c r="D139" s="228" t="s">
        <v>156</v>
      </c>
      <c r="E139" s="229" t="s">
        <v>729</v>
      </c>
      <c r="F139" s="230" t="s">
        <v>730</v>
      </c>
      <c r="G139" s="231" t="s">
        <v>167</v>
      </c>
      <c r="H139" s="232">
        <v>35</v>
      </c>
      <c r="I139" s="233"/>
      <c r="J139" s="234">
        <f>ROUND(I139*H139,2)</f>
        <v>0</v>
      </c>
      <c r="K139" s="230" t="s">
        <v>160</v>
      </c>
      <c r="L139" s="44"/>
      <c r="M139" s="235" t="s">
        <v>1</v>
      </c>
      <c r="N139" s="236" t="s">
        <v>51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161</v>
      </c>
      <c r="AT139" s="239" t="s">
        <v>156</v>
      </c>
      <c r="AU139" s="239" t="s">
        <v>95</v>
      </c>
      <c r="AY139" s="16" t="s">
        <v>154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6" t="s">
        <v>93</v>
      </c>
      <c r="BK139" s="240">
        <f>ROUND(I139*H139,2)</f>
        <v>0</v>
      </c>
      <c r="BL139" s="16" t="s">
        <v>161</v>
      </c>
      <c r="BM139" s="239" t="s">
        <v>731</v>
      </c>
    </row>
    <row r="140" s="2" customFormat="1">
      <c r="A140" s="38"/>
      <c r="B140" s="39"/>
      <c r="C140" s="40"/>
      <c r="D140" s="243" t="s">
        <v>207</v>
      </c>
      <c r="E140" s="40"/>
      <c r="F140" s="264" t="s">
        <v>732</v>
      </c>
      <c r="G140" s="40"/>
      <c r="H140" s="40"/>
      <c r="I140" s="265"/>
      <c r="J140" s="40"/>
      <c r="K140" s="40"/>
      <c r="L140" s="44"/>
      <c r="M140" s="266"/>
      <c r="N140" s="26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207</v>
      </c>
      <c r="AU140" s="16" t="s">
        <v>95</v>
      </c>
    </row>
    <row r="141" s="2" customFormat="1" ht="21.75" customHeight="1">
      <c r="A141" s="38"/>
      <c r="B141" s="39"/>
      <c r="C141" s="268" t="s">
        <v>212</v>
      </c>
      <c r="D141" s="268" t="s">
        <v>213</v>
      </c>
      <c r="E141" s="269" t="s">
        <v>733</v>
      </c>
      <c r="F141" s="270" t="s">
        <v>734</v>
      </c>
      <c r="G141" s="271" t="s">
        <v>234</v>
      </c>
      <c r="H141" s="272">
        <v>104</v>
      </c>
      <c r="I141" s="273"/>
      <c r="J141" s="274">
        <f>ROUND(I141*H141,2)</f>
        <v>0</v>
      </c>
      <c r="K141" s="270" t="s">
        <v>160</v>
      </c>
      <c r="L141" s="275"/>
      <c r="M141" s="276" t="s">
        <v>1</v>
      </c>
      <c r="N141" s="277" t="s">
        <v>51</v>
      </c>
      <c r="O141" s="91"/>
      <c r="P141" s="237">
        <f>O141*H141</f>
        <v>0</v>
      </c>
      <c r="Q141" s="237">
        <v>0.00018000000000000001</v>
      </c>
      <c r="R141" s="237">
        <f>Q141*H141</f>
        <v>0.018720000000000001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199</v>
      </c>
      <c r="AT141" s="239" t="s">
        <v>213</v>
      </c>
      <c r="AU141" s="239" t="s">
        <v>95</v>
      </c>
      <c r="AY141" s="16" t="s">
        <v>154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6" t="s">
        <v>93</v>
      </c>
      <c r="BK141" s="240">
        <f>ROUND(I141*H141,2)</f>
        <v>0</v>
      </c>
      <c r="BL141" s="16" t="s">
        <v>161</v>
      </c>
      <c r="BM141" s="239" t="s">
        <v>735</v>
      </c>
    </row>
    <row r="142" s="2" customFormat="1" ht="16.5" customHeight="1">
      <c r="A142" s="38"/>
      <c r="B142" s="39"/>
      <c r="C142" s="268" t="s">
        <v>219</v>
      </c>
      <c r="D142" s="268" t="s">
        <v>213</v>
      </c>
      <c r="E142" s="269" t="s">
        <v>736</v>
      </c>
      <c r="F142" s="270" t="s">
        <v>737</v>
      </c>
      <c r="G142" s="271" t="s">
        <v>190</v>
      </c>
      <c r="H142" s="272">
        <v>3.4769999999999999</v>
      </c>
      <c r="I142" s="273"/>
      <c r="J142" s="274">
        <f>ROUND(I142*H142,2)</f>
        <v>0</v>
      </c>
      <c r="K142" s="270" t="s">
        <v>160</v>
      </c>
      <c r="L142" s="275"/>
      <c r="M142" s="276" t="s">
        <v>1</v>
      </c>
      <c r="N142" s="277" t="s">
        <v>51</v>
      </c>
      <c r="O142" s="91"/>
      <c r="P142" s="237">
        <f>O142*H142</f>
        <v>0</v>
      </c>
      <c r="Q142" s="237">
        <v>1</v>
      </c>
      <c r="R142" s="237">
        <f>Q142*H142</f>
        <v>3.4769999999999999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199</v>
      </c>
      <c r="AT142" s="239" t="s">
        <v>213</v>
      </c>
      <c r="AU142" s="239" t="s">
        <v>95</v>
      </c>
      <c r="AY142" s="16" t="s">
        <v>154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6" t="s">
        <v>93</v>
      </c>
      <c r="BK142" s="240">
        <f>ROUND(I142*H142,2)</f>
        <v>0</v>
      </c>
      <c r="BL142" s="16" t="s">
        <v>161</v>
      </c>
      <c r="BM142" s="239" t="s">
        <v>738</v>
      </c>
    </row>
    <row r="143" s="13" customFormat="1">
      <c r="A143" s="13"/>
      <c r="B143" s="241"/>
      <c r="C143" s="242"/>
      <c r="D143" s="243" t="s">
        <v>163</v>
      </c>
      <c r="E143" s="242"/>
      <c r="F143" s="245" t="s">
        <v>739</v>
      </c>
      <c r="G143" s="242"/>
      <c r="H143" s="246">
        <v>3.4769999999999999</v>
      </c>
      <c r="I143" s="247"/>
      <c r="J143" s="242"/>
      <c r="K143" s="242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163</v>
      </c>
      <c r="AU143" s="252" t="s">
        <v>95</v>
      </c>
      <c r="AV143" s="13" t="s">
        <v>95</v>
      </c>
      <c r="AW143" s="13" t="s">
        <v>4</v>
      </c>
      <c r="AX143" s="13" t="s">
        <v>93</v>
      </c>
      <c r="AY143" s="252" t="s">
        <v>154</v>
      </c>
    </row>
    <row r="144" s="2" customFormat="1">
      <c r="A144" s="38"/>
      <c r="B144" s="39"/>
      <c r="C144" s="268" t="s">
        <v>224</v>
      </c>
      <c r="D144" s="268" t="s">
        <v>213</v>
      </c>
      <c r="E144" s="269" t="s">
        <v>740</v>
      </c>
      <c r="F144" s="270" t="s">
        <v>741</v>
      </c>
      <c r="G144" s="271" t="s">
        <v>234</v>
      </c>
      <c r="H144" s="272">
        <v>52</v>
      </c>
      <c r="I144" s="273"/>
      <c r="J144" s="274">
        <f>ROUND(I144*H144,2)</f>
        <v>0</v>
      </c>
      <c r="K144" s="270" t="s">
        <v>160</v>
      </c>
      <c r="L144" s="275"/>
      <c r="M144" s="276" t="s">
        <v>1</v>
      </c>
      <c r="N144" s="277" t="s">
        <v>51</v>
      </c>
      <c r="O144" s="91"/>
      <c r="P144" s="237">
        <f>O144*H144</f>
        <v>0</v>
      </c>
      <c r="Q144" s="237">
        <v>0.30399999999999999</v>
      </c>
      <c r="R144" s="237">
        <f>Q144*H144</f>
        <v>15.808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199</v>
      </c>
      <c r="AT144" s="239" t="s">
        <v>213</v>
      </c>
      <c r="AU144" s="239" t="s">
        <v>95</v>
      </c>
      <c r="AY144" s="16" t="s">
        <v>154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6" t="s">
        <v>93</v>
      </c>
      <c r="BK144" s="240">
        <f>ROUND(I144*H144,2)</f>
        <v>0</v>
      </c>
      <c r="BL144" s="16" t="s">
        <v>161</v>
      </c>
      <c r="BM144" s="239" t="s">
        <v>742</v>
      </c>
    </row>
    <row r="145" s="2" customFormat="1">
      <c r="A145" s="38"/>
      <c r="B145" s="39"/>
      <c r="C145" s="228" t="s">
        <v>231</v>
      </c>
      <c r="D145" s="228" t="s">
        <v>156</v>
      </c>
      <c r="E145" s="229" t="s">
        <v>743</v>
      </c>
      <c r="F145" s="230" t="s">
        <v>744</v>
      </c>
      <c r="G145" s="231" t="s">
        <v>234</v>
      </c>
      <c r="H145" s="232">
        <v>6</v>
      </c>
      <c r="I145" s="233"/>
      <c r="J145" s="234">
        <f>ROUND(I145*H145,2)</f>
        <v>0</v>
      </c>
      <c r="K145" s="230" t="s">
        <v>160</v>
      </c>
      <c r="L145" s="44"/>
      <c r="M145" s="235" t="s">
        <v>1</v>
      </c>
      <c r="N145" s="236" t="s">
        <v>51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0.0042900000000000004</v>
      </c>
      <c r="T145" s="238">
        <f>S145*H145</f>
        <v>0.025740000000000002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161</v>
      </c>
      <c r="AT145" s="239" t="s">
        <v>156</v>
      </c>
      <c r="AU145" s="239" t="s">
        <v>95</v>
      </c>
      <c r="AY145" s="16" t="s">
        <v>154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6" t="s">
        <v>93</v>
      </c>
      <c r="BK145" s="240">
        <f>ROUND(I145*H145,2)</f>
        <v>0</v>
      </c>
      <c r="BL145" s="16" t="s">
        <v>161</v>
      </c>
      <c r="BM145" s="239" t="s">
        <v>745</v>
      </c>
    </row>
    <row r="146" s="2" customFormat="1">
      <c r="A146" s="38"/>
      <c r="B146" s="39"/>
      <c r="C146" s="268" t="s">
        <v>239</v>
      </c>
      <c r="D146" s="268" t="s">
        <v>213</v>
      </c>
      <c r="E146" s="269" t="s">
        <v>746</v>
      </c>
      <c r="F146" s="270" t="s">
        <v>747</v>
      </c>
      <c r="G146" s="271" t="s">
        <v>234</v>
      </c>
      <c r="H146" s="272">
        <v>6</v>
      </c>
      <c r="I146" s="273"/>
      <c r="J146" s="274">
        <f>ROUND(I146*H146,2)</f>
        <v>0</v>
      </c>
      <c r="K146" s="270" t="s">
        <v>160</v>
      </c>
      <c r="L146" s="275"/>
      <c r="M146" s="276" t="s">
        <v>1</v>
      </c>
      <c r="N146" s="277" t="s">
        <v>51</v>
      </c>
      <c r="O146" s="91"/>
      <c r="P146" s="237">
        <f>O146*H146</f>
        <v>0</v>
      </c>
      <c r="Q146" s="237">
        <v>0.0037699999999999999</v>
      </c>
      <c r="R146" s="237">
        <f>Q146*H146</f>
        <v>0.022620000000000001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199</v>
      </c>
      <c r="AT146" s="239" t="s">
        <v>213</v>
      </c>
      <c r="AU146" s="239" t="s">
        <v>95</v>
      </c>
      <c r="AY146" s="16" t="s">
        <v>154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6" t="s">
        <v>93</v>
      </c>
      <c r="BK146" s="240">
        <f>ROUND(I146*H146,2)</f>
        <v>0</v>
      </c>
      <c r="BL146" s="16" t="s">
        <v>161</v>
      </c>
      <c r="BM146" s="239" t="s">
        <v>748</v>
      </c>
    </row>
    <row r="147" s="2" customFormat="1">
      <c r="A147" s="38"/>
      <c r="B147" s="39"/>
      <c r="C147" s="228" t="s">
        <v>8</v>
      </c>
      <c r="D147" s="228" t="s">
        <v>156</v>
      </c>
      <c r="E147" s="229" t="s">
        <v>749</v>
      </c>
      <c r="F147" s="230" t="s">
        <v>750</v>
      </c>
      <c r="G147" s="231" t="s">
        <v>167</v>
      </c>
      <c r="H147" s="232">
        <v>300</v>
      </c>
      <c r="I147" s="233"/>
      <c r="J147" s="234">
        <f>ROUND(I147*H147,2)</f>
        <v>0</v>
      </c>
      <c r="K147" s="230" t="s">
        <v>160</v>
      </c>
      <c r="L147" s="44"/>
      <c r="M147" s="235" t="s">
        <v>1</v>
      </c>
      <c r="N147" s="236" t="s">
        <v>51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161</v>
      </c>
      <c r="AT147" s="239" t="s">
        <v>156</v>
      </c>
      <c r="AU147" s="239" t="s">
        <v>95</v>
      </c>
      <c r="AY147" s="16" t="s">
        <v>154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6" t="s">
        <v>93</v>
      </c>
      <c r="BK147" s="240">
        <f>ROUND(I147*H147,2)</f>
        <v>0</v>
      </c>
      <c r="BL147" s="16" t="s">
        <v>161</v>
      </c>
      <c r="BM147" s="239" t="s">
        <v>751</v>
      </c>
    </row>
    <row r="148" s="2" customFormat="1">
      <c r="A148" s="38"/>
      <c r="B148" s="39"/>
      <c r="C148" s="228" t="s">
        <v>249</v>
      </c>
      <c r="D148" s="228" t="s">
        <v>156</v>
      </c>
      <c r="E148" s="229" t="s">
        <v>752</v>
      </c>
      <c r="F148" s="230" t="s">
        <v>753</v>
      </c>
      <c r="G148" s="231" t="s">
        <v>167</v>
      </c>
      <c r="H148" s="232">
        <v>0</v>
      </c>
      <c r="I148" s="233"/>
      <c r="J148" s="234">
        <f>ROUND(I148*H148,2)</f>
        <v>0</v>
      </c>
      <c r="K148" s="230" t="s">
        <v>1</v>
      </c>
      <c r="L148" s="44"/>
      <c r="M148" s="235" t="s">
        <v>1</v>
      </c>
      <c r="N148" s="236" t="s">
        <v>51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161</v>
      </c>
      <c r="AT148" s="239" t="s">
        <v>156</v>
      </c>
      <c r="AU148" s="239" t="s">
        <v>95</v>
      </c>
      <c r="AY148" s="16" t="s">
        <v>154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6" t="s">
        <v>93</v>
      </c>
      <c r="BK148" s="240">
        <f>ROUND(I148*H148,2)</f>
        <v>0</v>
      </c>
      <c r="BL148" s="16" t="s">
        <v>161</v>
      </c>
      <c r="BM148" s="239" t="s">
        <v>754</v>
      </c>
    </row>
    <row r="149" s="2" customFormat="1">
      <c r="A149" s="38"/>
      <c r="B149" s="39"/>
      <c r="C149" s="40"/>
      <c r="D149" s="243" t="s">
        <v>207</v>
      </c>
      <c r="E149" s="40"/>
      <c r="F149" s="264" t="s">
        <v>755</v>
      </c>
      <c r="G149" s="40"/>
      <c r="H149" s="40"/>
      <c r="I149" s="265"/>
      <c r="J149" s="40"/>
      <c r="K149" s="40"/>
      <c r="L149" s="44"/>
      <c r="M149" s="266"/>
      <c r="N149" s="26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207</v>
      </c>
      <c r="AU149" s="16" t="s">
        <v>95</v>
      </c>
    </row>
    <row r="150" s="2" customFormat="1">
      <c r="A150" s="38"/>
      <c r="B150" s="39"/>
      <c r="C150" s="228" t="s">
        <v>254</v>
      </c>
      <c r="D150" s="228" t="s">
        <v>156</v>
      </c>
      <c r="E150" s="229" t="s">
        <v>756</v>
      </c>
      <c r="F150" s="230" t="s">
        <v>757</v>
      </c>
      <c r="G150" s="231" t="s">
        <v>234</v>
      </c>
      <c r="H150" s="232">
        <v>1</v>
      </c>
      <c r="I150" s="233"/>
      <c r="J150" s="234">
        <f>ROUND(I150*H150,2)</f>
        <v>0</v>
      </c>
      <c r="K150" s="230" t="s">
        <v>1</v>
      </c>
      <c r="L150" s="44"/>
      <c r="M150" s="235" t="s">
        <v>1</v>
      </c>
      <c r="N150" s="236" t="s">
        <v>51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161</v>
      </c>
      <c r="AT150" s="239" t="s">
        <v>156</v>
      </c>
      <c r="AU150" s="239" t="s">
        <v>95</v>
      </c>
      <c r="AY150" s="16" t="s">
        <v>154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6" t="s">
        <v>93</v>
      </c>
      <c r="BK150" s="240">
        <f>ROUND(I150*H150,2)</f>
        <v>0</v>
      </c>
      <c r="BL150" s="16" t="s">
        <v>161</v>
      </c>
      <c r="BM150" s="239" t="s">
        <v>758</v>
      </c>
    </row>
    <row r="151" s="2" customFormat="1">
      <c r="A151" s="38"/>
      <c r="B151" s="39"/>
      <c r="C151" s="40"/>
      <c r="D151" s="243" t="s">
        <v>207</v>
      </c>
      <c r="E151" s="40"/>
      <c r="F151" s="264" t="s">
        <v>759</v>
      </c>
      <c r="G151" s="40"/>
      <c r="H151" s="40"/>
      <c r="I151" s="265"/>
      <c r="J151" s="40"/>
      <c r="K151" s="40"/>
      <c r="L151" s="44"/>
      <c r="M151" s="266"/>
      <c r="N151" s="26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207</v>
      </c>
      <c r="AU151" s="16" t="s">
        <v>95</v>
      </c>
    </row>
    <row r="152" s="2" customFormat="1">
      <c r="A152" s="38"/>
      <c r="B152" s="39"/>
      <c r="C152" s="228" t="s">
        <v>760</v>
      </c>
      <c r="D152" s="228" t="s">
        <v>156</v>
      </c>
      <c r="E152" s="229" t="s">
        <v>761</v>
      </c>
      <c r="F152" s="230" t="s">
        <v>762</v>
      </c>
      <c r="G152" s="231" t="s">
        <v>234</v>
      </c>
      <c r="H152" s="232">
        <v>1</v>
      </c>
      <c r="I152" s="233"/>
      <c r="J152" s="234">
        <f>ROUND(I152*H152,2)</f>
        <v>0</v>
      </c>
      <c r="K152" s="230" t="s">
        <v>1</v>
      </c>
      <c r="L152" s="44"/>
      <c r="M152" s="235" t="s">
        <v>1</v>
      </c>
      <c r="N152" s="236" t="s">
        <v>51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161</v>
      </c>
      <c r="AT152" s="239" t="s">
        <v>156</v>
      </c>
      <c r="AU152" s="239" t="s">
        <v>95</v>
      </c>
      <c r="AY152" s="16" t="s">
        <v>154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6" t="s">
        <v>93</v>
      </c>
      <c r="BK152" s="240">
        <f>ROUND(I152*H152,2)</f>
        <v>0</v>
      </c>
      <c r="BL152" s="16" t="s">
        <v>161</v>
      </c>
      <c r="BM152" s="239" t="s">
        <v>763</v>
      </c>
    </row>
    <row r="153" s="2" customFormat="1">
      <c r="A153" s="38"/>
      <c r="B153" s="39"/>
      <c r="C153" s="40"/>
      <c r="D153" s="243" t="s">
        <v>207</v>
      </c>
      <c r="E153" s="40"/>
      <c r="F153" s="264" t="s">
        <v>759</v>
      </c>
      <c r="G153" s="40"/>
      <c r="H153" s="40"/>
      <c r="I153" s="265"/>
      <c r="J153" s="40"/>
      <c r="K153" s="40"/>
      <c r="L153" s="44"/>
      <c r="M153" s="266"/>
      <c r="N153" s="26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207</v>
      </c>
      <c r="AU153" s="16" t="s">
        <v>95</v>
      </c>
    </row>
    <row r="154" s="12" customFormat="1" ht="22.8" customHeight="1">
      <c r="A154" s="12"/>
      <c r="B154" s="212"/>
      <c r="C154" s="213"/>
      <c r="D154" s="214" t="s">
        <v>85</v>
      </c>
      <c r="E154" s="226" t="s">
        <v>203</v>
      </c>
      <c r="F154" s="226" t="s">
        <v>425</v>
      </c>
      <c r="G154" s="213"/>
      <c r="H154" s="213"/>
      <c r="I154" s="216"/>
      <c r="J154" s="227">
        <f>BK154</f>
        <v>0</v>
      </c>
      <c r="K154" s="213"/>
      <c r="L154" s="218"/>
      <c r="M154" s="219"/>
      <c r="N154" s="220"/>
      <c r="O154" s="220"/>
      <c r="P154" s="221">
        <f>SUM(P155:P156)</f>
        <v>0</v>
      </c>
      <c r="Q154" s="220"/>
      <c r="R154" s="221">
        <f>SUM(R155:R156)</f>
        <v>57.023512000000004</v>
      </c>
      <c r="S154" s="220"/>
      <c r="T154" s="222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3" t="s">
        <v>93</v>
      </c>
      <c r="AT154" s="224" t="s">
        <v>85</v>
      </c>
      <c r="AU154" s="224" t="s">
        <v>93</v>
      </c>
      <c r="AY154" s="223" t="s">
        <v>154</v>
      </c>
      <c r="BK154" s="225">
        <f>SUM(BK155:BK156)</f>
        <v>0</v>
      </c>
    </row>
    <row r="155" s="2" customFormat="1" ht="21.75" customHeight="1">
      <c r="A155" s="38"/>
      <c r="B155" s="39"/>
      <c r="C155" s="228" t="s">
        <v>269</v>
      </c>
      <c r="D155" s="228" t="s">
        <v>156</v>
      </c>
      <c r="E155" s="229" t="s">
        <v>764</v>
      </c>
      <c r="F155" s="230" t="s">
        <v>765</v>
      </c>
      <c r="G155" s="231" t="s">
        <v>159</v>
      </c>
      <c r="H155" s="232">
        <v>301.60000000000002</v>
      </c>
      <c r="I155" s="233"/>
      <c r="J155" s="234">
        <f>ROUND(I155*H155,2)</f>
        <v>0</v>
      </c>
      <c r="K155" s="230" t="s">
        <v>160</v>
      </c>
      <c r="L155" s="44"/>
      <c r="M155" s="235" t="s">
        <v>1</v>
      </c>
      <c r="N155" s="236" t="s">
        <v>51</v>
      </c>
      <c r="O155" s="91"/>
      <c r="P155" s="237">
        <f>O155*H155</f>
        <v>0</v>
      </c>
      <c r="Q155" s="237">
        <v>0.18906999999999999</v>
      </c>
      <c r="R155" s="237">
        <f>Q155*H155</f>
        <v>57.023512000000004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161</v>
      </c>
      <c r="AT155" s="239" t="s">
        <v>156</v>
      </c>
      <c r="AU155" s="239" t="s">
        <v>95</v>
      </c>
      <c r="AY155" s="16" t="s">
        <v>154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6" t="s">
        <v>93</v>
      </c>
      <c r="BK155" s="240">
        <f>ROUND(I155*H155,2)</f>
        <v>0</v>
      </c>
      <c r="BL155" s="16" t="s">
        <v>161</v>
      </c>
      <c r="BM155" s="239" t="s">
        <v>766</v>
      </c>
    </row>
    <row r="156" s="13" customFormat="1">
      <c r="A156" s="13"/>
      <c r="B156" s="241"/>
      <c r="C156" s="242"/>
      <c r="D156" s="243" t="s">
        <v>163</v>
      </c>
      <c r="E156" s="244" t="s">
        <v>1</v>
      </c>
      <c r="F156" s="245" t="s">
        <v>767</v>
      </c>
      <c r="G156" s="242"/>
      <c r="H156" s="246">
        <v>301.60000000000002</v>
      </c>
      <c r="I156" s="247"/>
      <c r="J156" s="242"/>
      <c r="K156" s="242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163</v>
      </c>
      <c r="AU156" s="252" t="s">
        <v>95</v>
      </c>
      <c r="AV156" s="13" t="s">
        <v>95</v>
      </c>
      <c r="AW156" s="13" t="s">
        <v>41</v>
      </c>
      <c r="AX156" s="13" t="s">
        <v>93</v>
      </c>
      <c r="AY156" s="252" t="s">
        <v>154</v>
      </c>
    </row>
    <row r="157" s="12" customFormat="1" ht="22.8" customHeight="1">
      <c r="A157" s="12"/>
      <c r="B157" s="212"/>
      <c r="C157" s="213"/>
      <c r="D157" s="214" t="s">
        <v>85</v>
      </c>
      <c r="E157" s="226" t="s">
        <v>548</v>
      </c>
      <c r="F157" s="226" t="s">
        <v>549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SUM(P158:P171)</f>
        <v>0</v>
      </c>
      <c r="Q157" s="220"/>
      <c r="R157" s="221">
        <f>SUM(R158:R171)</f>
        <v>0</v>
      </c>
      <c r="S157" s="220"/>
      <c r="T157" s="222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93</v>
      </c>
      <c r="AT157" s="224" t="s">
        <v>85</v>
      </c>
      <c r="AU157" s="224" t="s">
        <v>93</v>
      </c>
      <c r="AY157" s="223" t="s">
        <v>154</v>
      </c>
      <c r="BK157" s="225">
        <f>SUM(BK158:BK171)</f>
        <v>0</v>
      </c>
    </row>
    <row r="158" s="2" customFormat="1" ht="21.75" customHeight="1">
      <c r="A158" s="38"/>
      <c r="B158" s="39"/>
      <c r="C158" s="228" t="s">
        <v>274</v>
      </c>
      <c r="D158" s="228" t="s">
        <v>156</v>
      </c>
      <c r="E158" s="229" t="s">
        <v>551</v>
      </c>
      <c r="F158" s="230" t="s">
        <v>552</v>
      </c>
      <c r="G158" s="231" t="s">
        <v>234</v>
      </c>
      <c r="H158" s="232">
        <v>21</v>
      </c>
      <c r="I158" s="233"/>
      <c r="J158" s="234">
        <f>ROUND(I158*H158,2)</f>
        <v>0</v>
      </c>
      <c r="K158" s="230" t="s">
        <v>160</v>
      </c>
      <c r="L158" s="44"/>
      <c r="M158" s="235" t="s">
        <v>1</v>
      </c>
      <c r="N158" s="236" t="s">
        <v>51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161</v>
      </c>
      <c r="AT158" s="239" t="s">
        <v>156</v>
      </c>
      <c r="AU158" s="239" t="s">
        <v>95</v>
      </c>
      <c r="AY158" s="16" t="s">
        <v>154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6" t="s">
        <v>93</v>
      </c>
      <c r="BK158" s="240">
        <f>ROUND(I158*H158,2)</f>
        <v>0</v>
      </c>
      <c r="BL158" s="16" t="s">
        <v>161</v>
      </c>
      <c r="BM158" s="239" t="s">
        <v>768</v>
      </c>
    </row>
    <row r="159" s="13" customFormat="1">
      <c r="A159" s="13"/>
      <c r="B159" s="241"/>
      <c r="C159" s="242"/>
      <c r="D159" s="243" t="s">
        <v>163</v>
      </c>
      <c r="E159" s="244" t="s">
        <v>1</v>
      </c>
      <c r="F159" s="245" t="s">
        <v>7</v>
      </c>
      <c r="G159" s="242"/>
      <c r="H159" s="246">
        <v>21</v>
      </c>
      <c r="I159" s="247"/>
      <c r="J159" s="242"/>
      <c r="K159" s="242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163</v>
      </c>
      <c r="AU159" s="252" t="s">
        <v>95</v>
      </c>
      <c r="AV159" s="13" t="s">
        <v>95</v>
      </c>
      <c r="AW159" s="13" t="s">
        <v>41</v>
      </c>
      <c r="AX159" s="13" t="s">
        <v>93</v>
      </c>
      <c r="AY159" s="252" t="s">
        <v>154</v>
      </c>
    </row>
    <row r="160" s="2" customFormat="1">
      <c r="A160" s="38"/>
      <c r="B160" s="39"/>
      <c r="C160" s="228" t="s">
        <v>7</v>
      </c>
      <c r="D160" s="228" t="s">
        <v>156</v>
      </c>
      <c r="E160" s="229" t="s">
        <v>769</v>
      </c>
      <c r="F160" s="230" t="s">
        <v>770</v>
      </c>
      <c r="G160" s="231" t="s">
        <v>190</v>
      </c>
      <c r="H160" s="232">
        <v>127.325</v>
      </c>
      <c r="I160" s="233"/>
      <c r="J160" s="234">
        <f>ROUND(I160*H160,2)</f>
        <v>0</v>
      </c>
      <c r="K160" s="230" t="s">
        <v>160</v>
      </c>
      <c r="L160" s="44"/>
      <c r="M160" s="235" t="s">
        <v>1</v>
      </c>
      <c r="N160" s="236" t="s">
        <v>51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161</v>
      </c>
      <c r="AT160" s="239" t="s">
        <v>156</v>
      </c>
      <c r="AU160" s="239" t="s">
        <v>95</v>
      </c>
      <c r="AY160" s="16" t="s">
        <v>154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6" t="s">
        <v>93</v>
      </c>
      <c r="BK160" s="240">
        <f>ROUND(I160*H160,2)</f>
        <v>0</v>
      </c>
      <c r="BL160" s="16" t="s">
        <v>161</v>
      </c>
      <c r="BM160" s="239" t="s">
        <v>771</v>
      </c>
    </row>
    <row r="161" s="13" customFormat="1">
      <c r="A161" s="13"/>
      <c r="B161" s="241"/>
      <c r="C161" s="242"/>
      <c r="D161" s="243" t="s">
        <v>163</v>
      </c>
      <c r="E161" s="244" t="s">
        <v>1</v>
      </c>
      <c r="F161" s="245" t="s">
        <v>772</v>
      </c>
      <c r="G161" s="242"/>
      <c r="H161" s="246">
        <v>0.025000000000000001</v>
      </c>
      <c r="I161" s="247"/>
      <c r="J161" s="242"/>
      <c r="K161" s="242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163</v>
      </c>
      <c r="AU161" s="252" t="s">
        <v>95</v>
      </c>
      <c r="AV161" s="13" t="s">
        <v>95</v>
      </c>
      <c r="AW161" s="13" t="s">
        <v>41</v>
      </c>
      <c r="AX161" s="13" t="s">
        <v>86</v>
      </c>
      <c r="AY161" s="252" t="s">
        <v>154</v>
      </c>
    </row>
    <row r="162" s="13" customFormat="1">
      <c r="A162" s="13"/>
      <c r="B162" s="241"/>
      <c r="C162" s="242"/>
      <c r="D162" s="243" t="s">
        <v>163</v>
      </c>
      <c r="E162" s="244" t="s">
        <v>1</v>
      </c>
      <c r="F162" s="245" t="s">
        <v>773</v>
      </c>
      <c r="G162" s="242"/>
      <c r="H162" s="246">
        <v>127.3</v>
      </c>
      <c r="I162" s="247"/>
      <c r="J162" s="242"/>
      <c r="K162" s="242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163</v>
      </c>
      <c r="AU162" s="252" t="s">
        <v>95</v>
      </c>
      <c r="AV162" s="13" t="s">
        <v>95</v>
      </c>
      <c r="AW162" s="13" t="s">
        <v>41</v>
      </c>
      <c r="AX162" s="13" t="s">
        <v>86</v>
      </c>
      <c r="AY162" s="252" t="s">
        <v>154</v>
      </c>
    </row>
    <row r="163" s="14" customFormat="1">
      <c r="A163" s="14"/>
      <c r="B163" s="253"/>
      <c r="C163" s="254"/>
      <c r="D163" s="243" t="s">
        <v>163</v>
      </c>
      <c r="E163" s="255" t="s">
        <v>1</v>
      </c>
      <c r="F163" s="256" t="s">
        <v>181</v>
      </c>
      <c r="G163" s="254"/>
      <c r="H163" s="257">
        <v>127.325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163</v>
      </c>
      <c r="AU163" s="263" t="s">
        <v>95</v>
      </c>
      <c r="AV163" s="14" t="s">
        <v>161</v>
      </c>
      <c r="AW163" s="14" t="s">
        <v>41</v>
      </c>
      <c r="AX163" s="14" t="s">
        <v>93</v>
      </c>
      <c r="AY163" s="263" t="s">
        <v>154</v>
      </c>
    </row>
    <row r="164" s="2" customFormat="1">
      <c r="A164" s="38"/>
      <c r="B164" s="39"/>
      <c r="C164" s="228" t="s">
        <v>282</v>
      </c>
      <c r="D164" s="228" t="s">
        <v>156</v>
      </c>
      <c r="E164" s="229" t="s">
        <v>774</v>
      </c>
      <c r="F164" s="230" t="s">
        <v>775</v>
      </c>
      <c r="G164" s="231" t="s">
        <v>190</v>
      </c>
      <c r="H164" s="232">
        <v>891.27499999999998</v>
      </c>
      <c r="I164" s="233"/>
      <c r="J164" s="234">
        <f>ROUND(I164*H164,2)</f>
        <v>0</v>
      </c>
      <c r="K164" s="230" t="s">
        <v>160</v>
      </c>
      <c r="L164" s="44"/>
      <c r="M164" s="235" t="s">
        <v>1</v>
      </c>
      <c r="N164" s="236" t="s">
        <v>51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161</v>
      </c>
      <c r="AT164" s="239" t="s">
        <v>156</v>
      </c>
      <c r="AU164" s="239" t="s">
        <v>95</v>
      </c>
      <c r="AY164" s="16" t="s">
        <v>154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6" t="s">
        <v>93</v>
      </c>
      <c r="BK164" s="240">
        <f>ROUND(I164*H164,2)</f>
        <v>0</v>
      </c>
      <c r="BL164" s="16" t="s">
        <v>161</v>
      </c>
      <c r="BM164" s="239" t="s">
        <v>776</v>
      </c>
    </row>
    <row r="165" s="2" customFormat="1">
      <c r="A165" s="38"/>
      <c r="B165" s="39"/>
      <c r="C165" s="40"/>
      <c r="D165" s="243" t="s">
        <v>207</v>
      </c>
      <c r="E165" s="40"/>
      <c r="F165" s="264" t="s">
        <v>570</v>
      </c>
      <c r="G165" s="40"/>
      <c r="H165" s="40"/>
      <c r="I165" s="265"/>
      <c r="J165" s="40"/>
      <c r="K165" s="40"/>
      <c r="L165" s="44"/>
      <c r="M165" s="266"/>
      <c r="N165" s="26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6" t="s">
        <v>207</v>
      </c>
      <c r="AU165" s="16" t="s">
        <v>95</v>
      </c>
    </row>
    <row r="166" s="13" customFormat="1">
      <c r="A166" s="13"/>
      <c r="B166" s="241"/>
      <c r="C166" s="242"/>
      <c r="D166" s="243" t="s">
        <v>163</v>
      </c>
      <c r="E166" s="242"/>
      <c r="F166" s="245" t="s">
        <v>777</v>
      </c>
      <c r="G166" s="242"/>
      <c r="H166" s="246">
        <v>891.27499999999998</v>
      </c>
      <c r="I166" s="247"/>
      <c r="J166" s="242"/>
      <c r="K166" s="242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163</v>
      </c>
      <c r="AU166" s="252" t="s">
        <v>95</v>
      </c>
      <c r="AV166" s="13" t="s">
        <v>95</v>
      </c>
      <c r="AW166" s="13" t="s">
        <v>4</v>
      </c>
      <c r="AX166" s="13" t="s">
        <v>93</v>
      </c>
      <c r="AY166" s="252" t="s">
        <v>154</v>
      </c>
    </row>
    <row r="167" s="2" customFormat="1" ht="33" customHeight="1">
      <c r="A167" s="38"/>
      <c r="B167" s="39"/>
      <c r="C167" s="228" t="s">
        <v>287</v>
      </c>
      <c r="D167" s="228" t="s">
        <v>156</v>
      </c>
      <c r="E167" s="229" t="s">
        <v>573</v>
      </c>
      <c r="F167" s="230" t="s">
        <v>574</v>
      </c>
      <c r="G167" s="231" t="s">
        <v>190</v>
      </c>
      <c r="H167" s="232">
        <v>1.6799999999999999</v>
      </c>
      <c r="I167" s="233"/>
      <c r="J167" s="234">
        <f>ROUND(I167*H167,2)</f>
        <v>0</v>
      </c>
      <c r="K167" s="230" t="s">
        <v>160</v>
      </c>
      <c r="L167" s="44"/>
      <c r="M167" s="235" t="s">
        <v>1</v>
      </c>
      <c r="N167" s="236" t="s">
        <v>51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161</v>
      </c>
      <c r="AT167" s="239" t="s">
        <v>156</v>
      </c>
      <c r="AU167" s="239" t="s">
        <v>95</v>
      </c>
      <c r="AY167" s="16" t="s">
        <v>154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6" t="s">
        <v>93</v>
      </c>
      <c r="BK167" s="240">
        <f>ROUND(I167*H167,2)</f>
        <v>0</v>
      </c>
      <c r="BL167" s="16" t="s">
        <v>161</v>
      </c>
      <c r="BM167" s="239" t="s">
        <v>778</v>
      </c>
    </row>
    <row r="168" s="13" customFormat="1">
      <c r="A168" s="13"/>
      <c r="B168" s="241"/>
      <c r="C168" s="242"/>
      <c r="D168" s="243" t="s">
        <v>163</v>
      </c>
      <c r="E168" s="244" t="s">
        <v>1</v>
      </c>
      <c r="F168" s="245" t="s">
        <v>779</v>
      </c>
      <c r="G168" s="242"/>
      <c r="H168" s="246">
        <v>1.6799999999999999</v>
      </c>
      <c r="I168" s="247"/>
      <c r="J168" s="242"/>
      <c r="K168" s="242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163</v>
      </c>
      <c r="AU168" s="252" t="s">
        <v>95</v>
      </c>
      <c r="AV168" s="13" t="s">
        <v>95</v>
      </c>
      <c r="AW168" s="13" t="s">
        <v>41</v>
      </c>
      <c r="AX168" s="13" t="s">
        <v>93</v>
      </c>
      <c r="AY168" s="252" t="s">
        <v>154</v>
      </c>
    </row>
    <row r="169" s="2" customFormat="1">
      <c r="A169" s="38"/>
      <c r="B169" s="39"/>
      <c r="C169" s="228" t="s">
        <v>292</v>
      </c>
      <c r="D169" s="228" t="s">
        <v>156</v>
      </c>
      <c r="E169" s="229" t="s">
        <v>587</v>
      </c>
      <c r="F169" s="230" t="s">
        <v>189</v>
      </c>
      <c r="G169" s="231" t="s">
        <v>190</v>
      </c>
      <c r="H169" s="232">
        <v>127.3</v>
      </c>
      <c r="I169" s="233"/>
      <c r="J169" s="234">
        <f>ROUND(I169*H169,2)</f>
        <v>0</v>
      </c>
      <c r="K169" s="230" t="s">
        <v>160</v>
      </c>
      <c r="L169" s="44"/>
      <c r="M169" s="235" t="s">
        <v>1</v>
      </c>
      <c r="N169" s="236" t="s">
        <v>51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161</v>
      </c>
      <c r="AT169" s="239" t="s">
        <v>156</v>
      </c>
      <c r="AU169" s="239" t="s">
        <v>95</v>
      </c>
      <c r="AY169" s="16" t="s">
        <v>154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6" t="s">
        <v>93</v>
      </c>
      <c r="BK169" s="240">
        <f>ROUND(I169*H169,2)</f>
        <v>0</v>
      </c>
      <c r="BL169" s="16" t="s">
        <v>161</v>
      </c>
      <c r="BM169" s="239" t="s">
        <v>780</v>
      </c>
    </row>
    <row r="170" s="2" customFormat="1">
      <c r="A170" s="38"/>
      <c r="B170" s="39"/>
      <c r="C170" s="228" t="s">
        <v>299</v>
      </c>
      <c r="D170" s="228" t="s">
        <v>156</v>
      </c>
      <c r="E170" s="229" t="s">
        <v>781</v>
      </c>
      <c r="F170" s="230" t="s">
        <v>782</v>
      </c>
      <c r="G170" s="231" t="s">
        <v>190</v>
      </c>
      <c r="H170" s="232">
        <v>0.025000000000000001</v>
      </c>
      <c r="I170" s="233"/>
      <c r="J170" s="234">
        <f>ROUND(I170*H170,2)</f>
        <v>0</v>
      </c>
      <c r="K170" s="230" t="s">
        <v>160</v>
      </c>
      <c r="L170" s="44"/>
      <c r="M170" s="235" t="s">
        <v>1</v>
      </c>
      <c r="N170" s="236" t="s">
        <v>51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161</v>
      </c>
      <c r="AT170" s="239" t="s">
        <v>156</v>
      </c>
      <c r="AU170" s="239" t="s">
        <v>95</v>
      </c>
      <c r="AY170" s="16" t="s">
        <v>154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6" t="s">
        <v>93</v>
      </c>
      <c r="BK170" s="240">
        <f>ROUND(I170*H170,2)</f>
        <v>0</v>
      </c>
      <c r="BL170" s="16" t="s">
        <v>161</v>
      </c>
      <c r="BM170" s="239" t="s">
        <v>783</v>
      </c>
    </row>
    <row r="171" s="13" customFormat="1">
      <c r="A171" s="13"/>
      <c r="B171" s="241"/>
      <c r="C171" s="242"/>
      <c r="D171" s="243" t="s">
        <v>163</v>
      </c>
      <c r="E171" s="244" t="s">
        <v>1</v>
      </c>
      <c r="F171" s="245" t="s">
        <v>772</v>
      </c>
      <c r="G171" s="242"/>
      <c r="H171" s="246">
        <v>0.025000000000000001</v>
      </c>
      <c r="I171" s="247"/>
      <c r="J171" s="242"/>
      <c r="K171" s="242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163</v>
      </c>
      <c r="AU171" s="252" t="s">
        <v>95</v>
      </c>
      <c r="AV171" s="13" t="s">
        <v>95</v>
      </c>
      <c r="AW171" s="13" t="s">
        <v>41</v>
      </c>
      <c r="AX171" s="13" t="s">
        <v>93</v>
      </c>
      <c r="AY171" s="252" t="s">
        <v>154</v>
      </c>
    </row>
    <row r="172" s="12" customFormat="1" ht="22.8" customHeight="1">
      <c r="A172" s="12"/>
      <c r="B172" s="212"/>
      <c r="C172" s="213"/>
      <c r="D172" s="214" t="s">
        <v>85</v>
      </c>
      <c r="E172" s="226" t="s">
        <v>590</v>
      </c>
      <c r="F172" s="226" t="s">
        <v>591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P173</f>
        <v>0</v>
      </c>
      <c r="Q172" s="220"/>
      <c r="R172" s="221">
        <f>R173</f>
        <v>0</v>
      </c>
      <c r="S172" s="220"/>
      <c r="T172" s="222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93</v>
      </c>
      <c r="AT172" s="224" t="s">
        <v>85</v>
      </c>
      <c r="AU172" s="224" t="s">
        <v>93</v>
      </c>
      <c r="AY172" s="223" t="s">
        <v>154</v>
      </c>
      <c r="BK172" s="225">
        <f>BK173</f>
        <v>0</v>
      </c>
    </row>
    <row r="173" s="2" customFormat="1">
      <c r="A173" s="38"/>
      <c r="B173" s="39"/>
      <c r="C173" s="228" t="s">
        <v>304</v>
      </c>
      <c r="D173" s="228" t="s">
        <v>156</v>
      </c>
      <c r="E173" s="229" t="s">
        <v>784</v>
      </c>
      <c r="F173" s="230" t="s">
        <v>785</v>
      </c>
      <c r="G173" s="231" t="s">
        <v>190</v>
      </c>
      <c r="H173" s="232">
        <v>304.35000000000002</v>
      </c>
      <c r="I173" s="233"/>
      <c r="J173" s="234">
        <f>ROUND(I173*H173,2)</f>
        <v>0</v>
      </c>
      <c r="K173" s="230" t="s">
        <v>160</v>
      </c>
      <c r="L173" s="44"/>
      <c r="M173" s="279" t="s">
        <v>1</v>
      </c>
      <c r="N173" s="280" t="s">
        <v>51</v>
      </c>
      <c r="O173" s="281"/>
      <c r="P173" s="282">
        <f>O173*H173</f>
        <v>0</v>
      </c>
      <c r="Q173" s="282">
        <v>0</v>
      </c>
      <c r="R173" s="282">
        <f>Q173*H173</f>
        <v>0</v>
      </c>
      <c r="S173" s="282">
        <v>0</v>
      </c>
      <c r="T173" s="28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161</v>
      </c>
      <c r="AT173" s="239" t="s">
        <v>156</v>
      </c>
      <c r="AU173" s="239" t="s">
        <v>95</v>
      </c>
      <c r="AY173" s="16" t="s">
        <v>154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6" t="s">
        <v>93</v>
      </c>
      <c r="BK173" s="240">
        <f>ROUND(I173*H173,2)</f>
        <v>0</v>
      </c>
      <c r="BL173" s="16" t="s">
        <v>161</v>
      </c>
      <c r="BM173" s="239" t="s">
        <v>786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LaqvSyQflxVUIlLZEOBFBtA1e/RpcybidWpCHARYhmUVhT1bZZEwHlPIMuMh/iho4hfON8UTjUhGuSvUfHTPqQ==" hashValue="GvvcvQTdyLO706xC4ccIpVxJ+BJaMtd7IAyxpko7gdIhlGKEwJvLfJ2ZU0jmhekpE2GvfbWDau/fdImaWij2Hw==" algorithmName="SHA-512" password="CC35"/>
  <autoFilter ref="C123:K173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95</v>
      </c>
    </row>
    <row r="4" s="1" customFormat="1" ht="24.96" customHeight="1">
      <c r="B4" s="19"/>
      <c r="D4" s="148" t="s">
        <v>114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16.5" customHeight="1">
      <c r="B7" s="19"/>
      <c r="E7" s="151" t="str">
        <f>'Rekapitulace zakázky'!K6</f>
        <v>Oprava mostu v km 32,956 trati Noutonice_Podlešín</v>
      </c>
      <c r="F7" s="150"/>
      <c r="G7" s="150"/>
      <c r="H7" s="150"/>
      <c r="L7" s="19"/>
    </row>
    <row r="8" s="1" customFormat="1" ht="12" customHeight="1">
      <c r="B8" s="19"/>
      <c r="D8" s="150" t="s">
        <v>115</v>
      </c>
      <c r="L8" s="19"/>
    </row>
    <row r="9" s="2" customFormat="1" ht="16.5" customHeight="1">
      <c r="A9" s="38"/>
      <c r="B9" s="44"/>
      <c r="C9" s="38"/>
      <c r="D9" s="38"/>
      <c r="E9" s="151" t="s">
        <v>787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788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19. 10. 2020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46</v>
      </c>
      <c r="E32" s="38"/>
      <c r="F32" s="38"/>
      <c r="G32" s="38"/>
      <c r="H32" s="38"/>
      <c r="I32" s="38"/>
      <c r="J32" s="162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48</v>
      </c>
      <c r="G34" s="38"/>
      <c r="H34" s="38"/>
      <c r="I34" s="163" t="s">
        <v>47</v>
      </c>
      <c r="J34" s="163" t="s">
        <v>49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50</v>
      </c>
      <c r="E35" s="150" t="s">
        <v>51</v>
      </c>
      <c r="F35" s="165">
        <f>ROUND((SUM(BE127:BE156)),  2)</f>
        <v>0</v>
      </c>
      <c r="G35" s="38"/>
      <c r="H35" s="38"/>
      <c r="I35" s="166">
        <v>0.20999999999999999</v>
      </c>
      <c r="J35" s="165">
        <f>ROUND(((SUM(BE127:BE156))*I35),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52</v>
      </c>
      <c r="F36" s="165">
        <f>ROUND((SUM(BF127:BF156)),  2)</f>
        <v>0</v>
      </c>
      <c r="G36" s="38"/>
      <c r="H36" s="38"/>
      <c r="I36" s="166">
        <v>0.14999999999999999</v>
      </c>
      <c r="J36" s="165">
        <f>ROUND(((SUM(BF127:BF156))*I36),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53</v>
      </c>
      <c r="F37" s="165">
        <f>ROUND((SUM(BG127:BG156)),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54</v>
      </c>
      <c r="F38" s="165">
        <f>ROUND((SUM(BH127:BH156)),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55</v>
      </c>
      <c r="F39" s="165">
        <f>ROUND((SUM(BI127:BI156)),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56</v>
      </c>
      <c r="E41" s="169"/>
      <c r="F41" s="169"/>
      <c r="G41" s="170" t="s">
        <v>57</v>
      </c>
      <c r="H41" s="171" t="s">
        <v>58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59</v>
      </c>
      <c r="E49" s="175"/>
      <c r="F49" s="175"/>
      <c r="G49" s="174" t="s">
        <v>60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61</v>
      </c>
      <c r="E60" s="177"/>
      <c r="F60" s="178" t="s">
        <v>62</v>
      </c>
      <c r="G60" s="176" t="s">
        <v>61</v>
      </c>
      <c r="H60" s="177"/>
      <c r="I60" s="177"/>
      <c r="J60" s="179" t="s">
        <v>62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63</v>
      </c>
      <c r="E64" s="180"/>
      <c r="F64" s="180"/>
      <c r="G64" s="174" t="s">
        <v>64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61</v>
      </c>
      <c r="E75" s="177"/>
      <c r="F75" s="178" t="s">
        <v>62</v>
      </c>
      <c r="G75" s="176" t="s">
        <v>61</v>
      </c>
      <c r="H75" s="177"/>
      <c r="I75" s="177"/>
      <c r="J75" s="179" t="s">
        <v>62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119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85" t="str">
        <f>E7</f>
        <v>Oprava mostu v km 32,956 trati Noutonice_Podlešín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16.5" customHeight="1">
      <c r="A86" s="38"/>
      <c r="B86" s="39"/>
      <c r="C86" s="40"/>
      <c r="D86" s="40"/>
      <c r="E86" s="185" t="s">
        <v>787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117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 xml:space="preserve">18-18-2/01 - Most v km 32,956 _ VRN 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Noutonice</v>
      </c>
      <c r="G90" s="40"/>
      <c r="H90" s="40"/>
      <c r="I90" s="31" t="s">
        <v>23</v>
      </c>
      <c r="J90" s="79" t="str">
        <f>IF(J14="","",J14)</f>
        <v>19. 10. 2020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120</v>
      </c>
      <c r="D95" s="187"/>
      <c r="E95" s="187"/>
      <c r="F95" s="187"/>
      <c r="G95" s="187"/>
      <c r="H95" s="187"/>
      <c r="I95" s="187"/>
      <c r="J95" s="188" t="s">
        <v>121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122</v>
      </c>
      <c r="D97" s="40"/>
      <c r="E97" s="40"/>
      <c r="F97" s="40"/>
      <c r="G97" s="40"/>
      <c r="H97" s="40"/>
      <c r="I97" s="40"/>
      <c r="J97" s="110">
        <f>J127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123</v>
      </c>
    </row>
    <row r="98" s="9" customFormat="1" ht="24.96" customHeight="1">
      <c r="A98" s="9"/>
      <c r="B98" s="190"/>
      <c r="C98" s="191"/>
      <c r="D98" s="192" t="s">
        <v>789</v>
      </c>
      <c r="E98" s="193"/>
      <c r="F98" s="193"/>
      <c r="G98" s="193"/>
      <c r="H98" s="193"/>
      <c r="I98" s="193"/>
      <c r="J98" s="194">
        <f>J128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790</v>
      </c>
      <c r="E99" s="198"/>
      <c r="F99" s="198"/>
      <c r="G99" s="198"/>
      <c r="H99" s="198"/>
      <c r="I99" s="198"/>
      <c r="J99" s="199">
        <f>J129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33"/>
      <c r="D100" s="197" t="s">
        <v>791</v>
      </c>
      <c r="E100" s="198"/>
      <c r="F100" s="198"/>
      <c r="G100" s="198"/>
      <c r="H100" s="198"/>
      <c r="I100" s="198"/>
      <c r="J100" s="199">
        <f>J132</f>
        <v>0</v>
      </c>
      <c r="K100" s="133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3"/>
      <c r="D101" s="197" t="s">
        <v>792</v>
      </c>
      <c r="E101" s="198"/>
      <c r="F101" s="198"/>
      <c r="G101" s="198"/>
      <c r="H101" s="198"/>
      <c r="I101" s="198"/>
      <c r="J101" s="199">
        <f>J139</f>
        <v>0</v>
      </c>
      <c r="K101" s="133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3"/>
      <c r="D102" s="197" t="s">
        <v>793</v>
      </c>
      <c r="E102" s="198"/>
      <c r="F102" s="198"/>
      <c r="G102" s="198"/>
      <c r="H102" s="198"/>
      <c r="I102" s="198"/>
      <c r="J102" s="199">
        <f>J144</f>
        <v>0</v>
      </c>
      <c r="K102" s="133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3"/>
      <c r="D103" s="197" t="s">
        <v>794</v>
      </c>
      <c r="E103" s="198"/>
      <c r="F103" s="198"/>
      <c r="G103" s="198"/>
      <c r="H103" s="198"/>
      <c r="I103" s="198"/>
      <c r="J103" s="199">
        <f>J148</f>
        <v>0</v>
      </c>
      <c r="K103" s="133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3"/>
      <c r="D104" s="197" t="s">
        <v>795</v>
      </c>
      <c r="E104" s="198"/>
      <c r="F104" s="198"/>
      <c r="G104" s="198"/>
      <c r="H104" s="198"/>
      <c r="I104" s="198"/>
      <c r="J104" s="199">
        <f>J152</f>
        <v>0</v>
      </c>
      <c r="K104" s="133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3"/>
      <c r="D105" s="197" t="s">
        <v>796</v>
      </c>
      <c r="E105" s="198"/>
      <c r="F105" s="198"/>
      <c r="G105" s="198"/>
      <c r="H105" s="198"/>
      <c r="I105" s="198"/>
      <c r="J105" s="199">
        <f>J154</f>
        <v>0</v>
      </c>
      <c r="K105" s="133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2" t="s">
        <v>139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5" t="str">
        <f>E7</f>
        <v>Oprava mostu v km 32,956 trati Noutonice_Podlešín</v>
      </c>
      <c r="F115" s="31"/>
      <c r="G115" s="31"/>
      <c r="H115" s="31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0"/>
      <c r="C116" s="31" t="s">
        <v>115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8"/>
      <c r="B117" s="39"/>
      <c r="C117" s="40"/>
      <c r="D117" s="40"/>
      <c r="E117" s="185" t="s">
        <v>787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117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 xml:space="preserve">18-18-2/01 - Most v km 32,956 _ VRN 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21</v>
      </c>
      <c r="D121" s="40"/>
      <c r="E121" s="40"/>
      <c r="F121" s="26" t="str">
        <f>F14</f>
        <v>Noutonice</v>
      </c>
      <c r="G121" s="40"/>
      <c r="H121" s="40"/>
      <c r="I121" s="31" t="s">
        <v>23</v>
      </c>
      <c r="J121" s="79" t="str">
        <f>IF(J14="","",J14)</f>
        <v>19. 10. 2020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1" t="s">
        <v>29</v>
      </c>
      <c r="D123" s="40"/>
      <c r="E123" s="40"/>
      <c r="F123" s="26" t="str">
        <f>E17</f>
        <v>Správa železnic, státní organizace</v>
      </c>
      <c r="G123" s="40"/>
      <c r="H123" s="40"/>
      <c r="I123" s="31" t="s">
        <v>37</v>
      </c>
      <c r="J123" s="36" t="str">
        <f>E23</f>
        <v>TOP CON SERVIS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1" t="s">
        <v>35</v>
      </c>
      <c r="D124" s="40"/>
      <c r="E124" s="40"/>
      <c r="F124" s="26" t="str">
        <f>IF(E20="","",E20)</f>
        <v>Vyplň údaj</v>
      </c>
      <c r="G124" s="40"/>
      <c r="H124" s="40"/>
      <c r="I124" s="31" t="s">
        <v>42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1"/>
      <c r="B126" s="202"/>
      <c r="C126" s="203" t="s">
        <v>140</v>
      </c>
      <c r="D126" s="204" t="s">
        <v>71</v>
      </c>
      <c r="E126" s="204" t="s">
        <v>67</v>
      </c>
      <c r="F126" s="204" t="s">
        <v>68</v>
      </c>
      <c r="G126" s="204" t="s">
        <v>141</v>
      </c>
      <c r="H126" s="204" t="s">
        <v>142</v>
      </c>
      <c r="I126" s="204" t="s">
        <v>143</v>
      </c>
      <c r="J126" s="204" t="s">
        <v>121</v>
      </c>
      <c r="K126" s="205" t="s">
        <v>144</v>
      </c>
      <c r="L126" s="206"/>
      <c r="M126" s="100" t="s">
        <v>1</v>
      </c>
      <c r="N126" s="101" t="s">
        <v>50</v>
      </c>
      <c r="O126" s="101" t="s">
        <v>145</v>
      </c>
      <c r="P126" s="101" t="s">
        <v>146</v>
      </c>
      <c r="Q126" s="101" t="s">
        <v>147</v>
      </c>
      <c r="R126" s="101" t="s">
        <v>148</v>
      </c>
      <c r="S126" s="101" t="s">
        <v>149</v>
      </c>
      <c r="T126" s="102" t="s">
        <v>150</v>
      </c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="2" customFormat="1" ht="22.8" customHeight="1">
      <c r="A127" s="38"/>
      <c r="B127" s="39"/>
      <c r="C127" s="107" t="s">
        <v>151</v>
      </c>
      <c r="D127" s="40"/>
      <c r="E127" s="40"/>
      <c r="F127" s="40"/>
      <c r="G127" s="40"/>
      <c r="H127" s="40"/>
      <c r="I127" s="40"/>
      <c r="J127" s="207">
        <f>BK127</f>
        <v>0</v>
      </c>
      <c r="K127" s="40"/>
      <c r="L127" s="44"/>
      <c r="M127" s="103"/>
      <c r="N127" s="208"/>
      <c r="O127" s="104"/>
      <c r="P127" s="209">
        <f>P128</f>
        <v>0</v>
      </c>
      <c r="Q127" s="104"/>
      <c r="R127" s="209">
        <f>R128</f>
        <v>0</v>
      </c>
      <c r="S127" s="104"/>
      <c r="T127" s="210">
        <f>T128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6" t="s">
        <v>85</v>
      </c>
      <c r="AU127" s="16" t="s">
        <v>123</v>
      </c>
      <c r="BK127" s="211">
        <f>BK128</f>
        <v>0</v>
      </c>
    </row>
    <row r="128" s="12" customFormat="1" ht="25.92" customHeight="1">
      <c r="A128" s="12"/>
      <c r="B128" s="212"/>
      <c r="C128" s="213"/>
      <c r="D128" s="214" t="s">
        <v>85</v>
      </c>
      <c r="E128" s="215" t="s">
        <v>797</v>
      </c>
      <c r="F128" s="215" t="s">
        <v>798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P129+P132+P139+P144+P148+P152+P154</f>
        <v>0</v>
      </c>
      <c r="Q128" s="220"/>
      <c r="R128" s="221">
        <f>R129+R132+R139+R144+R148+R152+R154</f>
        <v>0</v>
      </c>
      <c r="S128" s="220"/>
      <c r="T128" s="222">
        <f>T129+T132+T139+T144+T148+T152+T154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182</v>
      </c>
      <c r="AT128" s="224" t="s">
        <v>85</v>
      </c>
      <c r="AU128" s="224" t="s">
        <v>86</v>
      </c>
      <c r="AY128" s="223" t="s">
        <v>154</v>
      </c>
      <c r="BK128" s="225">
        <f>BK129+BK132+BK139+BK144+BK148+BK152+BK154</f>
        <v>0</v>
      </c>
    </row>
    <row r="129" s="12" customFormat="1" ht="22.8" customHeight="1">
      <c r="A129" s="12"/>
      <c r="B129" s="212"/>
      <c r="C129" s="213"/>
      <c r="D129" s="214" t="s">
        <v>85</v>
      </c>
      <c r="E129" s="226" t="s">
        <v>799</v>
      </c>
      <c r="F129" s="226" t="s">
        <v>800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SUM(P130:P131)</f>
        <v>0</v>
      </c>
      <c r="Q129" s="220"/>
      <c r="R129" s="221">
        <f>SUM(R130:R131)</f>
        <v>0</v>
      </c>
      <c r="S129" s="220"/>
      <c r="T129" s="22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182</v>
      </c>
      <c r="AT129" s="224" t="s">
        <v>85</v>
      </c>
      <c r="AU129" s="224" t="s">
        <v>93</v>
      </c>
      <c r="AY129" s="223" t="s">
        <v>154</v>
      </c>
      <c r="BK129" s="225">
        <f>SUM(BK130:BK131)</f>
        <v>0</v>
      </c>
    </row>
    <row r="130" s="2" customFormat="1" ht="16.5" customHeight="1">
      <c r="A130" s="38"/>
      <c r="B130" s="39"/>
      <c r="C130" s="228" t="s">
        <v>93</v>
      </c>
      <c r="D130" s="228" t="s">
        <v>156</v>
      </c>
      <c r="E130" s="229" t="s">
        <v>801</v>
      </c>
      <c r="F130" s="230" t="s">
        <v>802</v>
      </c>
      <c r="G130" s="231" t="s">
        <v>803</v>
      </c>
      <c r="H130" s="232">
        <v>1</v>
      </c>
      <c r="I130" s="233"/>
      <c r="J130" s="234">
        <f>ROUND(I130*H130,2)</f>
        <v>0</v>
      </c>
      <c r="K130" s="230" t="s">
        <v>455</v>
      </c>
      <c r="L130" s="44"/>
      <c r="M130" s="235" t="s">
        <v>1</v>
      </c>
      <c r="N130" s="236" t="s">
        <v>51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804</v>
      </c>
      <c r="AT130" s="239" t="s">
        <v>156</v>
      </c>
      <c r="AU130" s="239" t="s">
        <v>95</v>
      </c>
      <c r="AY130" s="16" t="s">
        <v>154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6" t="s">
        <v>93</v>
      </c>
      <c r="BK130" s="240">
        <f>ROUND(I130*H130,2)</f>
        <v>0</v>
      </c>
      <c r="BL130" s="16" t="s">
        <v>804</v>
      </c>
      <c r="BM130" s="239" t="s">
        <v>805</v>
      </c>
    </row>
    <row r="131" s="2" customFormat="1" ht="16.5" customHeight="1">
      <c r="A131" s="38"/>
      <c r="B131" s="39"/>
      <c r="C131" s="228" t="s">
        <v>95</v>
      </c>
      <c r="D131" s="228" t="s">
        <v>156</v>
      </c>
      <c r="E131" s="229" t="s">
        <v>806</v>
      </c>
      <c r="F131" s="230" t="s">
        <v>807</v>
      </c>
      <c r="G131" s="231" t="s">
        <v>803</v>
      </c>
      <c r="H131" s="232">
        <v>1</v>
      </c>
      <c r="I131" s="233"/>
      <c r="J131" s="234">
        <f>ROUND(I131*H131,2)</f>
        <v>0</v>
      </c>
      <c r="K131" s="230" t="s">
        <v>455</v>
      </c>
      <c r="L131" s="44"/>
      <c r="M131" s="235" t="s">
        <v>1</v>
      </c>
      <c r="N131" s="236" t="s">
        <v>51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804</v>
      </c>
      <c r="AT131" s="239" t="s">
        <v>156</v>
      </c>
      <c r="AU131" s="239" t="s">
        <v>95</v>
      </c>
      <c r="AY131" s="16" t="s">
        <v>154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6" t="s">
        <v>93</v>
      </c>
      <c r="BK131" s="240">
        <f>ROUND(I131*H131,2)</f>
        <v>0</v>
      </c>
      <c r="BL131" s="16" t="s">
        <v>804</v>
      </c>
      <c r="BM131" s="239" t="s">
        <v>808</v>
      </c>
    </row>
    <row r="132" s="12" customFormat="1" ht="22.8" customHeight="1">
      <c r="A132" s="12"/>
      <c r="B132" s="212"/>
      <c r="C132" s="213"/>
      <c r="D132" s="214" t="s">
        <v>85</v>
      </c>
      <c r="E132" s="226" t="s">
        <v>809</v>
      </c>
      <c r="F132" s="226" t="s">
        <v>810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SUM(P133:P138)</f>
        <v>0</v>
      </c>
      <c r="Q132" s="220"/>
      <c r="R132" s="221">
        <f>SUM(R133:R138)</f>
        <v>0</v>
      </c>
      <c r="S132" s="220"/>
      <c r="T132" s="222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182</v>
      </c>
      <c r="AT132" s="224" t="s">
        <v>85</v>
      </c>
      <c r="AU132" s="224" t="s">
        <v>93</v>
      </c>
      <c r="AY132" s="223" t="s">
        <v>154</v>
      </c>
      <c r="BK132" s="225">
        <f>SUM(BK133:BK138)</f>
        <v>0</v>
      </c>
    </row>
    <row r="133" s="2" customFormat="1" ht="16.5" customHeight="1">
      <c r="A133" s="38"/>
      <c r="B133" s="39"/>
      <c r="C133" s="228" t="s">
        <v>169</v>
      </c>
      <c r="D133" s="228" t="s">
        <v>156</v>
      </c>
      <c r="E133" s="229" t="s">
        <v>811</v>
      </c>
      <c r="F133" s="230" t="s">
        <v>810</v>
      </c>
      <c r="G133" s="231" t="s">
        <v>803</v>
      </c>
      <c r="H133" s="232">
        <v>1</v>
      </c>
      <c r="I133" s="233"/>
      <c r="J133" s="234">
        <f>ROUND(I133*H133,2)</f>
        <v>0</v>
      </c>
      <c r="K133" s="230" t="s">
        <v>455</v>
      </c>
      <c r="L133" s="44"/>
      <c r="M133" s="235" t="s">
        <v>1</v>
      </c>
      <c r="N133" s="236" t="s">
        <v>51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804</v>
      </c>
      <c r="AT133" s="239" t="s">
        <v>156</v>
      </c>
      <c r="AU133" s="239" t="s">
        <v>95</v>
      </c>
      <c r="AY133" s="16" t="s">
        <v>154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6" t="s">
        <v>93</v>
      </c>
      <c r="BK133" s="240">
        <f>ROUND(I133*H133,2)</f>
        <v>0</v>
      </c>
      <c r="BL133" s="16" t="s">
        <v>804</v>
      </c>
      <c r="BM133" s="239" t="s">
        <v>812</v>
      </c>
    </row>
    <row r="134" s="2" customFormat="1">
      <c r="A134" s="38"/>
      <c r="B134" s="39"/>
      <c r="C134" s="40"/>
      <c r="D134" s="243" t="s">
        <v>207</v>
      </c>
      <c r="E134" s="40"/>
      <c r="F134" s="264" t="s">
        <v>813</v>
      </c>
      <c r="G134" s="40"/>
      <c r="H134" s="40"/>
      <c r="I134" s="265"/>
      <c r="J134" s="40"/>
      <c r="K134" s="40"/>
      <c r="L134" s="44"/>
      <c r="M134" s="266"/>
      <c r="N134" s="26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207</v>
      </c>
      <c r="AU134" s="16" t="s">
        <v>95</v>
      </c>
    </row>
    <row r="135" s="2" customFormat="1" ht="16.5" customHeight="1">
      <c r="A135" s="38"/>
      <c r="B135" s="39"/>
      <c r="C135" s="228" t="s">
        <v>161</v>
      </c>
      <c r="D135" s="228" t="s">
        <v>156</v>
      </c>
      <c r="E135" s="229" t="s">
        <v>814</v>
      </c>
      <c r="F135" s="230" t="s">
        <v>815</v>
      </c>
      <c r="G135" s="231" t="s">
        <v>803</v>
      </c>
      <c r="H135" s="232">
        <v>1</v>
      </c>
      <c r="I135" s="233"/>
      <c r="J135" s="234">
        <f>ROUND(I135*H135,2)</f>
        <v>0</v>
      </c>
      <c r="K135" s="230" t="s">
        <v>455</v>
      </c>
      <c r="L135" s="44"/>
      <c r="M135" s="235" t="s">
        <v>1</v>
      </c>
      <c r="N135" s="236" t="s">
        <v>51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804</v>
      </c>
      <c r="AT135" s="239" t="s">
        <v>156</v>
      </c>
      <c r="AU135" s="239" t="s">
        <v>95</v>
      </c>
      <c r="AY135" s="16" t="s">
        <v>154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6" t="s">
        <v>93</v>
      </c>
      <c r="BK135" s="240">
        <f>ROUND(I135*H135,2)</f>
        <v>0</v>
      </c>
      <c r="BL135" s="16" t="s">
        <v>804</v>
      </c>
      <c r="BM135" s="239" t="s">
        <v>816</v>
      </c>
    </row>
    <row r="136" s="2" customFormat="1">
      <c r="A136" s="38"/>
      <c r="B136" s="39"/>
      <c r="C136" s="40"/>
      <c r="D136" s="243" t="s">
        <v>207</v>
      </c>
      <c r="E136" s="40"/>
      <c r="F136" s="264" t="s">
        <v>817</v>
      </c>
      <c r="G136" s="40"/>
      <c r="H136" s="40"/>
      <c r="I136" s="265"/>
      <c r="J136" s="40"/>
      <c r="K136" s="40"/>
      <c r="L136" s="44"/>
      <c r="M136" s="266"/>
      <c r="N136" s="26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207</v>
      </c>
      <c r="AU136" s="16" t="s">
        <v>95</v>
      </c>
    </row>
    <row r="137" s="2" customFormat="1" ht="16.5" customHeight="1">
      <c r="A137" s="38"/>
      <c r="B137" s="39"/>
      <c r="C137" s="228" t="s">
        <v>182</v>
      </c>
      <c r="D137" s="228" t="s">
        <v>156</v>
      </c>
      <c r="E137" s="229" t="s">
        <v>818</v>
      </c>
      <c r="F137" s="230" t="s">
        <v>819</v>
      </c>
      <c r="G137" s="231" t="s">
        <v>803</v>
      </c>
      <c r="H137" s="232">
        <v>1</v>
      </c>
      <c r="I137" s="233"/>
      <c r="J137" s="234">
        <f>ROUND(I137*H137,2)</f>
        <v>0</v>
      </c>
      <c r="K137" s="230" t="s">
        <v>455</v>
      </c>
      <c r="L137" s="44"/>
      <c r="M137" s="235" t="s">
        <v>1</v>
      </c>
      <c r="N137" s="236" t="s">
        <v>51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804</v>
      </c>
      <c r="AT137" s="239" t="s">
        <v>156</v>
      </c>
      <c r="AU137" s="239" t="s">
        <v>95</v>
      </c>
      <c r="AY137" s="16" t="s">
        <v>154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6" t="s">
        <v>93</v>
      </c>
      <c r="BK137" s="240">
        <f>ROUND(I137*H137,2)</f>
        <v>0</v>
      </c>
      <c r="BL137" s="16" t="s">
        <v>804</v>
      </c>
      <c r="BM137" s="239" t="s">
        <v>820</v>
      </c>
    </row>
    <row r="138" s="2" customFormat="1">
      <c r="A138" s="38"/>
      <c r="B138" s="39"/>
      <c r="C138" s="40"/>
      <c r="D138" s="243" t="s">
        <v>207</v>
      </c>
      <c r="E138" s="40"/>
      <c r="F138" s="264" t="s">
        <v>821</v>
      </c>
      <c r="G138" s="40"/>
      <c r="H138" s="40"/>
      <c r="I138" s="265"/>
      <c r="J138" s="40"/>
      <c r="K138" s="40"/>
      <c r="L138" s="44"/>
      <c r="M138" s="266"/>
      <c r="N138" s="26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207</v>
      </c>
      <c r="AU138" s="16" t="s">
        <v>95</v>
      </c>
    </row>
    <row r="139" s="12" customFormat="1" ht="22.8" customHeight="1">
      <c r="A139" s="12"/>
      <c r="B139" s="212"/>
      <c r="C139" s="213"/>
      <c r="D139" s="214" t="s">
        <v>85</v>
      </c>
      <c r="E139" s="226" t="s">
        <v>822</v>
      </c>
      <c r="F139" s="226" t="s">
        <v>823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SUM(P140:P143)</f>
        <v>0</v>
      </c>
      <c r="Q139" s="220"/>
      <c r="R139" s="221">
        <f>SUM(R140:R143)</f>
        <v>0</v>
      </c>
      <c r="S139" s="220"/>
      <c r="T139" s="222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182</v>
      </c>
      <c r="AT139" s="224" t="s">
        <v>85</v>
      </c>
      <c r="AU139" s="224" t="s">
        <v>93</v>
      </c>
      <c r="AY139" s="223" t="s">
        <v>154</v>
      </c>
      <c r="BK139" s="225">
        <f>SUM(BK140:BK143)</f>
        <v>0</v>
      </c>
    </row>
    <row r="140" s="2" customFormat="1" ht="16.5" customHeight="1">
      <c r="A140" s="38"/>
      <c r="B140" s="39"/>
      <c r="C140" s="228" t="s">
        <v>187</v>
      </c>
      <c r="D140" s="228" t="s">
        <v>156</v>
      </c>
      <c r="E140" s="229" t="s">
        <v>824</v>
      </c>
      <c r="F140" s="230" t="s">
        <v>825</v>
      </c>
      <c r="G140" s="231" t="s">
        <v>803</v>
      </c>
      <c r="H140" s="232">
        <v>1</v>
      </c>
      <c r="I140" s="233"/>
      <c r="J140" s="234">
        <f>ROUND(I140*H140,2)</f>
        <v>0</v>
      </c>
      <c r="K140" s="230" t="s">
        <v>455</v>
      </c>
      <c r="L140" s="44"/>
      <c r="M140" s="235" t="s">
        <v>1</v>
      </c>
      <c r="N140" s="236" t="s">
        <v>51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804</v>
      </c>
      <c r="AT140" s="239" t="s">
        <v>156</v>
      </c>
      <c r="AU140" s="239" t="s">
        <v>95</v>
      </c>
      <c r="AY140" s="16" t="s">
        <v>154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6" t="s">
        <v>93</v>
      </c>
      <c r="BK140" s="240">
        <f>ROUND(I140*H140,2)</f>
        <v>0</v>
      </c>
      <c r="BL140" s="16" t="s">
        <v>804</v>
      </c>
      <c r="BM140" s="239" t="s">
        <v>826</v>
      </c>
    </row>
    <row r="141" s="2" customFormat="1">
      <c r="A141" s="38"/>
      <c r="B141" s="39"/>
      <c r="C141" s="40"/>
      <c r="D141" s="243" t="s">
        <v>207</v>
      </c>
      <c r="E141" s="40"/>
      <c r="F141" s="264" t="s">
        <v>827</v>
      </c>
      <c r="G141" s="40"/>
      <c r="H141" s="40"/>
      <c r="I141" s="265"/>
      <c r="J141" s="40"/>
      <c r="K141" s="40"/>
      <c r="L141" s="44"/>
      <c r="M141" s="266"/>
      <c r="N141" s="26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207</v>
      </c>
      <c r="AU141" s="16" t="s">
        <v>95</v>
      </c>
    </row>
    <row r="142" s="2" customFormat="1" ht="16.5" customHeight="1">
      <c r="A142" s="38"/>
      <c r="B142" s="39"/>
      <c r="C142" s="228" t="s">
        <v>193</v>
      </c>
      <c r="D142" s="228" t="s">
        <v>156</v>
      </c>
      <c r="E142" s="229" t="s">
        <v>828</v>
      </c>
      <c r="F142" s="230" t="s">
        <v>829</v>
      </c>
      <c r="G142" s="231" t="s">
        <v>803</v>
      </c>
      <c r="H142" s="232">
        <v>1</v>
      </c>
      <c r="I142" s="233"/>
      <c r="J142" s="234">
        <f>ROUND(I142*H142,2)</f>
        <v>0</v>
      </c>
      <c r="K142" s="230" t="s">
        <v>455</v>
      </c>
      <c r="L142" s="44"/>
      <c r="M142" s="235" t="s">
        <v>1</v>
      </c>
      <c r="N142" s="236" t="s">
        <v>51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804</v>
      </c>
      <c r="AT142" s="239" t="s">
        <v>156</v>
      </c>
      <c r="AU142" s="239" t="s">
        <v>95</v>
      </c>
      <c r="AY142" s="16" t="s">
        <v>154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6" t="s">
        <v>93</v>
      </c>
      <c r="BK142" s="240">
        <f>ROUND(I142*H142,2)</f>
        <v>0</v>
      </c>
      <c r="BL142" s="16" t="s">
        <v>804</v>
      </c>
      <c r="BM142" s="239" t="s">
        <v>830</v>
      </c>
    </row>
    <row r="143" s="2" customFormat="1">
      <c r="A143" s="38"/>
      <c r="B143" s="39"/>
      <c r="C143" s="40"/>
      <c r="D143" s="243" t="s">
        <v>207</v>
      </c>
      <c r="E143" s="40"/>
      <c r="F143" s="264" t="s">
        <v>831</v>
      </c>
      <c r="G143" s="40"/>
      <c r="H143" s="40"/>
      <c r="I143" s="265"/>
      <c r="J143" s="40"/>
      <c r="K143" s="40"/>
      <c r="L143" s="44"/>
      <c r="M143" s="266"/>
      <c r="N143" s="26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207</v>
      </c>
      <c r="AU143" s="16" t="s">
        <v>95</v>
      </c>
    </row>
    <row r="144" s="12" customFormat="1" ht="22.8" customHeight="1">
      <c r="A144" s="12"/>
      <c r="B144" s="212"/>
      <c r="C144" s="213"/>
      <c r="D144" s="214" t="s">
        <v>85</v>
      </c>
      <c r="E144" s="226" t="s">
        <v>832</v>
      </c>
      <c r="F144" s="226" t="s">
        <v>833</v>
      </c>
      <c r="G144" s="213"/>
      <c r="H144" s="213"/>
      <c r="I144" s="216"/>
      <c r="J144" s="227">
        <f>BK144</f>
        <v>0</v>
      </c>
      <c r="K144" s="213"/>
      <c r="L144" s="218"/>
      <c r="M144" s="219"/>
      <c r="N144" s="220"/>
      <c r="O144" s="220"/>
      <c r="P144" s="221">
        <f>SUM(P145:P147)</f>
        <v>0</v>
      </c>
      <c r="Q144" s="220"/>
      <c r="R144" s="221">
        <f>SUM(R145:R147)</f>
        <v>0</v>
      </c>
      <c r="S144" s="220"/>
      <c r="T144" s="22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3" t="s">
        <v>182</v>
      </c>
      <c r="AT144" s="224" t="s">
        <v>85</v>
      </c>
      <c r="AU144" s="224" t="s">
        <v>93</v>
      </c>
      <c r="AY144" s="223" t="s">
        <v>154</v>
      </c>
      <c r="BK144" s="225">
        <f>SUM(BK145:BK147)</f>
        <v>0</v>
      </c>
    </row>
    <row r="145" s="2" customFormat="1" ht="16.5" customHeight="1">
      <c r="A145" s="38"/>
      <c r="B145" s="39"/>
      <c r="C145" s="228" t="s">
        <v>199</v>
      </c>
      <c r="D145" s="228" t="s">
        <v>156</v>
      </c>
      <c r="E145" s="229" t="s">
        <v>834</v>
      </c>
      <c r="F145" s="230" t="s">
        <v>833</v>
      </c>
      <c r="G145" s="231" t="s">
        <v>803</v>
      </c>
      <c r="H145" s="232">
        <v>1</v>
      </c>
      <c r="I145" s="233"/>
      <c r="J145" s="234">
        <f>ROUND(I145*H145,2)</f>
        <v>0</v>
      </c>
      <c r="K145" s="230" t="s">
        <v>455</v>
      </c>
      <c r="L145" s="44"/>
      <c r="M145" s="235" t="s">
        <v>1</v>
      </c>
      <c r="N145" s="236" t="s">
        <v>51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804</v>
      </c>
      <c r="AT145" s="239" t="s">
        <v>156</v>
      </c>
      <c r="AU145" s="239" t="s">
        <v>95</v>
      </c>
      <c r="AY145" s="16" t="s">
        <v>154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6" t="s">
        <v>93</v>
      </c>
      <c r="BK145" s="240">
        <f>ROUND(I145*H145,2)</f>
        <v>0</v>
      </c>
      <c r="BL145" s="16" t="s">
        <v>804</v>
      </c>
      <c r="BM145" s="239" t="s">
        <v>835</v>
      </c>
    </row>
    <row r="146" s="2" customFormat="1" ht="16.5" customHeight="1">
      <c r="A146" s="38"/>
      <c r="B146" s="39"/>
      <c r="C146" s="228" t="s">
        <v>203</v>
      </c>
      <c r="D146" s="228" t="s">
        <v>156</v>
      </c>
      <c r="E146" s="229" t="s">
        <v>836</v>
      </c>
      <c r="F146" s="230" t="s">
        <v>837</v>
      </c>
      <c r="G146" s="231" t="s">
        <v>803</v>
      </c>
      <c r="H146" s="232">
        <v>1</v>
      </c>
      <c r="I146" s="233"/>
      <c r="J146" s="234">
        <f>ROUND(I146*H146,2)</f>
        <v>0</v>
      </c>
      <c r="K146" s="230" t="s">
        <v>455</v>
      </c>
      <c r="L146" s="44"/>
      <c r="M146" s="235" t="s">
        <v>1</v>
      </c>
      <c r="N146" s="236" t="s">
        <v>51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804</v>
      </c>
      <c r="AT146" s="239" t="s">
        <v>156</v>
      </c>
      <c r="AU146" s="239" t="s">
        <v>95</v>
      </c>
      <c r="AY146" s="16" t="s">
        <v>154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6" t="s">
        <v>93</v>
      </c>
      <c r="BK146" s="240">
        <f>ROUND(I146*H146,2)</f>
        <v>0</v>
      </c>
      <c r="BL146" s="16" t="s">
        <v>804</v>
      </c>
      <c r="BM146" s="239" t="s">
        <v>838</v>
      </c>
    </row>
    <row r="147" s="2" customFormat="1">
      <c r="A147" s="38"/>
      <c r="B147" s="39"/>
      <c r="C147" s="40"/>
      <c r="D147" s="243" t="s">
        <v>207</v>
      </c>
      <c r="E147" s="40"/>
      <c r="F147" s="264" t="s">
        <v>839</v>
      </c>
      <c r="G147" s="40"/>
      <c r="H147" s="40"/>
      <c r="I147" s="265"/>
      <c r="J147" s="40"/>
      <c r="K147" s="40"/>
      <c r="L147" s="44"/>
      <c r="M147" s="266"/>
      <c r="N147" s="26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207</v>
      </c>
      <c r="AU147" s="16" t="s">
        <v>95</v>
      </c>
    </row>
    <row r="148" s="12" customFormat="1" ht="22.8" customHeight="1">
      <c r="A148" s="12"/>
      <c r="B148" s="212"/>
      <c r="C148" s="213"/>
      <c r="D148" s="214" t="s">
        <v>85</v>
      </c>
      <c r="E148" s="226" t="s">
        <v>840</v>
      </c>
      <c r="F148" s="226" t="s">
        <v>841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SUM(P149:P151)</f>
        <v>0</v>
      </c>
      <c r="Q148" s="220"/>
      <c r="R148" s="221">
        <f>SUM(R149:R151)</f>
        <v>0</v>
      </c>
      <c r="S148" s="220"/>
      <c r="T148" s="222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182</v>
      </c>
      <c r="AT148" s="224" t="s">
        <v>85</v>
      </c>
      <c r="AU148" s="224" t="s">
        <v>93</v>
      </c>
      <c r="AY148" s="223" t="s">
        <v>154</v>
      </c>
      <c r="BK148" s="225">
        <f>SUM(BK149:BK151)</f>
        <v>0</v>
      </c>
    </row>
    <row r="149" s="2" customFormat="1" ht="16.5" customHeight="1">
      <c r="A149" s="38"/>
      <c r="B149" s="39"/>
      <c r="C149" s="228" t="s">
        <v>212</v>
      </c>
      <c r="D149" s="228" t="s">
        <v>156</v>
      </c>
      <c r="E149" s="229" t="s">
        <v>842</v>
      </c>
      <c r="F149" s="230" t="s">
        <v>841</v>
      </c>
      <c r="G149" s="231" t="s">
        <v>803</v>
      </c>
      <c r="H149" s="232">
        <v>1</v>
      </c>
      <c r="I149" s="233"/>
      <c r="J149" s="234">
        <f>ROUND(I149*H149,2)</f>
        <v>0</v>
      </c>
      <c r="K149" s="230" t="s">
        <v>455</v>
      </c>
      <c r="L149" s="44"/>
      <c r="M149" s="235" t="s">
        <v>1</v>
      </c>
      <c r="N149" s="236" t="s">
        <v>51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804</v>
      </c>
      <c r="AT149" s="239" t="s">
        <v>156</v>
      </c>
      <c r="AU149" s="239" t="s">
        <v>95</v>
      </c>
      <c r="AY149" s="16" t="s">
        <v>154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6" t="s">
        <v>93</v>
      </c>
      <c r="BK149" s="240">
        <f>ROUND(I149*H149,2)</f>
        <v>0</v>
      </c>
      <c r="BL149" s="16" t="s">
        <v>804</v>
      </c>
      <c r="BM149" s="239" t="s">
        <v>843</v>
      </c>
    </row>
    <row r="150" s="2" customFormat="1" ht="16.5" customHeight="1">
      <c r="A150" s="38"/>
      <c r="B150" s="39"/>
      <c r="C150" s="228" t="s">
        <v>219</v>
      </c>
      <c r="D150" s="228" t="s">
        <v>156</v>
      </c>
      <c r="E150" s="229" t="s">
        <v>844</v>
      </c>
      <c r="F150" s="230" t="s">
        <v>845</v>
      </c>
      <c r="G150" s="231" t="s">
        <v>803</v>
      </c>
      <c r="H150" s="232">
        <v>1</v>
      </c>
      <c r="I150" s="233"/>
      <c r="J150" s="234">
        <f>ROUND(I150*H150,2)</f>
        <v>0</v>
      </c>
      <c r="K150" s="230" t="s">
        <v>455</v>
      </c>
      <c r="L150" s="44"/>
      <c r="M150" s="235" t="s">
        <v>1</v>
      </c>
      <c r="N150" s="236" t="s">
        <v>51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804</v>
      </c>
      <c r="AT150" s="239" t="s">
        <v>156</v>
      </c>
      <c r="AU150" s="239" t="s">
        <v>95</v>
      </c>
      <c r="AY150" s="16" t="s">
        <v>154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6" t="s">
        <v>93</v>
      </c>
      <c r="BK150" s="240">
        <f>ROUND(I150*H150,2)</f>
        <v>0</v>
      </c>
      <c r="BL150" s="16" t="s">
        <v>804</v>
      </c>
      <c r="BM150" s="239" t="s">
        <v>846</v>
      </c>
    </row>
    <row r="151" s="2" customFormat="1">
      <c r="A151" s="38"/>
      <c r="B151" s="39"/>
      <c r="C151" s="40"/>
      <c r="D151" s="243" t="s">
        <v>207</v>
      </c>
      <c r="E151" s="40"/>
      <c r="F151" s="264" t="s">
        <v>847</v>
      </c>
      <c r="G151" s="40"/>
      <c r="H151" s="40"/>
      <c r="I151" s="265"/>
      <c r="J151" s="40"/>
      <c r="K151" s="40"/>
      <c r="L151" s="44"/>
      <c r="M151" s="266"/>
      <c r="N151" s="26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207</v>
      </c>
      <c r="AU151" s="16" t="s">
        <v>95</v>
      </c>
    </row>
    <row r="152" s="12" customFormat="1" ht="22.8" customHeight="1">
      <c r="A152" s="12"/>
      <c r="B152" s="212"/>
      <c r="C152" s="213"/>
      <c r="D152" s="214" t="s">
        <v>85</v>
      </c>
      <c r="E152" s="226" t="s">
        <v>848</v>
      </c>
      <c r="F152" s="226" t="s">
        <v>849</v>
      </c>
      <c r="G152" s="213"/>
      <c r="H152" s="213"/>
      <c r="I152" s="216"/>
      <c r="J152" s="227">
        <f>BK152</f>
        <v>0</v>
      </c>
      <c r="K152" s="213"/>
      <c r="L152" s="218"/>
      <c r="M152" s="219"/>
      <c r="N152" s="220"/>
      <c r="O152" s="220"/>
      <c r="P152" s="221">
        <f>P153</f>
        <v>0</v>
      </c>
      <c r="Q152" s="220"/>
      <c r="R152" s="221">
        <f>R153</f>
        <v>0</v>
      </c>
      <c r="S152" s="220"/>
      <c r="T152" s="222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182</v>
      </c>
      <c r="AT152" s="224" t="s">
        <v>85</v>
      </c>
      <c r="AU152" s="224" t="s">
        <v>93</v>
      </c>
      <c r="AY152" s="223" t="s">
        <v>154</v>
      </c>
      <c r="BK152" s="225">
        <f>BK153</f>
        <v>0</v>
      </c>
    </row>
    <row r="153" s="2" customFormat="1" ht="16.5" customHeight="1">
      <c r="A153" s="38"/>
      <c r="B153" s="39"/>
      <c r="C153" s="228" t="s">
        <v>224</v>
      </c>
      <c r="D153" s="228" t="s">
        <v>156</v>
      </c>
      <c r="E153" s="229" t="s">
        <v>850</v>
      </c>
      <c r="F153" s="230" t="s">
        <v>851</v>
      </c>
      <c r="G153" s="231" t="s">
        <v>803</v>
      </c>
      <c r="H153" s="232">
        <v>1</v>
      </c>
      <c r="I153" s="233"/>
      <c r="J153" s="234">
        <f>ROUND(I153*H153,2)</f>
        <v>0</v>
      </c>
      <c r="K153" s="230" t="s">
        <v>455</v>
      </c>
      <c r="L153" s="44"/>
      <c r="M153" s="235" t="s">
        <v>1</v>
      </c>
      <c r="N153" s="236" t="s">
        <v>51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804</v>
      </c>
      <c r="AT153" s="239" t="s">
        <v>156</v>
      </c>
      <c r="AU153" s="239" t="s">
        <v>95</v>
      </c>
      <c r="AY153" s="16" t="s">
        <v>154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6" t="s">
        <v>93</v>
      </c>
      <c r="BK153" s="240">
        <f>ROUND(I153*H153,2)</f>
        <v>0</v>
      </c>
      <c r="BL153" s="16" t="s">
        <v>804</v>
      </c>
      <c r="BM153" s="239" t="s">
        <v>852</v>
      </c>
    </row>
    <row r="154" s="12" customFormat="1" ht="22.8" customHeight="1">
      <c r="A154" s="12"/>
      <c r="B154" s="212"/>
      <c r="C154" s="213"/>
      <c r="D154" s="214" t="s">
        <v>85</v>
      </c>
      <c r="E154" s="226" t="s">
        <v>853</v>
      </c>
      <c r="F154" s="226" t="s">
        <v>854</v>
      </c>
      <c r="G154" s="213"/>
      <c r="H154" s="213"/>
      <c r="I154" s="216"/>
      <c r="J154" s="227">
        <f>BK154</f>
        <v>0</v>
      </c>
      <c r="K154" s="213"/>
      <c r="L154" s="218"/>
      <c r="M154" s="219"/>
      <c r="N154" s="220"/>
      <c r="O154" s="220"/>
      <c r="P154" s="221">
        <f>SUM(P155:P156)</f>
        <v>0</v>
      </c>
      <c r="Q154" s="220"/>
      <c r="R154" s="221">
        <f>SUM(R155:R156)</f>
        <v>0</v>
      </c>
      <c r="S154" s="220"/>
      <c r="T154" s="222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3" t="s">
        <v>182</v>
      </c>
      <c r="AT154" s="224" t="s">
        <v>85</v>
      </c>
      <c r="AU154" s="224" t="s">
        <v>93</v>
      </c>
      <c r="AY154" s="223" t="s">
        <v>154</v>
      </c>
      <c r="BK154" s="225">
        <f>SUM(BK155:BK156)</f>
        <v>0</v>
      </c>
    </row>
    <row r="155" s="2" customFormat="1" ht="16.5" customHeight="1">
      <c r="A155" s="38"/>
      <c r="B155" s="39"/>
      <c r="C155" s="228" t="s">
        <v>231</v>
      </c>
      <c r="D155" s="228" t="s">
        <v>156</v>
      </c>
      <c r="E155" s="229" t="s">
        <v>855</v>
      </c>
      <c r="F155" s="230" t="s">
        <v>856</v>
      </c>
      <c r="G155" s="231" t="s">
        <v>803</v>
      </c>
      <c r="H155" s="232">
        <v>1</v>
      </c>
      <c r="I155" s="233"/>
      <c r="J155" s="234">
        <f>ROUND(I155*H155,2)</f>
        <v>0</v>
      </c>
      <c r="K155" s="230" t="s">
        <v>455</v>
      </c>
      <c r="L155" s="44"/>
      <c r="M155" s="235" t="s">
        <v>1</v>
      </c>
      <c r="N155" s="236" t="s">
        <v>51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804</v>
      </c>
      <c r="AT155" s="239" t="s">
        <v>156</v>
      </c>
      <c r="AU155" s="239" t="s">
        <v>95</v>
      </c>
      <c r="AY155" s="16" t="s">
        <v>154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6" t="s">
        <v>93</v>
      </c>
      <c r="BK155" s="240">
        <f>ROUND(I155*H155,2)</f>
        <v>0</v>
      </c>
      <c r="BL155" s="16" t="s">
        <v>804</v>
      </c>
      <c r="BM155" s="239" t="s">
        <v>857</v>
      </c>
    </row>
    <row r="156" s="2" customFormat="1">
      <c r="A156" s="38"/>
      <c r="B156" s="39"/>
      <c r="C156" s="40"/>
      <c r="D156" s="243" t="s">
        <v>207</v>
      </c>
      <c r="E156" s="40"/>
      <c r="F156" s="264" t="s">
        <v>858</v>
      </c>
      <c r="G156" s="40"/>
      <c r="H156" s="40"/>
      <c r="I156" s="265"/>
      <c r="J156" s="40"/>
      <c r="K156" s="40"/>
      <c r="L156" s="44"/>
      <c r="M156" s="284"/>
      <c r="N156" s="285"/>
      <c r="O156" s="281"/>
      <c r="P156" s="281"/>
      <c r="Q156" s="281"/>
      <c r="R156" s="281"/>
      <c r="S156" s="281"/>
      <c r="T156" s="286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6" t="s">
        <v>207</v>
      </c>
      <c r="AU156" s="16" t="s">
        <v>95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CwhBOx2eJu69dgPB539taxek/J2hU0SwaudRdo+Uk1WisHVaZOiGcezCUBNYWci2msQMEdLhkBw9uOZxaSNiuA==" hashValue="SJSdiFZ4hXoW/j3xxwmmk9FRi9z5RC4gHqNu+FVoaCRq7wScoPWbchJ69ZA/OJMxXlVEvdnC8fwdW78hJZE5/g==" algorithmName="SHA-512" password="CC35"/>
  <autoFilter ref="C126:K156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95</v>
      </c>
    </row>
    <row r="4" s="1" customFormat="1" ht="24.96" customHeight="1">
      <c r="B4" s="19"/>
      <c r="D4" s="148" t="s">
        <v>114</v>
      </c>
      <c r="L4" s="19"/>
      <c r="M4" s="14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0" t="s">
        <v>16</v>
      </c>
      <c r="L6" s="19"/>
    </row>
    <row r="7" s="1" customFormat="1" ht="16.5" customHeight="1">
      <c r="B7" s="19"/>
      <c r="E7" s="151" t="str">
        <f>'Rekapitulace zakázky'!K6</f>
        <v>Oprava mostu v km 32,956 trati Noutonice_Podlešín</v>
      </c>
      <c r="F7" s="150"/>
      <c r="G7" s="150"/>
      <c r="H7" s="150"/>
      <c r="L7" s="19"/>
    </row>
    <row r="8" s="1" customFormat="1" ht="12" customHeight="1">
      <c r="B8" s="19"/>
      <c r="D8" s="150" t="s">
        <v>115</v>
      </c>
      <c r="L8" s="19"/>
    </row>
    <row r="9" s="2" customFormat="1" ht="16.5" customHeight="1">
      <c r="A9" s="38"/>
      <c r="B9" s="44"/>
      <c r="C9" s="38"/>
      <c r="D9" s="38"/>
      <c r="E9" s="151" t="s">
        <v>787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117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859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19</v>
      </c>
      <c r="G13" s="38"/>
      <c r="H13" s="38"/>
      <c r="I13" s="150" t="s">
        <v>20</v>
      </c>
      <c r="J13" s="141" t="s">
        <v>7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21</v>
      </c>
      <c r="E14" s="38"/>
      <c r="F14" s="141" t="s">
        <v>22</v>
      </c>
      <c r="G14" s="38"/>
      <c r="H14" s="38"/>
      <c r="I14" s="150" t="s">
        <v>23</v>
      </c>
      <c r="J14" s="153" t="str">
        <f>'Rekapitulace zakázky'!AN8</f>
        <v>19. 10. 2020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21.84" customHeight="1">
      <c r="A15" s="38"/>
      <c r="B15" s="44"/>
      <c r="C15" s="38"/>
      <c r="D15" s="154" t="s">
        <v>25</v>
      </c>
      <c r="E15" s="38"/>
      <c r="F15" s="155" t="s">
        <v>26</v>
      </c>
      <c r="G15" s="38"/>
      <c r="H15" s="38"/>
      <c r="I15" s="154" t="s">
        <v>27</v>
      </c>
      <c r="J15" s="155" t="s">
        <v>28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29</v>
      </c>
      <c r="E16" s="38"/>
      <c r="F16" s="38"/>
      <c r="G16" s="38"/>
      <c r="H16" s="38"/>
      <c r="I16" s="150" t="s">
        <v>30</v>
      </c>
      <c r="J16" s="141" t="s">
        <v>31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32</v>
      </c>
      <c r="F17" s="38"/>
      <c r="G17" s="38"/>
      <c r="H17" s="38"/>
      <c r="I17" s="150" t="s">
        <v>33</v>
      </c>
      <c r="J17" s="141" t="s">
        <v>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35</v>
      </c>
      <c r="E19" s="38"/>
      <c r="F19" s="38"/>
      <c r="G19" s="38"/>
      <c r="H19" s="38"/>
      <c r="I19" s="150" t="s">
        <v>30</v>
      </c>
      <c r="J19" s="32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41"/>
      <c r="G20" s="141"/>
      <c r="H20" s="141"/>
      <c r="I20" s="150" t="s">
        <v>33</v>
      </c>
      <c r="J20" s="32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37</v>
      </c>
      <c r="E22" s="38"/>
      <c r="F22" s="38"/>
      <c r="G22" s="38"/>
      <c r="H22" s="38"/>
      <c r="I22" s="150" t="s">
        <v>30</v>
      </c>
      <c r="J22" s="141" t="s">
        <v>38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39</v>
      </c>
      <c r="F23" s="38"/>
      <c r="G23" s="38"/>
      <c r="H23" s="38"/>
      <c r="I23" s="150" t="s">
        <v>33</v>
      </c>
      <c r="J23" s="141" t="s">
        <v>40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42</v>
      </c>
      <c r="E25" s="38"/>
      <c r="F25" s="38"/>
      <c r="G25" s="38"/>
      <c r="H25" s="38"/>
      <c r="I25" s="150" t="s">
        <v>30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 xml:space="preserve"> </v>
      </c>
      <c r="F26" s="38"/>
      <c r="G26" s="38"/>
      <c r="H26" s="38"/>
      <c r="I26" s="150" t="s">
        <v>33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44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1" t="s">
        <v>46</v>
      </c>
      <c r="E32" s="38"/>
      <c r="F32" s="38"/>
      <c r="G32" s="38"/>
      <c r="H32" s="38"/>
      <c r="I32" s="38"/>
      <c r="J32" s="162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3" t="s">
        <v>48</v>
      </c>
      <c r="G34" s="38"/>
      <c r="H34" s="38"/>
      <c r="I34" s="163" t="s">
        <v>47</v>
      </c>
      <c r="J34" s="163" t="s">
        <v>49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4" t="s">
        <v>50</v>
      </c>
      <c r="E35" s="150" t="s">
        <v>51</v>
      </c>
      <c r="F35" s="165">
        <f>ROUND((SUM(BE121:BE125)),  2)</f>
        <v>0</v>
      </c>
      <c r="G35" s="38"/>
      <c r="H35" s="38"/>
      <c r="I35" s="166">
        <v>0.20999999999999999</v>
      </c>
      <c r="J35" s="165">
        <f>ROUND(((SUM(BE121:BE125))*I35),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52</v>
      </c>
      <c r="F36" s="165">
        <f>ROUND((SUM(BF121:BF125)),  2)</f>
        <v>0</v>
      </c>
      <c r="G36" s="38"/>
      <c r="H36" s="38"/>
      <c r="I36" s="166">
        <v>0.14999999999999999</v>
      </c>
      <c r="J36" s="165">
        <f>ROUND(((SUM(BF121:BF125))*I36),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53</v>
      </c>
      <c r="F37" s="165">
        <f>ROUND((SUM(BG121:BG125)),  2)</f>
        <v>0</v>
      </c>
      <c r="G37" s="38"/>
      <c r="H37" s="38"/>
      <c r="I37" s="166">
        <v>0.20999999999999999</v>
      </c>
      <c r="J37" s="16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54</v>
      </c>
      <c r="F38" s="165">
        <f>ROUND((SUM(BH121:BH125)),  2)</f>
        <v>0</v>
      </c>
      <c r="G38" s="38"/>
      <c r="H38" s="38"/>
      <c r="I38" s="166">
        <v>0.14999999999999999</v>
      </c>
      <c r="J38" s="165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55</v>
      </c>
      <c r="F39" s="165">
        <f>ROUND((SUM(BI121:BI125)),  2)</f>
        <v>0</v>
      </c>
      <c r="G39" s="38"/>
      <c r="H39" s="38"/>
      <c r="I39" s="166">
        <v>0</v>
      </c>
      <c r="J39" s="165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7"/>
      <c r="D41" s="168" t="s">
        <v>56</v>
      </c>
      <c r="E41" s="169"/>
      <c r="F41" s="169"/>
      <c r="G41" s="170" t="s">
        <v>57</v>
      </c>
      <c r="H41" s="171" t="s">
        <v>58</v>
      </c>
      <c r="I41" s="169"/>
      <c r="J41" s="172">
        <f>SUM(J32:J39)</f>
        <v>0</v>
      </c>
      <c r="K41" s="173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2" customFormat="1" ht="14.4" customHeight="1">
      <c r="B49" s="63"/>
      <c r="D49" s="174" t="s">
        <v>59</v>
      </c>
      <c r="E49" s="175"/>
      <c r="F49" s="175"/>
      <c r="G49" s="174" t="s">
        <v>60</v>
      </c>
      <c r="H49" s="175"/>
      <c r="I49" s="175"/>
      <c r="J49" s="175"/>
      <c r="K49" s="175"/>
      <c r="L49" s="63"/>
    </row>
    <row r="50">
      <c r="B50" s="19"/>
      <c r="L50" s="19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 s="2" customFormat="1">
      <c r="A60" s="38"/>
      <c r="B60" s="44"/>
      <c r="C60" s="38"/>
      <c r="D60" s="176" t="s">
        <v>61</v>
      </c>
      <c r="E60" s="177"/>
      <c r="F60" s="178" t="s">
        <v>62</v>
      </c>
      <c r="G60" s="176" t="s">
        <v>61</v>
      </c>
      <c r="H60" s="177"/>
      <c r="I60" s="177"/>
      <c r="J60" s="179" t="s">
        <v>62</v>
      </c>
      <c r="K60" s="177"/>
      <c r="L60" s="63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>
      <c r="B61" s="19"/>
      <c r="L61" s="19"/>
    </row>
    <row r="62">
      <c r="B62" s="19"/>
      <c r="L62" s="19"/>
    </row>
    <row r="63">
      <c r="B63" s="19"/>
      <c r="L63" s="19"/>
    </row>
    <row r="64" s="2" customFormat="1">
      <c r="A64" s="38"/>
      <c r="B64" s="44"/>
      <c r="C64" s="38"/>
      <c r="D64" s="174" t="s">
        <v>63</v>
      </c>
      <c r="E64" s="180"/>
      <c r="F64" s="180"/>
      <c r="G64" s="174" t="s">
        <v>64</v>
      </c>
      <c r="H64" s="180"/>
      <c r="I64" s="180"/>
      <c r="J64" s="180"/>
      <c r="K64" s="180"/>
      <c r="L64" s="63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>
      <c r="B65" s="19"/>
      <c r="L65" s="1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 s="2" customFormat="1">
      <c r="A75" s="38"/>
      <c r="B75" s="44"/>
      <c r="C75" s="38"/>
      <c r="D75" s="176" t="s">
        <v>61</v>
      </c>
      <c r="E75" s="177"/>
      <c r="F75" s="178" t="s">
        <v>62</v>
      </c>
      <c r="G75" s="176" t="s">
        <v>61</v>
      </c>
      <c r="H75" s="177"/>
      <c r="I75" s="177"/>
      <c r="J75" s="179" t="s">
        <v>62</v>
      </c>
      <c r="K75" s="177"/>
      <c r="L75" s="63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4.4" customHeight="1">
      <c r="A76" s="38"/>
      <c r="B76" s="181"/>
      <c r="C76" s="182"/>
      <c r="D76" s="182"/>
      <c r="E76" s="182"/>
      <c r="F76" s="182"/>
      <c r="G76" s="182"/>
      <c r="H76" s="182"/>
      <c r="I76" s="182"/>
      <c r="J76" s="182"/>
      <c r="K76" s="18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183"/>
      <c r="C80" s="184"/>
      <c r="D80" s="184"/>
      <c r="E80" s="184"/>
      <c r="F80" s="184"/>
      <c r="G80" s="184"/>
      <c r="H80" s="184"/>
      <c r="I80" s="184"/>
      <c r="J80" s="184"/>
      <c r="K80" s="184"/>
      <c r="L80" s="63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2" t="s">
        <v>119</v>
      </c>
      <c r="D81" s="40"/>
      <c r="E81" s="40"/>
      <c r="F81" s="40"/>
      <c r="G81" s="40"/>
      <c r="H81" s="40"/>
      <c r="I81" s="40"/>
      <c r="J81" s="40"/>
      <c r="K81" s="4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16</v>
      </c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85" t="str">
        <f>E7</f>
        <v>Oprava mostu v km 32,956 trati Noutonice_Podlešín</v>
      </c>
      <c r="F84" s="31"/>
      <c r="G84" s="31"/>
      <c r="H84" s="31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0"/>
      <c r="C85" s="31" t="s">
        <v>115</v>
      </c>
      <c r="D85" s="21"/>
      <c r="E85" s="21"/>
      <c r="F85" s="21"/>
      <c r="G85" s="21"/>
      <c r="H85" s="21"/>
      <c r="I85" s="21"/>
      <c r="J85" s="21"/>
      <c r="K85" s="21"/>
      <c r="L85" s="19"/>
    </row>
    <row r="86" s="2" customFormat="1" ht="16.5" customHeight="1">
      <c r="A86" s="38"/>
      <c r="B86" s="39"/>
      <c r="C86" s="40"/>
      <c r="D86" s="40"/>
      <c r="E86" s="185" t="s">
        <v>787</v>
      </c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1" t="s">
        <v>117</v>
      </c>
      <c r="D87" s="40"/>
      <c r="E87" s="40"/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76" t="str">
        <f>E11</f>
        <v xml:space="preserve">18-18-2/02 - Most v km 32,956 _ DSPS </v>
      </c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1" t="s">
        <v>21</v>
      </c>
      <c r="D90" s="40"/>
      <c r="E90" s="40"/>
      <c r="F90" s="26" t="str">
        <f>F14</f>
        <v>Noutonice</v>
      </c>
      <c r="G90" s="40"/>
      <c r="H90" s="40"/>
      <c r="I90" s="31" t="s">
        <v>23</v>
      </c>
      <c r="J90" s="79" t="str">
        <f>IF(J14="","",J14)</f>
        <v>19. 10. 2020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1" t="s">
        <v>29</v>
      </c>
      <c r="D92" s="40"/>
      <c r="E92" s="40"/>
      <c r="F92" s="26" t="str">
        <f>E17</f>
        <v>Správa železnic, státní organizace</v>
      </c>
      <c r="G92" s="40"/>
      <c r="H92" s="40"/>
      <c r="I92" s="31" t="s">
        <v>37</v>
      </c>
      <c r="J92" s="36" t="str">
        <f>E23</f>
        <v>TOP CON SERVIS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1" t="s">
        <v>35</v>
      </c>
      <c r="D93" s="40"/>
      <c r="E93" s="40"/>
      <c r="F93" s="26" t="str">
        <f>IF(E20="","",E20)</f>
        <v>Vyplň údaj</v>
      </c>
      <c r="G93" s="40"/>
      <c r="H93" s="40"/>
      <c r="I93" s="31" t="s">
        <v>42</v>
      </c>
      <c r="J93" s="36" t="str">
        <f>E26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9.28" customHeight="1">
      <c r="A95" s="38"/>
      <c r="B95" s="39"/>
      <c r="C95" s="186" t="s">
        <v>120</v>
      </c>
      <c r="D95" s="187"/>
      <c r="E95" s="187"/>
      <c r="F95" s="187"/>
      <c r="G95" s="187"/>
      <c r="H95" s="187"/>
      <c r="I95" s="187"/>
      <c r="J95" s="188" t="s">
        <v>121</v>
      </c>
      <c r="K95" s="187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0.32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2.8" customHeight="1">
      <c r="A97" s="38"/>
      <c r="B97" s="39"/>
      <c r="C97" s="189" t="s">
        <v>122</v>
      </c>
      <c r="D97" s="40"/>
      <c r="E97" s="40"/>
      <c r="F97" s="40"/>
      <c r="G97" s="40"/>
      <c r="H97" s="40"/>
      <c r="I97" s="40"/>
      <c r="J97" s="110">
        <f>J121</f>
        <v>0</v>
      </c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U97" s="16" t="s">
        <v>123</v>
      </c>
    </row>
    <row r="98" s="9" customFormat="1" ht="24.96" customHeight="1">
      <c r="A98" s="9"/>
      <c r="B98" s="190"/>
      <c r="C98" s="191"/>
      <c r="D98" s="192" t="s">
        <v>789</v>
      </c>
      <c r="E98" s="193"/>
      <c r="F98" s="193"/>
      <c r="G98" s="193"/>
      <c r="H98" s="193"/>
      <c r="I98" s="193"/>
      <c r="J98" s="194">
        <f>J122</f>
        <v>0</v>
      </c>
      <c r="K98" s="191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33"/>
      <c r="D99" s="197" t="s">
        <v>790</v>
      </c>
      <c r="E99" s="198"/>
      <c r="F99" s="198"/>
      <c r="G99" s="198"/>
      <c r="H99" s="198"/>
      <c r="I99" s="198"/>
      <c r="J99" s="199">
        <f>J123</f>
        <v>0</v>
      </c>
      <c r="K99" s="133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2" t="s">
        <v>139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1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5" t="str">
        <f>E7</f>
        <v>Oprava mostu v km 32,956 trati Noutonice_Podlešín</v>
      </c>
      <c r="F109" s="31"/>
      <c r="G109" s="31"/>
      <c r="H109" s="31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0"/>
      <c r="C110" s="31" t="s">
        <v>115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8"/>
      <c r="B111" s="39"/>
      <c r="C111" s="40"/>
      <c r="D111" s="40"/>
      <c r="E111" s="185" t="s">
        <v>787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1" t="s">
        <v>117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 xml:space="preserve">18-18-2/02 - Most v km 32,956 _ DSPS 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21</v>
      </c>
      <c r="D115" s="40"/>
      <c r="E115" s="40"/>
      <c r="F115" s="26" t="str">
        <f>F14</f>
        <v>Noutonice</v>
      </c>
      <c r="G115" s="40"/>
      <c r="H115" s="40"/>
      <c r="I115" s="31" t="s">
        <v>23</v>
      </c>
      <c r="J115" s="79" t="str">
        <f>IF(J14="","",J14)</f>
        <v>19. 10. 2020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1" t="s">
        <v>29</v>
      </c>
      <c r="D117" s="40"/>
      <c r="E117" s="40"/>
      <c r="F117" s="26" t="str">
        <f>E17</f>
        <v>Správa železnic, státní organizace</v>
      </c>
      <c r="G117" s="40"/>
      <c r="H117" s="40"/>
      <c r="I117" s="31" t="s">
        <v>37</v>
      </c>
      <c r="J117" s="36" t="str">
        <f>E23</f>
        <v>TOP CON SERVIS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35</v>
      </c>
      <c r="D118" s="40"/>
      <c r="E118" s="40"/>
      <c r="F118" s="26" t="str">
        <f>IF(E20="","",E20)</f>
        <v>Vyplň údaj</v>
      </c>
      <c r="G118" s="40"/>
      <c r="H118" s="40"/>
      <c r="I118" s="31" t="s">
        <v>42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1"/>
      <c r="B120" s="202"/>
      <c r="C120" s="203" t="s">
        <v>140</v>
      </c>
      <c r="D120" s="204" t="s">
        <v>71</v>
      </c>
      <c r="E120" s="204" t="s">
        <v>67</v>
      </c>
      <c r="F120" s="204" t="s">
        <v>68</v>
      </c>
      <c r="G120" s="204" t="s">
        <v>141</v>
      </c>
      <c r="H120" s="204" t="s">
        <v>142</v>
      </c>
      <c r="I120" s="204" t="s">
        <v>143</v>
      </c>
      <c r="J120" s="204" t="s">
        <v>121</v>
      </c>
      <c r="K120" s="205" t="s">
        <v>144</v>
      </c>
      <c r="L120" s="206"/>
      <c r="M120" s="100" t="s">
        <v>1</v>
      </c>
      <c r="N120" s="101" t="s">
        <v>50</v>
      </c>
      <c r="O120" s="101" t="s">
        <v>145</v>
      </c>
      <c r="P120" s="101" t="s">
        <v>146</v>
      </c>
      <c r="Q120" s="101" t="s">
        <v>147</v>
      </c>
      <c r="R120" s="101" t="s">
        <v>148</v>
      </c>
      <c r="S120" s="101" t="s">
        <v>149</v>
      </c>
      <c r="T120" s="102" t="s">
        <v>150</v>
      </c>
      <c r="U120" s="201"/>
      <c r="V120" s="201"/>
      <c r="W120" s="201"/>
      <c r="X120" s="201"/>
      <c r="Y120" s="201"/>
      <c r="Z120" s="201"/>
      <c r="AA120" s="201"/>
      <c r="AB120" s="201"/>
      <c r="AC120" s="201"/>
      <c r="AD120" s="201"/>
      <c r="AE120" s="201"/>
    </row>
    <row r="121" s="2" customFormat="1" ht="22.8" customHeight="1">
      <c r="A121" s="38"/>
      <c r="B121" s="39"/>
      <c r="C121" s="107" t="s">
        <v>151</v>
      </c>
      <c r="D121" s="40"/>
      <c r="E121" s="40"/>
      <c r="F121" s="40"/>
      <c r="G121" s="40"/>
      <c r="H121" s="40"/>
      <c r="I121" s="40"/>
      <c r="J121" s="207">
        <f>BK121</f>
        <v>0</v>
      </c>
      <c r="K121" s="40"/>
      <c r="L121" s="44"/>
      <c r="M121" s="103"/>
      <c r="N121" s="208"/>
      <c r="O121" s="104"/>
      <c r="P121" s="209">
        <f>P122</f>
        <v>0</v>
      </c>
      <c r="Q121" s="104"/>
      <c r="R121" s="209">
        <f>R122</f>
        <v>0</v>
      </c>
      <c r="S121" s="104"/>
      <c r="T121" s="21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85</v>
      </c>
      <c r="AU121" s="16" t="s">
        <v>123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85</v>
      </c>
      <c r="E122" s="215" t="s">
        <v>797</v>
      </c>
      <c r="F122" s="215" t="s">
        <v>798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P123</f>
        <v>0</v>
      </c>
      <c r="Q122" s="220"/>
      <c r="R122" s="221">
        <f>R123</f>
        <v>0</v>
      </c>
      <c r="S122" s="220"/>
      <c r="T122" s="22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182</v>
      </c>
      <c r="AT122" s="224" t="s">
        <v>85</v>
      </c>
      <c r="AU122" s="224" t="s">
        <v>86</v>
      </c>
      <c r="AY122" s="223" t="s">
        <v>154</v>
      </c>
      <c r="BK122" s="225">
        <f>BK123</f>
        <v>0</v>
      </c>
    </row>
    <row r="123" s="12" customFormat="1" ht="22.8" customHeight="1">
      <c r="A123" s="12"/>
      <c r="B123" s="212"/>
      <c r="C123" s="213"/>
      <c r="D123" s="214" t="s">
        <v>85</v>
      </c>
      <c r="E123" s="226" t="s">
        <v>799</v>
      </c>
      <c r="F123" s="226" t="s">
        <v>800</v>
      </c>
      <c r="G123" s="213"/>
      <c r="H123" s="213"/>
      <c r="I123" s="216"/>
      <c r="J123" s="227">
        <f>BK123</f>
        <v>0</v>
      </c>
      <c r="K123" s="213"/>
      <c r="L123" s="218"/>
      <c r="M123" s="219"/>
      <c r="N123" s="220"/>
      <c r="O123" s="220"/>
      <c r="P123" s="221">
        <f>SUM(P124:P125)</f>
        <v>0</v>
      </c>
      <c r="Q123" s="220"/>
      <c r="R123" s="221">
        <f>SUM(R124:R125)</f>
        <v>0</v>
      </c>
      <c r="S123" s="220"/>
      <c r="T123" s="222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182</v>
      </c>
      <c r="AT123" s="224" t="s">
        <v>85</v>
      </c>
      <c r="AU123" s="224" t="s">
        <v>93</v>
      </c>
      <c r="AY123" s="223" t="s">
        <v>154</v>
      </c>
      <c r="BK123" s="225">
        <f>SUM(BK124:BK125)</f>
        <v>0</v>
      </c>
    </row>
    <row r="124" s="2" customFormat="1" ht="16.5" customHeight="1">
      <c r="A124" s="38"/>
      <c r="B124" s="39"/>
      <c r="C124" s="228" t="s">
        <v>93</v>
      </c>
      <c r="D124" s="228" t="s">
        <v>156</v>
      </c>
      <c r="E124" s="229" t="s">
        <v>860</v>
      </c>
      <c r="F124" s="230" t="s">
        <v>861</v>
      </c>
      <c r="G124" s="231" t="s">
        <v>803</v>
      </c>
      <c r="H124" s="232">
        <v>1</v>
      </c>
      <c r="I124" s="233"/>
      <c r="J124" s="234">
        <f>ROUND(I124*H124,2)</f>
        <v>0</v>
      </c>
      <c r="K124" s="230" t="s">
        <v>160</v>
      </c>
      <c r="L124" s="44"/>
      <c r="M124" s="235" t="s">
        <v>1</v>
      </c>
      <c r="N124" s="236" t="s">
        <v>51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804</v>
      </c>
      <c r="AT124" s="239" t="s">
        <v>156</v>
      </c>
      <c r="AU124" s="239" t="s">
        <v>95</v>
      </c>
      <c r="AY124" s="16" t="s">
        <v>154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6" t="s">
        <v>93</v>
      </c>
      <c r="BK124" s="240">
        <f>ROUND(I124*H124,2)</f>
        <v>0</v>
      </c>
      <c r="BL124" s="16" t="s">
        <v>804</v>
      </c>
      <c r="BM124" s="239" t="s">
        <v>862</v>
      </c>
    </row>
    <row r="125" s="2" customFormat="1">
      <c r="A125" s="38"/>
      <c r="B125" s="39"/>
      <c r="C125" s="40"/>
      <c r="D125" s="243" t="s">
        <v>207</v>
      </c>
      <c r="E125" s="40"/>
      <c r="F125" s="264" t="s">
        <v>863</v>
      </c>
      <c r="G125" s="40"/>
      <c r="H125" s="40"/>
      <c r="I125" s="265"/>
      <c r="J125" s="40"/>
      <c r="K125" s="40"/>
      <c r="L125" s="44"/>
      <c r="M125" s="284"/>
      <c r="N125" s="285"/>
      <c r="O125" s="281"/>
      <c r="P125" s="281"/>
      <c r="Q125" s="281"/>
      <c r="R125" s="281"/>
      <c r="S125" s="281"/>
      <c r="T125" s="286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207</v>
      </c>
      <c r="AU125" s="16" t="s">
        <v>95</v>
      </c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2yLd4XYBtps5umd4rlmivd4rBwwgjk7wf/lEElEH6Uoobs4l5d5yHdpUx0jhJ9kIxzDWUKd5MddVMCBDGzrSsw==" hashValue="/AnbxvJ110XbKJFnxTQOTLHMy/7fzVD4xDN8GonxC+qb0FaZdFHNgzsxGazfTBEtTz/ByIqofb7azTUHkoxvtA==" algorithmName="SHA-512" password="CC35"/>
  <autoFilter ref="C120:K125"/>
  <mergeCells count="12">
    <mergeCell ref="E7:H7"/>
    <mergeCell ref="E9:H9"/>
    <mergeCell ref="E11:H11"/>
    <mergeCell ref="E20:H20"/>
    <mergeCell ref="E29:H29"/>
    <mergeCell ref="E84:H84"/>
    <mergeCell ref="E86:H86"/>
    <mergeCell ref="E88:H88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Ondrouch Alois</dc:creator>
  <cp:lastModifiedBy>Ondrouch Alois</cp:lastModifiedBy>
  <dcterms:created xsi:type="dcterms:W3CDTF">2021-01-19T06:39:48Z</dcterms:created>
  <dcterms:modified xsi:type="dcterms:W3CDTF">2021-01-19T06:39:55Z</dcterms:modified>
</cp:coreProperties>
</file>