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1" sheetId="2" r:id="rId2"/>
    <sheet name="PS 21" sheetId="3" r:id="rId3"/>
    <sheet name="SO 98-98" sheetId="4" r:id="rId4"/>
    <sheet name="SO 13" sheetId="5" r:id="rId5"/>
    <sheet name="SO 23" sheetId="6" r:id="rId6"/>
    <sheet name="SO 12" sheetId="7" r:id="rId7"/>
    <sheet name="SO 22" sheetId="8" r:id="rId8"/>
    <sheet name="SO 14" sheetId="9" r:id="rId9"/>
    <sheet name="SO 24" sheetId="10" r:id="rId10"/>
  </sheets>
  <definedNames/>
  <calcPr fullCalcOnLoad="1"/>
</workbook>
</file>

<file path=xl/sharedStrings.xml><?xml version="1.0" encoding="utf-8"?>
<sst xmlns="http://schemas.openxmlformats.org/spreadsheetml/2006/main" count="4054" uniqueCount="605">
  <si>
    <t>Aspe</t>
  </si>
  <si>
    <t>Rekapitulace ceny</t>
  </si>
  <si>
    <t>S631900147-zm01</t>
  </si>
  <si>
    <t>Rekonstrukce neutrálních úseků u TT Zdice a SpS Osek</t>
  </si>
  <si>
    <t>ZŘ</t>
  </si>
  <si>
    <t>20210111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</si>
  <si>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</si>
  <si>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</si>
  <si>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</si>
  <si>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</si>
  <si>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</si>
  <si>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</si>
  <si>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</si>
  <si>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</si>
  <si>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D.3</t>
  </si>
  <si>
    <t>Silnoproudá technologie včetně DŘT</t>
  </si>
  <si>
    <t xml:space="preserve">  PS 11</t>
  </si>
  <si>
    <t>NÚ u TT Zdice, úpravy DŘT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</si>
  <si>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</si>
  <si>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</si>
  <si>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</si>
  <si>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</si>
  <si>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</si>
  <si>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</si>
  <si>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</si>
  <si>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</si>
  <si>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</si>
  <si>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</si>
  <si>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</si>
  <si>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</si>
  <si>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</si>
  <si>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</si>
  <si>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</si>
  <si>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</si>
  <si>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</si>
  <si>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</si>
  <si>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</si>
  <si>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</si>
  <si>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</si>
  <si>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</si>
  <si>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</si>
  <si>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</si>
  <si>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</si>
  <si>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</si>
  <si>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</si>
  <si>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11</t>
  </si>
  <si>
    <t>SD</t>
  </si>
  <si>
    <t>74</t>
  </si>
  <si>
    <t>Dispečerská řídící technika</t>
  </si>
  <si>
    <t>P</t>
  </si>
  <si>
    <t>1</t>
  </si>
  <si>
    <t>743B14</t>
  </si>
  <si>
    <t/>
  </si>
  <si>
    <t>OVLADAČ PRO DÁLKOVÉ OVLÁDÁNÍ MOTOROVÝCH POHONŮ TRAKČNÍCH ODPOJOVAČŮ (DOÚO) OD 13 DO 16 KS</t>
  </si>
  <si>
    <t>KUS</t>
  </si>
  <si>
    <t>OTSKP</t>
  </si>
  <si>
    <t>PP</t>
  </si>
  <si>
    <t>popis položky</t>
  </si>
  <si>
    <t>VV</t>
  </si>
  <si>
    <t>výkaz výměr</t>
  </si>
  <si>
    <t>TS</t>
  </si>
  <si>
    <t>1. Položka obsahuje:  
 – instalaci rozvaděče vč. zapojení, zhotovení výrobní dokumentace  
 – technický popis viz. projektová dokumentace  
2. Položka neobsahuje:  
 X  
3. Způsob měření:  
Udává se počet kusů kompletní konstrukce nebo práce.</t>
  </si>
  <si>
    <t>746654</t>
  </si>
  <si>
    <t>ZÁKLADNÍ PROGRAMOVÉ VYBAVENÍ TLM. JEDNOTKY PRO OBJEKT TS</t>
  </si>
  <si>
    <t>1. Položka obsahuje:  
 – veškerý podružný, spojovací a pomocný materiál. Dále obsahuje dodávku základního SW PLC a jeho instalaci  
 – dodávku včetně kompletní montáže  
 – technický popis viz. projektová dokumentace  
 – výrobní dokumentaci, uvedení do provozu, revize a atesty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</si>
  <si>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746656</t>
  </si>
  <si>
    <t>SW-OVLADAČE KOMUNIKACE, PARAMETRIZACE - PRO JEDEN PODŘÍZENÝ PLC, OCHRANU, TERMINÁL</t>
  </si>
  <si>
    <t>4</t>
  </si>
  <si>
    <t>746657</t>
  </si>
  <si>
    <t>SW-OVLADAČE KOMUNIKACE, PARAMETRIZACE NA ED - PRO JEDEN OBJEKT (ŽST, NS, SPS, TS)</t>
  </si>
  <si>
    <t>5</t>
  </si>
  <si>
    <t>74665B</t>
  </si>
  <si>
    <t>ZPROVOZNĚNÍ, OŽIVENÍ TELEMECHANICKÉ JEDNOTKY V OBJEKTU TS</t>
  </si>
  <si>
    <t>1. Položka obsahuje:  
 – veškerý podružný, spojovací a pomocný materiál. Dále obsahuje zprovoznění a oživení telemechanické jednotky, úpravu SW, parametrizaci SW po úpravách technologie  
 – dodávku včetně kompletní montáže  
 – technický popis viz. projektová dokumentace  
 – výrobní dokumentaci, uvedení do provozu, předepsané zkoušky, revize a atesty  
 – veškeré potřebné mechanizmy, včetně obsluhy, náklady na mzdy a přibližné (průměrné) náklady na pořízení potřebných materiálů  
2. Položka neobsahuje:  
 X  
3. Způsob měření:  
Udává se počet kusů kompletní konstrukce nebo práce.</t>
  </si>
  <si>
    <t>6</t>
  </si>
  <si>
    <t>74665J</t>
  </si>
  <si>
    <t>PROVOZNÍ ZKOUŠKY TELEMECHANICKÉ JEDNOTKY V OBJEKTU TS</t>
  </si>
  <si>
    <t>1. Položka obsahuje:  
 – veškerý podružný, spojovací a pomocný materiál. Dále obsahuje provozní odzkoušení telemechanické jednotky po jejím oživení , úpravách SW a parametrizaci SW po úpravách technologie, odzkoušení komunikace na nadřazený systém a na podřízené PLC, terminály  
 – dodávku včetně kompletní montáže  
 – technický popis viz. projektová dokumentace  
 – výrobní dokumentaci, uvedení do provozu, předepsané zkoušky, revize a atesty  
 – veškeré potřebné mechanizmy, včetně obsluhy, náklady na mzdy a přibližné (průměrné) náklady na pořízení potřebných materiálů  
2. Položka neobsahuje:  
 X  
3. Způsob měření:  
Udává se počet kusů kompletní konstrukce nebo práce.</t>
  </si>
  <si>
    <t>7</t>
  </si>
  <si>
    <t>74665N</t>
  </si>
  <si>
    <t>PODPORA PŘI UVÁDĚNÍ DO PROVOZU, ENGINEERING PRO OBJEKT TS</t>
  </si>
  <si>
    <t>1. Položka obsahuje:  
 – podporu při uvádění do provozu zařízení jeho výrobcem, inženýrskou činnost při instalaci řídicích systémů  
 – předepsané zkoušky, revize a atesty  
 – prokázání technických a kvalitativních parametrů zařízení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</si>
  <si>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8</t>
  </si>
  <si>
    <t>75M721</t>
  </si>
  <si>
    <t>PŘENOSOVÝ SYSTÉM SDH - STM-1</t>
  </si>
  <si>
    <t>Zálohování přenosové cesty Plzeň - Cheb - Ústí nad Labem</t>
  </si>
  <si>
    <t>1. Položka obsahuje:  
 – dodávku specifikovaného bloku/zařízení včetně potřebného drobného montážního materiálu  
 – dodávku souvisejícího příslušenství pro specifikovaný blok/zařízení  
 – dopravu a skladování  
2. Položka neobsahuje:  
 X  
3. Zp</t>
  </si>
  <si>
    <t>9</t>
  </si>
  <si>
    <t>75M725</t>
  </si>
  <si>
    <t>PŘENOSOVÝ SYSTÉM SDH - ROZHRANÍ STM-4</t>
  </si>
  <si>
    <t>1. Položka obsahuje:  
 – dodávku specifikovaného bloku/zařízení včetně potřebného drobného montážního materiálu  
 – dodávku souvisejícího příslušenství pro specifikovaný blok/zařízení  
 – dopravu a skladování  
 – kompletní montáž (oživení, konfigu</t>
  </si>
  <si>
    <t>10</t>
  </si>
  <si>
    <t>75M72A</t>
  </si>
  <si>
    <t>PŘENOSOVÝ SYSTÉM SDH - LICENCE PRO DOHLED</t>
  </si>
  <si>
    <t>11</t>
  </si>
  <si>
    <t>75M72X</t>
  </si>
  <si>
    <t>PŘENOSOVÝ SYSTÉM SDH - MONTÁŽ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</si>
  <si>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</t>
  </si>
  <si>
    <t>12</t>
  </si>
  <si>
    <t>747213</t>
  </si>
  <si>
    <t>CELKOVÁ PROHLÍDKA, ZKOUŠENÍ, MĚŘENÍ A VYHOTOVENÍ VÝCHOZÍ REVIZNÍ ZPRÁVY, PRO OBJEM IN PŘES 500 DO 1000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</si>
  <si>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</si>
  <si>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13</t>
  </si>
  <si>
    <t>747301</t>
  </si>
  <si>
    <t>PROVEDENÍ PROHLÍDKY A ZKOUŠKY PRÁVNICKOU OSOBOU, VYDÁNÍ PRŮKAZU ZPŮSOBILOSTI</t>
  </si>
  <si>
    <t>1. Položka obsahuje:  
 – cenu za vyhotovení dokladu právnickou osobou o silnoproudých zařízeních a vydání průkazu způsobilosti  
2. Položka neobsahuje:  
 X  
3. Způsob měření:  
Udává se počet kusů kompletní konstrukce nebo práce.</t>
  </si>
  <si>
    <t xml:space="preserve">  PS 21</t>
  </si>
  <si>
    <t>NÚ u SpS Osek, úpravy DŘT</t>
  </si>
  <si>
    <t>PS 21</t>
  </si>
  <si>
    <t>746641</t>
  </si>
  <si>
    <t>PLC PRO AUTOMATIZACI - ZÁKLADNÍ JEDNOTKA DO 128 IO</t>
  </si>
  <si>
    <t>1. Položka obsahuje:  
 – veškerý podružný, spojovací a pomocný materiál. Dále obsahuje uživatelskou úpravu SW PLC, parametrizaci a nastavení PLC   
 – dodávku včetně kompletní montáže  
 – technický popis viz. projektová dokumentace  
 – výrobní dokumentaci, uvedení do provozu, revize a atesty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</si>
  <si>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746649</t>
  </si>
  <si>
    <t>PLC PRO AUTOMATIZACI - ZDROJ POMOCNÉHO NAPĚTÍ 24 V DC, MAX. 10 A</t>
  </si>
  <si>
    <t>1. Položka obsahuje:  
 – veškerý podružný, spojovací a pomocný materiál  
 – dodávku včetně kompletní montáže  
 – technický popis viz. projektová dokumentace  
 – výrobní dokumentaci, uvedení do provozu, předepsané zkoušky, revize a atesty  
 – veškeré potřebné mechanizmy, včetně obsluhy, náklady na mzdy a přibližné (průměrné) náklady na pořízení potřebných materiálů  
 – dopravu a skladování  
2. Položka neobsahuje:  
 X  
3. Způsob měření:  
Udává se počet kusů kompletní konstrukce nebo práce.</t>
  </si>
  <si>
    <t>743B17</t>
  </si>
  <si>
    <t>OVLADAČ PRO DÁLKOVÉ OVLÁDÁNÍ MOTOROVÝCH POHONŮ TRAKČNÍCH ODPOJOVAČŮ (DOÚO) - ROZŠÍŘENÍ O DOTYKOVOU OBRAZOVKU</t>
  </si>
  <si>
    <t>1. Položka obsahuje:  
 – veškeré příslušenství včetně softwaru, oživení, nastavení, zhotovení výrobní dokumentace  
 – technický popis viz. projektová dokumentace  
2. Položka neobsahuje:  
 X  
3. Způsob měření:  
Udává se počet kusů kompletní konstrukce nebo práce.</t>
  </si>
  <si>
    <t>D.4</t>
  </si>
  <si>
    <t>Ostatní technologická zařízení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</si>
  <si>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</si>
  <si>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</si>
  <si>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</si>
  <si>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</si>
  <si>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</si>
  <si>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</si>
  <si>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KPL</t>
  </si>
  <si>
    <t>R-položka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</si>
  <si>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</si>
  <si>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</si>
  <si>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</si>
  <si>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</si>
  <si>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</si>
  <si>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</si>
  <si>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</si>
  <si>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</si>
  <si>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</si>
  <si>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</si>
  <si>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</si>
  <si>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VSEOB004</t>
  </si>
  <si>
    <t>Projektová dokumentace pro provádění stavby (PDPS)</t>
  </si>
  <si>
    <t>Vypracování PDPS u vybraných SO a PS viz. technická specifikace položky.</t>
  </si>
  <si>
    <t>Položka zahrnuje veškeré činnosti nezbytné k vypracování projektové dokumentace pro provádění stavby (dále také PDPS), které doplňuje a upřesňuje projektovou dokumentaci pro stavební povolení nebo do ohlášení stavby do úplného obsahu stupně dokumentace pro provádění stavby. Jedná se o dopracování PDPS u následujících SO a PS: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</si>
  <si>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</si>
  <si>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</si>
  <si>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</si>
  <si>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</si>
  <si>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</si>
  <si>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</si>
  <si>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</si>
  <si>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</si>
  <si>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</si>
  <si>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E.3.1</t>
  </si>
  <si>
    <t>Trakční vedení</t>
  </si>
  <si>
    <t xml:space="preserve">  SO 13</t>
  </si>
  <si>
    <t>NÚ u TT Zdice, úprava TV</t>
  </si>
  <si>
    <t>SO 13</t>
  </si>
  <si>
    <t>74A Základy TV</t>
  </si>
  <si>
    <t>74A110</t>
  </si>
  <si>
    <t>ZÁKLAD TV HLOUBENÝ V JAKÉKOLIV TŘÍDĚ ZEMINY</t>
  </si>
  <si>
    <t>M3</t>
  </si>
  <si>
    <t>viz výkaz základů</t>
  </si>
  <si>
    <t>1. Položka obsahuje:  
 – zemní práce pro montáž výkopu včetně bourání zpevněných ploch, dlažby a pod., uvedení narušeného okolí do původního stavu a naložení výkopku  
 – úpravy spojené s uvolněním prostoru pro výkop např. demontáž a montáž oplocení, zajištění výkopu před zaplavením povrchovou vodou, pažení výkopu  
 – dodávku, dopravu, montáž, pronájem mechanizmů a demontáž bednění  
 – dodávku, dopravu a montáž svorníkového koše, technologické výztuže, kovaných svorníků aj.  
 – případně provedení dutiny pro upevnění stožáru TV  
 – dodávku, dopravu a uložení betonové směsi včetně všech technologických opatření spojené s realizací základu podle TKP  
2. Položka neobsahuje:  
 – přídavnou výztuž, svorníky, koše  
 – odvoz výkopku (viz pol. 74A150)  
 – poplatek za likvidaci odpadů (viz SSD 0)  
3. Způsob měření:  
Měří se metry kubické uložené betonové směsi.</t>
  </si>
  <si>
    <t>74A150</t>
  </si>
  <si>
    <t>ODVOZ ZEMINY Z VÝKOPU (NA LIKVIDACI ODPADŮ NEBO JINÉ URČENÉ MÍSTO)</t>
  </si>
  <si>
    <t>M3KM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</si>
  <si>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  
3. Způsob měření:  
Výměra je součtem součinů metrů krychlových vytěženého v rostlém (původním) stavu nebo vybouraného materiálu a jednotlivých vzdáleností v kilometrech.</t>
  </si>
  <si>
    <t>74A310</t>
  </si>
  <si>
    <t>PŘÍDAVNÁ VÝZTUŽ PRO ZÁKLAD TV</t>
  </si>
  <si>
    <t>viz stavební tabulka</t>
  </si>
  <si>
    <t>1. Položka obsahuje:  
 –  montáž, materiál a dovoz kompletní ocelové výztuže základu TV (vč. technologické)  
2. Položka neobsahuje:  
 X  
3. Způsob měření:  
Udává se počet kusů kompletní konstrukce nebo práce.</t>
  </si>
  <si>
    <t>74A320</t>
  </si>
  <si>
    <t>KOVANÝ SVORNÍK PRO ZÁKLAD TV</t>
  </si>
  <si>
    <t>1. Položka obsahuje:  
 –  montáž, materiál, dovoz a protikorozní ošetření kovaného svorníku pro základ TV  
2. Položka neobsahuje:  
 X  
3. Způsob měření:  
Udává se počet kusů kompletní konstrukce nebo práce.</t>
  </si>
  <si>
    <t>74A450</t>
  </si>
  <si>
    <t>ÚPRAVA KABELŮ U ZÁKLADU TV</t>
  </si>
  <si>
    <t>odborný odhad</t>
  </si>
  <si>
    <t>1. Položka obsahuje: montáž a materiál   
 – ruční výkop v průměrné hloubce 80 cm a šířce 50 cm délky 30m  
 – pažení nebo zajištění výkopu v nezbytném rozsahu  
 – případné čerpání vody  
 – úpravu kabelové trasy včetně ověření polohy  
2. Položka neobsahuje:  
 X  
3. Způsob měření:  
Udává se počet kusů kompletní konstrukce nebo práce pro jeden základ.</t>
  </si>
  <si>
    <t>74AF11</t>
  </si>
  <si>
    <t>TAŽNÉ HNACÍ VOZIDLO K PRACOVNÍM SOUPRAVÁM (PRO ZÁKLADY - MONTÁŽ)</t>
  </si>
  <si>
    <t>HOD</t>
  </si>
  <si>
    <t>1. Položka obsahuje:  
 – kolejové mechanizmy pro výstavbu základů podpěr trakčního vedení  
 – dopravu kolejových mechanismů z mateřského depa do prostoru stavby a zpět  
2. Položka neobsahuje:  
 X  
3. Způsob měření:  
Udává se čas v hodinách bez pohotovostních stavů vozidla.</t>
  </si>
  <si>
    <t>74B Stožáry TV</t>
  </si>
  <si>
    <t>74B601</t>
  </si>
  <si>
    <t>STOŽÁR TV OCELOVÝ PŘÍHRADOVÝ TYPU BP DÉLKY 9 M</t>
  </si>
  <si>
    <t>viz výkaz stožárů</t>
  </si>
  <si>
    <t>1. Položka obsahuje:  
 – montáž, materiál a dopravné stožáru typového provedení  
 – protikorozní ošetření stožáru dle TKP  
 – konečnou regulaci stožáru po jeho zatížení včetně podmazání patek  
2. Položka neobsahuje:  
 – základovou konstrukci  
3. Způsob měření:  
Udává se počet kusů trakčních podpěr.</t>
  </si>
  <si>
    <t>74B603</t>
  </si>
  <si>
    <t>STOŽÁR TV OCELOVÝ PŘÍHRADOVÝ TYPU BP DÉLKY 11 M</t>
  </si>
  <si>
    <t>74BF11</t>
  </si>
  <si>
    <t>TAŽNÉ HNACÍ VOZIDLO K PRACOVNÍM SOUPRAVÁM (PRO STOŽÁRY A BRÁNY - MONTÁŽ )</t>
  </si>
  <si>
    <t>1. Položka obsahuje:  
 – kolejové mechanizmy pro výstavbu podpěr (stožárů, bran, výložníků nebo jiných obdobných konstrukcí) trakčního vedení  
 – dopravu kolejových mechanismů z mateřského depa do prostoru stavby a zpět  
2. Položka neobsahuje:  
 X  
3. Způsob měření:  
Udává se čas v hodinách bez pohotovostních stavů vozidla.</t>
  </si>
  <si>
    <t>74C Vodiče TV</t>
  </si>
  <si>
    <t>74C112</t>
  </si>
  <si>
    <t>ZÁVĚS TV NA KONZOLE S PŘÍDAVNÝM LANEM</t>
  </si>
  <si>
    <t>viz montážní tabulka</t>
  </si>
  <si>
    <t>1. Položka obsahuje:  
 – materiál a montáž vč. mechanizmů  
 – protikorozní ošetření podle TKP  
2. Položka neobsahuje:  
 X  
3. Způsob měření:  
Udává se počet kusů kompletní konstrukce nebo práce.</t>
  </si>
  <si>
    <t>74C312</t>
  </si>
  <si>
    <t>VĚŠÁK TROLEJE ZÁKLADNÍ (PEVNÝ NEBO KLUZNÝ)</t>
  </si>
  <si>
    <t>viz polohový plán</t>
  </si>
  <si>
    <t>1. Položka obsahuje:  
 – všechny náklady na montáž a materiál dodaného zařízení protikorozně ošetřeného podle TKP se všemi pomocnými doplňujícími součástmi a pracemi s použitím mechanizmů  
2. Položka neobsahuje:  
 X  
3. Způsob měření:  
Udává se počet kusů kompletní konstrukce nebo práce.</t>
  </si>
  <si>
    <t>74C314</t>
  </si>
  <si>
    <t>ROZPĚRNÁ TYČ</t>
  </si>
  <si>
    <t>viz  soupis ostatních sestavení</t>
  </si>
  <si>
    <t>74C321</t>
  </si>
  <si>
    <t>SPOJKA LAN A TROLEJÍ NEIZOLOVANÁ</t>
  </si>
  <si>
    <t>viz polohový plán, soupis ostatních sestavení</t>
  </si>
  <si>
    <t>14</t>
  </si>
  <si>
    <t>74C322</t>
  </si>
  <si>
    <t>SPOJKA LAN A TROLEJÍ IZOLOVANÁ</t>
  </si>
  <si>
    <t>15</t>
  </si>
  <si>
    <t>74C323</t>
  </si>
  <si>
    <t>SPOJKA TROLEJÍ SJÍZDNÁ</t>
  </si>
  <si>
    <t>16</t>
  </si>
  <si>
    <t>74C512</t>
  </si>
  <si>
    <t>POHYBLIVÉ KOTVENÍ SESTAVY TV NA STOŽÁRU - 10 KN</t>
  </si>
  <si>
    <t>viz tabulka kotvení, polohový plán, soupis ostatních sestavení</t>
  </si>
  <si>
    <t>1. Položka obsahuje:  
 – všechny náklady na montáž a materiál dodaného zařízení protikorozně ošetřeného podle TKP se všemi pomocnými doplňujícími součástmi a pracemi s použitím mechanizmů  
 – cena položky je vč. ostatních rozpočtových nákladů  
2. Položka neobsahuje:  
 X  
3. Způsob měření:  
Udává se počet kusů kompletní konstrukce nebo práce.</t>
  </si>
  <si>
    <t>17</t>
  </si>
  <si>
    <t>74C522</t>
  </si>
  <si>
    <t>POHYBLIVÉ KOTVENÍ TR NEBO NL NA STOŽÁRU - 10 KN</t>
  </si>
  <si>
    <t>18</t>
  </si>
  <si>
    <t>74C561</t>
  </si>
  <si>
    <t>PEVNÉ KOTVENÍ NA STOŽÁRU DO 15 KN - SESTAVA TV</t>
  </si>
  <si>
    <t>19</t>
  </si>
  <si>
    <t>74C571</t>
  </si>
  <si>
    <t>TAŽENÍ NOSNÉHO LANA 50 MM2 BZ, FE</t>
  </si>
  <si>
    <t>M</t>
  </si>
  <si>
    <t>viz tabulka kotvení</t>
  </si>
  <si>
    <t>1. Položka obsahuje:  
 – všechny náklady na montáž a materiál dodaného zařízení se všemi pomocnými doplňujícími součástmi  
 – cena položky je vč. ostatních rozpočtových nákladů  
2. Položka neobsahuje:  
 X  
3. Způsob měření:  
Měří se metr délkový v ose vodiče nebo lana.</t>
  </si>
  <si>
    <t>20</t>
  </si>
  <si>
    <t>74C582</t>
  </si>
  <si>
    <t>TAŽENÍ TROLEJE 100 MM2 CU</t>
  </si>
  <si>
    <t>21</t>
  </si>
  <si>
    <t>74C591</t>
  </si>
  <si>
    <t>VÝŠKOVÁ REGULACE TROLEJE</t>
  </si>
  <si>
    <t>viz tabulka kotvení, polohový plán</t>
  </si>
  <si>
    <t>1. Položka obsahuje:  
 – všechny náklady na regulaci troleje s použitím mechanizmů  
 – cena položky je vč. ostatních rozpočtových nákladů  
2. Položka neobsahuje:  
 X  
3. Způsob měření:  
Měří se metr délkový v ose vodiče nebo lana.</t>
  </si>
  <si>
    <t>22</t>
  </si>
  <si>
    <t>74C5A1</t>
  </si>
  <si>
    <t>DEFINITIVNÍ REGULACE POHYBLIVÉHO KOTVENÍ TROLEJE</t>
  </si>
  <si>
    <t>viz tabulka kotvení, soupis ostatních sestavení</t>
  </si>
  <si>
    <t>1. Položka obsahuje:  
 – všechny náklady na regulaci kotvení se všemi pomocnými doplňujícími pracemi vč,mechanismů  
2. Položka neobsahuje:  
 X  
3. Způsob měření:  
Udává se počet kusů kompletní konstrukce nebo práce.</t>
  </si>
  <si>
    <t>23</t>
  </si>
  <si>
    <t>74C5A2</t>
  </si>
  <si>
    <t>DEFINITIVNÍ REGULACE POHYBLIVÉHO KOTVENÍ NOSNÉHO LANA</t>
  </si>
  <si>
    <t>24</t>
  </si>
  <si>
    <t>74C5A3</t>
  </si>
  <si>
    <t>DEFINITIVNÍ REGULACE POHYBLIVÉHO KOTVENÍ SPOLEČNÉHO (NL A TR)</t>
  </si>
  <si>
    <t>25</t>
  </si>
  <si>
    <t>74C611</t>
  </si>
  <si>
    <t>PŘIPEVNĚNÍ JEDNOSTRANNÉ LIŠTY PRO KOTVENÍ ZV, NV, OV</t>
  </si>
  <si>
    <t>viz soupis ostatních sestavení</t>
  </si>
  <si>
    <t>26</t>
  </si>
  <si>
    <t>74C621</t>
  </si>
  <si>
    <t>KOTVENÍ 1-3 LAN ZV, NV, OV S JEDNODUCHÝMI IZOLÁTORY</t>
  </si>
  <si>
    <t>27</t>
  </si>
  <si>
    <t>74C632</t>
  </si>
  <si>
    <t>PŘIPEVNĚNÍ KONZOLY ZV, NV, OV PRO "V" ZÁVĚS NA STOŽÁR</t>
  </si>
  <si>
    <t>viz zesilovací vedení</t>
  </si>
  <si>
    <t>28</t>
  </si>
  <si>
    <t>74C643</t>
  </si>
  <si>
    <t>V ZÁVĚS 1-2 LAN ZV, NV, OV</t>
  </si>
  <si>
    <t>29</t>
  </si>
  <si>
    <t>74C654</t>
  </si>
  <si>
    <t>LISOVANÁ SPOJKA DVOU LAN ZV, NV, OV</t>
  </si>
  <si>
    <t>30</t>
  </si>
  <si>
    <t>74C671</t>
  </si>
  <si>
    <t>TAŽENÍ LANA PRO ZV, NV, OV - 120 MM2 CU</t>
  </si>
  <si>
    <t>1. Položka obsahuje:  
 – všechny náklady na montáž a materiál dodaného zařízení protikorozně ošetřeného podle TKP se všemi pomocnými doplňujícími součástmi a pracemi s použitím mechanizmů  
 – cena položky je vč. ostatních rozpočtových nákladů  
2. Položka neobsahuje:  
 X  
3. Způsob měření:  
Měří se metr délkový v ose vodiče nebo lana.</t>
  </si>
  <si>
    <t>31</t>
  </si>
  <si>
    <t>74C711</t>
  </si>
  <si>
    <t>POHON ODPOJOVAČE MOTOROVÝ</t>
  </si>
  <si>
    <t>viz polohový plán, připojení NV, soupis ostatních sestavení</t>
  </si>
  <si>
    <t>32</t>
  </si>
  <si>
    <t>74C712</t>
  </si>
  <si>
    <t>POHON ODPOJOVAČE RUČNÍ</t>
  </si>
  <si>
    <t>33</t>
  </si>
  <si>
    <t>74C713</t>
  </si>
  <si>
    <t>ODPOJOVAČ NEBO ODPÍNAČ NA STOŽÁRU TV</t>
  </si>
  <si>
    <t>34</t>
  </si>
  <si>
    <t>74C721</t>
  </si>
  <si>
    <t>KOTVENÍ SVODU Z ODPOJOVAČE S PŘIPOJENÍM NA TV</t>
  </si>
  <si>
    <t>35</t>
  </si>
  <si>
    <t>74C723</t>
  </si>
  <si>
    <t>SVOD Z NAPÁJECÍHO PŘEVĚSU NA TV LANEM 120 CU</t>
  </si>
  <si>
    <t>36</t>
  </si>
  <si>
    <t>74C742</t>
  </si>
  <si>
    <t>PŘIPEVNĚNÍ KOTEVNÍ LIŠTY NAPÁJECÍHO PŘEVĚSU SE 2-4 TŘMENY NA STOŽÁR TV</t>
  </si>
  <si>
    <t>37</t>
  </si>
  <si>
    <t>74C745</t>
  </si>
  <si>
    <t>KOTVENÍ LANA NAPÁJECÍHO PŘEVĚSU - 120 MM2 CU S IZOLACÍ</t>
  </si>
  <si>
    <t>38</t>
  </si>
  <si>
    <t>74C793</t>
  </si>
  <si>
    <t>RUČNÍ TAŽENÍ LANA NAPÁJECÍCH PŘEVĚSŮ 120 MM2 CU</t>
  </si>
  <si>
    <t>viz připojení NV, schéma napájení, soupis ostatních sestavení</t>
  </si>
  <si>
    <t>39</t>
  </si>
  <si>
    <t>74C810</t>
  </si>
  <si>
    <t>UPEVNĚNÍ KONZOLY - STŘEDOVÉ, STRANOVÉ</t>
  </si>
  <si>
    <t>40</t>
  </si>
  <si>
    <t>74C911</t>
  </si>
  <si>
    <t>BLESKOJISTKA RŮŽKOVÁ NA STOŽÁRU S PŘIPOJENÍM NA TV, OV, NV</t>
  </si>
  <si>
    <t>41</t>
  </si>
  <si>
    <t>74C917</t>
  </si>
  <si>
    <t>PŘIPOJENÍ STOŽÁRU NEBO IZOLOVANÉHO SVODU NA ZEMNIČ VČETNĚ ZŘÍZENÍ UZEMNĚNÍ</t>
  </si>
  <si>
    <t>1. Položka obsahuje:  
 – kompletní materiál a montáž pro zajištění požadovaných elektrických parametrů uzemnění se všemi pomocnými doplňujícími součástmi  
 – měření a regulaci s použitím mechanizmů a montážních souprav  
2. Položka neobsahuje:  
 X  
3. Způsob měření:  
Udává se počet kusů kompletní konstrukce nebo práce.</t>
  </si>
  <si>
    <t>42</t>
  </si>
  <si>
    <t>74C951</t>
  </si>
  <si>
    <t>MONTÁŽNÍ LÁVKA NA STOŽÁR</t>
  </si>
  <si>
    <t>viz soupis ostatních sestavení, technická zpráva</t>
  </si>
  <si>
    <t>43</t>
  </si>
  <si>
    <t>74C968</t>
  </si>
  <si>
    <t>TABULKA ČÍSLOVÁNÍ STOŽÁRU NEBO POHONU ODPOJOVAČE</t>
  </si>
  <si>
    <t>44</t>
  </si>
  <si>
    <t>74CF11</t>
  </si>
  <si>
    <t>TAŽNÉ HNACÍ VOZIDLO K PRACOVNÍM SOUPRAVÁM (PRO VODIČE - MONTÁŽ)</t>
  </si>
  <si>
    <t>74F Nátěry TV</t>
  </si>
  <si>
    <t>45</t>
  </si>
  <si>
    <t>74F232</t>
  </si>
  <si>
    <t>BEZPEČNOSTNÍ PRUH NA PODPĚŘE TV BÍLOČERVENÝ</t>
  </si>
  <si>
    <t>viz technická zpráva</t>
  </si>
  <si>
    <t>1. Položka obsahuje:  
 – nátěr, očištění, odrezivění a materiál (barva, ředidlo, odrezovač), nátěr proveden dle TKP  
2. Položka neobsahuje:  
 X  
3. Způsob měření:  
Udává se počet kusů kompletní konstrukce nebo práce.</t>
  </si>
  <si>
    <t>74F Demontáže TV</t>
  </si>
  <si>
    <t>46</t>
  </si>
  <si>
    <t>74F411</t>
  </si>
  <si>
    <t>DEMONTÁŽ BETONOVÝCH ZÁKLADŮ TV</t>
  </si>
  <si>
    <t>viz technická zpráva, polohový plán</t>
  </si>
  <si>
    <t>1. Položka obsahuje:  
 – demontáž stávajícího betonového základu se všemi pomocnými doplňujícími úpravami pro uvedení do požadovaného stavu a s přepravou a dovozem potřebných mechanizmů k uvedené činnosti  
 – naložení vybouraného materiálu na dopravní prostředek  
2. Položka neobsahuje:  
 – odvoz vybouraného materiálu  
 – poplatek za likvidaci odpadů (nacení se dle SSD 0)  
3. Způsob měření:  
Měří se metr krychlový.</t>
  </si>
  <si>
    <t>47</t>
  </si>
  <si>
    <t>74F422</t>
  </si>
  <si>
    <t>DEMONTÁŽ OCELOVÝCH STOŽÁRŮ TRUBKOVÝCH NEBO PROFILOVÝCH</t>
  </si>
  <si>
    <t>1. Položka obsahuje:  
 – všechny náklady na demontáž stávajícího zařízení se všemi pomocnými doplňujícími úpravami pro jeho likvidaci  
 – naložení a odvoz vybouraného materiálu na určené místo pro stavbu  
2. Položka neobsahuje:  
 – poplatek za likvidaci odpadů (nacení se dle SSD 0)  
3. Způsob měření:  
Udává se počet kusů kompletní konstrukce nebo práce.</t>
  </si>
  <si>
    <t>48</t>
  </si>
  <si>
    <t>74F433</t>
  </si>
  <si>
    <t>DEMONTÁŽ OTOČNÝCH KONZOL TV VČETNĚ UPEVNĚNÍ</t>
  </si>
  <si>
    <t>1. Položka obsahuje:  
 – všechny náklady na demontáž stávajícího zařízení se všemi pomocnými doplňujícími úpravami pro jeho likvidaci  
 – naložení a odvoz demontovaného materiálu na určené místo pro stavbu  
2. Položka neobsahuje:  
 – poplatek za likvidaci odpadů (nacení se dle SSD 0)  
3. Způsob měření:  
Udává se počet kusů kompletní konstrukce nebo práce.</t>
  </si>
  <si>
    <t>49</t>
  </si>
  <si>
    <t>74F437</t>
  </si>
  <si>
    <t>DEMONTÁŽ KONZOL ZV NEBO OV VČETNĚ ZÁVĚSŮ</t>
  </si>
  <si>
    <t>50</t>
  </si>
  <si>
    <t>74F441</t>
  </si>
  <si>
    <t>DEMONTÁŽ DĚLIČŮ</t>
  </si>
  <si>
    <t>51</t>
  </si>
  <si>
    <t>74F443</t>
  </si>
  <si>
    <t>DEMONTÁŽ KOTVENÍ TR NEBO NL PEVNÝCH</t>
  </si>
  <si>
    <t>52</t>
  </si>
  <si>
    <t>74F444</t>
  </si>
  <si>
    <t>DEMONTÁŽ KOTVENÍ TR NEBO NL POHYBLIVÝCH</t>
  </si>
  <si>
    <t>53</t>
  </si>
  <si>
    <t>74F445</t>
  </si>
  <si>
    <t>DEMONTÁŽ KOTVENÍ ZV, OV, NV VČETNĚ PŘIPEVŇOVACÍCH LIŠT</t>
  </si>
  <si>
    <t>54</t>
  </si>
  <si>
    <t>74F446</t>
  </si>
  <si>
    <t>DEMONTÁŽ ODPOJOVAČE NEBO ODPÍNAČE S POHONEM VČETNĚ TÁHEL A UPEVŇOVACÍCH LIŠT</t>
  </si>
  <si>
    <t>55</t>
  </si>
  <si>
    <t>74F447</t>
  </si>
  <si>
    <t>DEMONTÁŽ KOTEVNÍ LIŠTY PŘEVĚSU NEBO SVODU Z ODPOJOVAČE</t>
  </si>
  <si>
    <t>56</t>
  </si>
  <si>
    <t>74F451</t>
  </si>
  <si>
    <t>DEMONTÁŽ SVODU Z PŘEVĚSU NEBO Z ODPOJOVAČE - JEDNODUCHÉ LANO</t>
  </si>
  <si>
    <t>57</t>
  </si>
  <si>
    <t>74F454</t>
  </si>
  <si>
    <t>DEMONTÁŽ BLESKOJISTEK A SVODIČŮ PŘEPĚTÍ</t>
  </si>
  <si>
    <t>58</t>
  </si>
  <si>
    <t>74F455</t>
  </si>
  <si>
    <t>DEMONTÁŽ VĚŠÁKŮ TROLEJE</t>
  </si>
  <si>
    <t>59</t>
  </si>
  <si>
    <t>74F456</t>
  </si>
  <si>
    <t>DEMONTÁŽ PROUDOVÝCH PROPOJENÍ PODÉLNÝCH A PŘÍČNÝCH</t>
  </si>
  <si>
    <t>60</t>
  </si>
  <si>
    <t>74F457</t>
  </si>
  <si>
    <t>DEMONTÁŽ VLOŽENÝCH IZOLACÍ V PODÉLNÝCH A PŘÍČNÝCH POLÍCH</t>
  </si>
  <si>
    <t>61</t>
  </si>
  <si>
    <t>74F464</t>
  </si>
  <si>
    <t>DEMONTÁŽ TROLEJE VČETNĚ NÁSTAVKŮ, VĚŠÁKŮ, PROPOJEK A SPOJEK STŘIHÁNÍM</t>
  </si>
  <si>
    <t>1. Položka obsahuje:  
 – všechny náklady na demontáž stávajícího zařízení se všemi pomocnými doplňujícími úpravami pro jeho likvidaci  
 - naložení a odvoz demontovaného materiálu na určené místo pro stavbu  
2. Položka neobsahuje:  
 – poplatek za likvidaci odpadů (nacení se dle SSD 0)  
3. Způsob měření:  
Měří se na metr délky  vodiče nebo lana.</t>
  </si>
  <si>
    <t>62</t>
  </si>
  <si>
    <t>74F466</t>
  </si>
  <si>
    <t>DEMONTÁŽ LAN NOSNÝCH VČETNĚ NÁSTAVKŮ, PROPOJEK A SPOJEK STŘIHÁNÍM</t>
  </si>
  <si>
    <t>63</t>
  </si>
  <si>
    <t>74F492</t>
  </si>
  <si>
    <t>DEMONTÁŽ - ODVOZ (NA LIKVIDACI ODPADŮ NEBO JINÉ URČENÉ MÍSTO)</t>
  </si>
  <si>
    <t>tkm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</si>
  <si>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tun vybouraného materiálu v původním stavu a jednotlivých vzdáleností v kilometrech.</t>
  </si>
  <si>
    <t>64</t>
  </si>
  <si>
    <t>74EF11</t>
  </si>
  <si>
    <t>HNACÍ KOLEJOVÁ VOZIDLA DEMONTÁŽNÍCH SOUPRAV PRO PRÁCE NA TV</t>
  </si>
  <si>
    <t>1. Položka obsahuje:  
 – kolejové mechanizmy demontáže TV  
 – dopravu kolejových mechanismů z mateřského depa do prostoru stavby a zpět  
2. Položka neobsahuje:  
 X  
3. Způsob měření:  
Udává se čas v hodinách bez pohotovostních stavů vozidla.</t>
  </si>
  <si>
    <t>74F Revize, zkoušky, měření a technická pomoc TV</t>
  </si>
  <si>
    <t>65</t>
  </si>
  <si>
    <t>74F311</t>
  </si>
  <si>
    <t>MĚŘENÍ PARAMETRŮ TV DYNAMICKÉ (MĚŘÍCÍM VOZEM)</t>
  </si>
  <si>
    <t>KM</t>
  </si>
  <si>
    <t>1. Položka obsahuje:  
 – pronájem měřící soupravy včetně pracovníků  pro uvedná měření, kolejové mechanizmy, vyhodnocení a závěry z měření TV  
 – dopravu kolejových mechanismů z mateřského depa do prostoru stavby a zpět  
2. Položka neobsahuje:  
 X  
3. Způsob měření:  
Měří se projeté kilometry při měření, tj. bez režijních jízd.</t>
  </si>
  <si>
    <t>66</t>
  </si>
  <si>
    <t>74F312</t>
  </si>
  <si>
    <t>MĚŘENÍ PARAMETRŮ TV STATICKÉ</t>
  </si>
  <si>
    <t>1. Položka obsahuje:  
 – měření parametrů TV pro revizi a dokumentaci skutečného provedení  
 – dopravu kolejových mechanismů z mateřského depa do prostoru stavby a zpět  
2. Položka neobsahuje:  
 X  
3. Způsob měření:  
Měří se projeté kilometry při měření, tj. bez režijních jízd.</t>
  </si>
  <si>
    <t>67</t>
  </si>
  <si>
    <t>74F313</t>
  </si>
  <si>
    <t>MĚŘENÍ ELEKTRICKÝCH VLASTNOSTÍ TV</t>
  </si>
  <si>
    <t>výkaz výměr (výpočet položky, nebo odkaz na příslušnou přílohu dokumentace)</t>
  </si>
  <si>
    <t>1. Položka obsahuje:  
 – měření elektrických parametrů TV pro zpracování revize  
 – dopravu kolejových mechanismů z mateřského depa do prostoru stavby a zpět  
2. Položka neobsahuje:  
 X  
3. Způsob měření:  
Měří se projeté kilometry při měření, tj. bez režijních jízd.</t>
  </si>
  <si>
    <t>68</t>
  </si>
  <si>
    <t>74F321</t>
  </si>
  <si>
    <t>PROTOKOL ZPŮSOBILOSTI</t>
  </si>
  <si>
    <t>1. Položka obsahuje:  
 – vyhotovení dokladu právnickou osobou o trolejových vedeních a trakčních zařízeních  
2. Položka neobsahuje:  
 X  
3. Způsob měření:  
Udává se počet kusů kompletní konstrukce nebo práce.</t>
  </si>
  <si>
    <t>69</t>
  </si>
  <si>
    <t>74F322</t>
  </si>
  <si>
    <t>REVIZNÍ ZPRÁVA</t>
  </si>
  <si>
    <t>1. Položka obsahuje:  
 – revizi autorizovaným revizním technikem na zařízeních trakčního vedení podle požadavku ČSN, včetně hodnocení  
2. Položka neobsahuje:  
 X  
3. Způsob měření:  
Udává se počet kusů kompletní konstrukce nebo práce.</t>
  </si>
  <si>
    <t>70</t>
  </si>
  <si>
    <t>74F323</t>
  </si>
  <si>
    <t>PROTOKOL UTZ</t>
  </si>
  <si>
    <t>1. Položka obsahuje:  
 – protokol autorizovaným revizním technikem na zařízeních trakčního vedení podle požadavku ČSN, včetně hodnocení  
2. Položka neobsahuje:  
 X  
3. Způsob měření:  
Udává se počet kusů kompletní konstrukce nebo práce.</t>
  </si>
  <si>
    <t>71</t>
  </si>
  <si>
    <t>74F331</t>
  </si>
  <si>
    <t>TECHNICKÁ POMOC PŘI VÝSTAVBĚ TV</t>
  </si>
  <si>
    <t>1. Položka obsahuje:  
 – zajištění pracoviště TDI vč. nájmu pracovníků a poUŽITÝch mechanismů nutných k výkonu  
2. Položka neobsahuje:  
 X  
3. Způsob měření:  
Udává se čas v hodinách.</t>
  </si>
  <si>
    <t>72</t>
  </si>
  <si>
    <t>015111</t>
  </si>
  <si>
    <t>POPLATKY ZA LIKVIDACŮ ODPADŮ NEKONTAMINOVANÝCH - 17 05 04 VYTĚŽENÉ ZEMINY A HORNINY - I. TŘÍDA TĚŽITELNOSTI</t>
  </si>
  <si>
    <t>T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</si>
  <si>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</si>
  <si>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73</t>
  </si>
  <si>
    <t>015140</t>
  </si>
  <si>
    <t>POPLATKY ZA LIKVIDACŮ ODPADŮ NEKONTAMINOVANÝCH - 17 01 01 BETON Z DEMOLIC OBJEKTŮ, ZÁKLADŮ TV</t>
  </si>
  <si>
    <t>viz polohový plán, technická zpráva</t>
  </si>
  <si>
    <t>015280</t>
  </si>
  <si>
    <t>POPLATKY ZA LIKVIDACŮ ODPADŮ NEKONTAMINOVANÝCH - 17 01 03 ODPOJOVAČE-OCEL, PORCELÁN 100KG</t>
  </si>
  <si>
    <t xml:space="preserve">  SO 23</t>
  </si>
  <si>
    <t>NÚ u SpS Osek, úprava TV</t>
  </si>
  <si>
    <t>SO 23</t>
  </si>
  <si>
    <t>74C715</t>
  </si>
  <si>
    <t>SPECIÁLNÍ ODPOJOVAČ NEBO ODPÍNAČ S UZEMŇOVACÍM NOŽEM NA STOŽÁRU TV</t>
  </si>
  <si>
    <t>74C762</t>
  </si>
  <si>
    <t>UKONČENÍ 2 NAPÁJECÍCH KABELŮ NA STOŽÁRU, VČETNĚ OMEZOVAČE PŘEPĚTÍ</t>
  </si>
  <si>
    <t>viz připojení NV, schéma napájení</t>
  </si>
  <si>
    <t>74C768</t>
  </si>
  <si>
    <t>PŘIPEVNĚNÍ 1-4 KABELŮ NA STOŽÁR BP</t>
  </si>
  <si>
    <t>74C773</t>
  </si>
  <si>
    <t>PŘIPEVNĚNÍ 2 KRYTŮ NA STOŽÁR P, T, BP</t>
  </si>
  <si>
    <t>74C932</t>
  </si>
  <si>
    <t>KOTVENÍ OCHRANNÉHO LANA NA STOŽÁRU - JEDNODUCHÉ, DVOJITÉ</t>
  </si>
  <si>
    <t>viz KSU a TP, soupis ostatních sestavení</t>
  </si>
  <si>
    <t>74F461</t>
  </si>
  <si>
    <t>DEMONTÁŽ SVODŮ A UCHYCENÍ KABELU VN NA STOŽÁRU VČETNĚ KRYTU</t>
  </si>
  <si>
    <t>Zemní práce</t>
  </si>
  <si>
    <t>13273</t>
  </si>
  <si>
    <t>HLOUBENÍ RÝH ŠÍŘ DO 2M PAŽ I NEPAŽ TŘ. I</t>
  </si>
  <si>
    <t>rýha 70x120, délka 55+42m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</si>
  <si>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</si>
  <si>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17411</t>
  </si>
  <si>
    <t>ZÁSYP JAM A RÝH ZEMINOU SE ZHUTNĚNÍM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</si>
  <si>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</si>
  <si>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702111</t>
  </si>
  <si>
    <t>KABELOVÝ ŽLAB ZEMNÍ VČETNĚ KRYTU SVĚTLÉ ŠÍŘKY DO 120 MM</t>
  </si>
  <si>
    <t>rýha délka 55+42m*2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</si>
  <si>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</si>
  <si>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Silnoproud</t>
  </si>
  <si>
    <t>7425B3</t>
  </si>
  <si>
    <t>KABEL VN - JEDNOŽÍLOVÝ, 50-AXEKVCE(Y) OD 185 DO 300 MM2</t>
  </si>
  <si>
    <t>viz kabelová trasa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</si>
  <si>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</si>
  <si>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742P15</t>
  </si>
  <si>
    <t>OZNAČOVACÍ ŠTÍTEK NA KABEL</t>
  </si>
  <si>
    <t>viz počet kabel. Koncovek</t>
  </si>
  <si>
    <t>1. Položka obsahuje:  
 – veškeré příslušentsví  
2. Položka neobsahuje:  
 X  
3. Způsob měření:  
Udává se počet kusů kompletní konstrukce nebo práce.</t>
  </si>
  <si>
    <t>742A23</t>
  </si>
  <si>
    <t>KABELOVÁ KONCOVKA VN VNITŘNÍ JEDNOŽÍLOVÁ PRO KABELY PŘES 6 KV OD 185 DO 300 MM2</t>
  </si>
  <si>
    <t>2+2ks na SpS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</si>
  <si>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</si>
  <si>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742C23</t>
  </si>
  <si>
    <t>KABELOVÁ KONCOVKA VN VENKOVNÍ JEDNOŽÍLOVÁ PRO KABELY PŘES 6 KV OD 185 DO 300 MM2</t>
  </si>
  <si>
    <t>2+2ks na stožárech</t>
  </si>
  <si>
    <t>742Z24</t>
  </si>
  <si>
    <t>DEMONTÁŽ KABELOVÉHO VEDENÍ VN</t>
  </si>
  <si>
    <t>původní kabely ke stožárům 117 a 118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</si>
  <si>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</si>
  <si>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E.3.6</t>
  </si>
  <si>
    <t>Rozvodny vn, nn, osvětlení a dálkové ovládání odpojovačů</t>
  </si>
  <si>
    <t xml:space="preserve">  SO 12</t>
  </si>
  <si>
    <t>NÚ u TT Zdice, úprava DOÚO</t>
  </si>
  <si>
    <t>SO 12</t>
  </si>
  <si>
    <t>OTSKP_2019</t>
  </si>
  <si>
    <t>Rýha 0,35x0,8m, délka 350m,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</si>
  <si>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</si>
  <si>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029113</t>
  </si>
  <si>
    <t>OSTATNÍ POŽADAVKY - GEODETICKÉ ZAMĚŘENÍ - CELKY</t>
  </si>
  <si>
    <t>Technická specifikace</t>
  </si>
  <si>
    <t>141733</t>
  </si>
  <si>
    <t>PROTLAČOVÁNÍ POTRUBÍ Z PLAST HMOT DN DO 150MM</t>
  </si>
  <si>
    <t>Viz. Situace</t>
  </si>
  <si>
    <t>položka zahrnuje dodávku protlačovaného potrubí a veškeré pomocné práce (startovací zařízení, startovací a cílová jáma, opěrné a vodící bloky a pod.)</t>
  </si>
  <si>
    <t>702312</t>
  </si>
  <si>
    <t>ZAKRYTÍ KABELŮ VÝSTRAŽNOU FÓLIÍ ŠÍŘKY PŘES 20 DO 40 CM</t>
  </si>
  <si>
    <t>viz situace 350m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</si>
  <si>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 
2. Položka neobsahuje:  
 X  
3. Způsob měření:  
Udává se počet sad, které se skládají z předepsaných dílů, jež tvoří požadovaný celek, za každý započatý měsíc pronájmu.</t>
  </si>
  <si>
    <t>702901</t>
  </si>
  <si>
    <t>ZASYPÁNÍ KABELOVÉHO ŽLABU VRSTVOU Z PŘESÁTÉHO PÍSKU SVĚTLÉ ŠÍŘKY DO 120 MM</t>
  </si>
  <si>
    <t>délka 350m,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</si>
  <si>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</si>
  <si>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</si>
  <si>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</si>
  <si>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</si>
  <si>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702212</t>
  </si>
  <si>
    <t>KABELOVÁ CHRÁNIČKA ZEMNÍ DN PŘES 100 DO 200 MM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</si>
  <si>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</si>
  <si>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709210</t>
  </si>
  <si>
    <t>KŘIŽOVATKA KABELOVÝCH VEDENÍ SE STÁVAJÍCÍ INŽENÝRSKOU SÍTÍ (KABELEM, POTRUBÍM APOD.)</t>
  </si>
  <si>
    <t>18010</t>
  </si>
  <si>
    <t>VŠEOBECNÉ ÚPRAVY ZASTAVĚNÉHO ÚZEMÍ</t>
  </si>
  <si>
    <t>M2</t>
  </si>
  <si>
    <t>350x0,35</t>
  </si>
  <si>
    <t>Všeobecné úpravy musí zahrnovat úpravu území po uskutečnění stavby, tak jak je požadováno v zadávací dokumentaci s výjimkou těch prací, pro které jsou uvedeny samostatné položky.</t>
  </si>
  <si>
    <t>Skládky a demontáže</t>
  </si>
  <si>
    <t>015310</t>
  </si>
  <si>
    <t>POPLATKY ZA LIKVIDACŮ ODPADŮ NEKONTAMINOVANÝCH - 16 02 14 ELEKTROŠROT (VYŘAZENÁ EL. ZAŘÍZENÍ A PŘÍSTR. - AL, CU A VZ. KOVY)</t>
  </si>
  <si>
    <t>015420</t>
  </si>
  <si>
    <t>POPLATKY ZA LIKVIDACŮ ODPADŮ NEKONTAMINOVANÝCH - 17 06 04 ZBYTKY IZOLAČNÍCH MATERIÁLŮ</t>
  </si>
  <si>
    <t>745Z92</t>
  </si>
  <si>
    <t>742</t>
  </si>
  <si>
    <t>Silnoproudé rozvody</t>
  </si>
  <si>
    <t>742I12</t>
  </si>
  <si>
    <t>KABEL NN CU OVLÁDACÍ 7-12ŽÍLOVÝ OD 4 DO 6 MM2</t>
  </si>
  <si>
    <t>Viz. situace</t>
  </si>
  <si>
    <t>742M12</t>
  </si>
  <si>
    <t>UKONČENÍ 7-12ŽÍLOVÉHO KABELU V ROZVADĚČI NEBO NA PŘÍSTROJI OD 4 DO 6 MM2</t>
  </si>
  <si>
    <t>Viz. Situace, schéma rozvaděče DOÚO</t>
  </si>
  <si>
    <t>742M22</t>
  </si>
  <si>
    <t>UKONČENÍ 7-12ŽÍLOVÉHO KABELU KABELOVOU SPOJKOU OD 4 DO 6 MM2</t>
  </si>
  <si>
    <t>743B34</t>
  </si>
  <si>
    <t>Svorkovnicová skříň plastová pro DOÚO venkovní pilířová/zapuštěná od 121 do 160 svorek</t>
  </si>
  <si>
    <t>1. Položka obsahuje:  
 – instalaci do terénu / do niky vč. zapojení  
 – technický popis viz. projektová dokumentace  
2. Položka neobsahuje:  
 – zemní práce  
3. Způsob měření:  
Udává se počet kusů kompletní konstrukce nebo práce.</t>
  </si>
  <si>
    <t>701005</t>
  </si>
  <si>
    <t>VYHLEDÁVACÍ MARKER ZEMNÍ S MOŽNOSTÍ ZÁPISU</t>
  </si>
  <si>
    <t>1. Položka obsahuje:  
 – úprava dna výkopu  
 – položení betonového žlabu / chráničky včetně zakrytí  
 – pomocné mechanismy  
2. Položka neobsahuje:  
 X  
3. Způsob měření:  
Udává se počet kusů kompletní konstrukce nebo práce.</t>
  </si>
  <si>
    <t>747</t>
  </si>
  <si>
    <t>Zkoušky, revize a HZS</t>
  </si>
  <si>
    <t>747701</t>
  </si>
  <si>
    <t>DOKONČOVACÍ MONTÁŽNÍ PRÁCE NA ELEKTRICKÉM ZAŘÍZENÍ</t>
  </si>
  <si>
    <t>1. Položka obsahuje:  
 – cenu za práce spojené s uváděním zařízení do provozu, drobné montážní práce v rozvaděčích, koordinaci se zhotoviteli souvisejících zařízení apod.  
2. Položka neobsahuje:  
 X  
3. Způsob měření:  
Udává se čas v hodinách.</t>
  </si>
  <si>
    <t>747703</t>
  </si>
  <si>
    <t>ZKUŠEBNÍ PROVOZ</t>
  </si>
  <si>
    <t>1. Položka obsahuje:  
 – cenu za dobu kdy je zařízení po individálních zkouškách dáno do provozu s prokázáním technických a kvalitativních parametrů zařízení  
2. Položka neobsahuje:  
 X  
3. Způsob měření:  
Udává se čas v hodinách.</t>
  </si>
  <si>
    <t>747704</t>
  </si>
  <si>
    <t>ZAŠKOLENÍ OBSLUHY</t>
  </si>
  <si>
    <t>1. Položka obsahuje:  
 – cenu za dobu kdy je s funkcí seznamována obsluha zařízení, včetně odevzdání dokumentace skutečného provedení  
2. Položka neobsahuje:  
 X  
3. Způsob měření:  
Udává se čas v hodinách.</t>
  </si>
  <si>
    <t>747705</t>
  </si>
  <si>
    <t>MANIPULACE NA ZAŘÍZENÍCH PROVÁDĚNÉ PROVOZOVATELEM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</si>
  <si>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</si>
  <si>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03100</t>
  </si>
  <si>
    <t>ZAŘÍZENÍ STAVENIŠTĚ - ZŘÍZENÍ, PROVOZ, DEMONTÁŽ</t>
  </si>
  <si>
    <t>2% z ceny SO</t>
  </si>
  <si>
    <t>zahrnuje objednatelem povolené náklady na pořízení (event. pronájem), provozování, udržování a likvidaci zhotovitelova zařízení</t>
  </si>
  <si>
    <t>02940</t>
  </si>
  <si>
    <t>OSTATNÍ POŽADAVKY - VYPRACOVÁNÍ DOKUMENTACE</t>
  </si>
  <si>
    <t>5% z ceny SO, včetně RDS a DSPS+CD</t>
  </si>
  <si>
    <t>zahrnuje veškeré náklady spojené s objednatelem požadovanými pracemi</t>
  </si>
  <si>
    <t xml:space="preserve">  SO 22</t>
  </si>
  <si>
    <t>NÚ u SpS Osek, úprava DOÚO</t>
  </si>
  <si>
    <t>SO 22</t>
  </si>
  <si>
    <t>Rýha 0,35x0,8m, délka 70m,</t>
  </si>
  <si>
    <t>viz situace 70m</t>
  </si>
  <si>
    <t>délka 70m,</t>
  </si>
  <si>
    <t>[bez vazby na CS]</t>
  </si>
  <si>
    <t>70x0,35</t>
  </si>
  <si>
    <t>Ovladač pro dálkové ovládání motorových pohonů trakčních odpojovačů (DOÚO) od 13 do 16 ks</t>
  </si>
  <si>
    <t>Viz. schéma rozvaděče DOÚO</t>
  </si>
  <si>
    <t>743B1A</t>
  </si>
  <si>
    <t>Napájecí skříńka s odděl. trafem, dodávka, zapojení</t>
  </si>
  <si>
    <t>1. Položka obsahuje:  
 – instalaci rozvaděče vč. zapojení  
 – technický popis viz. projektová dokumentace  
2. Položka neobsahuje:  
 X  
3. Způsob měření:  
Udává se počet kusů kompletní konstrukce nebo práce.</t>
  </si>
  <si>
    <t>743B16</t>
  </si>
  <si>
    <t>Ovladač pro dálkové ovládání motorových pohonů trakčních odpojovačů (DOÚO) - rozšíření o modul optického oddělení</t>
  </si>
  <si>
    <t>743B18</t>
  </si>
  <si>
    <t>Ovladač pro DOÚO - nastavení a seřízení systému DOÚO v návaznosti na dálkové řízení a ovládání</t>
  </si>
  <si>
    <t>E.3.7</t>
  </si>
  <si>
    <t>Ukolejnění kovových konstrukcí</t>
  </si>
  <si>
    <t xml:space="preserve">  SO 14</t>
  </si>
  <si>
    <t>NÚ u TT Zdice, úprava ukolejnění kovových konstrukcí</t>
  </si>
  <si>
    <t>SO 14</t>
  </si>
  <si>
    <t>74C923</t>
  </si>
  <si>
    <t>NEPŘÍMÉ UKOLEJNĚNÍ KONSTRUKCE VŠECH TYPŮ (VČETNĚ VÝZTUŽNÝCH DVOJIC) - 1 VODIČ</t>
  </si>
  <si>
    <t>viz technická zpráva, polohový plán, KSU a TP</t>
  </si>
  <si>
    <t>74C924</t>
  </si>
  <si>
    <t>NEPŘÍMÉ UKOLEJNĚNÍ KONSTRUKCE VŠECH TYPŮ (VČETNĚ VÝZTUŽNÝCH DVOJIC) - 2 VODIČE</t>
  </si>
  <si>
    <t>R00001</t>
  </si>
  <si>
    <t>DEMONTÁŽ, PŘEMÍSTĚNÍ A ZPĚTNÁ MONTÁŽ TLUMIVKY</t>
  </si>
  <si>
    <t>74C974</t>
  </si>
  <si>
    <t>AKTUALIZACE KSU A TP DLE KOLEJOVÝCH POSTUPŮ ZA 100 M ZPROVOZŇOVANÉ SKUPINY</t>
  </si>
  <si>
    <t>1. Položka obsahuje:  
 – veškeré další práce na aktualizaci KSU a TP po každém stavebním postupu  
2. Položka neobsahuje:  
 X  
3. Způsob měření:  
Udává se počet kusů kompletní konstrukce nebo práce.</t>
  </si>
  <si>
    <t>74C976</t>
  </si>
  <si>
    <t>ZPRACOVÁNÍ KSU A TP PRO ÚČELY ZAVEDENÍ DO PROVOZU ZA 100 M ZPROVOZŇOVANÉ SKUPINY</t>
  </si>
  <si>
    <t>1. Položka obsahuje:  
 – veškeré další práce pro zpracování a odsouhlasení KSU a TP při uvádění do provozu  
2. Položka neobsahuje:  
 X  
3. Způsob měření:  
Udává se počet kusů kompletní konstrukce nebo práce.</t>
  </si>
  <si>
    <t>74F314</t>
  </si>
  <si>
    <t>MĚŘENÍ DOTYKOVÉHO NAPĚTÍ U VODIVÉ KONSTRUKCE</t>
  </si>
  <si>
    <t>74F459</t>
  </si>
  <si>
    <t>DEMONTÁŽ UKOLEJNĚNÍ KONSTRUKCÍ A PODPĚR VČETNĚ UCHYCENÍ A VODIČE</t>
  </si>
  <si>
    <t>15310</t>
  </si>
  <si>
    <t>POPLATKY ZA LIKVIDACŮ ODPADŮ NEKONTAMINOVANÝCH - 16 02 14  ELEKTROŠROT</t>
  </si>
  <si>
    <t xml:space="preserve">  SO 24</t>
  </si>
  <si>
    <t>NÚ u SpS Osek, úprava ukolejnění kovových konstrukcí</t>
  </si>
  <si>
    <t>SO 24</t>
  </si>
  <si>
    <t>74C927</t>
  </si>
  <si>
    <t>PŘESUN SKUPINOVÉHO VODIVÉHO SPOJENÍ KONSTRUKCÍ (DO 20 M)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</si>
</sst>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0+C10+C13+C15+C18+C21</f>
      </c>
    </row>
    <row r="7" spans="2:3" ht="12.75" customHeight="1">
      <c r="B7" s="8" t="s">
        <v>7</v>
      </c>
      <c r="C7" s="10">
        <f>0+E10+E13+E15+E18+E21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'PS 11'!K8+'PS 11'!M8</f>
      </c>
      <c r="D11" s="14">
        <f>C11*0.21</f>
      </c>
      <c r="E11" s="14">
        <f>C11+D11</f>
      </c>
      <c r="F11" s="13">
        <f>'PS 11'!T7</f>
      </c>
    </row>
    <row r="12" spans="1:6" ht="12.75">
      <c r="A12" s="11" t="s">
        <v>106</v>
      </c>
      <c r="B12" s="12" t="s">
        <v>107</v>
      </c>
      <c r="C12" s="14">
        <f>'PS 21'!K8+'PS 21'!M8</f>
      </c>
      <c r="D12" s="14">
        <f>C12*0.21</f>
      </c>
      <c r="E12" s="14">
        <f>C12+D12</f>
      </c>
      <c r="F12" s="13">
        <f>'PS 21'!T7</f>
      </c>
    </row>
    <row r="13" spans="1:6" ht="12.75">
      <c r="A13" s="11" t="s">
        <v>118</v>
      </c>
      <c r="B13" s="12" t="s">
        <v>119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120</v>
      </c>
      <c r="B14" s="12" t="s">
        <v>121</v>
      </c>
      <c r="C14" s="14">
        <f>'SO 98-98'!K8+'SO 98-98'!M8</f>
      </c>
      <c r="D14" s="14">
        <f>C14*0.21</f>
      </c>
      <c r="E14" s="14">
        <f>C14+D14</f>
      </c>
      <c r="F14" s="13">
        <f>'SO 98-98'!T7</f>
      </c>
    </row>
    <row r="15" spans="1:6" ht="12.75">
      <c r="A15" s="11" t="s">
        <v>152</v>
      </c>
      <c r="B15" s="12" t="s">
        <v>153</v>
      </c>
      <c r="C15" s="14">
        <f>0+C16+C17</f>
      </c>
      <c r="D15" s="14">
        <f>C15*0.21</f>
      </c>
      <c r="E15" s="14">
        <f>0+E16+E17</f>
      </c>
      <c r="F15" s="13">
        <f>0+F16+F17</f>
      </c>
    </row>
    <row r="16" spans="1:6" ht="12.75">
      <c r="A16" s="11" t="s">
        <v>154</v>
      </c>
      <c r="B16" s="12" t="s">
        <v>155</v>
      </c>
      <c r="C16" s="14">
        <f>'SO 13'!K8+'SO 13'!M8</f>
      </c>
      <c r="D16" s="14">
        <f>C16*0.21</f>
      </c>
      <c r="E16" s="14">
        <f>C16+D16</f>
      </c>
      <c r="F16" s="13">
        <f>'SO 13'!T7</f>
      </c>
    </row>
    <row r="17" spans="1:6" ht="12.75">
      <c r="A17" s="11" t="s">
        <v>430</v>
      </c>
      <c r="B17" s="12" t="s">
        <v>431</v>
      </c>
      <c r="C17" s="14">
        <f>'SO 23'!K8+'SO 23'!M8</f>
      </c>
      <c r="D17" s="14">
        <f>C17*0.21</f>
      </c>
      <c r="E17" s="14">
        <f>C17+D17</f>
      </c>
      <c r="F17" s="13">
        <f>'SO 23'!T7</f>
      </c>
    </row>
    <row r="18" spans="1:6" ht="12.75">
      <c r="A18" s="11" t="s">
        <v>479</v>
      </c>
      <c r="B18" s="12" t="s">
        <v>480</v>
      </c>
      <c r="C18" s="14">
        <f>0+C19+C20</f>
      </c>
      <c r="D18" s="14">
        <f>C18*0.21</f>
      </c>
      <c r="E18" s="14">
        <f>0+E19+E20</f>
      </c>
      <c r="F18" s="13">
        <f>0+F19+F20</f>
      </c>
    </row>
    <row r="19" spans="1:6" ht="12.75">
      <c r="A19" s="11" t="s">
        <v>481</v>
      </c>
      <c r="B19" s="12" t="s">
        <v>482</v>
      </c>
      <c r="C19" s="14">
        <f>'SO 12'!K8+'SO 12'!M8</f>
      </c>
      <c r="D19" s="14">
        <f>C19*0.21</f>
      </c>
      <c r="E19" s="14">
        <f>C19+D19</f>
      </c>
      <c r="F19" s="13">
        <f>'SO 12'!T7</f>
      </c>
    </row>
    <row r="20" spans="1:6" ht="12.75">
      <c r="A20" s="11" t="s">
        <v>559</v>
      </c>
      <c r="B20" s="12" t="s">
        <v>560</v>
      </c>
      <c r="C20" s="14">
        <f>'SO 22'!K8+'SO 22'!M8</f>
      </c>
      <c r="D20" s="14">
        <f>C20*0.21</f>
      </c>
      <c r="E20" s="14">
        <f>C20+D20</f>
      </c>
      <c r="F20" s="13">
        <f>'SO 22'!T7</f>
      </c>
    </row>
    <row r="21" spans="1:6" ht="12.75">
      <c r="A21" s="11" t="s">
        <v>576</v>
      </c>
      <c r="B21" s="12" t="s">
        <v>577</v>
      </c>
      <c r="C21" s="14">
        <f>0+C22+C23</f>
      </c>
      <c r="D21" s="14">
        <f>C21*0.21</f>
      </c>
      <c r="E21" s="14">
        <f>0+E22+E23</f>
      </c>
      <c r="F21" s="13">
        <f>0+F22+F23</f>
      </c>
    </row>
    <row r="22" spans="1:6" ht="12.75">
      <c r="A22" s="11" t="s">
        <v>578</v>
      </c>
      <c r="B22" s="12" t="s">
        <v>579</v>
      </c>
      <c r="C22" s="14">
        <f>'SO 14'!K8+'SO 14'!M8</f>
      </c>
      <c r="D22" s="14">
        <f>C22*0.21</f>
      </c>
      <c r="E22" s="14">
        <f>C22+D22</f>
      </c>
      <c r="F22" s="13">
        <f>'SO 14'!T7</f>
      </c>
    </row>
    <row r="23" spans="1:6" ht="12.75">
      <c r="A23" s="11" t="s">
        <v>600</v>
      </c>
      <c r="B23" s="12" t="s">
        <v>601</v>
      </c>
      <c r="C23" s="14">
        <f>'SO 24'!K8+'SO 24'!M8</f>
      </c>
      <c r="D23" s="14">
        <f>C23*0.21</f>
      </c>
      <c r="E23" s="14">
        <f>C23+D23</f>
      </c>
      <c r="F23" s="13">
        <f>'SO 24'!T7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576</v>
      </c>
      <c r="M3" s="41">
        <f>Rekapitulace!C21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576</v>
      </c>
      <c r="E4" s="26" t="s">
        <v>577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COUNTIFS(L8:L52,"=0",A8:A52,"P")+COUNTIFS(L8:L52,"",A8:A52,"P")+SUM(Q8:Q52)</f>
      </c>
    </row>
    <row r="8" spans="1:13" ht="12.75">
      <c r="A8" t="s">
        <v>44</v>
      </c>
      <c r="C8" s="28" t="s">
        <v>602</v>
      </c>
      <c r="E8" s="30" t="s">
        <v>601</v>
      </c>
      <c r="J8" s="29">
        <f>0+J9+J38+J43</f>
      </c>
      <c r="K8" s="29">
        <f>0+K9+K38+K43</f>
      </c>
      <c r="L8" s="29">
        <f>0+L9+L38+L43</f>
      </c>
      <c r="M8" s="29">
        <f>0+M9+M38+M43</f>
      </c>
    </row>
    <row r="9" spans="1:13" ht="12.75">
      <c r="A9" t="s">
        <v>46</v>
      </c>
      <c r="C9" s="31" t="s">
        <v>50</v>
      </c>
      <c r="E9" s="33" t="s">
        <v>192</v>
      </c>
      <c r="J9" s="32">
        <f>0</f>
      </c>
      <c r="K9" s="32">
        <f>0</f>
      </c>
      <c r="L9" s="32">
        <f>0+L10+L14+L18+L22+L26+L30+L34</f>
      </c>
      <c r="M9" s="32">
        <f>0+M10+M14+M18+M22+M26+M30+M34</f>
      </c>
    </row>
    <row r="10" spans="1:16" ht="25.5">
      <c r="A10" t="s">
        <v>49</v>
      </c>
      <c r="B10" s="34" t="s">
        <v>50</v>
      </c>
      <c r="C10" s="34" t="s">
        <v>581</v>
      </c>
      <c r="D10" s="35" t="s">
        <v>52</v>
      </c>
      <c r="E10" s="6" t="s">
        <v>582</v>
      </c>
      <c r="F10" s="36" t="s">
        <v>54</v>
      </c>
      <c r="G10" s="37">
        <v>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583</v>
      </c>
    </row>
    <row r="13" spans="1:5" ht="114.75">
      <c r="A13" t="s">
        <v>60</v>
      </c>
      <c r="E13" s="39" t="s">
        <v>217</v>
      </c>
    </row>
    <row r="14" spans="1:16" ht="25.5">
      <c r="A14" t="s">
        <v>49</v>
      </c>
      <c r="B14" s="34" t="s">
        <v>27</v>
      </c>
      <c r="C14" s="34" t="s">
        <v>584</v>
      </c>
      <c r="D14" s="35" t="s">
        <v>52</v>
      </c>
      <c r="E14" s="6" t="s">
        <v>585</v>
      </c>
      <c r="F14" s="36" t="s">
        <v>54</v>
      </c>
      <c r="G14" s="37">
        <v>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583</v>
      </c>
    </row>
    <row r="17" spans="1:5" ht="114.75">
      <c r="A17" t="s">
        <v>60</v>
      </c>
      <c r="E17" s="39" t="s">
        <v>217</v>
      </c>
    </row>
    <row r="18" spans="1:16" ht="12.75">
      <c r="A18" t="s">
        <v>49</v>
      </c>
      <c r="B18" s="34" t="s">
        <v>26</v>
      </c>
      <c r="C18" s="34" t="s">
        <v>603</v>
      </c>
      <c r="D18" s="35" t="s">
        <v>52</v>
      </c>
      <c r="E18" s="6" t="s">
        <v>604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583</v>
      </c>
    </row>
    <row r="21" spans="1:5" ht="114.75">
      <c r="A21" t="s">
        <v>60</v>
      </c>
      <c r="E21" s="39" t="s">
        <v>217</v>
      </c>
    </row>
    <row r="22" spans="1:16" ht="12.75">
      <c r="A22" t="s">
        <v>49</v>
      </c>
      <c r="B22" s="34" t="s">
        <v>67</v>
      </c>
      <c r="C22" s="34" t="s">
        <v>586</v>
      </c>
      <c r="D22" s="35" t="s">
        <v>52</v>
      </c>
      <c r="E22" s="6" t="s">
        <v>587</v>
      </c>
      <c r="F22" s="36" t="s">
        <v>54</v>
      </c>
      <c r="G22" s="37">
        <v>2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583</v>
      </c>
    </row>
    <row r="25" spans="1:5" ht="114.75">
      <c r="A25" t="s">
        <v>60</v>
      </c>
      <c r="E25" s="39" t="s">
        <v>217</v>
      </c>
    </row>
    <row r="26" spans="1:16" ht="25.5">
      <c r="A26" t="s">
        <v>49</v>
      </c>
      <c r="B26" s="34" t="s">
        <v>70</v>
      </c>
      <c r="C26" s="34" t="s">
        <v>588</v>
      </c>
      <c r="D26" s="35" t="s">
        <v>52</v>
      </c>
      <c r="E26" s="6" t="s">
        <v>589</v>
      </c>
      <c r="F26" s="36" t="s">
        <v>54</v>
      </c>
      <c r="G26" s="37">
        <v>3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583</v>
      </c>
    </row>
    <row r="29" spans="1:5" ht="76.5">
      <c r="A29" t="s">
        <v>60</v>
      </c>
      <c r="E29" s="39" t="s">
        <v>590</v>
      </c>
    </row>
    <row r="30" spans="1:16" ht="25.5">
      <c r="A30" t="s">
        <v>49</v>
      </c>
      <c r="B30" s="34" t="s">
        <v>74</v>
      </c>
      <c r="C30" s="34" t="s">
        <v>591</v>
      </c>
      <c r="D30" s="35" t="s">
        <v>52</v>
      </c>
      <c r="E30" s="6" t="s">
        <v>592</v>
      </c>
      <c r="F30" s="36" t="s">
        <v>54</v>
      </c>
      <c r="G30" s="37">
        <v>3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583</v>
      </c>
    </row>
    <row r="33" spans="1:5" ht="89.25">
      <c r="A33" t="s">
        <v>60</v>
      </c>
      <c r="E33" s="39" t="s">
        <v>593</v>
      </c>
    </row>
    <row r="34" spans="1:16" ht="12.75">
      <c r="A34" t="s">
        <v>49</v>
      </c>
      <c r="B34" s="34" t="s">
        <v>78</v>
      </c>
      <c r="C34" s="34" t="s">
        <v>594</v>
      </c>
      <c r="D34" s="35" t="s">
        <v>52</v>
      </c>
      <c r="E34" s="6" t="s">
        <v>595</v>
      </c>
      <c r="F34" s="36" t="s">
        <v>54</v>
      </c>
      <c r="G34" s="37">
        <v>6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57</v>
      </c>
    </row>
    <row r="36" spans="1:5" ht="12.75">
      <c r="A36" s="35" t="s">
        <v>58</v>
      </c>
      <c r="E36" s="40" t="s">
        <v>583</v>
      </c>
    </row>
    <row r="37" spans="1:5" ht="89.25">
      <c r="A37" t="s">
        <v>60</v>
      </c>
      <c r="E37" s="39" t="s">
        <v>593</v>
      </c>
    </row>
    <row r="38" spans="1:13" ht="12.75">
      <c r="A38" t="s">
        <v>46</v>
      </c>
      <c r="C38" s="31" t="s">
        <v>27</v>
      </c>
      <c r="E38" s="33" t="s">
        <v>322</v>
      </c>
      <c r="J38" s="32">
        <f>0</f>
      </c>
      <c r="K38" s="32">
        <f>0</f>
      </c>
      <c r="L38" s="32">
        <f>0+L39</f>
      </c>
      <c r="M38" s="32">
        <f>0+M39</f>
      </c>
    </row>
    <row r="39" spans="1:16" ht="25.5">
      <c r="A39" t="s">
        <v>49</v>
      </c>
      <c r="B39" s="34" t="s">
        <v>82</v>
      </c>
      <c r="C39" s="34" t="s">
        <v>596</v>
      </c>
      <c r="D39" s="35" t="s">
        <v>52</v>
      </c>
      <c r="E39" s="6" t="s">
        <v>597</v>
      </c>
      <c r="F39" s="36" t="s">
        <v>54</v>
      </c>
      <c r="G39" s="37">
        <v>7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583</v>
      </c>
    </row>
    <row r="42" spans="1:5" ht="102">
      <c r="A42" t="s">
        <v>60</v>
      </c>
      <c r="E42" s="39" t="s">
        <v>335</v>
      </c>
    </row>
    <row r="43" spans="1:13" ht="12.75">
      <c r="A43" t="s">
        <v>46</v>
      </c>
      <c r="C43" s="31" t="s">
        <v>26</v>
      </c>
      <c r="E43" s="33" t="s">
        <v>388</v>
      </c>
      <c r="J43" s="32">
        <f>0</f>
      </c>
      <c r="K43" s="32">
        <f>0</f>
      </c>
      <c r="L43" s="32">
        <f>0+L44+L48+L52</f>
      </c>
      <c r="M43" s="32">
        <f>0+M44+M48+M52</f>
      </c>
    </row>
    <row r="44" spans="1:16" ht="12.75">
      <c r="A44" t="s">
        <v>49</v>
      </c>
      <c r="B44" s="34" t="s">
        <v>87</v>
      </c>
      <c r="C44" s="34" t="s">
        <v>404</v>
      </c>
      <c r="D44" s="35" t="s">
        <v>52</v>
      </c>
      <c r="E44" s="6" t="s">
        <v>405</v>
      </c>
      <c r="F44" s="36" t="s">
        <v>54</v>
      </c>
      <c r="G44" s="37">
        <v>1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320</v>
      </c>
    </row>
    <row r="47" spans="1:5" ht="89.25">
      <c r="A47" t="s">
        <v>60</v>
      </c>
      <c r="E47" s="39" t="s">
        <v>406</v>
      </c>
    </row>
    <row r="48" spans="1:16" ht="12.75">
      <c r="A48" t="s">
        <v>49</v>
      </c>
      <c r="B48" s="34" t="s">
        <v>91</v>
      </c>
      <c r="C48" s="34" t="s">
        <v>408</v>
      </c>
      <c r="D48" s="35" t="s">
        <v>52</v>
      </c>
      <c r="E48" s="6" t="s">
        <v>409</v>
      </c>
      <c r="F48" s="36" t="s">
        <v>54</v>
      </c>
      <c r="G48" s="37">
        <v>1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320</v>
      </c>
    </row>
    <row r="51" spans="1:5" ht="89.25">
      <c r="A51" t="s">
        <v>60</v>
      </c>
      <c r="E51" s="39" t="s">
        <v>410</v>
      </c>
    </row>
    <row r="52" spans="1:16" ht="25.5">
      <c r="A52" t="s">
        <v>49</v>
      </c>
      <c r="B52" s="34" t="s">
        <v>94</v>
      </c>
      <c r="C52" s="34" t="s">
        <v>598</v>
      </c>
      <c r="D52" s="35" t="s">
        <v>52</v>
      </c>
      <c r="E52" s="6" t="s">
        <v>599</v>
      </c>
      <c r="F52" s="36" t="s">
        <v>422</v>
      </c>
      <c r="G52" s="37">
        <v>0.01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320</v>
      </c>
    </row>
    <row r="55" spans="1:5" ht="140.25">
      <c r="A55" t="s">
        <v>60</v>
      </c>
      <c r="E55" s="39" t="s">
        <v>423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COUNTIFS(L8:L58,"=0",A8:A58,"P")+COUNTIFS(L8:L58,"",A8:A58,"P")+SUM(Q8:Q58)</f>
      </c>
    </row>
    <row r="8" spans="1:13" ht="12.75">
      <c r="A8" t="s">
        <v>44</v>
      </c>
      <c r="C8" s="28" t="s">
        <v>45</v>
      </c>
      <c r="E8" s="30" t="s">
        <v>17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</f>
      </c>
      <c r="M9" s="32">
        <f>0+M10+M14+M18+M22+M26+M30+M34+M38+M42+M46+M50+M54+M58</f>
      </c>
    </row>
    <row r="10" spans="1:16" ht="25.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59</v>
      </c>
    </row>
    <row r="13" spans="1:5" ht="89.25">
      <c r="A13" t="s">
        <v>60</v>
      </c>
      <c r="E13" s="39" t="s">
        <v>61</v>
      </c>
    </row>
    <row r="14" spans="1:16" ht="12.75">
      <c r="A14" t="s">
        <v>49</v>
      </c>
      <c r="B14" s="34" t="s">
        <v>27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58</v>
      </c>
      <c r="E16" s="40" t="s">
        <v>52</v>
      </c>
    </row>
    <row r="17" spans="1:5" ht="165.75">
      <c r="A17" t="s">
        <v>60</v>
      </c>
      <c r="E17" s="39" t="s">
        <v>64</v>
      </c>
    </row>
    <row r="18" spans="1:16" ht="25.5">
      <c r="A18" t="s">
        <v>49</v>
      </c>
      <c r="B18" s="34" t="s">
        <v>26</v>
      </c>
      <c r="C18" s="34" t="s">
        <v>65</v>
      </c>
      <c r="D18" s="35" t="s">
        <v>52</v>
      </c>
      <c r="E18" s="6" t="s">
        <v>66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58</v>
      </c>
      <c r="E20" s="40" t="s">
        <v>52</v>
      </c>
    </row>
    <row r="21" spans="1:5" ht="165.75">
      <c r="A21" t="s">
        <v>60</v>
      </c>
      <c r="E21" s="39" t="s">
        <v>64</v>
      </c>
    </row>
    <row r="22" spans="1:16" ht="25.5">
      <c r="A22" t="s">
        <v>49</v>
      </c>
      <c r="B22" s="34" t="s">
        <v>67</v>
      </c>
      <c r="C22" s="34" t="s">
        <v>68</v>
      </c>
      <c r="D22" s="35" t="s">
        <v>52</v>
      </c>
      <c r="E22" s="6" t="s">
        <v>69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52</v>
      </c>
    </row>
    <row r="25" spans="1:5" ht="165.75">
      <c r="A25" t="s">
        <v>60</v>
      </c>
      <c r="E25" s="39" t="s">
        <v>64</v>
      </c>
    </row>
    <row r="26" spans="1:16" ht="12.75">
      <c r="A26" t="s">
        <v>49</v>
      </c>
      <c r="B26" s="34" t="s">
        <v>70</v>
      </c>
      <c r="C26" s="34" t="s">
        <v>71</v>
      </c>
      <c r="D26" s="35" t="s">
        <v>52</v>
      </c>
      <c r="E26" s="6" t="s">
        <v>72</v>
      </c>
      <c r="F26" s="36" t="s">
        <v>54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52</v>
      </c>
    </row>
    <row r="29" spans="1:5" ht="165.75">
      <c r="A29" t="s">
        <v>60</v>
      </c>
      <c r="E29" s="39" t="s">
        <v>73</v>
      </c>
    </row>
    <row r="30" spans="1:16" ht="12.75">
      <c r="A30" t="s">
        <v>49</v>
      </c>
      <c r="B30" s="34" t="s">
        <v>74</v>
      </c>
      <c r="C30" s="34" t="s">
        <v>75</v>
      </c>
      <c r="D30" s="35" t="s">
        <v>52</v>
      </c>
      <c r="E30" s="6" t="s">
        <v>76</v>
      </c>
      <c r="F30" s="36" t="s">
        <v>54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58</v>
      </c>
      <c r="E32" s="40" t="s">
        <v>52</v>
      </c>
    </row>
    <row r="33" spans="1:5" ht="178.5">
      <c r="A33" t="s">
        <v>60</v>
      </c>
      <c r="E33" s="39" t="s">
        <v>77</v>
      </c>
    </row>
    <row r="34" spans="1:16" ht="12.75">
      <c r="A34" t="s">
        <v>49</v>
      </c>
      <c r="B34" s="34" t="s">
        <v>78</v>
      </c>
      <c r="C34" s="34" t="s">
        <v>79</v>
      </c>
      <c r="D34" s="35" t="s">
        <v>52</v>
      </c>
      <c r="E34" s="6" t="s">
        <v>80</v>
      </c>
      <c r="F34" s="36" t="s">
        <v>54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58</v>
      </c>
      <c r="E36" s="40" t="s">
        <v>52</v>
      </c>
    </row>
    <row r="37" spans="1:5" ht="153">
      <c r="A37" t="s">
        <v>60</v>
      </c>
      <c r="E37" s="39" t="s">
        <v>81</v>
      </c>
    </row>
    <row r="38" spans="1:16" ht="12.75">
      <c r="A38" t="s">
        <v>49</v>
      </c>
      <c r="B38" s="34" t="s">
        <v>82</v>
      </c>
      <c r="C38" s="34" t="s">
        <v>83</v>
      </c>
      <c r="D38" s="35" t="s">
        <v>52</v>
      </c>
      <c r="E38" s="6" t="s">
        <v>84</v>
      </c>
      <c r="F38" s="36" t="s">
        <v>54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27</v>
      </c>
    </row>
    <row r="39" spans="1:5" ht="12.75">
      <c r="A39" s="35" t="s">
        <v>56</v>
      </c>
      <c r="E39" s="39" t="s">
        <v>85</v>
      </c>
    </row>
    <row r="40" spans="1:5" ht="12.75">
      <c r="A40" s="35" t="s">
        <v>58</v>
      </c>
      <c r="E40" s="40" t="s">
        <v>52</v>
      </c>
    </row>
    <row r="41" spans="1:5" ht="102">
      <c r="A41" t="s">
        <v>60</v>
      </c>
      <c r="E41" s="39" t="s">
        <v>86</v>
      </c>
    </row>
    <row r="42" spans="1:16" ht="12.75">
      <c r="A42" t="s">
        <v>49</v>
      </c>
      <c r="B42" s="34" t="s">
        <v>87</v>
      </c>
      <c r="C42" s="34" t="s">
        <v>88</v>
      </c>
      <c r="D42" s="35" t="s">
        <v>52</v>
      </c>
      <c r="E42" s="6" t="s">
        <v>89</v>
      </c>
      <c r="F42" s="36" t="s">
        <v>54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55</v>
      </c>
      <c r="O42">
        <f>(M42*21)/100</f>
      </c>
      <c r="P42" t="s">
        <v>27</v>
      </c>
    </row>
    <row r="43" spans="1:5" ht="12.75">
      <c r="A43" s="35" t="s">
        <v>56</v>
      </c>
      <c r="E43" s="39" t="s">
        <v>85</v>
      </c>
    </row>
    <row r="44" spans="1:5" ht="12.75">
      <c r="A44" s="35" t="s">
        <v>58</v>
      </c>
      <c r="E44" s="40" t="s">
        <v>52</v>
      </c>
    </row>
    <row r="45" spans="1:5" ht="76.5">
      <c r="A45" t="s">
        <v>60</v>
      </c>
      <c r="E45" s="39" t="s">
        <v>90</v>
      </c>
    </row>
    <row r="46" spans="1:16" ht="12.75">
      <c r="A46" t="s">
        <v>49</v>
      </c>
      <c r="B46" s="34" t="s">
        <v>91</v>
      </c>
      <c r="C46" s="34" t="s">
        <v>92</v>
      </c>
      <c r="D46" s="35" t="s">
        <v>52</v>
      </c>
      <c r="E46" s="6" t="s">
        <v>93</v>
      </c>
      <c r="F46" s="36" t="s">
        <v>54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55</v>
      </c>
      <c r="O46">
        <f>(M46*21)/100</f>
      </c>
      <c r="P46" t="s">
        <v>27</v>
      </c>
    </row>
    <row r="47" spans="1:5" ht="12.75">
      <c r="A47" s="35" t="s">
        <v>56</v>
      </c>
      <c r="E47" s="39" t="s">
        <v>85</v>
      </c>
    </row>
    <row r="48" spans="1:5" ht="12.75">
      <c r="A48" s="35" t="s">
        <v>58</v>
      </c>
      <c r="E48" s="40" t="s">
        <v>52</v>
      </c>
    </row>
    <row r="49" spans="1:5" ht="76.5">
      <c r="A49" t="s">
        <v>60</v>
      </c>
      <c r="E49" s="39" t="s">
        <v>90</v>
      </c>
    </row>
    <row r="50" spans="1:16" ht="12.75">
      <c r="A50" t="s">
        <v>49</v>
      </c>
      <c r="B50" s="34" t="s">
        <v>94</v>
      </c>
      <c r="C50" s="34" t="s">
        <v>95</v>
      </c>
      <c r="D50" s="35" t="s">
        <v>52</v>
      </c>
      <c r="E50" s="6" t="s">
        <v>96</v>
      </c>
      <c r="F50" s="36" t="s">
        <v>54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85</v>
      </c>
    </row>
    <row r="52" spans="1:5" ht="12.75">
      <c r="A52" s="35" t="s">
        <v>58</v>
      </c>
      <c r="E52" s="40" t="s">
        <v>52</v>
      </c>
    </row>
    <row r="53" spans="1:5" ht="63.75">
      <c r="A53" t="s">
        <v>60</v>
      </c>
      <c r="E53" s="39" t="s">
        <v>97</v>
      </c>
    </row>
    <row r="54" spans="1:16" ht="25.5">
      <c r="A54" t="s">
        <v>49</v>
      </c>
      <c r="B54" s="34" t="s">
        <v>98</v>
      </c>
      <c r="C54" s="34" t="s">
        <v>99</v>
      </c>
      <c r="D54" s="35" t="s">
        <v>52</v>
      </c>
      <c r="E54" s="6" t="s">
        <v>100</v>
      </c>
      <c r="F54" s="36" t="s">
        <v>54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58</v>
      </c>
      <c r="E56" s="40" t="s">
        <v>52</v>
      </c>
    </row>
    <row r="57" spans="1:5" ht="114.75">
      <c r="A57" t="s">
        <v>60</v>
      </c>
      <c r="E57" s="39" t="s">
        <v>101</v>
      </c>
    </row>
    <row r="58" spans="1:16" ht="25.5">
      <c r="A58" t="s">
        <v>49</v>
      </c>
      <c r="B58" s="34" t="s">
        <v>102</v>
      </c>
      <c r="C58" s="34" t="s">
        <v>103</v>
      </c>
      <c r="D58" s="35" t="s">
        <v>52</v>
      </c>
      <c r="E58" s="6" t="s">
        <v>104</v>
      </c>
      <c r="F58" s="36" t="s">
        <v>54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55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52</v>
      </c>
    </row>
    <row r="61" spans="1:5" ht="89.25">
      <c r="A61" t="s">
        <v>60</v>
      </c>
      <c r="E61" s="39" t="s">
        <v>105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COUNTIFS(L8:L54,"=0",A8:A54,"P")+COUNTIFS(L8:L54,"",A8:A54,"P")+SUM(Q8:Q54)</f>
      </c>
    </row>
    <row r="8" spans="1:13" ht="12.75">
      <c r="A8" t="s">
        <v>44</v>
      </c>
      <c r="C8" s="28" t="s">
        <v>108</v>
      </c>
      <c r="E8" s="30" t="s">
        <v>107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</f>
      </c>
      <c r="M9" s="32">
        <f>0+M10+M14+M18+M22+M26+M30+M34+M38+M42+M46+M50+M54</f>
      </c>
    </row>
    <row r="10" spans="1:16" ht="25.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59</v>
      </c>
    </row>
    <row r="13" spans="1:5" ht="89.25">
      <c r="A13" t="s">
        <v>60</v>
      </c>
      <c r="E13" s="39" t="s">
        <v>61</v>
      </c>
    </row>
    <row r="14" spans="1:16" ht="12.75">
      <c r="A14" t="s">
        <v>49</v>
      </c>
      <c r="B14" s="34" t="s">
        <v>27</v>
      </c>
      <c r="C14" s="34" t="s">
        <v>109</v>
      </c>
      <c r="D14" s="35" t="s">
        <v>52</v>
      </c>
      <c r="E14" s="6" t="s">
        <v>110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59</v>
      </c>
    </row>
    <row r="17" spans="1:5" ht="165.75">
      <c r="A17" t="s">
        <v>60</v>
      </c>
      <c r="E17" s="39" t="s">
        <v>111</v>
      </c>
    </row>
    <row r="18" spans="1:16" ht="12.75">
      <c r="A18" t="s">
        <v>49</v>
      </c>
      <c r="B18" s="34" t="s">
        <v>26</v>
      </c>
      <c r="C18" s="34" t="s">
        <v>112</v>
      </c>
      <c r="D18" s="35" t="s">
        <v>52</v>
      </c>
      <c r="E18" s="6" t="s">
        <v>113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58</v>
      </c>
      <c r="E20" s="40" t="s">
        <v>52</v>
      </c>
    </row>
    <row r="21" spans="1:5" ht="153">
      <c r="A21" t="s">
        <v>60</v>
      </c>
      <c r="E21" s="39" t="s">
        <v>114</v>
      </c>
    </row>
    <row r="22" spans="1:16" ht="25.5">
      <c r="A22" t="s">
        <v>49</v>
      </c>
      <c r="B22" s="34" t="s">
        <v>67</v>
      </c>
      <c r="C22" s="34" t="s">
        <v>115</v>
      </c>
      <c r="D22" s="35" t="s">
        <v>52</v>
      </c>
      <c r="E22" s="6" t="s">
        <v>116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52</v>
      </c>
    </row>
    <row r="25" spans="1:5" ht="102">
      <c r="A25" t="s">
        <v>60</v>
      </c>
      <c r="E25" s="39" t="s">
        <v>117</v>
      </c>
    </row>
    <row r="26" spans="1:16" ht="12.75">
      <c r="A26" t="s">
        <v>49</v>
      </c>
      <c r="B26" s="34" t="s">
        <v>70</v>
      </c>
      <c r="C26" s="34" t="s">
        <v>62</v>
      </c>
      <c r="D26" s="35" t="s">
        <v>52</v>
      </c>
      <c r="E26" s="6" t="s">
        <v>63</v>
      </c>
      <c r="F26" s="36" t="s">
        <v>54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52</v>
      </c>
    </row>
    <row r="29" spans="1:5" ht="165.75">
      <c r="A29" t="s">
        <v>60</v>
      </c>
      <c r="E29" s="39" t="s">
        <v>64</v>
      </c>
    </row>
    <row r="30" spans="1:16" ht="25.5">
      <c r="A30" t="s">
        <v>49</v>
      </c>
      <c r="B30" s="34" t="s">
        <v>74</v>
      </c>
      <c r="C30" s="34" t="s">
        <v>65</v>
      </c>
      <c r="D30" s="35" t="s">
        <v>52</v>
      </c>
      <c r="E30" s="6" t="s">
        <v>66</v>
      </c>
      <c r="F30" s="36" t="s">
        <v>54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58</v>
      </c>
      <c r="E32" s="40" t="s">
        <v>52</v>
      </c>
    </row>
    <row r="33" spans="1:5" ht="165.75">
      <c r="A33" t="s">
        <v>60</v>
      </c>
      <c r="E33" s="39" t="s">
        <v>64</v>
      </c>
    </row>
    <row r="34" spans="1:16" ht="25.5">
      <c r="A34" t="s">
        <v>49</v>
      </c>
      <c r="B34" s="34" t="s">
        <v>78</v>
      </c>
      <c r="C34" s="34" t="s">
        <v>68</v>
      </c>
      <c r="D34" s="35" t="s">
        <v>52</v>
      </c>
      <c r="E34" s="6" t="s">
        <v>69</v>
      </c>
      <c r="F34" s="36" t="s">
        <v>54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58</v>
      </c>
      <c r="E36" s="40" t="s">
        <v>52</v>
      </c>
    </row>
    <row r="37" spans="1:5" ht="165.75">
      <c r="A37" t="s">
        <v>60</v>
      </c>
      <c r="E37" s="39" t="s">
        <v>64</v>
      </c>
    </row>
    <row r="38" spans="1:16" ht="12.75">
      <c r="A38" t="s">
        <v>49</v>
      </c>
      <c r="B38" s="34" t="s">
        <v>82</v>
      </c>
      <c r="C38" s="34" t="s">
        <v>71</v>
      </c>
      <c r="D38" s="35" t="s">
        <v>52</v>
      </c>
      <c r="E38" s="6" t="s">
        <v>72</v>
      </c>
      <c r="F38" s="36" t="s">
        <v>54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58</v>
      </c>
      <c r="E40" s="40" t="s">
        <v>52</v>
      </c>
    </row>
    <row r="41" spans="1:5" ht="165.75">
      <c r="A41" t="s">
        <v>60</v>
      </c>
      <c r="E41" s="39" t="s">
        <v>73</v>
      </c>
    </row>
    <row r="42" spans="1:16" ht="12.75">
      <c r="A42" t="s">
        <v>49</v>
      </c>
      <c r="B42" s="34" t="s">
        <v>87</v>
      </c>
      <c r="C42" s="34" t="s">
        <v>75</v>
      </c>
      <c r="D42" s="35" t="s">
        <v>52</v>
      </c>
      <c r="E42" s="6" t="s">
        <v>76</v>
      </c>
      <c r="F42" s="36" t="s">
        <v>54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55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58</v>
      </c>
      <c r="E44" s="40" t="s">
        <v>52</v>
      </c>
    </row>
    <row r="45" spans="1:5" ht="178.5">
      <c r="A45" t="s">
        <v>60</v>
      </c>
      <c r="E45" s="39" t="s">
        <v>77</v>
      </c>
    </row>
    <row r="46" spans="1:16" ht="12.75">
      <c r="A46" t="s">
        <v>49</v>
      </c>
      <c r="B46" s="34" t="s">
        <v>91</v>
      </c>
      <c r="C46" s="34" t="s">
        <v>79</v>
      </c>
      <c r="D46" s="35" t="s">
        <v>52</v>
      </c>
      <c r="E46" s="6" t="s">
        <v>80</v>
      </c>
      <c r="F46" s="36" t="s">
        <v>54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55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58</v>
      </c>
      <c r="E48" s="40" t="s">
        <v>52</v>
      </c>
    </row>
    <row r="49" spans="1:5" ht="153">
      <c r="A49" t="s">
        <v>60</v>
      </c>
      <c r="E49" s="39" t="s">
        <v>81</v>
      </c>
    </row>
    <row r="50" spans="1:16" ht="25.5">
      <c r="A50" t="s">
        <v>49</v>
      </c>
      <c r="B50" s="34" t="s">
        <v>94</v>
      </c>
      <c r="C50" s="34" t="s">
        <v>99</v>
      </c>
      <c r="D50" s="35" t="s">
        <v>52</v>
      </c>
      <c r="E50" s="6" t="s">
        <v>100</v>
      </c>
      <c r="F50" s="36" t="s">
        <v>54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52</v>
      </c>
    </row>
    <row r="53" spans="1:5" ht="114.75">
      <c r="A53" t="s">
        <v>60</v>
      </c>
      <c r="E53" s="39" t="s">
        <v>101</v>
      </c>
    </row>
    <row r="54" spans="1:16" ht="25.5">
      <c r="A54" t="s">
        <v>49</v>
      </c>
      <c r="B54" s="34" t="s">
        <v>98</v>
      </c>
      <c r="C54" s="34" t="s">
        <v>103</v>
      </c>
      <c r="D54" s="35" t="s">
        <v>52</v>
      </c>
      <c r="E54" s="6" t="s">
        <v>104</v>
      </c>
      <c r="F54" s="36" t="s">
        <v>54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58</v>
      </c>
      <c r="E56" s="40" t="s">
        <v>52</v>
      </c>
    </row>
    <row r="57" spans="1:5" ht="89.25">
      <c r="A57" t="s">
        <v>60</v>
      </c>
      <c r="E57" s="39" t="s">
        <v>105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118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118</v>
      </c>
      <c r="E4" s="26" t="s">
        <v>119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122</v>
      </c>
      <c r="E8" s="30" t="s">
        <v>121</v>
      </c>
      <c r="J8" s="29">
        <f>0+J9+J26</f>
      </c>
      <c r="K8" s="29">
        <f>0+K9+K26</f>
      </c>
      <c r="L8" s="29">
        <f>0+L9+L26</f>
      </c>
      <c r="M8" s="29">
        <f>0+M9+M26</f>
      </c>
    </row>
    <row r="9" spans="1:13" ht="12.75">
      <c r="A9" t="s">
        <v>46</v>
      </c>
      <c r="C9" s="31" t="s">
        <v>50</v>
      </c>
      <c r="E9" s="33" t="s">
        <v>123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124</v>
      </c>
      <c r="D10" s="35" t="s">
        <v>52</v>
      </c>
      <c r="E10" s="6" t="s">
        <v>125</v>
      </c>
      <c r="F10" s="36" t="s">
        <v>126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127</v>
      </c>
      <c r="O10">
        <f>(M10*21)/100</f>
      </c>
      <c r="P10" t="s">
        <v>27</v>
      </c>
    </row>
    <row r="11" spans="1:5" ht="12.75">
      <c r="A11" s="35" t="s">
        <v>56</v>
      </c>
      <c r="E11" s="39" t="s">
        <v>128</v>
      </c>
    </row>
    <row r="12" spans="1:5" ht="12.75">
      <c r="A12" s="35" t="s">
        <v>58</v>
      </c>
      <c r="E12" s="40" t="s">
        <v>129</v>
      </c>
    </row>
    <row r="13" spans="1:5" ht="89.25">
      <c r="A13" t="s">
        <v>60</v>
      </c>
      <c r="E13" s="39" t="s">
        <v>130</v>
      </c>
    </row>
    <row r="14" spans="1:16" ht="12.75">
      <c r="A14" t="s">
        <v>49</v>
      </c>
      <c r="B14" s="34" t="s">
        <v>27</v>
      </c>
      <c r="C14" s="34" t="s">
        <v>131</v>
      </c>
      <c r="D14" s="35" t="s">
        <v>52</v>
      </c>
      <c r="E14" s="6" t="s">
        <v>132</v>
      </c>
      <c r="F14" s="36" t="s">
        <v>126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127</v>
      </c>
      <c r="O14">
        <f>(M14*21)/100</f>
      </c>
      <c r="P14" t="s">
        <v>27</v>
      </c>
    </row>
    <row r="15" spans="1:5" ht="12.75">
      <c r="A15" s="35" t="s">
        <v>56</v>
      </c>
      <c r="E15" s="39" t="s">
        <v>133</v>
      </c>
    </row>
    <row r="16" spans="1:5" ht="12.75">
      <c r="A16" s="35" t="s">
        <v>58</v>
      </c>
      <c r="E16" s="40" t="s">
        <v>129</v>
      </c>
    </row>
    <row r="17" spans="1:5" ht="102">
      <c r="A17" t="s">
        <v>60</v>
      </c>
      <c r="E17" s="39" t="s">
        <v>134</v>
      </c>
    </row>
    <row r="18" spans="1:16" ht="12.75">
      <c r="A18" t="s">
        <v>49</v>
      </c>
      <c r="B18" s="34" t="s">
        <v>26</v>
      </c>
      <c r="C18" s="34" t="s">
        <v>135</v>
      </c>
      <c r="D18" s="35" t="s">
        <v>52</v>
      </c>
      <c r="E18" s="6" t="s">
        <v>136</v>
      </c>
      <c r="F18" s="36" t="s">
        <v>126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127</v>
      </c>
      <c r="O18">
        <f>(M18*21)/100</f>
      </c>
      <c r="P18" t="s">
        <v>27</v>
      </c>
    </row>
    <row r="19" spans="1:5" ht="12.75">
      <c r="A19" s="35" t="s">
        <v>56</v>
      </c>
      <c r="E19" s="39" t="s">
        <v>137</v>
      </c>
    </row>
    <row r="20" spans="1:5" ht="12.75">
      <c r="A20" s="35" t="s">
        <v>58</v>
      </c>
      <c r="E20" s="40" t="s">
        <v>129</v>
      </c>
    </row>
    <row r="21" spans="1:5" ht="38.25">
      <c r="A21" t="s">
        <v>60</v>
      </c>
      <c r="E21" s="39" t="s">
        <v>138</v>
      </c>
    </row>
    <row r="22" spans="1:16" ht="12.75">
      <c r="A22" t="s">
        <v>49</v>
      </c>
      <c r="B22" s="34" t="s">
        <v>67</v>
      </c>
      <c r="C22" s="34" t="s">
        <v>139</v>
      </c>
      <c r="D22" s="35" t="s">
        <v>52</v>
      </c>
      <c r="E22" s="6" t="s">
        <v>140</v>
      </c>
      <c r="F22" s="36" t="s">
        <v>126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127</v>
      </c>
      <c r="O22">
        <f>(M22*21)/100</f>
      </c>
      <c r="P22" t="s">
        <v>27</v>
      </c>
    </row>
    <row r="23" spans="1:5" ht="12.75">
      <c r="A23" s="35" t="s">
        <v>56</v>
      </c>
      <c r="E23" s="39" t="s">
        <v>141</v>
      </c>
    </row>
    <row r="24" spans="1:5" ht="12.75">
      <c r="A24" s="35" t="s">
        <v>58</v>
      </c>
      <c r="E24" s="40" t="s">
        <v>129</v>
      </c>
    </row>
    <row r="25" spans="1:5" ht="63.75">
      <c r="A25" t="s">
        <v>60</v>
      </c>
      <c r="E25" s="39" t="s">
        <v>142</v>
      </c>
    </row>
    <row r="26" spans="1:13" ht="12.75">
      <c r="A26" t="s">
        <v>46</v>
      </c>
      <c r="C26" s="31" t="s">
        <v>27</v>
      </c>
      <c r="E26" s="33" t="s">
        <v>143</v>
      </c>
      <c r="J26" s="32">
        <f>0</f>
      </c>
      <c r="K26" s="32">
        <f>0</f>
      </c>
      <c r="L26" s="32">
        <f>0+L27+L31</f>
      </c>
      <c r="M26" s="32">
        <f>0+M27+M31</f>
      </c>
    </row>
    <row r="27" spans="1:16" ht="12.75">
      <c r="A27" t="s">
        <v>49</v>
      </c>
      <c r="B27" s="34" t="s">
        <v>70</v>
      </c>
      <c r="C27" s="34" t="s">
        <v>144</v>
      </c>
      <c r="D27" s="35" t="s">
        <v>52</v>
      </c>
      <c r="E27" s="6" t="s">
        <v>145</v>
      </c>
      <c r="F27" s="36" t="s">
        <v>126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127</v>
      </c>
      <c r="O27">
        <f>(M27*21)/100</f>
      </c>
      <c r="P27" t="s">
        <v>27</v>
      </c>
    </row>
    <row r="28" spans="1:5" ht="12.75">
      <c r="A28" s="35" t="s">
        <v>56</v>
      </c>
      <c r="E28" s="39" t="s">
        <v>146</v>
      </c>
    </row>
    <row r="29" spans="1:5" ht="12.75">
      <c r="A29" s="35" t="s">
        <v>58</v>
      </c>
      <c r="E29" s="40" t="s">
        <v>129</v>
      </c>
    </row>
    <row r="30" spans="1:5" ht="89.25">
      <c r="A30" t="s">
        <v>60</v>
      </c>
      <c r="E30" s="39" t="s">
        <v>147</v>
      </c>
    </row>
    <row r="31" spans="1:16" ht="12.75">
      <c r="A31" t="s">
        <v>49</v>
      </c>
      <c r="B31" s="34" t="s">
        <v>74</v>
      </c>
      <c r="C31" s="34" t="s">
        <v>148</v>
      </c>
      <c r="D31" s="35" t="s">
        <v>52</v>
      </c>
      <c r="E31" s="6" t="s">
        <v>149</v>
      </c>
      <c r="F31" s="36" t="s">
        <v>126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127</v>
      </c>
      <c r="O31">
        <f>(M31*21)/100</f>
      </c>
      <c r="P31" t="s">
        <v>27</v>
      </c>
    </row>
    <row r="32" spans="1:5" ht="12.75">
      <c r="A32" s="35" t="s">
        <v>56</v>
      </c>
      <c r="E32" s="39" t="s">
        <v>150</v>
      </c>
    </row>
    <row r="33" spans="1:5" ht="12.75">
      <c r="A33" s="35" t="s">
        <v>58</v>
      </c>
      <c r="E33" s="40" t="s">
        <v>129</v>
      </c>
    </row>
    <row r="34" spans="1:5" ht="76.5">
      <c r="A34" t="s">
        <v>60</v>
      </c>
      <c r="E34" s="39" t="s">
        <v>151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152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152</v>
      </c>
      <c r="E4" s="26" t="s">
        <v>153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COUNTIFS(L8:L307,"=0",A8:A307,"P")+COUNTIFS(L8:L307,"",A8:A307,"P")+SUM(Q8:Q307)</f>
      </c>
    </row>
    <row r="8" spans="1:13" ht="12.75">
      <c r="A8" t="s">
        <v>44</v>
      </c>
      <c r="C8" s="28" t="s">
        <v>156</v>
      </c>
      <c r="E8" s="30" t="s">
        <v>155</v>
      </c>
      <c r="J8" s="29">
        <f>0+J9+J34+J47+J188+J193+J270</f>
      </c>
      <c r="K8" s="29">
        <f>0+K9+K34+K47+K188+K193+K270</f>
      </c>
      <c r="L8" s="29">
        <f>0+L9+L34+L47+L188+L193+L270</f>
      </c>
      <c r="M8" s="29">
        <f>0+M9+M34+M47+M188+M193+M270</f>
      </c>
    </row>
    <row r="9" spans="1:13" ht="12.75">
      <c r="A9" t="s">
        <v>46</v>
      </c>
      <c r="C9" s="31" t="s">
        <v>50</v>
      </c>
      <c r="E9" s="33" t="s">
        <v>157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50</v>
      </c>
      <c r="C10" s="34" t="s">
        <v>158</v>
      </c>
      <c r="D10" s="35" t="s">
        <v>52</v>
      </c>
      <c r="E10" s="6" t="s">
        <v>159</v>
      </c>
      <c r="F10" s="36" t="s">
        <v>160</v>
      </c>
      <c r="G10" s="37">
        <v>62.4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161</v>
      </c>
    </row>
    <row r="13" spans="1:5" ht="216.75">
      <c r="A13" t="s">
        <v>60</v>
      </c>
      <c r="E13" s="39" t="s">
        <v>162</v>
      </c>
    </row>
    <row r="14" spans="1:16" ht="25.5">
      <c r="A14" t="s">
        <v>49</v>
      </c>
      <c r="B14" s="34" t="s">
        <v>27</v>
      </c>
      <c r="C14" s="34" t="s">
        <v>163</v>
      </c>
      <c r="D14" s="35" t="s">
        <v>52</v>
      </c>
      <c r="E14" s="6" t="s">
        <v>164</v>
      </c>
      <c r="F14" s="36" t="s">
        <v>165</v>
      </c>
      <c r="G14" s="37">
        <v>125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161</v>
      </c>
    </row>
    <row r="17" spans="1:5" ht="127.5">
      <c r="A17" t="s">
        <v>60</v>
      </c>
      <c r="E17" s="39" t="s">
        <v>166</v>
      </c>
    </row>
    <row r="18" spans="1:16" ht="12.75">
      <c r="A18" t="s">
        <v>49</v>
      </c>
      <c r="B18" s="34" t="s">
        <v>26</v>
      </c>
      <c r="C18" s="34" t="s">
        <v>167</v>
      </c>
      <c r="D18" s="35" t="s">
        <v>52</v>
      </c>
      <c r="E18" s="6" t="s">
        <v>168</v>
      </c>
      <c r="F18" s="36" t="s">
        <v>54</v>
      </c>
      <c r="G18" s="37">
        <v>72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169</v>
      </c>
    </row>
    <row r="21" spans="1:5" ht="89.25">
      <c r="A21" t="s">
        <v>60</v>
      </c>
      <c r="E21" s="39" t="s">
        <v>170</v>
      </c>
    </row>
    <row r="22" spans="1:16" ht="12.75">
      <c r="A22" t="s">
        <v>49</v>
      </c>
      <c r="B22" s="34" t="s">
        <v>67</v>
      </c>
      <c r="C22" s="34" t="s">
        <v>171</v>
      </c>
      <c r="D22" s="35" t="s">
        <v>52</v>
      </c>
      <c r="E22" s="6" t="s">
        <v>172</v>
      </c>
      <c r="F22" s="36" t="s">
        <v>54</v>
      </c>
      <c r="G22" s="37">
        <v>36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169</v>
      </c>
    </row>
    <row r="25" spans="1:5" ht="76.5">
      <c r="A25" t="s">
        <v>60</v>
      </c>
      <c r="E25" s="39" t="s">
        <v>173</v>
      </c>
    </row>
    <row r="26" spans="1:16" ht="12.75">
      <c r="A26" t="s">
        <v>49</v>
      </c>
      <c r="B26" s="34" t="s">
        <v>70</v>
      </c>
      <c r="C26" s="34" t="s">
        <v>174</v>
      </c>
      <c r="D26" s="35" t="s">
        <v>52</v>
      </c>
      <c r="E26" s="6" t="s">
        <v>175</v>
      </c>
      <c r="F26" s="36" t="s">
        <v>54</v>
      </c>
      <c r="G26" s="37">
        <v>4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176</v>
      </c>
    </row>
    <row r="29" spans="1:5" ht="114.75">
      <c r="A29" t="s">
        <v>60</v>
      </c>
      <c r="E29" s="39" t="s">
        <v>177</v>
      </c>
    </row>
    <row r="30" spans="1:16" ht="25.5">
      <c r="A30" t="s">
        <v>49</v>
      </c>
      <c r="B30" s="34" t="s">
        <v>74</v>
      </c>
      <c r="C30" s="34" t="s">
        <v>178</v>
      </c>
      <c r="D30" s="35" t="s">
        <v>52</v>
      </c>
      <c r="E30" s="6" t="s">
        <v>179</v>
      </c>
      <c r="F30" s="36" t="s">
        <v>180</v>
      </c>
      <c r="G30" s="37">
        <v>24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176</v>
      </c>
    </row>
    <row r="33" spans="1:5" ht="89.25">
      <c r="A33" t="s">
        <v>60</v>
      </c>
      <c r="E33" s="39" t="s">
        <v>181</v>
      </c>
    </row>
    <row r="34" spans="1:13" ht="12.75">
      <c r="A34" t="s">
        <v>46</v>
      </c>
      <c r="C34" s="31" t="s">
        <v>27</v>
      </c>
      <c r="E34" s="33" t="s">
        <v>182</v>
      </c>
      <c r="J34" s="32">
        <f>0</f>
      </c>
      <c r="K34" s="32">
        <f>0</f>
      </c>
      <c r="L34" s="32">
        <f>0+L35+L39+L43</f>
      </c>
      <c r="M34" s="32">
        <f>0+M35+M39+M43</f>
      </c>
    </row>
    <row r="35" spans="1:16" ht="12.75">
      <c r="A35" t="s">
        <v>49</v>
      </c>
      <c r="B35" s="34" t="s">
        <v>78</v>
      </c>
      <c r="C35" s="34" t="s">
        <v>183</v>
      </c>
      <c r="D35" s="35" t="s">
        <v>52</v>
      </c>
      <c r="E35" s="6" t="s">
        <v>184</v>
      </c>
      <c r="F35" s="36" t="s">
        <v>54</v>
      </c>
      <c r="G35" s="37">
        <v>2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185</v>
      </c>
    </row>
    <row r="38" spans="1:5" ht="102">
      <c r="A38" t="s">
        <v>60</v>
      </c>
      <c r="E38" s="39" t="s">
        <v>186</v>
      </c>
    </row>
    <row r="39" spans="1:16" ht="12.75">
      <c r="A39" t="s">
        <v>49</v>
      </c>
      <c r="B39" s="34" t="s">
        <v>82</v>
      </c>
      <c r="C39" s="34" t="s">
        <v>187</v>
      </c>
      <c r="D39" s="35" t="s">
        <v>52</v>
      </c>
      <c r="E39" s="6" t="s">
        <v>188</v>
      </c>
      <c r="F39" s="36" t="s">
        <v>54</v>
      </c>
      <c r="G39" s="37">
        <v>2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185</v>
      </c>
    </row>
    <row r="42" spans="1:5" ht="102">
      <c r="A42" t="s">
        <v>60</v>
      </c>
      <c r="E42" s="39" t="s">
        <v>186</v>
      </c>
    </row>
    <row r="43" spans="1:16" ht="25.5">
      <c r="A43" t="s">
        <v>49</v>
      </c>
      <c r="B43" s="34" t="s">
        <v>87</v>
      </c>
      <c r="C43" s="34" t="s">
        <v>189</v>
      </c>
      <c r="D43" s="35" t="s">
        <v>52</v>
      </c>
      <c r="E43" s="6" t="s">
        <v>190</v>
      </c>
      <c r="F43" s="36" t="s">
        <v>180</v>
      </c>
      <c r="G43" s="37">
        <v>8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57</v>
      </c>
    </row>
    <row r="45" spans="1:5" ht="12.75">
      <c r="A45" s="35" t="s">
        <v>58</v>
      </c>
      <c r="E45" s="40" t="s">
        <v>176</v>
      </c>
    </row>
    <row r="46" spans="1:5" ht="102">
      <c r="A46" t="s">
        <v>60</v>
      </c>
      <c r="E46" s="39" t="s">
        <v>191</v>
      </c>
    </row>
    <row r="47" spans="1:13" ht="12.75">
      <c r="A47" t="s">
        <v>46</v>
      </c>
      <c r="C47" s="31" t="s">
        <v>26</v>
      </c>
      <c r="E47" s="33" t="s">
        <v>192</v>
      </c>
      <c r="J47" s="32">
        <f>0</f>
      </c>
      <c r="K47" s="32">
        <f>0</f>
      </c>
      <c r="L47" s="32">
        <f>0+L48+L52+L56+L60+L64+L68+L72+L76+L80+L84+L88+L92+L96+L100+L104+L108+L112+L116+L120+L124+L128+L132+L136+L140+L144+L148+L152+L156+L160+L164+L168+L172+L176+L180+L184</f>
      </c>
      <c r="M47" s="32">
        <f>0+M48+M52+M56+M60+M64+M68+M72+M76+M80+M84+M88+M92+M96+M100+M104+M108+M112+M116+M120+M124+M128+M132+M136+M140+M144+M148+M152+M156+M160+M164+M168+M172+M176+M180+M184</f>
      </c>
    </row>
    <row r="48" spans="1:16" ht="12.75">
      <c r="A48" t="s">
        <v>49</v>
      </c>
      <c r="B48" s="34" t="s">
        <v>91</v>
      </c>
      <c r="C48" s="34" t="s">
        <v>193</v>
      </c>
      <c r="D48" s="35" t="s">
        <v>52</v>
      </c>
      <c r="E48" s="6" t="s">
        <v>194</v>
      </c>
      <c r="F48" s="36" t="s">
        <v>54</v>
      </c>
      <c r="G48" s="37">
        <v>22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195</v>
      </c>
    </row>
    <row r="51" spans="1:5" ht="89.25">
      <c r="A51" t="s">
        <v>60</v>
      </c>
      <c r="E51" s="39" t="s">
        <v>196</v>
      </c>
    </row>
    <row r="52" spans="1:16" ht="12.75">
      <c r="A52" t="s">
        <v>49</v>
      </c>
      <c r="B52" s="34" t="s">
        <v>94</v>
      </c>
      <c r="C52" s="34" t="s">
        <v>197</v>
      </c>
      <c r="D52" s="35" t="s">
        <v>52</v>
      </c>
      <c r="E52" s="6" t="s">
        <v>198</v>
      </c>
      <c r="F52" s="36" t="s">
        <v>54</v>
      </c>
      <c r="G52" s="37">
        <v>160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199</v>
      </c>
    </row>
    <row r="55" spans="1:5" ht="102">
      <c r="A55" t="s">
        <v>60</v>
      </c>
      <c r="E55" s="39" t="s">
        <v>200</v>
      </c>
    </row>
    <row r="56" spans="1:16" ht="12.75">
      <c r="A56" t="s">
        <v>49</v>
      </c>
      <c r="B56" s="34" t="s">
        <v>98</v>
      </c>
      <c r="C56" s="34" t="s">
        <v>201</v>
      </c>
      <c r="D56" s="35" t="s">
        <v>52</v>
      </c>
      <c r="E56" s="6" t="s">
        <v>202</v>
      </c>
      <c r="F56" s="36" t="s">
        <v>54</v>
      </c>
      <c r="G56" s="37">
        <v>12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203</v>
      </c>
    </row>
    <row r="59" spans="1:5" ht="102">
      <c r="A59" t="s">
        <v>60</v>
      </c>
      <c r="E59" s="39" t="s">
        <v>200</v>
      </c>
    </row>
    <row r="60" spans="1:16" ht="12.75">
      <c r="A60" t="s">
        <v>49</v>
      </c>
      <c r="B60" s="34" t="s">
        <v>102</v>
      </c>
      <c r="C60" s="34" t="s">
        <v>204</v>
      </c>
      <c r="D60" s="35" t="s">
        <v>52</v>
      </c>
      <c r="E60" s="6" t="s">
        <v>205</v>
      </c>
      <c r="F60" s="36" t="s">
        <v>54</v>
      </c>
      <c r="G60" s="37">
        <v>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57</v>
      </c>
    </row>
    <row r="62" spans="1:5" ht="12.75">
      <c r="A62" s="35" t="s">
        <v>58</v>
      </c>
      <c r="E62" s="40" t="s">
        <v>206</v>
      </c>
    </row>
    <row r="63" spans="1:5" ht="102">
      <c r="A63" t="s">
        <v>60</v>
      </c>
      <c r="E63" s="39" t="s">
        <v>200</v>
      </c>
    </row>
    <row r="64" spans="1:16" ht="12.75">
      <c r="A64" t="s">
        <v>49</v>
      </c>
      <c r="B64" s="34" t="s">
        <v>207</v>
      </c>
      <c r="C64" s="34" t="s">
        <v>208</v>
      </c>
      <c r="D64" s="35" t="s">
        <v>52</v>
      </c>
      <c r="E64" s="6" t="s">
        <v>209</v>
      </c>
      <c r="F64" s="36" t="s">
        <v>54</v>
      </c>
      <c r="G64" s="37">
        <v>32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206</v>
      </c>
    </row>
    <row r="67" spans="1:5" ht="102">
      <c r="A67" t="s">
        <v>60</v>
      </c>
      <c r="E67" s="39" t="s">
        <v>200</v>
      </c>
    </row>
    <row r="68" spans="1:16" ht="12.75">
      <c r="A68" t="s">
        <v>49</v>
      </c>
      <c r="B68" s="34" t="s">
        <v>210</v>
      </c>
      <c r="C68" s="34" t="s">
        <v>211</v>
      </c>
      <c r="D68" s="35" t="s">
        <v>52</v>
      </c>
      <c r="E68" s="6" t="s">
        <v>212</v>
      </c>
      <c r="F68" s="36" t="s">
        <v>54</v>
      </c>
      <c r="G68" s="37">
        <v>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57</v>
      </c>
    </row>
    <row r="70" spans="1:5" ht="12.75">
      <c r="A70" s="35" t="s">
        <v>58</v>
      </c>
      <c r="E70" s="40" t="s">
        <v>206</v>
      </c>
    </row>
    <row r="71" spans="1:5" ht="102">
      <c r="A71" t="s">
        <v>60</v>
      </c>
      <c r="E71" s="39" t="s">
        <v>200</v>
      </c>
    </row>
    <row r="72" spans="1:16" ht="12.75">
      <c r="A72" t="s">
        <v>49</v>
      </c>
      <c r="B72" s="34" t="s">
        <v>213</v>
      </c>
      <c r="C72" s="34" t="s">
        <v>214</v>
      </c>
      <c r="D72" s="35" t="s">
        <v>52</v>
      </c>
      <c r="E72" s="6" t="s">
        <v>215</v>
      </c>
      <c r="F72" s="36" t="s">
        <v>54</v>
      </c>
      <c r="G72" s="37">
        <v>1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57</v>
      </c>
    </row>
    <row r="74" spans="1:5" ht="12.75">
      <c r="A74" s="35" t="s">
        <v>58</v>
      </c>
      <c r="E74" s="40" t="s">
        <v>216</v>
      </c>
    </row>
    <row r="75" spans="1:5" ht="114.75">
      <c r="A75" t="s">
        <v>60</v>
      </c>
      <c r="E75" s="39" t="s">
        <v>217</v>
      </c>
    </row>
    <row r="76" spans="1:16" ht="12.75">
      <c r="A76" t="s">
        <v>49</v>
      </c>
      <c r="B76" s="34" t="s">
        <v>218</v>
      </c>
      <c r="C76" s="34" t="s">
        <v>219</v>
      </c>
      <c r="D76" s="35" t="s">
        <v>52</v>
      </c>
      <c r="E76" s="6" t="s">
        <v>220</v>
      </c>
      <c r="F76" s="36" t="s">
        <v>54</v>
      </c>
      <c r="G76" s="37">
        <v>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216</v>
      </c>
    </row>
    <row r="79" spans="1:5" ht="114.75">
      <c r="A79" t="s">
        <v>60</v>
      </c>
      <c r="E79" s="39" t="s">
        <v>217</v>
      </c>
    </row>
    <row r="80" spans="1:16" ht="12.75">
      <c r="A80" t="s">
        <v>49</v>
      </c>
      <c r="B80" s="34" t="s">
        <v>221</v>
      </c>
      <c r="C80" s="34" t="s">
        <v>222</v>
      </c>
      <c r="D80" s="35" t="s">
        <v>52</v>
      </c>
      <c r="E80" s="6" t="s">
        <v>223</v>
      </c>
      <c r="F80" s="36" t="s">
        <v>54</v>
      </c>
      <c r="G80" s="37">
        <v>2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57</v>
      </c>
    </row>
    <row r="82" spans="1:5" ht="12.75">
      <c r="A82" s="35" t="s">
        <v>58</v>
      </c>
      <c r="E82" s="40" t="s">
        <v>216</v>
      </c>
    </row>
    <row r="83" spans="1:5" ht="114.75">
      <c r="A83" t="s">
        <v>60</v>
      </c>
      <c r="E83" s="39" t="s">
        <v>217</v>
      </c>
    </row>
    <row r="84" spans="1:16" ht="12.75">
      <c r="A84" t="s">
        <v>49</v>
      </c>
      <c r="B84" s="34" t="s">
        <v>224</v>
      </c>
      <c r="C84" s="34" t="s">
        <v>225</v>
      </c>
      <c r="D84" s="35" t="s">
        <v>52</v>
      </c>
      <c r="E84" s="6" t="s">
        <v>226</v>
      </c>
      <c r="F84" s="36" t="s">
        <v>227</v>
      </c>
      <c r="G84" s="37">
        <v>1030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57</v>
      </c>
    </row>
    <row r="86" spans="1:5" ht="12.75">
      <c r="A86" s="35" t="s">
        <v>58</v>
      </c>
      <c r="E86" s="40" t="s">
        <v>228</v>
      </c>
    </row>
    <row r="87" spans="1:5" ht="102">
      <c r="A87" t="s">
        <v>60</v>
      </c>
      <c r="E87" s="39" t="s">
        <v>229</v>
      </c>
    </row>
    <row r="88" spans="1:16" ht="12.75">
      <c r="A88" t="s">
        <v>49</v>
      </c>
      <c r="B88" s="34" t="s">
        <v>230</v>
      </c>
      <c r="C88" s="34" t="s">
        <v>231</v>
      </c>
      <c r="D88" s="35" t="s">
        <v>52</v>
      </c>
      <c r="E88" s="6" t="s">
        <v>232</v>
      </c>
      <c r="F88" s="36" t="s">
        <v>227</v>
      </c>
      <c r="G88" s="37">
        <v>580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228</v>
      </c>
    </row>
    <row r="91" spans="1:5" ht="102">
      <c r="A91" t="s">
        <v>60</v>
      </c>
      <c r="E91" s="39" t="s">
        <v>229</v>
      </c>
    </row>
    <row r="92" spans="1:16" ht="12.75">
      <c r="A92" t="s">
        <v>49</v>
      </c>
      <c r="B92" s="34" t="s">
        <v>233</v>
      </c>
      <c r="C92" s="34" t="s">
        <v>234</v>
      </c>
      <c r="D92" s="35" t="s">
        <v>52</v>
      </c>
      <c r="E92" s="6" t="s">
        <v>235</v>
      </c>
      <c r="F92" s="36" t="s">
        <v>227</v>
      </c>
      <c r="G92" s="37">
        <v>600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55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57</v>
      </c>
    </row>
    <row r="94" spans="1:5" ht="12.75">
      <c r="A94" s="35" t="s">
        <v>58</v>
      </c>
      <c r="E94" s="40" t="s">
        <v>236</v>
      </c>
    </row>
    <row r="95" spans="1:5" ht="89.25">
      <c r="A95" t="s">
        <v>60</v>
      </c>
      <c r="E95" s="39" t="s">
        <v>237</v>
      </c>
    </row>
    <row r="96" spans="1:16" ht="12.75">
      <c r="A96" t="s">
        <v>49</v>
      </c>
      <c r="B96" s="34" t="s">
        <v>238</v>
      </c>
      <c r="C96" s="34" t="s">
        <v>239</v>
      </c>
      <c r="D96" s="35" t="s">
        <v>52</v>
      </c>
      <c r="E96" s="6" t="s">
        <v>240</v>
      </c>
      <c r="F96" s="36" t="s">
        <v>54</v>
      </c>
      <c r="G96" s="37">
        <v>2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55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57</v>
      </c>
    </row>
    <row r="98" spans="1:5" ht="12.75">
      <c r="A98" s="35" t="s">
        <v>58</v>
      </c>
      <c r="E98" s="40" t="s">
        <v>241</v>
      </c>
    </row>
    <row r="99" spans="1:5" ht="89.25">
      <c r="A99" t="s">
        <v>60</v>
      </c>
      <c r="E99" s="39" t="s">
        <v>242</v>
      </c>
    </row>
    <row r="100" spans="1:16" ht="12.75">
      <c r="A100" t="s">
        <v>49</v>
      </c>
      <c r="B100" s="34" t="s">
        <v>243</v>
      </c>
      <c r="C100" s="34" t="s">
        <v>244</v>
      </c>
      <c r="D100" s="35" t="s">
        <v>52</v>
      </c>
      <c r="E100" s="6" t="s">
        <v>245</v>
      </c>
      <c r="F100" s="36" t="s">
        <v>54</v>
      </c>
      <c r="G100" s="37">
        <v>2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55</v>
      </c>
      <c r="O100">
        <f>(M100*21)/100</f>
      </c>
      <c r="P100" t="s">
        <v>27</v>
      </c>
    </row>
    <row r="101" spans="1:5" ht="12.75">
      <c r="A101" s="35" t="s">
        <v>56</v>
      </c>
      <c r="E101" s="39" t="s">
        <v>57</v>
      </c>
    </row>
    <row r="102" spans="1:5" ht="12.75">
      <c r="A102" s="35" t="s">
        <v>58</v>
      </c>
      <c r="E102" s="40" t="s">
        <v>241</v>
      </c>
    </row>
    <row r="103" spans="1:5" ht="89.25">
      <c r="A103" t="s">
        <v>60</v>
      </c>
      <c r="E103" s="39" t="s">
        <v>242</v>
      </c>
    </row>
    <row r="104" spans="1:16" ht="12.75">
      <c r="A104" t="s">
        <v>49</v>
      </c>
      <c r="B104" s="34" t="s">
        <v>246</v>
      </c>
      <c r="C104" s="34" t="s">
        <v>247</v>
      </c>
      <c r="D104" s="35" t="s">
        <v>52</v>
      </c>
      <c r="E104" s="6" t="s">
        <v>248</v>
      </c>
      <c r="F104" s="36" t="s">
        <v>54</v>
      </c>
      <c r="G104" s="37">
        <v>1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55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57</v>
      </c>
    </row>
    <row r="106" spans="1:5" ht="12.75">
      <c r="A106" s="35" t="s">
        <v>58</v>
      </c>
      <c r="E106" s="40" t="s">
        <v>241</v>
      </c>
    </row>
    <row r="107" spans="1:5" ht="89.25">
      <c r="A107" t="s">
        <v>60</v>
      </c>
      <c r="E107" s="39" t="s">
        <v>242</v>
      </c>
    </row>
    <row r="108" spans="1:16" ht="12.75">
      <c r="A108" t="s">
        <v>49</v>
      </c>
      <c r="B108" s="34" t="s">
        <v>249</v>
      </c>
      <c r="C108" s="34" t="s">
        <v>250</v>
      </c>
      <c r="D108" s="35" t="s">
        <v>52</v>
      </c>
      <c r="E108" s="6" t="s">
        <v>251</v>
      </c>
      <c r="F108" s="36" t="s">
        <v>54</v>
      </c>
      <c r="G108" s="37">
        <v>2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55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57</v>
      </c>
    </row>
    <row r="110" spans="1:5" ht="12.75">
      <c r="A110" s="35" t="s">
        <v>58</v>
      </c>
      <c r="E110" s="40" t="s">
        <v>252</v>
      </c>
    </row>
    <row r="111" spans="1:5" ht="114.75">
      <c r="A111" t="s">
        <v>60</v>
      </c>
      <c r="E111" s="39" t="s">
        <v>217</v>
      </c>
    </row>
    <row r="112" spans="1:16" ht="12.75">
      <c r="A112" t="s">
        <v>49</v>
      </c>
      <c r="B112" s="34" t="s">
        <v>253</v>
      </c>
      <c r="C112" s="34" t="s">
        <v>254</v>
      </c>
      <c r="D112" s="35" t="s">
        <v>52</v>
      </c>
      <c r="E112" s="6" t="s">
        <v>255</v>
      </c>
      <c r="F112" s="36" t="s">
        <v>54</v>
      </c>
      <c r="G112" s="37">
        <v>2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55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57</v>
      </c>
    </row>
    <row r="114" spans="1:5" ht="12.75">
      <c r="A114" s="35" t="s">
        <v>58</v>
      </c>
      <c r="E114" s="40" t="s">
        <v>252</v>
      </c>
    </row>
    <row r="115" spans="1:5" ht="114.75">
      <c r="A115" t="s">
        <v>60</v>
      </c>
      <c r="E115" s="39" t="s">
        <v>217</v>
      </c>
    </row>
    <row r="116" spans="1:16" ht="12.75">
      <c r="A116" t="s">
        <v>49</v>
      </c>
      <c r="B116" s="34" t="s">
        <v>256</v>
      </c>
      <c r="C116" s="34" t="s">
        <v>257</v>
      </c>
      <c r="D116" s="35" t="s">
        <v>52</v>
      </c>
      <c r="E116" s="6" t="s">
        <v>258</v>
      </c>
      <c r="F116" s="36" t="s">
        <v>54</v>
      </c>
      <c r="G116" s="37">
        <v>8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55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57</v>
      </c>
    </row>
    <row r="118" spans="1:5" ht="12.75">
      <c r="A118" s="35" t="s">
        <v>58</v>
      </c>
      <c r="E118" s="40" t="s">
        <v>259</v>
      </c>
    </row>
    <row r="119" spans="1:5" ht="114.75">
      <c r="A119" t="s">
        <v>60</v>
      </c>
      <c r="E119" s="39" t="s">
        <v>217</v>
      </c>
    </row>
    <row r="120" spans="1:16" ht="12.75">
      <c r="A120" t="s">
        <v>49</v>
      </c>
      <c r="B120" s="34" t="s">
        <v>260</v>
      </c>
      <c r="C120" s="34" t="s">
        <v>261</v>
      </c>
      <c r="D120" s="35" t="s">
        <v>52</v>
      </c>
      <c r="E120" s="6" t="s">
        <v>262</v>
      </c>
      <c r="F120" s="36" t="s">
        <v>54</v>
      </c>
      <c r="G120" s="37">
        <v>8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55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57</v>
      </c>
    </row>
    <row r="122" spans="1:5" ht="12.75">
      <c r="A122" s="35" t="s">
        <v>58</v>
      </c>
      <c r="E122" s="40" t="s">
        <v>259</v>
      </c>
    </row>
    <row r="123" spans="1:5" ht="114.75">
      <c r="A123" t="s">
        <v>60</v>
      </c>
      <c r="E123" s="39" t="s">
        <v>217</v>
      </c>
    </row>
    <row r="124" spans="1:16" ht="12.75">
      <c r="A124" t="s">
        <v>49</v>
      </c>
      <c r="B124" s="34" t="s">
        <v>263</v>
      </c>
      <c r="C124" s="34" t="s">
        <v>264</v>
      </c>
      <c r="D124" s="35" t="s">
        <v>52</v>
      </c>
      <c r="E124" s="6" t="s">
        <v>265</v>
      </c>
      <c r="F124" s="36" t="s">
        <v>54</v>
      </c>
      <c r="G124" s="37">
        <v>2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55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57</v>
      </c>
    </row>
    <row r="126" spans="1:5" ht="12.75">
      <c r="A126" s="35" t="s">
        <v>58</v>
      </c>
      <c r="E126" s="40" t="s">
        <v>252</v>
      </c>
    </row>
    <row r="127" spans="1:5" ht="114.75">
      <c r="A127" t="s">
        <v>60</v>
      </c>
      <c r="E127" s="39" t="s">
        <v>217</v>
      </c>
    </row>
    <row r="128" spans="1:16" ht="12.75">
      <c r="A128" t="s">
        <v>49</v>
      </c>
      <c r="B128" s="34" t="s">
        <v>266</v>
      </c>
      <c r="C128" s="34" t="s">
        <v>267</v>
      </c>
      <c r="D128" s="35" t="s">
        <v>52</v>
      </c>
      <c r="E128" s="6" t="s">
        <v>268</v>
      </c>
      <c r="F128" s="36" t="s">
        <v>227</v>
      </c>
      <c r="G128" s="37">
        <v>310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55</v>
      </c>
      <c r="O128">
        <f>(M128*21)/100</f>
      </c>
      <c r="P128" t="s">
        <v>27</v>
      </c>
    </row>
    <row r="129" spans="1:5" ht="12.75">
      <c r="A129" s="35" t="s">
        <v>56</v>
      </c>
      <c r="E129" s="39" t="s">
        <v>57</v>
      </c>
    </row>
    <row r="130" spans="1:5" ht="12.75">
      <c r="A130" s="35" t="s">
        <v>58</v>
      </c>
      <c r="E130" s="40" t="s">
        <v>228</v>
      </c>
    </row>
    <row r="131" spans="1:5" ht="114.75">
      <c r="A131" t="s">
        <v>60</v>
      </c>
      <c r="E131" s="39" t="s">
        <v>269</v>
      </c>
    </row>
    <row r="132" spans="1:16" ht="12.75">
      <c r="A132" t="s">
        <v>49</v>
      </c>
      <c r="B132" s="34" t="s">
        <v>270</v>
      </c>
      <c r="C132" s="34" t="s">
        <v>271</v>
      </c>
      <c r="D132" s="35" t="s">
        <v>52</v>
      </c>
      <c r="E132" s="6" t="s">
        <v>272</v>
      </c>
      <c r="F132" s="36" t="s">
        <v>54</v>
      </c>
      <c r="G132" s="37">
        <v>4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55</v>
      </c>
      <c r="O132">
        <f>(M132*21)/100</f>
      </c>
      <c r="P132" t="s">
        <v>27</v>
      </c>
    </row>
    <row r="133" spans="1:5" ht="12.75">
      <c r="A133" s="35" t="s">
        <v>56</v>
      </c>
      <c r="E133" s="39" t="s">
        <v>57</v>
      </c>
    </row>
    <row r="134" spans="1:5" ht="12.75">
      <c r="A134" s="35" t="s">
        <v>58</v>
      </c>
      <c r="E134" s="40" t="s">
        <v>273</v>
      </c>
    </row>
    <row r="135" spans="1:5" ht="114.75">
      <c r="A135" t="s">
        <v>60</v>
      </c>
      <c r="E135" s="39" t="s">
        <v>217</v>
      </c>
    </row>
    <row r="136" spans="1:16" ht="12.75">
      <c r="A136" t="s">
        <v>49</v>
      </c>
      <c r="B136" s="34" t="s">
        <v>274</v>
      </c>
      <c r="C136" s="34" t="s">
        <v>275</v>
      </c>
      <c r="D136" s="35" t="s">
        <v>52</v>
      </c>
      <c r="E136" s="6" t="s">
        <v>276</v>
      </c>
      <c r="F136" s="36" t="s">
        <v>54</v>
      </c>
      <c r="G136" s="37">
        <v>3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55</v>
      </c>
      <c r="O136">
        <f>(M136*21)/100</f>
      </c>
      <c r="P136" t="s">
        <v>27</v>
      </c>
    </row>
    <row r="137" spans="1:5" ht="12.75">
      <c r="A137" s="35" t="s">
        <v>56</v>
      </c>
      <c r="E137" s="39" t="s">
        <v>57</v>
      </c>
    </row>
    <row r="138" spans="1:5" ht="12.75">
      <c r="A138" s="35" t="s">
        <v>58</v>
      </c>
      <c r="E138" s="40" t="s">
        <v>273</v>
      </c>
    </row>
    <row r="139" spans="1:5" ht="114.75">
      <c r="A139" t="s">
        <v>60</v>
      </c>
      <c r="E139" s="39" t="s">
        <v>217</v>
      </c>
    </row>
    <row r="140" spans="1:16" ht="12.75">
      <c r="A140" t="s">
        <v>49</v>
      </c>
      <c r="B140" s="34" t="s">
        <v>277</v>
      </c>
      <c r="C140" s="34" t="s">
        <v>278</v>
      </c>
      <c r="D140" s="35" t="s">
        <v>52</v>
      </c>
      <c r="E140" s="6" t="s">
        <v>279</v>
      </c>
      <c r="F140" s="36" t="s">
        <v>54</v>
      </c>
      <c r="G140" s="37">
        <v>6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55</v>
      </c>
      <c r="O140">
        <f>(M140*21)/100</f>
      </c>
      <c r="P140" t="s">
        <v>27</v>
      </c>
    </row>
    <row r="141" spans="1:5" ht="12.75">
      <c r="A141" s="35" t="s">
        <v>56</v>
      </c>
      <c r="E141" s="39" t="s">
        <v>57</v>
      </c>
    </row>
    <row r="142" spans="1:5" ht="12.75">
      <c r="A142" s="35" t="s">
        <v>58</v>
      </c>
      <c r="E142" s="40" t="s">
        <v>273</v>
      </c>
    </row>
    <row r="143" spans="1:5" ht="114.75">
      <c r="A143" t="s">
        <v>60</v>
      </c>
      <c r="E143" s="39" t="s">
        <v>217</v>
      </c>
    </row>
    <row r="144" spans="1:16" ht="12.75">
      <c r="A144" t="s">
        <v>49</v>
      </c>
      <c r="B144" s="34" t="s">
        <v>280</v>
      </c>
      <c r="C144" s="34" t="s">
        <v>281</v>
      </c>
      <c r="D144" s="35" t="s">
        <v>52</v>
      </c>
      <c r="E144" s="6" t="s">
        <v>282</v>
      </c>
      <c r="F144" s="36" t="s">
        <v>54</v>
      </c>
      <c r="G144" s="37">
        <v>4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55</v>
      </c>
      <c r="O144">
        <f>(M144*21)/100</f>
      </c>
      <c r="P144" t="s">
        <v>27</v>
      </c>
    </row>
    <row r="145" spans="1:5" ht="12.75">
      <c r="A145" s="35" t="s">
        <v>56</v>
      </c>
      <c r="E145" s="39" t="s">
        <v>57</v>
      </c>
    </row>
    <row r="146" spans="1:5" ht="12.75">
      <c r="A146" s="35" t="s">
        <v>58</v>
      </c>
      <c r="E146" s="40" t="s">
        <v>273</v>
      </c>
    </row>
    <row r="147" spans="1:5" ht="114.75">
      <c r="A147" t="s">
        <v>60</v>
      </c>
      <c r="E147" s="39" t="s">
        <v>217</v>
      </c>
    </row>
    <row r="148" spans="1:16" ht="12.75">
      <c r="A148" t="s">
        <v>49</v>
      </c>
      <c r="B148" s="34" t="s">
        <v>283</v>
      </c>
      <c r="C148" s="34" t="s">
        <v>284</v>
      </c>
      <c r="D148" s="35" t="s">
        <v>52</v>
      </c>
      <c r="E148" s="6" t="s">
        <v>285</v>
      </c>
      <c r="F148" s="36" t="s">
        <v>54</v>
      </c>
      <c r="G148" s="37">
        <v>2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55</v>
      </c>
      <c r="O148">
        <f>(M148*21)/100</f>
      </c>
      <c r="P148" t="s">
        <v>27</v>
      </c>
    </row>
    <row r="149" spans="1:5" ht="12.75">
      <c r="A149" s="35" t="s">
        <v>56</v>
      </c>
      <c r="E149" s="39" t="s">
        <v>57</v>
      </c>
    </row>
    <row r="150" spans="1:5" ht="12.75">
      <c r="A150" s="35" t="s">
        <v>58</v>
      </c>
      <c r="E150" s="40" t="s">
        <v>273</v>
      </c>
    </row>
    <row r="151" spans="1:5" ht="114.75">
      <c r="A151" t="s">
        <v>60</v>
      </c>
      <c r="E151" s="39" t="s">
        <v>217</v>
      </c>
    </row>
    <row r="152" spans="1:16" ht="25.5">
      <c r="A152" t="s">
        <v>49</v>
      </c>
      <c r="B152" s="34" t="s">
        <v>286</v>
      </c>
      <c r="C152" s="34" t="s">
        <v>287</v>
      </c>
      <c r="D152" s="35" t="s">
        <v>52</v>
      </c>
      <c r="E152" s="6" t="s">
        <v>288</v>
      </c>
      <c r="F152" s="36" t="s">
        <v>54</v>
      </c>
      <c r="G152" s="37">
        <v>2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55</v>
      </c>
      <c r="O152">
        <f>(M152*21)/100</f>
      </c>
      <c r="P152" t="s">
        <v>27</v>
      </c>
    </row>
    <row r="153" spans="1:5" ht="12.75">
      <c r="A153" s="35" t="s">
        <v>56</v>
      </c>
      <c r="E153" s="39" t="s">
        <v>57</v>
      </c>
    </row>
    <row r="154" spans="1:5" ht="12.75">
      <c r="A154" s="35" t="s">
        <v>58</v>
      </c>
      <c r="E154" s="40" t="s">
        <v>273</v>
      </c>
    </row>
    <row r="155" spans="1:5" ht="114.75">
      <c r="A155" t="s">
        <v>60</v>
      </c>
      <c r="E155" s="39" t="s">
        <v>217</v>
      </c>
    </row>
    <row r="156" spans="1:16" ht="12.75">
      <c r="A156" t="s">
        <v>49</v>
      </c>
      <c r="B156" s="34" t="s">
        <v>289</v>
      </c>
      <c r="C156" s="34" t="s">
        <v>290</v>
      </c>
      <c r="D156" s="35" t="s">
        <v>52</v>
      </c>
      <c r="E156" s="6" t="s">
        <v>291</v>
      </c>
      <c r="F156" s="36" t="s">
        <v>54</v>
      </c>
      <c r="G156" s="37">
        <v>4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55</v>
      </c>
      <c r="O156">
        <f>(M156*21)/100</f>
      </c>
      <c r="P156" t="s">
        <v>27</v>
      </c>
    </row>
    <row r="157" spans="1:5" ht="12.75">
      <c r="A157" s="35" t="s">
        <v>56</v>
      </c>
      <c r="E157" s="39" t="s">
        <v>57</v>
      </c>
    </row>
    <row r="158" spans="1:5" ht="12.75">
      <c r="A158" s="35" t="s">
        <v>58</v>
      </c>
      <c r="E158" s="40" t="s">
        <v>273</v>
      </c>
    </row>
    <row r="159" spans="1:5" ht="114.75">
      <c r="A159" t="s">
        <v>60</v>
      </c>
      <c r="E159" s="39" t="s">
        <v>217</v>
      </c>
    </row>
    <row r="160" spans="1:16" ht="12.75">
      <c r="A160" t="s">
        <v>49</v>
      </c>
      <c r="B160" s="34" t="s">
        <v>292</v>
      </c>
      <c r="C160" s="34" t="s">
        <v>293</v>
      </c>
      <c r="D160" s="35" t="s">
        <v>52</v>
      </c>
      <c r="E160" s="6" t="s">
        <v>294</v>
      </c>
      <c r="F160" s="36" t="s">
        <v>227</v>
      </c>
      <c r="G160" s="37">
        <v>40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55</v>
      </c>
      <c r="O160">
        <f>(M160*21)/100</f>
      </c>
      <c r="P160" t="s">
        <v>27</v>
      </c>
    </row>
    <row r="161" spans="1:5" ht="12.75">
      <c r="A161" s="35" t="s">
        <v>56</v>
      </c>
      <c r="E161" s="39" t="s">
        <v>57</v>
      </c>
    </row>
    <row r="162" spans="1:5" ht="12.75">
      <c r="A162" s="35" t="s">
        <v>58</v>
      </c>
      <c r="E162" s="40" t="s">
        <v>295</v>
      </c>
    </row>
    <row r="163" spans="1:5" ht="114.75">
      <c r="A163" t="s">
        <v>60</v>
      </c>
      <c r="E163" s="39" t="s">
        <v>217</v>
      </c>
    </row>
    <row r="164" spans="1:16" ht="12.75">
      <c r="A164" t="s">
        <v>49</v>
      </c>
      <c r="B164" s="34" t="s">
        <v>296</v>
      </c>
      <c r="C164" s="34" t="s">
        <v>297</v>
      </c>
      <c r="D164" s="35" t="s">
        <v>52</v>
      </c>
      <c r="E164" s="6" t="s">
        <v>298</v>
      </c>
      <c r="F164" s="36" t="s">
        <v>54</v>
      </c>
      <c r="G164" s="37">
        <v>44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55</v>
      </c>
      <c r="O164">
        <f>(M164*21)/100</f>
      </c>
      <c r="P164" t="s">
        <v>27</v>
      </c>
    </row>
    <row r="165" spans="1:5" ht="12.75">
      <c r="A165" s="35" t="s">
        <v>56</v>
      </c>
      <c r="E165" s="39" t="s">
        <v>57</v>
      </c>
    </row>
    <row r="166" spans="1:5" ht="12.75">
      <c r="A166" s="35" t="s">
        <v>58</v>
      </c>
      <c r="E166" s="40" t="s">
        <v>195</v>
      </c>
    </row>
    <row r="167" spans="1:5" ht="114.75">
      <c r="A167" t="s">
        <v>60</v>
      </c>
      <c r="E167" s="39" t="s">
        <v>217</v>
      </c>
    </row>
    <row r="168" spans="1:16" ht="12.75">
      <c r="A168" t="s">
        <v>49</v>
      </c>
      <c r="B168" s="34" t="s">
        <v>299</v>
      </c>
      <c r="C168" s="34" t="s">
        <v>300</v>
      </c>
      <c r="D168" s="35" t="s">
        <v>52</v>
      </c>
      <c r="E168" s="6" t="s">
        <v>301</v>
      </c>
      <c r="F168" s="36" t="s">
        <v>54</v>
      </c>
      <c r="G168" s="37">
        <v>4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55</v>
      </c>
      <c r="O168">
        <f>(M168*21)/100</f>
      </c>
      <c r="P168" t="s">
        <v>27</v>
      </c>
    </row>
    <row r="169" spans="1:5" ht="12.75">
      <c r="A169" s="35" t="s">
        <v>56</v>
      </c>
      <c r="E169" s="39" t="s">
        <v>57</v>
      </c>
    </row>
    <row r="170" spans="1:5" ht="12.75">
      <c r="A170" s="35" t="s">
        <v>58</v>
      </c>
      <c r="E170" s="40" t="s">
        <v>273</v>
      </c>
    </row>
    <row r="171" spans="1:5" ht="114.75">
      <c r="A171" t="s">
        <v>60</v>
      </c>
      <c r="E171" s="39" t="s">
        <v>217</v>
      </c>
    </row>
    <row r="172" spans="1:16" ht="25.5">
      <c r="A172" t="s">
        <v>49</v>
      </c>
      <c r="B172" s="34" t="s">
        <v>302</v>
      </c>
      <c r="C172" s="34" t="s">
        <v>303</v>
      </c>
      <c r="D172" s="35" t="s">
        <v>52</v>
      </c>
      <c r="E172" s="6" t="s">
        <v>304</v>
      </c>
      <c r="F172" s="36" t="s">
        <v>54</v>
      </c>
      <c r="G172" s="37">
        <v>4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55</v>
      </c>
      <c r="O172">
        <f>(M172*21)/100</f>
      </c>
      <c r="P172" t="s">
        <v>27</v>
      </c>
    </row>
    <row r="173" spans="1:5" ht="12.75">
      <c r="A173" s="35" t="s">
        <v>56</v>
      </c>
      <c r="E173" s="39" t="s">
        <v>57</v>
      </c>
    </row>
    <row r="174" spans="1:5" ht="12.75">
      <c r="A174" s="35" t="s">
        <v>58</v>
      </c>
      <c r="E174" s="40" t="s">
        <v>252</v>
      </c>
    </row>
    <row r="175" spans="1:5" ht="102">
      <c r="A175" t="s">
        <v>60</v>
      </c>
      <c r="E175" s="39" t="s">
        <v>305</v>
      </c>
    </row>
    <row r="176" spans="1:16" ht="12.75">
      <c r="A176" t="s">
        <v>49</v>
      </c>
      <c r="B176" s="34" t="s">
        <v>306</v>
      </c>
      <c r="C176" s="34" t="s">
        <v>307</v>
      </c>
      <c r="D176" s="35" t="s">
        <v>52</v>
      </c>
      <c r="E176" s="6" t="s">
        <v>308</v>
      </c>
      <c r="F176" s="36" t="s">
        <v>54</v>
      </c>
      <c r="G176" s="37">
        <v>2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55</v>
      </c>
      <c r="O176">
        <f>(M176*21)/100</f>
      </c>
      <c r="P176" t="s">
        <v>27</v>
      </c>
    </row>
    <row r="177" spans="1:5" ht="12.75">
      <c r="A177" s="35" t="s">
        <v>56</v>
      </c>
      <c r="E177" s="39" t="s">
        <v>57</v>
      </c>
    </row>
    <row r="178" spans="1:5" ht="12.75">
      <c r="A178" s="35" t="s">
        <v>58</v>
      </c>
      <c r="E178" s="40" t="s">
        <v>309</v>
      </c>
    </row>
    <row r="179" spans="1:5" ht="114.75">
      <c r="A179" t="s">
        <v>60</v>
      </c>
      <c r="E179" s="39" t="s">
        <v>217</v>
      </c>
    </row>
    <row r="180" spans="1:16" ht="12.75">
      <c r="A180" t="s">
        <v>49</v>
      </c>
      <c r="B180" s="34" t="s">
        <v>310</v>
      </c>
      <c r="C180" s="34" t="s">
        <v>311</v>
      </c>
      <c r="D180" s="35" t="s">
        <v>52</v>
      </c>
      <c r="E180" s="6" t="s">
        <v>312</v>
      </c>
      <c r="F180" s="36" t="s">
        <v>54</v>
      </c>
      <c r="G180" s="37">
        <v>12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55</v>
      </c>
      <c r="O180">
        <f>(M180*21)/100</f>
      </c>
      <c r="P180" t="s">
        <v>27</v>
      </c>
    </row>
    <row r="181" spans="1:5" ht="12.75">
      <c r="A181" s="35" t="s">
        <v>56</v>
      </c>
      <c r="E181" s="39" t="s">
        <v>57</v>
      </c>
    </row>
    <row r="182" spans="1:5" ht="12.75">
      <c r="A182" s="35" t="s">
        <v>58</v>
      </c>
      <c r="E182" s="40" t="s">
        <v>309</v>
      </c>
    </row>
    <row r="183" spans="1:5" ht="114.75">
      <c r="A183" t="s">
        <v>60</v>
      </c>
      <c r="E183" s="39" t="s">
        <v>217</v>
      </c>
    </row>
    <row r="184" spans="1:16" ht="12.75">
      <c r="A184" t="s">
        <v>49</v>
      </c>
      <c r="B184" s="34" t="s">
        <v>313</v>
      </c>
      <c r="C184" s="34" t="s">
        <v>314</v>
      </c>
      <c r="D184" s="35" t="s">
        <v>52</v>
      </c>
      <c r="E184" s="6" t="s">
        <v>315</v>
      </c>
      <c r="F184" s="36" t="s">
        <v>180</v>
      </c>
      <c r="G184" s="37">
        <v>100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55</v>
      </c>
      <c r="O184">
        <f>(M184*21)/100</f>
      </c>
      <c r="P184" t="s">
        <v>27</v>
      </c>
    </row>
    <row r="185" spans="1:5" ht="12.75">
      <c r="A185" s="35" t="s">
        <v>56</v>
      </c>
      <c r="E185" s="39" t="s">
        <v>57</v>
      </c>
    </row>
    <row r="186" spans="1:5" ht="12.75">
      <c r="A186" s="35" t="s">
        <v>58</v>
      </c>
      <c r="E186" s="40" t="s">
        <v>176</v>
      </c>
    </row>
    <row r="187" spans="1:5" ht="114.75">
      <c r="A187" t="s">
        <v>60</v>
      </c>
      <c r="E187" s="39" t="s">
        <v>217</v>
      </c>
    </row>
    <row r="188" spans="1:13" ht="12.75">
      <c r="A188" t="s">
        <v>46</v>
      </c>
      <c r="C188" s="31" t="s">
        <v>67</v>
      </c>
      <c r="E188" s="33" t="s">
        <v>316</v>
      </c>
      <c r="J188" s="32">
        <f>0</f>
      </c>
      <c r="K188" s="32">
        <f>0</f>
      </c>
      <c r="L188" s="32">
        <f>0+L189</f>
      </c>
      <c r="M188" s="32">
        <f>0+M189</f>
      </c>
    </row>
    <row r="189" spans="1:16" ht="12.75">
      <c r="A189" t="s">
        <v>49</v>
      </c>
      <c r="B189" s="34" t="s">
        <v>317</v>
      </c>
      <c r="C189" s="34" t="s">
        <v>318</v>
      </c>
      <c r="D189" s="35" t="s">
        <v>52</v>
      </c>
      <c r="E189" s="6" t="s">
        <v>319</v>
      </c>
      <c r="F189" s="36" t="s">
        <v>54</v>
      </c>
      <c r="G189" s="37">
        <v>6</v>
      </c>
      <c r="H189" s="36">
        <v>0</v>
      </c>
      <c r="I189" s="36">
        <f>ROUND(G189*H189,6)</f>
      </c>
      <c r="L189" s="38">
        <v>0</v>
      </c>
      <c r="M189" s="32">
        <f>ROUND(ROUND(L189,2)*ROUND(G189,3),2)</f>
      </c>
      <c r="N189" s="36" t="s">
        <v>55</v>
      </c>
      <c r="O189">
        <f>(M189*21)/100</f>
      </c>
      <c r="P189" t="s">
        <v>27</v>
      </c>
    </row>
    <row r="190" spans="1:5" ht="12.75">
      <c r="A190" s="35" t="s">
        <v>56</v>
      </c>
      <c r="E190" s="39" t="s">
        <v>57</v>
      </c>
    </row>
    <row r="191" spans="1:5" ht="12.75">
      <c r="A191" s="35" t="s">
        <v>58</v>
      </c>
      <c r="E191" s="40" t="s">
        <v>320</v>
      </c>
    </row>
    <row r="192" spans="1:5" ht="89.25">
      <c r="A192" t="s">
        <v>60</v>
      </c>
      <c r="E192" s="39" t="s">
        <v>321</v>
      </c>
    </row>
    <row r="193" spans="1:13" ht="12.75">
      <c r="A193" t="s">
        <v>46</v>
      </c>
      <c r="C193" s="31" t="s">
        <v>70</v>
      </c>
      <c r="E193" s="33" t="s">
        <v>322</v>
      </c>
      <c r="J193" s="32">
        <f>0</f>
      </c>
      <c r="K193" s="32">
        <f>0</f>
      </c>
      <c r="L193" s="32">
        <f>0+L194+L198+L202+L206+L210+L214+L218+L222+L226+L230+L234+L238+L242+L246+L250+L254+L258+L262+L266</f>
      </c>
      <c r="M193" s="32">
        <f>0+M194+M198+M202+M206+M210+M214+M218+M222+M226+M230+M234+M238+M242+M246+M250+M254+M258+M262+M266</f>
      </c>
    </row>
    <row r="194" spans="1:16" ht="12.75">
      <c r="A194" t="s">
        <v>49</v>
      </c>
      <c r="B194" s="34" t="s">
        <v>323</v>
      </c>
      <c r="C194" s="34" t="s">
        <v>324</v>
      </c>
      <c r="D194" s="35" t="s">
        <v>52</v>
      </c>
      <c r="E194" s="6" t="s">
        <v>325</v>
      </c>
      <c r="F194" s="36" t="s">
        <v>160</v>
      </c>
      <c r="G194" s="37">
        <v>8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55</v>
      </c>
      <c r="O194">
        <f>(M194*21)/100</f>
      </c>
      <c r="P194" t="s">
        <v>27</v>
      </c>
    </row>
    <row r="195" spans="1:5" ht="12.75">
      <c r="A195" s="35" t="s">
        <v>56</v>
      </c>
      <c r="E195" s="39" t="s">
        <v>57</v>
      </c>
    </row>
    <row r="196" spans="1:5" ht="12.75">
      <c r="A196" s="35" t="s">
        <v>58</v>
      </c>
      <c r="E196" s="40" t="s">
        <v>326</v>
      </c>
    </row>
    <row r="197" spans="1:5" ht="127.5">
      <c r="A197" t="s">
        <v>60</v>
      </c>
      <c r="E197" s="39" t="s">
        <v>327</v>
      </c>
    </row>
    <row r="198" spans="1:16" ht="12.75">
      <c r="A198" t="s">
        <v>49</v>
      </c>
      <c r="B198" s="34" t="s">
        <v>328</v>
      </c>
      <c r="C198" s="34" t="s">
        <v>329</v>
      </c>
      <c r="D198" s="35" t="s">
        <v>52</v>
      </c>
      <c r="E198" s="6" t="s">
        <v>330</v>
      </c>
      <c r="F198" s="36" t="s">
        <v>54</v>
      </c>
      <c r="G198" s="37">
        <v>4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55</v>
      </c>
      <c r="O198">
        <f>(M198*21)/100</f>
      </c>
      <c r="P198" t="s">
        <v>27</v>
      </c>
    </row>
    <row r="199" spans="1:5" ht="12.75">
      <c r="A199" s="35" t="s">
        <v>56</v>
      </c>
      <c r="E199" s="39" t="s">
        <v>57</v>
      </c>
    </row>
    <row r="200" spans="1:5" ht="12.75">
      <c r="A200" s="35" t="s">
        <v>58</v>
      </c>
      <c r="E200" s="40" t="s">
        <v>326</v>
      </c>
    </row>
    <row r="201" spans="1:5" ht="102">
      <c r="A201" t="s">
        <v>60</v>
      </c>
      <c r="E201" s="39" t="s">
        <v>331</v>
      </c>
    </row>
    <row r="202" spans="1:16" ht="12.75">
      <c r="A202" t="s">
        <v>49</v>
      </c>
      <c r="B202" s="34" t="s">
        <v>332</v>
      </c>
      <c r="C202" s="34" t="s">
        <v>333</v>
      </c>
      <c r="D202" s="35" t="s">
        <v>52</v>
      </c>
      <c r="E202" s="6" t="s">
        <v>334</v>
      </c>
      <c r="F202" s="36" t="s">
        <v>54</v>
      </c>
      <c r="G202" s="37">
        <v>18</v>
      </c>
      <c r="H202" s="36">
        <v>0</v>
      </c>
      <c r="I202" s="36">
        <f>ROUND(G202*H202,6)</f>
      </c>
      <c r="L202" s="38">
        <v>0</v>
      </c>
      <c r="M202" s="32">
        <f>ROUND(ROUND(L202,2)*ROUND(G202,3),2)</f>
      </c>
      <c r="N202" s="36" t="s">
        <v>55</v>
      </c>
      <c r="O202">
        <f>(M202*21)/100</f>
      </c>
      <c r="P202" t="s">
        <v>27</v>
      </c>
    </row>
    <row r="203" spans="1:5" ht="12.75">
      <c r="A203" s="35" t="s">
        <v>56</v>
      </c>
      <c r="E203" s="39" t="s">
        <v>57</v>
      </c>
    </row>
    <row r="204" spans="1:5" ht="12.75">
      <c r="A204" s="35" t="s">
        <v>58</v>
      </c>
      <c r="E204" s="40" t="s">
        <v>326</v>
      </c>
    </row>
    <row r="205" spans="1:5" ht="102">
      <c r="A205" t="s">
        <v>60</v>
      </c>
      <c r="E205" s="39" t="s">
        <v>335</v>
      </c>
    </row>
    <row r="206" spans="1:16" ht="12.75">
      <c r="A206" t="s">
        <v>49</v>
      </c>
      <c r="B206" s="34" t="s">
        <v>336</v>
      </c>
      <c r="C206" s="34" t="s">
        <v>337</v>
      </c>
      <c r="D206" s="35" t="s">
        <v>52</v>
      </c>
      <c r="E206" s="6" t="s">
        <v>338</v>
      </c>
      <c r="F206" s="36" t="s">
        <v>54</v>
      </c>
      <c r="G206" s="37">
        <v>2</v>
      </c>
      <c r="H206" s="36">
        <v>0</v>
      </c>
      <c r="I206" s="36">
        <f>ROUND(G206*H206,6)</f>
      </c>
      <c r="L206" s="38">
        <v>0</v>
      </c>
      <c r="M206" s="32">
        <f>ROUND(ROUND(L206,2)*ROUND(G206,3),2)</f>
      </c>
      <c r="N206" s="36" t="s">
        <v>55</v>
      </c>
      <c r="O206">
        <f>(M206*21)/100</f>
      </c>
      <c r="P206" t="s">
        <v>27</v>
      </c>
    </row>
    <row r="207" spans="1:5" ht="12.75">
      <c r="A207" s="35" t="s">
        <v>56</v>
      </c>
      <c r="E207" s="39" t="s">
        <v>57</v>
      </c>
    </row>
    <row r="208" spans="1:5" ht="12.75">
      <c r="A208" s="35" t="s">
        <v>58</v>
      </c>
      <c r="E208" s="40" t="s">
        <v>326</v>
      </c>
    </row>
    <row r="209" spans="1:5" ht="102">
      <c r="A209" t="s">
        <v>60</v>
      </c>
      <c r="E209" s="39" t="s">
        <v>335</v>
      </c>
    </row>
    <row r="210" spans="1:16" ht="12.75">
      <c r="A210" t="s">
        <v>49</v>
      </c>
      <c r="B210" s="34" t="s">
        <v>339</v>
      </c>
      <c r="C210" s="34" t="s">
        <v>340</v>
      </c>
      <c r="D210" s="35" t="s">
        <v>52</v>
      </c>
      <c r="E210" s="6" t="s">
        <v>341</v>
      </c>
      <c r="F210" s="36" t="s">
        <v>54</v>
      </c>
      <c r="G210" s="37">
        <v>2</v>
      </c>
      <c r="H210" s="36">
        <v>0</v>
      </c>
      <c r="I210" s="36">
        <f>ROUND(G210*H210,6)</f>
      </c>
      <c r="L210" s="38">
        <v>0</v>
      </c>
      <c r="M210" s="32">
        <f>ROUND(ROUND(L210,2)*ROUND(G210,3),2)</f>
      </c>
      <c r="N210" s="36" t="s">
        <v>55</v>
      </c>
      <c r="O210">
        <f>(M210*21)/100</f>
      </c>
      <c r="P210" t="s">
        <v>27</v>
      </c>
    </row>
    <row r="211" spans="1:5" ht="12.75">
      <c r="A211" s="35" t="s">
        <v>56</v>
      </c>
      <c r="E211" s="39" t="s">
        <v>57</v>
      </c>
    </row>
    <row r="212" spans="1:5" ht="12.75">
      <c r="A212" s="35" t="s">
        <v>58</v>
      </c>
      <c r="E212" s="40" t="s">
        <v>326</v>
      </c>
    </row>
    <row r="213" spans="1:5" ht="102">
      <c r="A213" t="s">
        <v>60</v>
      </c>
      <c r="E213" s="39" t="s">
        <v>335</v>
      </c>
    </row>
    <row r="214" spans="1:16" ht="12.75">
      <c r="A214" t="s">
        <v>49</v>
      </c>
      <c r="B214" s="34" t="s">
        <v>342</v>
      </c>
      <c r="C214" s="34" t="s">
        <v>343</v>
      </c>
      <c r="D214" s="35" t="s">
        <v>52</v>
      </c>
      <c r="E214" s="6" t="s">
        <v>344</v>
      </c>
      <c r="F214" s="36" t="s">
        <v>54</v>
      </c>
      <c r="G214" s="37">
        <v>4</v>
      </c>
      <c r="H214" s="36">
        <v>0</v>
      </c>
      <c r="I214" s="36">
        <f>ROUND(G214*H214,6)</f>
      </c>
      <c r="L214" s="38">
        <v>0</v>
      </c>
      <c r="M214" s="32">
        <f>ROUND(ROUND(L214,2)*ROUND(G214,3),2)</f>
      </c>
      <c r="N214" s="36" t="s">
        <v>55</v>
      </c>
      <c r="O214">
        <f>(M214*21)/100</f>
      </c>
      <c r="P214" t="s">
        <v>27</v>
      </c>
    </row>
    <row r="215" spans="1:5" ht="12.75">
      <c r="A215" s="35" t="s">
        <v>56</v>
      </c>
      <c r="E215" s="39" t="s">
        <v>57</v>
      </c>
    </row>
    <row r="216" spans="1:5" ht="12.75">
      <c r="A216" s="35" t="s">
        <v>58</v>
      </c>
      <c r="E216" s="40" t="s">
        <v>326</v>
      </c>
    </row>
    <row r="217" spans="1:5" ht="102">
      <c r="A217" t="s">
        <v>60</v>
      </c>
      <c r="E217" s="39" t="s">
        <v>335</v>
      </c>
    </row>
    <row r="218" spans="1:16" ht="12.75">
      <c r="A218" t="s">
        <v>49</v>
      </c>
      <c r="B218" s="34" t="s">
        <v>345</v>
      </c>
      <c r="C218" s="34" t="s">
        <v>346</v>
      </c>
      <c r="D218" s="35" t="s">
        <v>52</v>
      </c>
      <c r="E218" s="6" t="s">
        <v>347</v>
      </c>
      <c r="F218" s="36" t="s">
        <v>54</v>
      </c>
      <c r="G218" s="37">
        <v>6</v>
      </c>
      <c r="H218" s="36">
        <v>0</v>
      </c>
      <c r="I218" s="36">
        <f>ROUND(G218*H218,6)</f>
      </c>
      <c r="L218" s="38">
        <v>0</v>
      </c>
      <c r="M218" s="32">
        <f>ROUND(ROUND(L218,2)*ROUND(G218,3),2)</f>
      </c>
      <c r="N218" s="36" t="s">
        <v>55</v>
      </c>
      <c r="O218">
        <f>(M218*21)/100</f>
      </c>
      <c r="P218" t="s">
        <v>27</v>
      </c>
    </row>
    <row r="219" spans="1:5" ht="12.75">
      <c r="A219" s="35" t="s">
        <v>56</v>
      </c>
      <c r="E219" s="39" t="s">
        <v>57</v>
      </c>
    </row>
    <row r="220" spans="1:5" ht="12.75">
      <c r="A220" s="35" t="s">
        <v>58</v>
      </c>
      <c r="E220" s="40" t="s">
        <v>326</v>
      </c>
    </row>
    <row r="221" spans="1:5" ht="102">
      <c r="A221" t="s">
        <v>60</v>
      </c>
      <c r="E221" s="39" t="s">
        <v>335</v>
      </c>
    </row>
    <row r="222" spans="1:16" ht="12.75">
      <c r="A222" t="s">
        <v>49</v>
      </c>
      <c r="B222" s="34" t="s">
        <v>348</v>
      </c>
      <c r="C222" s="34" t="s">
        <v>349</v>
      </c>
      <c r="D222" s="35" t="s">
        <v>52</v>
      </c>
      <c r="E222" s="6" t="s">
        <v>350</v>
      </c>
      <c r="F222" s="36" t="s">
        <v>54</v>
      </c>
      <c r="G222" s="37">
        <v>2</v>
      </c>
      <c r="H222" s="36">
        <v>0</v>
      </c>
      <c r="I222" s="36">
        <f>ROUND(G222*H222,6)</f>
      </c>
      <c r="L222" s="38">
        <v>0</v>
      </c>
      <c r="M222" s="32">
        <f>ROUND(ROUND(L222,2)*ROUND(G222,3),2)</f>
      </c>
      <c r="N222" s="36" t="s">
        <v>55</v>
      </c>
      <c r="O222">
        <f>(M222*21)/100</f>
      </c>
      <c r="P222" t="s">
        <v>27</v>
      </c>
    </row>
    <row r="223" spans="1:5" ht="12.75">
      <c r="A223" s="35" t="s">
        <v>56</v>
      </c>
      <c r="E223" s="39" t="s">
        <v>57</v>
      </c>
    </row>
    <row r="224" spans="1:5" ht="12.75">
      <c r="A224" s="35" t="s">
        <v>58</v>
      </c>
      <c r="E224" s="40" t="s">
        <v>326</v>
      </c>
    </row>
    <row r="225" spans="1:5" ht="102">
      <c r="A225" t="s">
        <v>60</v>
      </c>
      <c r="E225" s="39" t="s">
        <v>335</v>
      </c>
    </row>
    <row r="226" spans="1:16" ht="25.5">
      <c r="A226" t="s">
        <v>49</v>
      </c>
      <c r="B226" s="34" t="s">
        <v>351</v>
      </c>
      <c r="C226" s="34" t="s">
        <v>352</v>
      </c>
      <c r="D226" s="35" t="s">
        <v>52</v>
      </c>
      <c r="E226" s="6" t="s">
        <v>353</v>
      </c>
      <c r="F226" s="36" t="s">
        <v>54</v>
      </c>
      <c r="G226" s="37">
        <v>2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55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57</v>
      </c>
    </row>
    <row r="228" spans="1:5" ht="12.75">
      <c r="A228" s="35" t="s">
        <v>58</v>
      </c>
      <c r="E228" s="40" t="s">
        <v>326</v>
      </c>
    </row>
    <row r="229" spans="1:5" ht="102">
      <c r="A229" t="s">
        <v>60</v>
      </c>
      <c r="E229" s="39" t="s">
        <v>335</v>
      </c>
    </row>
    <row r="230" spans="1:16" ht="12.75">
      <c r="A230" t="s">
        <v>49</v>
      </c>
      <c r="B230" s="34" t="s">
        <v>354</v>
      </c>
      <c r="C230" s="34" t="s">
        <v>355</v>
      </c>
      <c r="D230" s="35" t="s">
        <v>52</v>
      </c>
      <c r="E230" s="6" t="s">
        <v>356</v>
      </c>
      <c r="F230" s="36" t="s">
        <v>54</v>
      </c>
      <c r="G230" s="37">
        <v>4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55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57</v>
      </c>
    </row>
    <row r="232" spans="1:5" ht="12.75">
      <c r="A232" s="35" t="s">
        <v>58</v>
      </c>
      <c r="E232" s="40" t="s">
        <v>326</v>
      </c>
    </row>
    <row r="233" spans="1:5" ht="102">
      <c r="A233" t="s">
        <v>60</v>
      </c>
      <c r="E233" s="39" t="s">
        <v>335</v>
      </c>
    </row>
    <row r="234" spans="1:16" ht="12.75">
      <c r="A234" t="s">
        <v>49</v>
      </c>
      <c r="B234" s="34" t="s">
        <v>357</v>
      </c>
      <c r="C234" s="34" t="s">
        <v>358</v>
      </c>
      <c r="D234" s="35" t="s">
        <v>52</v>
      </c>
      <c r="E234" s="6" t="s">
        <v>359</v>
      </c>
      <c r="F234" s="36" t="s">
        <v>54</v>
      </c>
      <c r="G234" s="37">
        <v>4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55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57</v>
      </c>
    </row>
    <row r="236" spans="1:5" ht="12.75">
      <c r="A236" s="35" t="s">
        <v>58</v>
      </c>
      <c r="E236" s="40" t="s">
        <v>326</v>
      </c>
    </row>
    <row r="237" spans="1:5" ht="102">
      <c r="A237" t="s">
        <v>60</v>
      </c>
      <c r="E237" s="39" t="s">
        <v>335</v>
      </c>
    </row>
    <row r="238" spans="1:16" ht="12.75">
      <c r="A238" t="s">
        <v>49</v>
      </c>
      <c r="B238" s="34" t="s">
        <v>360</v>
      </c>
      <c r="C238" s="34" t="s">
        <v>361</v>
      </c>
      <c r="D238" s="35" t="s">
        <v>52</v>
      </c>
      <c r="E238" s="6" t="s">
        <v>362</v>
      </c>
      <c r="F238" s="36" t="s">
        <v>54</v>
      </c>
      <c r="G238" s="37">
        <v>4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55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57</v>
      </c>
    </row>
    <row r="240" spans="1:5" ht="12.75">
      <c r="A240" s="35" t="s">
        <v>58</v>
      </c>
      <c r="E240" s="40" t="s">
        <v>326</v>
      </c>
    </row>
    <row r="241" spans="1:5" ht="102">
      <c r="A241" t="s">
        <v>60</v>
      </c>
      <c r="E241" s="39" t="s">
        <v>335</v>
      </c>
    </row>
    <row r="242" spans="1:16" ht="12.75">
      <c r="A242" t="s">
        <v>49</v>
      </c>
      <c r="B242" s="34" t="s">
        <v>363</v>
      </c>
      <c r="C242" s="34" t="s">
        <v>364</v>
      </c>
      <c r="D242" s="35" t="s">
        <v>52</v>
      </c>
      <c r="E242" s="6" t="s">
        <v>365</v>
      </c>
      <c r="F242" s="36" t="s">
        <v>54</v>
      </c>
      <c r="G242" s="37">
        <v>140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55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57</v>
      </c>
    </row>
    <row r="244" spans="1:5" ht="12.75">
      <c r="A244" s="35" t="s">
        <v>58</v>
      </c>
      <c r="E244" s="40" t="s">
        <v>326</v>
      </c>
    </row>
    <row r="245" spans="1:5" ht="102">
      <c r="A245" t="s">
        <v>60</v>
      </c>
      <c r="E245" s="39" t="s">
        <v>335</v>
      </c>
    </row>
    <row r="246" spans="1:16" ht="12.75">
      <c r="A246" t="s">
        <v>49</v>
      </c>
      <c r="B246" s="34" t="s">
        <v>366</v>
      </c>
      <c r="C246" s="34" t="s">
        <v>367</v>
      </c>
      <c r="D246" s="35" t="s">
        <v>52</v>
      </c>
      <c r="E246" s="6" t="s">
        <v>368</v>
      </c>
      <c r="F246" s="36" t="s">
        <v>54</v>
      </c>
      <c r="G246" s="37">
        <v>10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55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57</v>
      </c>
    </row>
    <row r="248" spans="1:5" ht="12.75">
      <c r="A248" s="35" t="s">
        <v>58</v>
      </c>
      <c r="E248" s="40" t="s">
        <v>326</v>
      </c>
    </row>
    <row r="249" spans="1:5" ht="102">
      <c r="A249" t="s">
        <v>60</v>
      </c>
      <c r="E249" s="39" t="s">
        <v>335</v>
      </c>
    </row>
    <row r="250" spans="1:16" ht="12.75">
      <c r="A250" t="s">
        <v>49</v>
      </c>
      <c r="B250" s="34" t="s">
        <v>369</v>
      </c>
      <c r="C250" s="34" t="s">
        <v>370</v>
      </c>
      <c r="D250" s="35" t="s">
        <v>52</v>
      </c>
      <c r="E250" s="6" t="s">
        <v>371</v>
      </c>
      <c r="F250" s="36" t="s">
        <v>54</v>
      </c>
      <c r="G250" s="37">
        <v>10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55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57</v>
      </c>
    </row>
    <row r="252" spans="1:5" ht="12.75">
      <c r="A252" s="35" t="s">
        <v>58</v>
      </c>
      <c r="E252" s="40" t="s">
        <v>326</v>
      </c>
    </row>
    <row r="253" spans="1:5" ht="102">
      <c r="A253" t="s">
        <v>60</v>
      </c>
      <c r="E253" s="39" t="s">
        <v>335</v>
      </c>
    </row>
    <row r="254" spans="1:16" ht="25.5">
      <c r="A254" t="s">
        <v>49</v>
      </c>
      <c r="B254" s="34" t="s">
        <v>372</v>
      </c>
      <c r="C254" s="34" t="s">
        <v>373</v>
      </c>
      <c r="D254" s="35" t="s">
        <v>52</v>
      </c>
      <c r="E254" s="6" t="s">
        <v>374</v>
      </c>
      <c r="F254" s="36" t="s">
        <v>227</v>
      </c>
      <c r="G254" s="37">
        <v>400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55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57</v>
      </c>
    </row>
    <row r="256" spans="1:5" ht="12.75">
      <c r="A256" s="35" t="s">
        <v>58</v>
      </c>
      <c r="E256" s="40" t="s">
        <v>326</v>
      </c>
    </row>
    <row r="257" spans="1:5" ht="102">
      <c r="A257" t="s">
        <v>60</v>
      </c>
      <c r="E257" s="39" t="s">
        <v>375</v>
      </c>
    </row>
    <row r="258" spans="1:16" ht="25.5">
      <c r="A258" t="s">
        <v>49</v>
      </c>
      <c r="B258" s="34" t="s">
        <v>376</v>
      </c>
      <c r="C258" s="34" t="s">
        <v>377</v>
      </c>
      <c r="D258" s="35" t="s">
        <v>52</v>
      </c>
      <c r="E258" s="6" t="s">
        <v>378</v>
      </c>
      <c r="F258" s="36" t="s">
        <v>227</v>
      </c>
      <c r="G258" s="37">
        <v>400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55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57</v>
      </c>
    </row>
    <row r="260" spans="1:5" ht="12.75">
      <c r="A260" s="35" t="s">
        <v>58</v>
      </c>
      <c r="E260" s="40" t="s">
        <v>326</v>
      </c>
    </row>
    <row r="261" spans="1:5" ht="102">
      <c r="A261" t="s">
        <v>60</v>
      </c>
      <c r="E261" s="39" t="s">
        <v>375</v>
      </c>
    </row>
    <row r="262" spans="1:16" ht="12.75">
      <c r="A262" t="s">
        <v>49</v>
      </c>
      <c r="B262" s="34" t="s">
        <v>379</v>
      </c>
      <c r="C262" s="34" t="s">
        <v>380</v>
      </c>
      <c r="D262" s="35" t="s">
        <v>52</v>
      </c>
      <c r="E262" s="6" t="s">
        <v>381</v>
      </c>
      <c r="F262" s="36" t="s">
        <v>382</v>
      </c>
      <c r="G262" s="37">
        <v>40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55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57</v>
      </c>
    </row>
    <row r="264" spans="1:5" ht="12.75">
      <c r="A264" s="35" t="s">
        <v>58</v>
      </c>
      <c r="E264" s="40" t="s">
        <v>326</v>
      </c>
    </row>
    <row r="265" spans="1:5" ht="127.5">
      <c r="A265" t="s">
        <v>60</v>
      </c>
      <c r="E265" s="39" t="s">
        <v>383</v>
      </c>
    </row>
    <row r="266" spans="1:16" ht="12.75">
      <c r="A266" t="s">
        <v>49</v>
      </c>
      <c r="B266" s="34" t="s">
        <v>384</v>
      </c>
      <c r="C266" s="34" t="s">
        <v>385</v>
      </c>
      <c r="D266" s="35" t="s">
        <v>52</v>
      </c>
      <c r="E266" s="6" t="s">
        <v>386</v>
      </c>
      <c r="F266" s="36" t="s">
        <v>180</v>
      </c>
      <c r="G266" s="37">
        <v>24</v>
      </c>
      <c r="H266" s="36">
        <v>0</v>
      </c>
      <c r="I266" s="36">
        <f>ROUND(G266*H266,6)</f>
      </c>
      <c r="L266" s="38">
        <v>0</v>
      </c>
      <c r="M266" s="32">
        <f>ROUND(ROUND(L266,2)*ROUND(G266,3),2)</f>
      </c>
      <c r="N266" s="36" t="s">
        <v>55</v>
      </c>
      <c r="O266">
        <f>(M266*21)/100</f>
      </c>
      <c r="P266" t="s">
        <v>27</v>
      </c>
    </row>
    <row r="267" spans="1:5" ht="12.75">
      <c r="A267" s="35" t="s">
        <v>56</v>
      </c>
      <c r="E267" s="39" t="s">
        <v>57</v>
      </c>
    </row>
    <row r="268" spans="1:5" ht="12.75">
      <c r="A268" s="35" t="s">
        <v>58</v>
      </c>
      <c r="E268" s="40" t="s">
        <v>176</v>
      </c>
    </row>
    <row r="269" spans="1:5" ht="89.25">
      <c r="A269" t="s">
        <v>60</v>
      </c>
      <c r="E269" s="39" t="s">
        <v>387</v>
      </c>
    </row>
    <row r="270" spans="1:13" ht="12.75">
      <c r="A270" t="s">
        <v>46</v>
      </c>
      <c r="C270" s="31" t="s">
        <v>74</v>
      </c>
      <c r="E270" s="33" t="s">
        <v>388</v>
      </c>
      <c r="J270" s="32">
        <f>0</f>
      </c>
      <c r="K270" s="32">
        <f>0</f>
      </c>
      <c r="L270" s="32">
        <f>0+L271+L275+L279+L283+L287+L291+L295+L299+L303+L307</f>
      </c>
      <c r="M270" s="32">
        <f>0+M271+M275+M279+M283+M287+M291+M295+M299+M303+M307</f>
      </c>
    </row>
    <row r="271" spans="1:16" ht="12.75">
      <c r="A271" t="s">
        <v>49</v>
      </c>
      <c r="B271" s="34" t="s">
        <v>389</v>
      </c>
      <c r="C271" s="34" t="s">
        <v>390</v>
      </c>
      <c r="D271" s="35" t="s">
        <v>52</v>
      </c>
      <c r="E271" s="6" t="s">
        <v>391</v>
      </c>
      <c r="F271" s="36" t="s">
        <v>392</v>
      </c>
      <c r="G271" s="37">
        <v>1</v>
      </c>
      <c r="H271" s="36">
        <v>0</v>
      </c>
      <c r="I271" s="36">
        <f>ROUND(G271*H271,6)</f>
      </c>
      <c r="L271" s="38">
        <v>0</v>
      </c>
      <c r="M271" s="32">
        <f>ROUND(ROUND(L271,2)*ROUND(G271,3),2)</f>
      </c>
      <c r="N271" s="36" t="s">
        <v>55</v>
      </c>
      <c r="O271">
        <f>(M271*21)/100</f>
      </c>
      <c r="P271" t="s">
        <v>27</v>
      </c>
    </row>
    <row r="272" spans="1:5" ht="12.75">
      <c r="A272" s="35" t="s">
        <v>56</v>
      </c>
      <c r="E272" s="39" t="s">
        <v>57</v>
      </c>
    </row>
    <row r="273" spans="1:5" ht="12.75">
      <c r="A273" s="35" t="s">
        <v>58</v>
      </c>
      <c r="E273" s="40" t="s">
        <v>326</v>
      </c>
    </row>
    <row r="274" spans="1:5" ht="102">
      <c r="A274" t="s">
        <v>60</v>
      </c>
      <c r="E274" s="39" t="s">
        <v>393</v>
      </c>
    </row>
    <row r="275" spans="1:16" ht="12.75">
      <c r="A275" t="s">
        <v>49</v>
      </c>
      <c r="B275" s="34" t="s">
        <v>394</v>
      </c>
      <c r="C275" s="34" t="s">
        <v>395</v>
      </c>
      <c r="D275" s="35" t="s">
        <v>52</v>
      </c>
      <c r="E275" s="6" t="s">
        <v>396</v>
      </c>
      <c r="F275" s="36" t="s">
        <v>392</v>
      </c>
      <c r="G275" s="37">
        <v>1</v>
      </c>
      <c r="H275" s="36">
        <v>0</v>
      </c>
      <c r="I275" s="36">
        <f>ROUND(G275*H275,6)</f>
      </c>
      <c r="L275" s="38">
        <v>0</v>
      </c>
      <c r="M275" s="32">
        <f>ROUND(ROUND(L275,2)*ROUND(G275,3),2)</f>
      </c>
      <c r="N275" s="36" t="s">
        <v>55</v>
      </c>
      <c r="O275">
        <f>(M275*21)/100</f>
      </c>
      <c r="P275" t="s">
        <v>27</v>
      </c>
    </row>
    <row r="276" spans="1:5" ht="12.75">
      <c r="A276" s="35" t="s">
        <v>56</v>
      </c>
      <c r="E276" s="39" t="s">
        <v>57</v>
      </c>
    </row>
    <row r="277" spans="1:5" ht="12.75">
      <c r="A277" s="35" t="s">
        <v>58</v>
      </c>
      <c r="E277" s="40" t="s">
        <v>326</v>
      </c>
    </row>
    <row r="278" spans="1:5" ht="89.25">
      <c r="A278" t="s">
        <v>60</v>
      </c>
      <c r="E278" s="39" t="s">
        <v>397</v>
      </c>
    </row>
    <row r="279" spans="1:16" ht="12.75">
      <c r="A279" t="s">
        <v>49</v>
      </c>
      <c r="B279" s="34" t="s">
        <v>398</v>
      </c>
      <c r="C279" s="34" t="s">
        <v>399</v>
      </c>
      <c r="D279" s="35" t="s">
        <v>52</v>
      </c>
      <c r="E279" s="6" t="s">
        <v>400</v>
      </c>
      <c r="F279" s="36" t="s">
        <v>54</v>
      </c>
      <c r="G279" s="37">
        <v>8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55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57</v>
      </c>
    </row>
    <row r="281" spans="1:5" ht="12.75">
      <c r="A281" s="35" t="s">
        <v>58</v>
      </c>
      <c r="E281" s="40" t="s">
        <v>401</v>
      </c>
    </row>
    <row r="282" spans="1:5" ht="89.25">
      <c r="A282" t="s">
        <v>60</v>
      </c>
      <c r="E282" s="39" t="s">
        <v>402</v>
      </c>
    </row>
    <row r="283" spans="1:16" ht="12.75">
      <c r="A283" t="s">
        <v>49</v>
      </c>
      <c r="B283" s="34" t="s">
        <v>403</v>
      </c>
      <c r="C283" s="34" t="s">
        <v>404</v>
      </c>
      <c r="D283" s="35" t="s">
        <v>52</v>
      </c>
      <c r="E283" s="6" t="s">
        <v>405</v>
      </c>
      <c r="F283" s="36" t="s">
        <v>54</v>
      </c>
      <c r="G283" s="37">
        <v>1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55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57</v>
      </c>
    </row>
    <row r="285" spans="1:5" ht="12.75">
      <c r="A285" s="35" t="s">
        <v>58</v>
      </c>
      <c r="E285" s="40" t="s">
        <v>320</v>
      </c>
    </row>
    <row r="286" spans="1:5" ht="89.25">
      <c r="A286" t="s">
        <v>60</v>
      </c>
      <c r="E286" s="39" t="s">
        <v>406</v>
      </c>
    </row>
    <row r="287" spans="1:16" ht="12.75">
      <c r="A287" t="s">
        <v>49</v>
      </c>
      <c r="B287" s="34" t="s">
        <v>407</v>
      </c>
      <c r="C287" s="34" t="s">
        <v>408</v>
      </c>
      <c r="D287" s="35" t="s">
        <v>52</v>
      </c>
      <c r="E287" s="6" t="s">
        <v>409</v>
      </c>
      <c r="F287" s="36" t="s">
        <v>54</v>
      </c>
      <c r="G287" s="37">
        <v>2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55</v>
      </c>
      <c r="O287">
        <f>(M287*21)/100</f>
      </c>
      <c r="P287" t="s">
        <v>27</v>
      </c>
    </row>
    <row r="288" spans="1:5" ht="12.75">
      <c r="A288" s="35" t="s">
        <v>56</v>
      </c>
      <c r="E288" s="39" t="s">
        <v>57</v>
      </c>
    </row>
    <row r="289" spans="1:5" ht="12.75">
      <c r="A289" s="35" t="s">
        <v>58</v>
      </c>
      <c r="E289" s="40" t="s">
        <v>320</v>
      </c>
    </row>
    <row r="290" spans="1:5" ht="89.25">
      <c r="A290" t="s">
        <v>60</v>
      </c>
      <c r="E290" s="39" t="s">
        <v>410</v>
      </c>
    </row>
    <row r="291" spans="1:16" ht="12.75">
      <c r="A291" t="s">
        <v>49</v>
      </c>
      <c r="B291" s="34" t="s">
        <v>411</v>
      </c>
      <c r="C291" s="34" t="s">
        <v>412</v>
      </c>
      <c r="D291" s="35" t="s">
        <v>52</v>
      </c>
      <c r="E291" s="6" t="s">
        <v>413</v>
      </c>
      <c r="F291" s="36" t="s">
        <v>54</v>
      </c>
      <c r="G291" s="37">
        <v>2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55</v>
      </c>
      <c r="O291">
        <f>(M291*21)/100</f>
      </c>
      <c r="P291" t="s">
        <v>27</v>
      </c>
    </row>
    <row r="292" spans="1:5" ht="12.75">
      <c r="A292" s="35" t="s">
        <v>56</v>
      </c>
      <c r="E292" s="39" t="s">
        <v>57</v>
      </c>
    </row>
    <row r="293" spans="1:5" ht="12.75">
      <c r="A293" s="35" t="s">
        <v>58</v>
      </c>
      <c r="E293" s="40" t="s">
        <v>320</v>
      </c>
    </row>
    <row r="294" spans="1:5" ht="89.25">
      <c r="A294" t="s">
        <v>60</v>
      </c>
      <c r="E294" s="39" t="s">
        <v>414</v>
      </c>
    </row>
    <row r="295" spans="1:16" ht="12.75">
      <c r="A295" t="s">
        <v>49</v>
      </c>
      <c r="B295" s="34" t="s">
        <v>415</v>
      </c>
      <c r="C295" s="34" t="s">
        <v>416</v>
      </c>
      <c r="D295" s="35" t="s">
        <v>52</v>
      </c>
      <c r="E295" s="6" t="s">
        <v>417</v>
      </c>
      <c r="F295" s="36" t="s">
        <v>180</v>
      </c>
      <c r="G295" s="37">
        <v>24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55</v>
      </c>
      <c r="O295">
        <f>(M295*21)/100</f>
      </c>
      <c r="P295" t="s">
        <v>27</v>
      </c>
    </row>
    <row r="296" spans="1:5" ht="12.75">
      <c r="A296" s="35" t="s">
        <v>56</v>
      </c>
      <c r="E296" s="39" t="s">
        <v>57</v>
      </c>
    </row>
    <row r="297" spans="1:5" ht="12.75">
      <c r="A297" s="35" t="s">
        <v>58</v>
      </c>
      <c r="E297" s="40" t="s">
        <v>176</v>
      </c>
    </row>
    <row r="298" spans="1:5" ht="89.25">
      <c r="A298" t="s">
        <v>60</v>
      </c>
      <c r="E298" s="39" t="s">
        <v>418</v>
      </c>
    </row>
    <row r="299" spans="1:16" ht="25.5">
      <c r="A299" t="s">
        <v>49</v>
      </c>
      <c r="B299" s="34" t="s">
        <v>419</v>
      </c>
      <c r="C299" s="34" t="s">
        <v>420</v>
      </c>
      <c r="D299" s="35" t="s">
        <v>52</v>
      </c>
      <c r="E299" s="6" t="s">
        <v>421</v>
      </c>
      <c r="F299" s="36" t="s">
        <v>422</v>
      </c>
      <c r="G299" s="37">
        <v>46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55</v>
      </c>
      <c r="O299">
        <f>(M299*21)/100</f>
      </c>
      <c r="P299" t="s">
        <v>27</v>
      </c>
    </row>
    <row r="300" spans="1:5" ht="12.75">
      <c r="A300" s="35" t="s">
        <v>56</v>
      </c>
      <c r="E300" s="39" t="s">
        <v>57</v>
      </c>
    </row>
    <row r="301" spans="1:5" ht="12.75">
      <c r="A301" s="35" t="s">
        <v>58</v>
      </c>
      <c r="E301" s="40" t="s">
        <v>161</v>
      </c>
    </row>
    <row r="302" spans="1:5" ht="140.25">
      <c r="A302" t="s">
        <v>60</v>
      </c>
      <c r="E302" s="39" t="s">
        <v>423</v>
      </c>
    </row>
    <row r="303" spans="1:16" ht="25.5">
      <c r="A303" t="s">
        <v>49</v>
      </c>
      <c r="B303" s="34" t="s">
        <v>424</v>
      </c>
      <c r="C303" s="34" t="s">
        <v>425</v>
      </c>
      <c r="D303" s="35" t="s">
        <v>52</v>
      </c>
      <c r="E303" s="6" t="s">
        <v>426</v>
      </c>
      <c r="F303" s="36" t="s">
        <v>422</v>
      </c>
      <c r="G303" s="37">
        <v>17.6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55</v>
      </c>
      <c r="O303">
        <f>(M303*21)/100</f>
      </c>
      <c r="P303" t="s">
        <v>27</v>
      </c>
    </row>
    <row r="304" spans="1:5" ht="12.75">
      <c r="A304" s="35" t="s">
        <v>56</v>
      </c>
      <c r="E304" s="39" t="s">
        <v>57</v>
      </c>
    </row>
    <row r="305" spans="1:5" ht="12.75">
      <c r="A305" s="35" t="s">
        <v>58</v>
      </c>
      <c r="E305" s="40" t="s">
        <v>427</v>
      </c>
    </row>
    <row r="306" spans="1:5" ht="140.25">
      <c r="A306" t="s">
        <v>60</v>
      </c>
      <c r="E306" s="39" t="s">
        <v>423</v>
      </c>
    </row>
    <row r="307" spans="1:16" ht="25.5">
      <c r="A307" t="s">
        <v>49</v>
      </c>
      <c r="B307" s="34" t="s">
        <v>47</v>
      </c>
      <c r="C307" s="34" t="s">
        <v>428</v>
      </c>
      <c r="D307" s="35" t="s">
        <v>52</v>
      </c>
      <c r="E307" s="6" t="s">
        <v>429</v>
      </c>
      <c r="F307" s="36" t="s">
        <v>422</v>
      </c>
      <c r="G307" s="37">
        <v>0.2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55</v>
      </c>
      <c r="O307">
        <f>(M307*21)/100</f>
      </c>
      <c r="P307" t="s">
        <v>27</v>
      </c>
    </row>
    <row r="308" spans="1:5" ht="12.75">
      <c r="A308" s="35" t="s">
        <v>56</v>
      </c>
      <c r="E308" s="39" t="s">
        <v>57</v>
      </c>
    </row>
    <row r="309" spans="1:5" ht="12.75">
      <c r="A309" s="35" t="s">
        <v>58</v>
      </c>
      <c r="E309" s="40" t="s">
        <v>427</v>
      </c>
    </row>
    <row r="310" spans="1:5" ht="140.25">
      <c r="A310" t="s">
        <v>60</v>
      </c>
      <c r="E310" s="39" t="s">
        <v>423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152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152</v>
      </c>
      <c r="E4" s="26" t="s">
        <v>153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COUNTIFS(L8:L297,"=0",A8:A297,"P")+COUNTIFS(L8:L297,"",A8:A297,"P")+SUM(Q8:Q297)</f>
      </c>
    </row>
    <row r="8" spans="1:13" ht="12.75">
      <c r="A8" t="s">
        <v>44</v>
      </c>
      <c r="C8" s="28" t="s">
        <v>432</v>
      </c>
      <c r="E8" s="30" t="s">
        <v>431</v>
      </c>
      <c r="J8" s="29">
        <f>0+J9+J34+J43+J148+J153+J226+J267+J280</f>
      </c>
      <c r="K8" s="29">
        <f>0+K9+K34+K43+K148+K153+K226+K267+K280</f>
      </c>
      <c r="L8" s="29">
        <f>0+L9+L34+L43+L148+L153+L226+L267+L280</f>
      </c>
      <c r="M8" s="29">
        <f>0+M9+M34+M43+M148+M153+M226+M267+M280</f>
      </c>
    </row>
    <row r="9" spans="1:13" ht="12.75">
      <c r="A9" t="s">
        <v>46</v>
      </c>
      <c r="C9" s="31" t="s">
        <v>50</v>
      </c>
      <c r="E9" s="33" t="s">
        <v>157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50</v>
      </c>
      <c r="C10" s="34" t="s">
        <v>158</v>
      </c>
      <c r="D10" s="35" t="s">
        <v>52</v>
      </c>
      <c r="E10" s="6" t="s">
        <v>159</v>
      </c>
      <c r="F10" s="36" t="s">
        <v>160</v>
      </c>
      <c r="G10" s="37">
        <v>62.4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161</v>
      </c>
    </row>
    <row r="13" spans="1:5" ht="216.75">
      <c r="A13" t="s">
        <v>60</v>
      </c>
      <c r="E13" s="39" t="s">
        <v>162</v>
      </c>
    </row>
    <row r="14" spans="1:16" ht="25.5">
      <c r="A14" t="s">
        <v>49</v>
      </c>
      <c r="B14" s="34" t="s">
        <v>27</v>
      </c>
      <c r="C14" s="34" t="s">
        <v>163</v>
      </c>
      <c r="D14" s="35" t="s">
        <v>52</v>
      </c>
      <c r="E14" s="6" t="s">
        <v>164</v>
      </c>
      <c r="F14" s="36" t="s">
        <v>165</v>
      </c>
      <c r="G14" s="37">
        <v>125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161</v>
      </c>
    </row>
    <row r="17" spans="1:5" ht="127.5">
      <c r="A17" t="s">
        <v>60</v>
      </c>
      <c r="E17" s="39" t="s">
        <v>166</v>
      </c>
    </row>
    <row r="18" spans="1:16" ht="12.75">
      <c r="A18" t="s">
        <v>49</v>
      </c>
      <c r="B18" s="34" t="s">
        <v>26</v>
      </c>
      <c r="C18" s="34" t="s">
        <v>167</v>
      </c>
      <c r="D18" s="35" t="s">
        <v>52</v>
      </c>
      <c r="E18" s="6" t="s">
        <v>168</v>
      </c>
      <c r="F18" s="36" t="s">
        <v>54</v>
      </c>
      <c r="G18" s="37">
        <v>72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169</v>
      </c>
    </row>
    <row r="21" spans="1:5" ht="89.25">
      <c r="A21" t="s">
        <v>60</v>
      </c>
      <c r="E21" s="39" t="s">
        <v>170</v>
      </c>
    </row>
    <row r="22" spans="1:16" ht="12.75">
      <c r="A22" t="s">
        <v>49</v>
      </c>
      <c r="B22" s="34" t="s">
        <v>67</v>
      </c>
      <c r="C22" s="34" t="s">
        <v>171</v>
      </c>
      <c r="D22" s="35" t="s">
        <v>52</v>
      </c>
      <c r="E22" s="6" t="s">
        <v>172</v>
      </c>
      <c r="F22" s="36" t="s">
        <v>54</v>
      </c>
      <c r="G22" s="37">
        <v>36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169</v>
      </c>
    </row>
    <row r="25" spans="1:5" ht="76.5">
      <c r="A25" t="s">
        <v>60</v>
      </c>
      <c r="E25" s="39" t="s">
        <v>173</v>
      </c>
    </row>
    <row r="26" spans="1:16" ht="12.75">
      <c r="A26" t="s">
        <v>49</v>
      </c>
      <c r="B26" s="34" t="s">
        <v>70</v>
      </c>
      <c r="C26" s="34" t="s">
        <v>174</v>
      </c>
      <c r="D26" s="35" t="s">
        <v>52</v>
      </c>
      <c r="E26" s="6" t="s">
        <v>175</v>
      </c>
      <c r="F26" s="36" t="s">
        <v>54</v>
      </c>
      <c r="G26" s="37">
        <v>4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176</v>
      </c>
    </row>
    <row r="29" spans="1:5" ht="114.75">
      <c r="A29" t="s">
        <v>60</v>
      </c>
      <c r="E29" s="39" t="s">
        <v>177</v>
      </c>
    </row>
    <row r="30" spans="1:16" ht="25.5">
      <c r="A30" t="s">
        <v>49</v>
      </c>
      <c r="B30" s="34" t="s">
        <v>74</v>
      </c>
      <c r="C30" s="34" t="s">
        <v>178</v>
      </c>
      <c r="D30" s="35" t="s">
        <v>52</v>
      </c>
      <c r="E30" s="6" t="s">
        <v>179</v>
      </c>
      <c r="F30" s="36" t="s">
        <v>180</v>
      </c>
      <c r="G30" s="37">
        <v>24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176</v>
      </c>
    </row>
    <row r="33" spans="1:5" ht="89.25">
      <c r="A33" t="s">
        <v>60</v>
      </c>
      <c r="E33" s="39" t="s">
        <v>181</v>
      </c>
    </row>
    <row r="34" spans="1:13" ht="12.75">
      <c r="A34" t="s">
        <v>46</v>
      </c>
      <c r="C34" s="31" t="s">
        <v>27</v>
      </c>
      <c r="E34" s="33" t="s">
        <v>182</v>
      </c>
      <c r="J34" s="32">
        <f>0</f>
      </c>
      <c r="K34" s="32">
        <f>0</f>
      </c>
      <c r="L34" s="32">
        <f>0+L35+L39</f>
      </c>
      <c r="M34" s="32">
        <f>0+M35+M39</f>
      </c>
    </row>
    <row r="35" spans="1:16" ht="12.75">
      <c r="A35" t="s">
        <v>49</v>
      </c>
      <c r="B35" s="34" t="s">
        <v>78</v>
      </c>
      <c r="C35" s="34" t="s">
        <v>183</v>
      </c>
      <c r="D35" s="35" t="s">
        <v>52</v>
      </c>
      <c r="E35" s="6" t="s">
        <v>184</v>
      </c>
      <c r="F35" s="36" t="s">
        <v>54</v>
      </c>
      <c r="G35" s="37">
        <v>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185</v>
      </c>
    </row>
    <row r="38" spans="1:5" ht="102">
      <c r="A38" t="s">
        <v>60</v>
      </c>
      <c r="E38" s="39" t="s">
        <v>186</v>
      </c>
    </row>
    <row r="39" spans="1:16" ht="25.5">
      <c r="A39" t="s">
        <v>49</v>
      </c>
      <c r="B39" s="34" t="s">
        <v>82</v>
      </c>
      <c r="C39" s="34" t="s">
        <v>189</v>
      </c>
      <c r="D39" s="35" t="s">
        <v>52</v>
      </c>
      <c r="E39" s="6" t="s">
        <v>190</v>
      </c>
      <c r="F39" s="36" t="s">
        <v>180</v>
      </c>
      <c r="G39" s="37">
        <v>8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176</v>
      </c>
    </row>
    <row r="42" spans="1:5" ht="102">
      <c r="A42" t="s">
        <v>60</v>
      </c>
      <c r="E42" s="39" t="s">
        <v>191</v>
      </c>
    </row>
    <row r="43" spans="1:13" ht="12.75">
      <c r="A43" t="s">
        <v>46</v>
      </c>
      <c r="C43" s="31" t="s">
        <v>26</v>
      </c>
      <c r="E43" s="33" t="s">
        <v>192</v>
      </c>
      <c r="J43" s="32">
        <f>0</f>
      </c>
      <c r="K43" s="32">
        <f>0</f>
      </c>
      <c r="L43" s="32">
        <f>0+L44+L48+L52+L56+L60+L64+L68+L72+L76+L80+L84+L88+L92+L96+L100+L104+L108+L112+L116+L120+L124+L128+L132+L136+L140+L144</f>
      </c>
      <c r="M43" s="32">
        <f>0+M44+M48+M52+M56+M60+M64+M68+M72+M76+M80+M84+M88+M92+M96+M100+M104+M108+M112+M116+M120+M124+M128+M132+M136+M140+M144</f>
      </c>
    </row>
    <row r="44" spans="1:16" ht="12.75">
      <c r="A44" t="s">
        <v>49</v>
      </c>
      <c r="B44" s="34" t="s">
        <v>87</v>
      </c>
      <c r="C44" s="34" t="s">
        <v>193</v>
      </c>
      <c r="D44" s="35" t="s">
        <v>52</v>
      </c>
      <c r="E44" s="6" t="s">
        <v>194</v>
      </c>
      <c r="F44" s="36" t="s">
        <v>54</v>
      </c>
      <c r="G44" s="37">
        <v>20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195</v>
      </c>
    </row>
    <row r="47" spans="1:5" ht="89.25">
      <c r="A47" t="s">
        <v>60</v>
      </c>
      <c r="E47" s="39" t="s">
        <v>196</v>
      </c>
    </row>
    <row r="48" spans="1:16" ht="12.75">
      <c r="A48" t="s">
        <v>49</v>
      </c>
      <c r="B48" s="34" t="s">
        <v>91</v>
      </c>
      <c r="C48" s="34" t="s">
        <v>197</v>
      </c>
      <c r="D48" s="35" t="s">
        <v>52</v>
      </c>
      <c r="E48" s="6" t="s">
        <v>198</v>
      </c>
      <c r="F48" s="36" t="s">
        <v>54</v>
      </c>
      <c r="G48" s="37">
        <v>80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199</v>
      </c>
    </row>
    <row r="51" spans="1:5" ht="102">
      <c r="A51" t="s">
        <v>60</v>
      </c>
      <c r="E51" s="39" t="s">
        <v>200</v>
      </c>
    </row>
    <row r="52" spans="1:16" ht="12.75">
      <c r="A52" t="s">
        <v>49</v>
      </c>
      <c r="B52" s="34" t="s">
        <v>94</v>
      </c>
      <c r="C52" s="34" t="s">
        <v>201</v>
      </c>
      <c r="D52" s="35" t="s">
        <v>52</v>
      </c>
      <c r="E52" s="6" t="s">
        <v>202</v>
      </c>
      <c r="F52" s="36" t="s">
        <v>54</v>
      </c>
      <c r="G52" s="37">
        <v>12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203</v>
      </c>
    </row>
    <row r="55" spans="1:5" ht="102">
      <c r="A55" t="s">
        <v>60</v>
      </c>
      <c r="E55" s="39" t="s">
        <v>200</v>
      </c>
    </row>
    <row r="56" spans="1:16" ht="12.75">
      <c r="A56" t="s">
        <v>49</v>
      </c>
      <c r="B56" s="34" t="s">
        <v>98</v>
      </c>
      <c r="C56" s="34" t="s">
        <v>204</v>
      </c>
      <c r="D56" s="35" t="s">
        <v>52</v>
      </c>
      <c r="E56" s="6" t="s">
        <v>205</v>
      </c>
      <c r="F56" s="36" t="s">
        <v>54</v>
      </c>
      <c r="G56" s="37">
        <v>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206</v>
      </c>
    </row>
    <row r="59" spans="1:5" ht="102">
      <c r="A59" t="s">
        <v>60</v>
      </c>
      <c r="E59" s="39" t="s">
        <v>200</v>
      </c>
    </row>
    <row r="60" spans="1:16" ht="12.75">
      <c r="A60" t="s">
        <v>49</v>
      </c>
      <c r="B60" s="34" t="s">
        <v>102</v>
      </c>
      <c r="C60" s="34" t="s">
        <v>208</v>
      </c>
      <c r="D60" s="35" t="s">
        <v>52</v>
      </c>
      <c r="E60" s="6" t="s">
        <v>209</v>
      </c>
      <c r="F60" s="36" t="s">
        <v>54</v>
      </c>
      <c r="G60" s="37">
        <v>24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57</v>
      </c>
    </row>
    <row r="62" spans="1:5" ht="12.75">
      <c r="A62" s="35" t="s">
        <v>58</v>
      </c>
      <c r="E62" s="40" t="s">
        <v>206</v>
      </c>
    </row>
    <row r="63" spans="1:5" ht="102">
      <c r="A63" t="s">
        <v>60</v>
      </c>
      <c r="E63" s="39" t="s">
        <v>200</v>
      </c>
    </row>
    <row r="64" spans="1:16" ht="12.75">
      <c r="A64" t="s">
        <v>49</v>
      </c>
      <c r="B64" s="34" t="s">
        <v>207</v>
      </c>
      <c r="C64" s="34" t="s">
        <v>211</v>
      </c>
      <c r="D64" s="35" t="s">
        <v>52</v>
      </c>
      <c r="E64" s="6" t="s">
        <v>212</v>
      </c>
      <c r="F64" s="36" t="s">
        <v>54</v>
      </c>
      <c r="G64" s="37">
        <v>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206</v>
      </c>
    </row>
    <row r="67" spans="1:5" ht="102">
      <c r="A67" t="s">
        <v>60</v>
      </c>
      <c r="E67" s="39" t="s">
        <v>200</v>
      </c>
    </row>
    <row r="68" spans="1:16" ht="12.75">
      <c r="A68" t="s">
        <v>49</v>
      </c>
      <c r="B68" s="34" t="s">
        <v>210</v>
      </c>
      <c r="C68" s="34" t="s">
        <v>219</v>
      </c>
      <c r="D68" s="35" t="s">
        <v>52</v>
      </c>
      <c r="E68" s="6" t="s">
        <v>220</v>
      </c>
      <c r="F68" s="36" t="s">
        <v>54</v>
      </c>
      <c r="G68" s="37">
        <v>8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57</v>
      </c>
    </row>
    <row r="70" spans="1:5" ht="12.75">
      <c r="A70" s="35" t="s">
        <v>58</v>
      </c>
      <c r="E70" s="40" t="s">
        <v>216</v>
      </c>
    </row>
    <row r="71" spans="1:5" ht="114.75">
      <c r="A71" t="s">
        <v>60</v>
      </c>
      <c r="E71" s="39" t="s">
        <v>217</v>
      </c>
    </row>
    <row r="72" spans="1:16" ht="12.75">
      <c r="A72" t="s">
        <v>49</v>
      </c>
      <c r="B72" s="34" t="s">
        <v>213</v>
      </c>
      <c r="C72" s="34" t="s">
        <v>225</v>
      </c>
      <c r="D72" s="35" t="s">
        <v>52</v>
      </c>
      <c r="E72" s="6" t="s">
        <v>226</v>
      </c>
      <c r="F72" s="36" t="s">
        <v>227</v>
      </c>
      <c r="G72" s="37">
        <v>1100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57</v>
      </c>
    </row>
    <row r="74" spans="1:5" ht="12.75">
      <c r="A74" s="35" t="s">
        <v>58</v>
      </c>
      <c r="E74" s="40" t="s">
        <v>228</v>
      </c>
    </row>
    <row r="75" spans="1:5" ht="102">
      <c r="A75" t="s">
        <v>60</v>
      </c>
      <c r="E75" s="39" t="s">
        <v>229</v>
      </c>
    </row>
    <row r="76" spans="1:16" ht="12.75">
      <c r="A76" t="s">
        <v>49</v>
      </c>
      <c r="B76" s="34" t="s">
        <v>218</v>
      </c>
      <c r="C76" s="34" t="s">
        <v>231</v>
      </c>
      <c r="D76" s="35" t="s">
        <v>52</v>
      </c>
      <c r="E76" s="6" t="s">
        <v>232</v>
      </c>
      <c r="F76" s="36" t="s">
        <v>227</v>
      </c>
      <c r="G76" s="37">
        <v>700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228</v>
      </c>
    </row>
    <row r="79" spans="1:5" ht="102">
      <c r="A79" t="s">
        <v>60</v>
      </c>
      <c r="E79" s="39" t="s">
        <v>229</v>
      </c>
    </row>
    <row r="80" spans="1:16" ht="12.75">
      <c r="A80" t="s">
        <v>49</v>
      </c>
      <c r="B80" s="34" t="s">
        <v>221</v>
      </c>
      <c r="C80" s="34" t="s">
        <v>234</v>
      </c>
      <c r="D80" s="35" t="s">
        <v>52</v>
      </c>
      <c r="E80" s="6" t="s">
        <v>235</v>
      </c>
      <c r="F80" s="36" t="s">
        <v>227</v>
      </c>
      <c r="G80" s="37">
        <v>600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57</v>
      </c>
    </row>
    <row r="82" spans="1:5" ht="12.75">
      <c r="A82" s="35" t="s">
        <v>58</v>
      </c>
      <c r="E82" s="40" t="s">
        <v>236</v>
      </c>
    </row>
    <row r="83" spans="1:5" ht="89.25">
      <c r="A83" t="s">
        <v>60</v>
      </c>
      <c r="E83" s="39" t="s">
        <v>237</v>
      </c>
    </row>
    <row r="84" spans="1:16" ht="12.75">
      <c r="A84" t="s">
        <v>49</v>
      </c>
      <c r="B84" s="34" t="s">
        <v>224</v>
      </c>
      <c r="C84" s="34" t="s">
        <v>239</v>
      </c>
      <c r="D84" s="35" t="s">
        <v>52</v>
      </c>
      <c r="E84" s="6" t="s">
        <v>240</v>
      </c>
      <c r="F84" s="36" t="s">
        <v>54</v>
      </c>
      <c r="G84" s="37">
        <v>4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57</v>
      </c>
    </row>
    <row r="86" spans="1:5" ht="12.75">
      <c r="A86" s="35" t="s">
        <v>58</v>
      </c>
      <c r="E86" s="40" t="s">
        <v>241</v>
      </c>
    </row>
    <row r="87" spans="1:5" ht="89.25">
      <c r="A87" t="s">
        <v>60</v>
      </c>
      <c r="E87" s="39" t="s">
        <v>242</v>
      </c>
    </row>
    <row r="88" spans="1:16" ht="12.75">
      <c r="A88" t="s">
        <v>49</v>
      </c>
      <c r="B88" s="34" t="s">
        <v>230</v>
      </c>
      <c r="C88" s="34" t="s">
        <v>244</v>
      </c>
      <c r="D88" s="35" t="s">
        <v>52</v>
      </c>
      <c r="E88" s="6" t="s">
        <v>245</v>
      </c>
      <c r="F88" s="36" t="s">
        <v>54</v>
      </c>
      <c r="G88" s="37">
        <v>4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241</v>
      </c>
    </row>
    <row r="91" spans="1:5" ht="89.25">
      <c r="A91" t="s">
        <v>60</v>
      </c>
      <c r="E91" s="39" t="s">
        <v>242</v>
      </c>
    </row>
    <row r="92" spans="1:16" ht="12.75">
      <c r="A92" t="s">
        <v>49</v>
      </c>
      <c r="B92" s="34" t="s">
        <v>233</v>
      </c>
      <c r="C92" s="34" t="s">
        <v>271</v>
      </c>
      <c r="D92" s="35" t="s">
        <v>52</v>
      </c>
      <c r="E92" s="6" t="s">
        <v>272</v>
      </c>
      <c r="F92" s="36" t="s">
        <v>54</v>
      </c>
      <c r="G92" s="37">
        <v>6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55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57</v>
      </c>
    </row>
    <row r="94" spans="1:5" ht="12.75">
      <c r="A94" s="35" t="s">
        <v>58</v>
      </c>
      <c r="E94" s="40" t="s">
        <v>273</v>
      </c>
    </row>
    <row r="95" spans="1:5" ht="114.75">
      <c r="A95" t="s">
        <v>60</v>
      </c>
      <c r="E95" s="39" t="s">
        <v>217</v>
      </c>
    </row>
    <row r="96" spans="1:16" ht="12.75">
      <c r="A96" t="s">
        <v>49</v>
      </c>
      <c r="B96" s="34" t="s">
        <v>238</v>
      </c>
      <c r="C96" s="34" t="s">
        <v>278</v>
      </c>
      <c r="D96" s="35" t="s">
        <v>52</v>
      </c>
      <c r="E96" s="6" t="s">
        <v>279</v>
      </c>
      <c r="F96" s="36" t="s">
        <v>54</v>
      </c>
      <c r="G96" s="37">
        <v>4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55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57</v>
      </c>
    </row>
    <row r="98" spans="1:5" ht="12.75">
      <c r="A98" s="35" t="s">
        <v>58</v>
      </c>
      <c r="E98" s="40" t="s">
        <v>273</v>
      </c>
    </row>
    <row r="99" spans="1:5" ht="114.75">
      <c r="A99" t="s">
        <v>60</v>
      </c>
      <c r="E99" s="39" t="s">
        <v>217</v>
      </c>
    </row>
    <row r="100" spans="1:16" ht="25.5">
      <c r="A100" t="s">
        <v>49</v>
      </c>
      <c r="B100" s="34" t="s">
        <v>243</v>
      </c>
      <c r="C100" s="34" t="s">
        <v>433</v>
      </c>
      <c r="D100" s="35" t="s">
        <v>52</v>
      </c>
      <c r="E100" s="6" t="s">
        <v>434</v>
      </c>
      <c r="F100" s="36" t="s">
        <v>54</v>
      </c>
      <c r="G100" s="37">
        <v>2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55</v>
      </c>
      <c r="O100">
        <f>(M100*21)/100</f>
      </c>
      <c r="P100" t="s">
        <v>27</v>
      </c>
    </row>
    <row r="101" spans="1:5" ht="12.75">
      <c r="A101" s="35" t="s">
        <v>56</v>
      </c>
      <c r="E101" s="39" t="s">
        <v>57</v>
      </c>
    </row>
    <row r="102" spans="1:5" ht="12.75">
      <c r="A102" s="35" t="s">
        <v>58</v>
      </c>
      <c r="E102" s="40" t="s">
        <v>273</v>
      </c>
    </row>
    <row r="103" spans="1:5" ht="114.75">
      <c r="A103" t="s">
        <v>60</v>
      </c>
      <c r="E103" s="39" t="s">
        <v>217</v>
      </c>
    </row>
    <row r="104" spans="1:16" ht="12.75">
      <c r="A104" t="s">
        <v>49</v>
      </c>
      <c r="B104" s="34" t="s">
        <v>246</v>
      </c>
      <c r="C104" s="34" t="s">
        <v>281</v>
      </c>
      <c r="D104" s="35" t="s">
        <v>52</v>
      </c>
      <c r="E104" s="6" t="s">
        <v>282</v>
      </c>
      <c r="F104" s="36" t="s">
        <v>54</v>
      </c>
      <c r="G104" s="37">
        <v>4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55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57</v>
      </c>
    </row>
    <row r="106" spans="1:5" ht="12.75">
      <c r="A106" s="35" t="s">
        <v>58</v>
      </c>
      <c r="E106" s="40" t="s">
        <v>273</v>
      </c>
    </row>
    <row r="107" spans="1:5" ht="114.75">
      <c r="A107" t="s">
        <v>60</v>
      </c>
      <c r="E107" s="39" t="s">
        <v>217</v>
      </c>
    </row>
    <row r="108" spans="1:16" ht="25.5">
      <c r="A108" t="s">
        <v>49</v>
      </c>
      <c r="B108" s="34" t="s">
        <v>249</v>
      </c>
      <c r="C108" s="34" t="s">
        <v>435</v>
      </c>
      <c r="D108" s="35" t="s">
        <v>52</v>
      </c>
      <c r="E108" s="6" t="s">
        <v>436</v>
      </c>
      <c r="F108" s="36" t="s">
        <v>54</v>
      </c>
      <c r="G108" s="37">
        <v>2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55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57</v>
      </c>
    </row>
    <row r="110" spans="1:5" ht="12.75">
      <c r="A110" s="35" t="s">
        <v>58</v>
      </c>
      <c r="E110" s="40" t="s">
        <v>437</v>
      </c>
    </row>
    <row r="111" spans="1:5" ht="114.75">
      <c r="A111" t="s">
        <v>60</v>
      </c>
      <c r="E111" s="39" t="s">
        <v>217</v>
      </c>
    </row>
    <row r="112" spans="1:16" ht="12.75">
      <c r="A112" t="s">
        <v>49</v>
      </c>
      <c r="B112" s="34" t="s">
        <v>253</v>
      </c>
      <c r="C112" s="34" t="s">
        <v>438</v>
      </c>
      <c r="D112" s="35" t="s">
        <v>52</v>
      </c>
      <c r="E112" s="6" t="s">
        <v>439</v>
      </c>
      <c r="F112" s="36" t="s">
        <v>54</v>
      </c>
      <c r="G112" s="37">
        <v>6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55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57</v>
      </c>
    </row>
    <row r="114" spans="1:5" ht="12.75">
      <c r="A114" s="35" t="s">
        <v>58</v>
      </c>
      <c r="E114" s="40" t="s">
        <v>437</v>
      </c>
    </row>
    <row r="115" spans="1:5" ht="114.75">
      <c r="A115" t="s">
        <v>60</v>
      </c>
      <c r="E115" s="39" t="s">
        <v>217</v>
      </c>
    </row>
    <row r="116" spans="1:16" ht="12.75">
      <c r="A116" t="s">
        <v>49</v>
      </c>
      <c r="B116" s="34" t="s">
        <v>256</v>
      </c>
      <c r="C116" s="34" t="s">
        <v>440</v>
      </c>
      <c r="D116" s="35" t="s">
        <v>52</v>
      </c>
      <c r="E116" s="6" t="s">
        <v>441</v>
      </c>
      <c r="F116" s="36" t="s">
        <v>54</v>
      </c>
      <c r="G116" s="37">
        <v>2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55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57</v>
      </c>
    </row>
    <row r="118" spans="1:5" ht="12.75">
      <c r="A118" s="35" t="s">
        <v>58</v>
      </c>
      <c r="E118" s="40" t="s">
        <v>295</v>
      </c>
    </row>
    <row r="119" spans="1:5" ht="114.75">
      <c r="A119" t="s">
        <v>60</v>
      </c>
      <c r="E119" s="39" t="s">
        <v>217</v>
      </c>
    </row>
    <row r="120" spans="1:16" ht="12.75">
      <c r="A120" t="s">
        <v>49</v>
      </c>
      <c r="B120" s="34" t="s">
        <v>260</v>
      </c>
      <c r="C120" s="34" t="s">
        <v>297</v>
      </c>
      <c r="D120" s="35" t="s">
        <v>52</v>
      </c>
      <c r="E120" s="6" t="s">
        <v>298</v>
      </c>
      <c r="F120" s="36" t="s">
        <v>54</v>
      </c>
      <c r="G120" s="37">
        <v>40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55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57</v>
      </c>
    </row>
    <row r="122" spans="1:5" ht="12.75">
      <c r="A122" s="35" t="s">
        <v>58</v>
      </c>
      <c r="E122" s="40" t="s">
        <v>195</v>
      </c>
    </row>
    <row r="123" spans="1:5" ht="114.75">
      <c r="A123" t="s">
        <v>60</v>
      </c>
      <c r="E123" s="39" t="s">
        <v>217</v>
      </c>
    </row>
    <row r="124" spans="1:16" ht="12.75">
      <c r="A124" t="s">
        <v>49</v>
      </c>
      <c r="B124" s="34" t="s">
        <v>263</v>
      </c>
      <c r="C124" s="34" t="s">
        <v>300</v>
      </c>
      <c r="D124" s="35" t="s">
        <v>52</v>
      </c>
      <c r="E124" s="6" t="s">
        <v>301</v>
      </c>
      <c r="F124" s="36" t="s">
        <v>54</v>
      </c>
      <c r="G124" s="37">
        <v>4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55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57</v>
      </c>
    </row>
    <row r="126" spans="1:5" ht="12.75">
      <c r="A126" s="35" t="s">
        <v>58</v>
      </c>
      <c r="E126" s="40" t="s">
        <v>273</v>
      </c>
    </row>
    <row r="127" spans="1:5" ht="114.75">
      <c r="A127" t="s">
        <v>60</v>
      </c>
      <c r="E127" s="39" t="s">
        <v>217</v>
      </c>
    </row>
    <row r="128" spans="1:16" ht="25.5">
      <c r="A128" t="s">
        <v>49</v>
      </c>
      <c r="B128" s="34" t="s">
        <v>266</v>
      </c>
      <c r="C128" s="34" t="s">
        <v>303</v>
      </c>
      <c r="D128" s="35" t="s">
        <v>52</v>
      </c>
      <c r="E128" s="6" t="s">
        <v>304</v>
      </c>
      <c r="F128" s="36" t="s">
        <v>54</v>
      </c>
      <c r="G128" s="37">
        <v>6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55</v>
      </c>
      <c r="O128">
        <f>(M128*21)/100</f>
      </c>
      <c r="P128" t="s">
        <v>27</v>
      </c>
    </row>
    <row r="129" spans="1:5" ht="12.75">
      <c r="A129" s="35" t="s">
        <v>56</v>
      </c>
      <c r="E129" s="39" t="s">
        <v>57</v>
      </c>
    </row>
    <row r="130" spans="1:5" ht="12.75">
      <c r="A130" s="35" t="s">
        <v>58</v>
      </c>
      <c r="E130" s="40" t="s">
        <v>252</v>
      </c>
    </row>
    <row r="131" spans="1:5" ht="102">
      <c r="A131" t="s">
        <v>60</v>
      </c>
      <c r="E131" s="39" t="s">
        <v>305</v>
      </c>
    </row>
    <row r="132" spans="1:16" ht="12.75">
      <c r="A132" t="s">
        <v>49</v>
      </c>
      <c r="B132" s="34" t="s">
        <v>270</v>
      </c>
      <c r="C132" s="34" t="s">
        <v>442</v>
      </c>
      <c r="D132" s="35" t="s">
        <v>52</v>
      </c>
      <c r="E132" s="6" t="s">
        <v>443</v>
      </c>
      <c r="F132" s="36" t="s">
        <v>54</v>
      </c>
      <c r="G132" s="37">
        <v>1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55</v>
      </c>
      <c r="O132">
        <f>(M132*21)/100</f>
      </c>
      <c r="P132" t="s">
        <v>27</v>
      </c>
    </row>
    <row r="133" spans="1:5" ht="12.75">
      <c r="A133" s="35" t="s">
        <v>56</v>
      </c>
      <c r="E133" s="39" t="s">
        <v>57</v>
      </c>
    </row>
    <row r="134" spans="1:5" ht="12.75">
      <c r="A134" s="35" t="s">
        <v>58</v>
      </c>
      <c r="E134" s="40" t="s">
        <v>444</v>
      </c>
    </row>
    <row r="135" spans="1:5" ht="114.75">
      <c r="A135" t="s">
        <v>60</v>
      </c>
      <c r="E135" s="39" t="s">
        <v>217</v>
      </c>
    </row>
    <row r="136" spans="1:16" ht="12.75">
      <c r="A136" t="s">
        <v>49</v>
      </c>
      <c r="B136" s="34" t="s">
        <v>274</v>
      </c>
      <c r="C136" s="34" t="s">
        <v>307</v>
      </c>
      <c r="D136" s="35" t="s">
        <v>52</v>
      </c>
      <c r="E136" s="6" t="s">
        <v>308</v>
      </c>
      <c r="F136" s="36" t="s">
        <v>54</v>
      </c>
      <c r="G136" s="37">
        <v>2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55</v>
      </c>
      <c r="O136">
        <f>(M136*21)/100</f>
      </c>
      <c r="P136" t="s">
        <v>27</v>
      </c>
    </row>
    <row r="137" spans="1:5" ht="12.75">
      <c r="A137" s="35" t="s">
        <v>56</v>
      </c>
      <c r="E137" s="39" t="s">
        <v>57</v>
      </c>
    </row>
    <row r="138" spans="1:5" ht="12.75">
      <c r="A138" s="35" t="s">
        <v>58</v>
      </c>
      <c r="E138" s="40" t="s">
        <v>309</v>
      </c>
    </row>
    <row r="139" spans="1:5" ht="114.75">
      <c r="A139" t="s">
        <v>60</v>
      </c>
      <c r="E139" s="39" t="s">
        <v>217</v>
      </c>
    </row>
    <row r="140" spans="1:16" ht="12.75">
      <c r="A140" t="s">
        <v>49</v>
      </c>
      <c r="B140" s="34" t="s">
        <v>277</v>
      </c>
      <c r="C140" s="34" t="s">
        <v>311</v>
      </c>
      <c r="D140" s="35" t="s">
        <v>52</v>
      </c>
      <c r="E140" s="6" t="s">
        <v>312</v>
      </c>
      <c r="F140" s="36" t="s">
        <v>54</v>
      </c>
      <c r="G140" s="37">
        <v>12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55</v>
      </c>
      <c r="O140">
        <f>(M140*21)/100</f>
      </c>
      <c r="P140" t="s">
        <v>27</v>
      </c>
    </row>
    <row r="141" spans="1:5" ht="12.75">
      <c r="A141" s="35" t="s">
        <v>56</v>
      </c>
      <c r="E141" s="39" t="s">
        <v>57</v>
      </c>
    </row>
    <row r="142" spans="1:5" ht="12.75">
      <c r="A142" s="35" t="s">
        <v>58</v>
      </c>
      <c r="E142" s="40" t="s">
        <v>309</v>
      </c>
    </row>
    <row r="143" spans="1:5" ht="114.75">
      <c r="A143" t="s">
        <v>60</v>
      </c>
      <c r="E143" s="39" t="s">
        <v>217</v>
      </c>
    </row>
    <row r="144" spans="1:16" ht="12.75">
      <c r="A144" t="s">
        <v>49</v>
      </c>
      <c r="B144" s="34" t="s">
        <v>280</v>
      </c>
      <c r="C144" s="34" t="s">
        <v>314</v>
      </c>
      <c r="D144" s="35" t="s">
        <v>52</v>
      </c>
      <c r="E144" s="6" t="s">
        <v>315</v>
      </c>
      <c r="F144" s="36" t="s">
        <v>180</v>
      </c>
      <c r="G144" s="37">
        <v>100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55</v>
      </c>
      <c r="O144">
        <f>(M144*21)/100</f>
      </c>
      <c r="P144" t="s">
        <v>27</v>
      </c>
    </row>
    <row r="145" spans="1:5" ht="12.75">
      <c r="A145" s="35" t="s">
        <v>56</v>
      </c>
      <c r="E145" s="39" t="s">
        <v>57</v>
      </c>
    </row>
    <row r="146" spans="1:5" ht="12.75">
      <c r="A146" s="35" t="s">
        <v>58</v>
      </c>
      <c r="E146" s="40" t="s">
        <v>176</v>
      </c>
    </row>
    <row r="147" spans="1:5" ht="114.75">
      <c r="A147" t="s">
        <v>60</v>
      </c>
      <c r="E147" s="39" t="s">
        <v>217</v>
      </c>
    </row>
    <row r="148" spans="1:13" ht="12.75">
      <c r="A148" t="s">
        <v>46</v>
      </c>
      <c r="C148" s="31" t="s">
        <v>67</v>
      </c>
      <c r="E148" s="33" t="s">
        <v>316</v>
      </c>
      <c r="J148" s="32">
        <f>0</f>
      </c>
      <c r="K148" s="32">
        <f>0</f>
      </c>
      <c r="L148" s="32">
        <f>0+L149</f>
      </c>
      <c r="M148" s="32">
        <f>0+M149</f>
      </c>
    </row>
    <row r="149" spans="1:16" ht="12.75">
      <c r="A149" t="s">
        <v>49</v>
      </c>
      <c r="B149" s="34" t="s">
        <v>283</v>
      </c>
      <c r="C149" s="34" t="s">
        <v>318</v>
      </c>
      <c r="D149" s="35" t="s">
        <v>52</v>
      </c>
      <c r="E149" s="6" t="s">
        <v>319</v>
      </c>
      <c r="F149" s="36" t="s">
        <v>54</v>
      </c>
      <c r="G149" s="37">
        <v>4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55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57</v>
      </c>
    </row>
    <row r="151" spans="1:5" ht="12.75">
      <c r="A151" s="35" t="s">
        <v>58</v>
      </c>
      <c r="E151" s="40" t="s">
        <v>320</v>
      </c>
    </row>
    <row r="152" spans="1:5" ht="89.25">
      <c r="A152" t="s">
        <v>60</v>
      </c>
      <c r="E152" s="39" t="s">
        <v>321</v>
      </c>
    </row>
    <row r="153" spans="1:13" ht="12.75">
      <c r="A153" t="s">
        <v>46</v>
      </c>
      <c r="C153" s="31" t="s">
        <v>70</v>
      </c>
      <c r="E153" s="33" t="s">
        <v>322</v>
      </c>
      <c r="J153" s="32">
        <f>0</f>
      </c>
      <c r="K153" s="32">
        <f>0</f>
      </c>
      <c r="L153" s="32">
        <f>0+L154+L158+L162+L166+L170+L174+L178+L182+L186+L190+L194+L198+L202+L206+L210+L214+L218+L222</f>
      </c>
      <c r="M153" s="32">
        <f>0+M154+M158+M162+M166+M170+M174+M178+M182+M186+M190+M194+M198+M202+M206+M210+M214+M218+M222</f>
      </c>
    </row>
    <row r="154" spans="1:16" ht="12.75">
      <c r="A154" t="s">
        <v>49</v>
      </c>
      <c r="B154" s="34" t="s">
        <v>286</v>
      </c>
      <c r="C154" s="34" t="s">
        <v>324</v>
      </c>
      <c r="D154" s="35" t="s">
        <v>52</v>
      </c>
      <c r="E154" s="6" t="s">
        <v>325</v>
      </c>
      <c r="F154" s="36" t="s">
        <v>160</v>
      </c>
      <c r="G154" s="37">
        <v>8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55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57</v>
      </c>
    </row>
    <row r="156" spans="1:5" ht="12.75">
      <c r="A156" s="35" t="s">
        <v>58</v>
      </c>
      <c r="E156" s="40" t="s">
        <v>326</v>
      </c>
    </row>
    <row r="157" spans="1:5" ht="127.5">
      <c r="A157" t="s">
        <v>60</v>
      </c>
      <c r="E157" s="39" t="s">
        <v>327</v>
      </c>
    </row>
    <row r="158" spans="1:16" ht="12.75">
      <c r="A158" t="s">
        <v>49</v>
      </c>
      <c r="B158" s="34" t="s">
        <v>289</v>
      </c>
      <c r="C158" s="34" t="s">
        <v>329</v>
      </c>
      <c r="D158" s="35" t="s">
        <v>52</v>
      </c>
      <c r="E158" s="6" t="s">
        <v>330</v>
      </c>
      <c r="F158" s="36" t="s">
        <v>54</v>
      </c>
      <c r="G158" s="37">
        <v>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55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57</v>
      </c>
    </row>
    <row r="160" spans="1:5" ht="12.75">
      <c r="A160" s="35" t="s">
        <v>58</v>
      </c>
      <c r="E160" s="40" t="s">
        <v>326</v>
      </c>
    </row>
    <row r="161" spans="1:5" ht="102">
      <c r="A161" t="s">
        <v>60</v>
      </c>
      <c r="E161" s="39" t="s">
        <v>331</v>
      </c>
    </row>
    <row r="162" spans="1:16" ht="12.75">
      <c r="A162" t="s">
        <v>49</v>
      </c>
      <c r="B162" s="34" t="s">
        <v>292</v>
      </c>
      <c r="C162" s="34" t="s">
        <v>333</v>
      </c>
      <c r="D162" s="35" t="s">
        <v>52</v>
      </c>
      <c r="E162" s="6" t="s">
        <v>334</v>
      </c>
      <c r="F162" s="36" t="s">
        <v>54</v>
      </c>
      <c r="G162" s="37">
        <v>16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55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57</v>
      </c>
    </row>
    <row r="164" spans="1:5" ht="12.75">
      <c r="A164" s="35" t="s">
        <v>58</v>
      </c>
      <c r="E164" s="40" t="s">
        <v>326</v>
      </c>
    </row>
    <row r="165" spans="1:5" ht="102">
      <c r="A165" t="s">
        <v>60</v>
      </c>
      <c r="E165" s="39" t="s">
        <v>335</v>
      </c>
    </row>
    <row r="166" spans="1:16" ht="12.75">
      <c r="A166" t="s">
        <v>49</v>
      </c>
      <c r="B166" s="34" t="s">
        <v>296</v>
      </c>
      <c r="C166" s="34" t="s">
        <v>337</v>
      </c>
      <c r="D166" s="35" t="s">
        <v>52</v>
      </c>
      <c r="E166" s="6" t="s">
        <v>338</v>
      </c>
      <c r="F166" s="36" t="s">
        <v>54</v>
      </c>
      <c r="G166" s="37">
        <v>2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55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57</v>
      </c>
    </row>
    <row r="168" spans="1:5" ht="12.75">
      <c r="A168" s="35" t="s">
        <v>58</v>
      </c>
      <c r="E168" s="40" t="s">
        <v>326</v>
      </c>
    </row>
    <row r="169" spans="1:5" ht="102">
      <c r="A169" t="s">
        <v>60</v>
      </c>
      <c r="E169" s="39" t="s">
        <v>335</v>
      </c>
    </row>
    <row r="170" spans="1:16" ht="12.75">
      <c r="A170" t="s">
        <v>49</v>
      </c>
      <c r="B170" s="34" t="s">
        <v>299</v>
      </c>
      <c r="C170" s="34" t="s">
        <v>340</v>
      </c>
      <c r="D170" s="35" t="s">
        <v>52</v>
      </c>
      <c r="E170" s="6" t="s">
        <v>341</v>
      </c>
      <c r="F170" s="36" t="s">
        <v>54</v>
      </c>
      <c r="G170" s="37">
        <v>2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55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57</v>
      </c>
    </row>
    <row r="172" spans="1:5" ht="12.75">
      <c r="A172" s="35" t="s">
        <v>58</v>
      </c>
      <c r="E172" s="40" t="s">
        <v>326</v>
      </c>
    </row>
    <row r="173" spans="1:5" ht="102">
      <c r="A173" t="s">
        <v>60</v>
      </c>
      <c r="E173" s="39" t="s">
        <v>335</v>
      </c>
    </row>
    <row r="174" spans="1:16" ht="12.75">
      <c r="A174" t="s">
        <v>49</v>
      </c>
      <c r="B174" s="34" t="s">
        <v>302</v>
      </c>
      <c r="C174" s="34" t="s">
        <v>346</v>
      </c>
      <c r="D174" s="35" t="s">
        <v>52</v>
      </c>
      <c r="E174" s="6" t="s">
        <v>347</v>
      </c>
      <c r="F174" s="36" t="s">
        <v>54</v>
      </c>
      <c r="G174" s="37">
        <v>8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55</v>
      </c>
      <c r="O174">
        <f>(M174*21)/100</f>
      </c>
      <c r="P174" t="s">
        <v>27</v>
      </c>
    </row>
    <row r="175" spans="1:5" ht="12.75">
      <c r="A175" s="35" t="s">
        <v>56</v>
      </c>
      <c r="E175" s="39" t="s">
        <v>57</v>
      </c>
    </row>
    <row r="176" spans="1:5" ht="12.75">
      <c r="A176" s="35" t="s">
        <v>58</v>
      </c>
      <c r="E176" s="40" t="s">
        <v>326</v>
      </c>
    </row>
    <row r="177" spans="1:5" ht="102">
      <c r="A177" t="s">
        <v>60</v>
      </c>
      <c r="E177" s="39" t="s">
        <v>335</v>
      </c>
    </row>
    <row r="178" spans="1:16" ht="12.75">
      <c r="A178" t="s">
        <v>49</v>
      </c>
      <c r="B178" s="34" t="s">
        <v>306</v>
      </c>
      <c r="C178" s="34" t="s">
        <v>349</v>
      </c>
      <c r="D178" s="35" t="s">
        <v>52</v>
      </c>
      <c r="E178" s="6" t="s">
        <v>350</v>
      </c>
      <c r="F178" s="36" t="s">
        <v>54</v>
      </c>
      <c r="G178" s="37">
        <v>2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55</v>
      </c>
      <c r="O178">
        <f>(M178*21)/100</f>
      </c>
      <c r="P178" t="s">
        <v>27</v>
      </c>
    </row>
    <row r="179" spans="1:5" ht="12.75">
      <c r="A179" s="35" t="s">
        <v>56</v>
      </c>
      <c r="E179" s="39" t="s">
        <v>57</v>
      </c>
    </row>
    <row r="180" spans="1:5" ht="12.75">
      <c r="A180" s="35" t="s">
        <v>58</v>
      </c>
      <c r="E180" s="40" t="s">
        <v>326</v>
      </c>
    </row>
    <row r="181" spans="1:5" ht="102">
      <c r="A181" t="s">
        <v>60</v>
      </c>
      <c r="E181" s="39" t="s">
        <v>335</v>
      </c>
    </row>
    <row r="182" spans="1:16" ht="25.5">
      <c r="A182" t="s">
        <v>49</v>
      </c>
      <c r="B182" s="34" t="s">
        <v>310</v>
      </c>
      <c r="C182" s="34" t="s">
        <v>352</v>
      </c>
      <c r="D182" s="35" t="s">
        <v>52</v>
      </c>
      <c r="E182" s="6" t="s">
        <v>353</v>
      </c>
      <c r="F182" s="36" t="s">
        <v>54</v>
      </c>
      <c r="G182" s="37">
        <v>2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55</v>
      </c>
      <c r="O182">
        <f>(M182*21)/100</f>
      </c>
      <c r="P182" t="s">
        <v>27</v>
      </c>
    </row>
    <row r="183" spans="1:5" ht="12.75">
      <c r="A183" s="35" t="s">
        <v>56</v>
      </c>
      <c r="E183" s="39" t="s">
        <v>57</v>
      </c>
    </row>
    <row r="184" spans="1:5" ht="12.75">
      <c r="A184" s="35" t="s">
        <v>58</v>
      </c>
      <c r="E184" s="40" t="s">
        <v>326</v>
      </c>
    </row>
    <row r="185" spans="1:5" ht="102">
      <c r="A185" t="s">
        <v>60</v>
      </c>
      <c r="E185" s="39" t="s">
        <v>335</v>
      </c>
    </row>
    <row r="186" spans="1:16" ht="12.75">
      <c r="A186" t="s">
        <v>49</v>
      </c>
      <c r="B186" s="34" t="s">
        <v>313</v>
      </c>
      <c r="C186" s="34" t="s">
        <v>355</v>
      </c>
      <c r="D186" s="35" t="s">
        <v>52</v>
      </c>
      <c r="E186" s="6" t="s">
        <v>356</v>
      </c>
      <c r="F186" s="36" t="s">
        <v>54</v>
      </c>
      <c r="G186" s="37">
        <v>2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55</v>
      </c>
      <c r="O186">
        <f>(M186*21)/100</f>
      </c>
      <c r="P186" t="s">
        <v>27</v>
      </c>
    </row>
    <row r="187" spans="1:5" ht="12.75">
      <c r="A187" s="35" t="s">
        <v>56</v>
      </c>
      <c r="E187" s="39" t="s">
        <v>57</v>
      </c>
    </row>
    <row r="188" spans="1:5" ht="12.75">
      <c r="A188" s="35" t="s">
        <v>58</v>
      </c>
      <c r="E188" s="40" t="s">
        <v>326</v>
      </c>
    </row>
    <row r="189" spans="1:5" ht="102">
      <c r="A189" t="s">
        <v>60</v>
      </c>
      <c r="E189" s="39" t="s">
        <v>335</v>
      </c>
    </row>
    <row r="190" spans="1:16" ht="12.75">
      <c r="A190" t="s">
        <v>49</v>
      </c>
      <c r="B190" s="34" t="s">
        <v>317</v>
      </c>
      <c r="C190" s="34" t="s">
        <v>361</v>
      </c>
      <c r="D190" s="35" t="s">
        <v>52</v>
      </c>
      <c r="E190" s="6" t="s">
        <v>362</v>
      </c>
      <c r="F190" s="36" t="s">
        <v>54</v>
      </c>
      <c r="G190" s="37">
        <v>6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55</v>
      </c>
      <c r="O190">
        <f>(M190*21)/100</f>
      </c>
      <c r="P190" t="s">
        <v>27</v>
      </c>
    </row>
    <row r="191" spans="1:5" ht="12.75">
      <c r="A191" s="35" t="s">
        <v>56</v>
      </c>
      <c r="E191" s="39" t="s">
        <v>57</v>
      </c>
    </row>
    <row r="192" spans="1:5" ht="12.75">
      <c r="A192" s="35" t="s">
        <v>58</v>
      </c>
      <c r="E192" s="40" t="s">
        <v>326</v>
      </c>
    </row>
    <row r="193" spans="1:5" ht="102">
      <c r="A193" t="s">
        <v>60</v>
      </c>
      <c r="E193" s="39" t="s">
        <v>335</v>
      </c>
    </row>
    <row r="194" spans="1:16" ht="12.75">
      <c r="A194" t="s">
        <v>49</v>
      </c>
      <c r="B194" s="34" t="s">
        <v>323</v>
      </c>
      <c r="C194" s="34" t="s">
        <v>364</v>
      </c>
      <c r="D194" s="35" t="s">
        <v>52</v>
      </c>
      <c r="E194" s="6" t="s">
        <v>365</v>
      </c>
      <c r="F194" s="36" t="s">
        <v>54</v>
      </c>
      <c r="G194" s="37">
        <v>80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55</v>
      </c>
      <c r="O194">
        <f>(M194*21)/100</f>
      </c>
      <c r="P194" t="s">
        <v>27</v>
      </c>
    </row>
    <row r="195" spans="1:5" ht="12.75">
      <c r="A195" s="35" t="s">
        <v>56</v>
      </c>
      <c r="E195" s="39" t="s">
        <v>57</v>
      </c>
    </row>
    <row r="196" spans="1:5" ht="12.75">
      <c r="A196" s="35" t="s">
        <v>58</v>
      </c>
      <c r="E196" s="40" t="s">
        <v>326</v>
      </c>
    </row>
    <row r="197" spans="1:5" ht="102">
      <c r="A197" t="s">
        <v>60</v>
      </c>
      <c r="E197" s="39" t="s">
        <v>335</v>
      </c>
    </row>
    <row r="198" spans="1:16" ht="12.75">
      <c r="A198" t="s">
        <v>49</v>
      </c>
      <c r="B198" s="34" t="s">
        <v>328</v>
      </c>
      <c r="C198" s="34" t="s">
        <v>367</v>
      </c>
      <c r="D198" s="35" t="s">
        <v>52</v>
      </c>
      <c r="E198" s="6" t="s">
        <v>368</v>
      </c>
      <c r="F198" s="36" t="s">
        <v>54</v>
      </c>
      <c r="G198" s="37">
        <v>10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55</v>
      </c>
      <c r="O198">
        <f>(M198*21)/100</f>
      </c>
      <c r="P198" t="s">
        <v>27</v>
      </c>
    </row>
    <row r="199" spans="1:5" ht="12.75">
      <c r="A199" s="35" t="s">
        <v>56</v>
      </c>
      <c r="E199" s="39" t="s">
        <v>57</v>
      </c>
    </row>
    <row r="200" spans="1:5" ht="12.75">
      <c r="A200" s="35" t="s">
        <v>58</v>
      </c>
      <c r="E200" s="40" t="s">
        <v>326</v>
      </c>
    </row>
    <row r="201" spans="1:5" ht="102">
      <c r="A201" t="s">
        <v>60</v>
      </c>
      <c r="E201" s="39" t="s">
        <v>335</v>
      </c>
    </row>
    <row r="202" spans="1:16" ht="12.75">
      <c r="A202" t="s">
        <v>49</v>
      </c>
      <c r="B202" s="34" t="s">
        <v>332</v>
      </c>
      <c r="C202" s="34" t="s">
        <v>370</v>
      </c>
      <c r="D202" s="35" t="s">
        <v>52</v>
      </c>
      <c r="E202" s="6" t="s">
        <v>371</v>
      </c>
      <c r="F202" s="36" t="s">
        <v>54</v>
      </c>
      <c r="G202" s="37">
        <v>10</v>
      </c>
      <c r="H202" s="36">
        <v>0</v>
      </c>
      <c r="I202" s="36">
        <f>ROUND(G202*H202,6)</f>
      </c>
      <c r="L202" s="38">
        <v>0</v>
      </c>
      <c r="M202" s="32">
        <f>ROUND(ROUND(L202,2)*ROUND(G202,3),2)</f>
      </c>
      <c r="N202" s="36" t="s">
        <v>55</v>
      </c>
      <c r="O202">
        <f>(M202*21)/100</f>
      </c>
      <c r="P202" t="s">
        <v>27</v>
      </c>
    </row>
    <row r="203" spans="1:5" ht="12.75">
      <c r="A203" s="35" t="s">
        <v>56</v>
      </c>
      <c r="E203" s="39" t="s">
        <v>57</v>
      </c>
    </row>
    <row r="204" spans="1:5" ht="12.75">
      <c r="A204" s="35" t="s">
        <v>58</v>
      </c>
      <c r="E204" s="40" t="s">
        <v>326</v>
      </c>
    </row>
    <row r="205" spans="1:5" ht="102">
      <c r="A205" t="s">
        <v>60</v>
      </c>
      <c r="E205" s="39" t="s">
        <v>335</v>
      </c>
    </row>
    <row r="206" spans="1:16" ht="12.75">
      <c r="A206" t="s">
        <v>49</v>
      </c>
      <c r="B206" s="34" t="s">
        <v>336</v>
      </c>
      <c r="C206" s="34" t="s">
        <v>445</v>
      </c>
      <c r="D206" s="35" t="s">
        <v>52</v>
      </c>
      <c r="E206" s="6" t="s">
        <v>446</v>
      </c>
      <c r="F206" s="36" t="s">
        <v>54</v>
      </c>
      <c r="G206" s="37">
        <v>2</v>
      </c>
      <c r="H206" s="36">
        <v>0</v>
      </c>
      <c r="I206" s="36">
        <f>ROUND(G206*H206,6)</f>
      </c>
      <c r="L206" s="38">
        <v>0</v>
      </c>
      <c r="M206" s="32">
        <f>ROUND(ROUND(L206,2)*ROUND(G206,3),2)</f>
      </c>
      <c r="N206" s="36" t="s">
        <v>55</v>
      </c>
      <c r="O206">
        <f>(M206*21)/100</f>
      </c>
      <c r="P206" t="s">
        <v>27</v>
      </c>
    </row>
    <row r="207" spans="1:5" ht="12.75">
      <c r="A207" s="35" t="s">
        <v>56</v>
      </c>
      <c r="E207" s="39" t="s">
        <v>57</v>
      </c>
    </row>
    <row r="208" spans="1:5" ht="12.75">
      <c r="A208" s="35" t="s">
        <v>58</v>
      </c>
      <c r="E208" s="40" t="s">
        <v>326</v>
      </c>
    </row>
    <row r="209" spans="1:5" ht="102">
      <c r="A209" t="s">
        <v>60</v>
      </c>
      <c r="E209" s="39" t="s">
        <v>335</v>
      </c>
    </row>
    <row r="210" spans="1:16" ht="25.5">
      <c r="A210" t="s">
        <v>49</v>
      </c>
      <c r="B210" s="34" t="s">
        <v>339</v>
      </c>
      <c r="C210" s="34" t="s">
        <v>373</v>
      </c>
      <c r="D210" s="35" t="s">
        <v>52</v>
      </c>
      <c r="E210" s="6" t="s">
        <v>374</v>
      </c>
      <c r="F210" s="36" t="s">
        <v>227</v>
      </c>
      <c r="G210" s="37">
        <v>270</v>
      </c>
      <c r="H210" s="36">
        <v>0</v>
      </c>
      <c r="I210" s="36">
        <f>ROUND(G210*H210,6)</f>
      </c>
      <c r="L210" s="38">
        <v>0</v>
      </c>
      <c r="M210" s="32">
        <f>ROUND(ROUND(L210,2)*ROUND(G210,3),2)</f>
      </c>
      <c r="N210" s="36" t="s">
        <v>55</v>
      </c>
      <c r="O210">
        <f>(M210*21)/100</f>
      </c>
      <c r="P210" t="s">
        <v>27</v>
      </c>
    </row>
    <row r="211" spans="1:5" ht="12.75">
      <c r="A211" s="35" t="s">
        <v>56</v>
      </c>
      <c r="E211" s="39" t="s">
        <v>57</v>
      </c>
    </row>
    <row r="212" spans="1:5" ht="12.75">
      <c r="A212" s="35" t="s">
        <v>58</v>
      </c>
      <c r="E212" s="40" t="s">
        <v>326</v>
      </c>
    </row>
    <row r="213" spans="1:5" ht="102">
      <c r="A213" t="s">
        <v>60</v>
      </c>
      <c r="E213" s="39" t="s">
        <v>375</v>
      </c>
    </row>
    <row r="214" spans="1:16" ht="25.5">
      <c r="A214" t="s">
        <v>49</v>
      </c>
      <c r="B214" s="34" t="s">
        <v>342</v>
      </c>
      <c r="C214" s="34" t="s">
        <v>377</v>
      </c>
      <c r="D214" s="35" t="s">
        <v>52</v>
      </c>
      <c r="E214" s="6" t="s">
        <v>378</v>
      </c>
      <c r="F214" s="36" t="s">
        <v>227</v>
      </c>
      <c r="G214" s="37">
        <v>270</v>
      </c>
      <c r="H214" s="36">
        <v>0</v>
      </c>
      <c r="I214" s="36">
        <f>ROUND(G214*H214,6)</f>
      </c>
      <c r="L214" s="38">
        <v>0</v>
      </c>
      <c r="M214" s="32">
        <f>ROUND(ROUND(L214,2)*ROUND(G214,3),2)</f>
      </c>
      <c r="N214" s="36" t="s">
        <v>55</v>
      </c>
      <c r="O214">
        <f>(M214*21)/100</f>
      </c>
      <c r="P214" t="s">
        <v>27</v>
      </c>
    </row>
    <row r="215" spans="1:5" ht="12.75">
      <c r="A215" s="35" t="s">
        <v>56</v>
      </c>
      <c r="E215" s="39" t="s">
        <v>57</v>
      </c>
    </row>
    <row r="216" spans="1:5" ht="12.75">
      <c r="A216" s="35" t="s">
        <v>58</v>
      </c>
      <c r="E216" s="40" t="s">
        <v>326</v>
      </c>
    </row>
    <row r="217" spans="1:5" ht="102">
      <c r="A217" t="s">
        <v>60</v>
      </c>
      <c r="E217" s="39" t="s">
        <v>375</v>
      </c>
    </row>
    <row r="218" spans="1:16" ht="12.75">
      <c r="A218" t="s">
        <v>49</v>
      </c>
      <c r="B218" s="34" t="s">
        <v>345</v>
      </c>
      <c r="C218" s="34" t="s">
        <v>380</v>
      </c>
      <c r="D218" s="35" t="s">
        <v>52</v>
      </c>
      <c r="E218" s="6" t="s">
        <v>381</v>
      </c>
      <c r="F218" s="36" t="s">
        <v>382</v>
      </c>
      <c r="G218" s="37">
        <v>40</v>
      </c>
      <c r="H218" s="36">
        <v>0</v>
      </c>
      <c r="I218" s="36">
        <f>ROUND(G218*H218,6)</f>
      </c>
      <c r="L218" s="38">
        <v>0</v>
      </c>
      <c r="M218" s="32">
        <f>ROUND(ROUND(L218,2)*ROUND(G218,3),2)</f>
      </c>
      <c r="N218" s="36" t="s">
        <v>55</v>
      </c>
      <c r="O218">
        <f>(M218*21)/100</f>
      </c>
      <c r="P218" t="s">
        <v>27</v>
      </c>
    </row>
    <row r="219" spans="1:5" ht="12.75">
      <c r="A219" s="35" t="s">
        <v>56</v>
      </c>
      <c r="E219" s="39" t="s">
        <v>57</v>
      </c>
    </row>
    <row r="220" spans="1:5" ht="12.75">
      <c r="A220" s="35" t="s">
        <v>58</v>
      </c>
      <c r="E220" s="40" t="s">
        <v>326</v>
      </c>
    </row>
    <row r="221" spans="1:5" ht="127.5">
      <c r="A221" t="s">
        <v>60</v>
      </c>
      <c r="E221" s="39" t="s">
        <v>383</v>
      </c>
    </row>
    <row r="222" spans="1:16" ht="12.75">
      <c r="A222" t="s">
        <v>49</v>
      </c>
      <c r="B222" s="34" t="s">
        <v>348</v>
      </c>
      <c r="C222" s="34" t="s">
        <v>385</v>
      </c>
      <c r="D222" s="35" t="s">
        <v>52</v>
      </c>
      <c r="E222" s="6" t="s">
        <v>386</v>
      </c>
      <c r="F222" s="36" t="s">
        <v>180</v>
      </c>
      <c r="G222" s="37">
        <v>24</v>
      </c>
      <c r="H222" s="36">
        <v>0</v>
      </c>
      <c r="I222" s="36">
        <f>ROUND(G222*H222,6)</f>
      </c>
      <c r="L222" s="38">
        <v>0</v>
      </c>
      <c r="M222" s="32">
        <f>ROUND(ROUND(L222,2)*ROUND(G222,3),2)</f>
      </c>
      <c r="N222" s="36" t="s">
        <v>55</v>
      </c>
      <c r="O222">
        <f>(M222*21)/100</f>
      </c>
      <c r="P222" t="s">
        <v>27</v>
      </c>
    </row>
    <row r="223" spans="1:5" ht="12.75">
      <c r="A223" s="35" t="s">
        <v>56</v>
      </c>
      <c r="E223" s="39" t="s">
        <v>57</v>
      </c>
    </row>
    <row r="224" spans="1:5" ht="12.75">
      <c r="A224" s="35" t="s">
        <v>58</v>
      </c>
      <c r="E224" s="40" t="s">
        <v>176</v>
      </c>
    </row>
    <row r="225" spans="1:5" ht="89.25">
      <c r="A225" t="s">
        <v>60</v>
      </c>
      <c r="E225" s="39" t="s">
        <v>387</v>
      </c>
    </row>
    <row r="226" spans="1:13" ht="12.75">
      <c r="A226" t="s">
        <v>46</v>
      </c>
      <c r="C226" s="31" t="s">
        <v>74</v>
      </c>
      <c r="E226" s="33" t="s">
        <v>388</v>
      </c>
      <c r="J226" s="32">
        <f>0</f>
      </c>
      <c r="K226" s="32">
        <f>0</f>
      </c>
      <c r="L226" s="32">
        <f>0+L227+L231+L235+L239+L243+L247+L251+L255+L259+L263</f>
      </c>
      <c r="M226" s="32">
        <f>0+M227+M231+M235+M239+M243+M247+M251+M255+M259+M263</f>
      </c>
    </row>
    <row r="227" spans="1:16" ht="12.75">
      <c r="A227" t="s">
        <v>49</v>
      </c>
      <c r="B227" s="34" t="s">
        <v>351</v>
      </c>
      <c r="C227" s="34" t="s">
        <v>390</v>
      </c>
      <c r="D227" s="35" t="s">
        <v>52</v>
      </c>
      <c r="E227" s="6" t="s">
        <v>391</v>
      </c>
      <c r="F227" s="36" t="s">
        <v>392</v>
      </c>
      <c r="G227" s="37">
        <v>1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55</v>
      </c>
      <c r="O227">
        <f>(M227*21)/100</f>
      </c>
      <c r="P227" t="s">
        <v>27</v>
      </c>
    </row>
    <row r="228" spans="1:5" ht="12.75">
      <c r="A228" s="35" t="s">
        <v>56</v>
      </c>
      <c r="E228" s="39" t="s">
        <v>57</v>
      </c>
    </row>
    <row r="229" spans="1:5" ht="12.75">
      <c r="A229" s="35" t="s">
        <v>58</v>
      </c>
      <c r="E229" s="40" t="s">
        <v>326</v>
      </c>
    </row>
    <row r="230" spans="1:5" ht="102">
      <c r="A230" t="s">
        <v>60</v>
      </c>
      <c r="E230" s="39" t="s">
        <v>393</v>
      </c>
    </row>
    <row r="231" spans="1:16" ht="12.75">
      <c r="A231" t="s">
        <v>49</v>
      </c>
      <c r="B231" s="34" t="s">
        <v>354</v>
      </c>
      <c r="C231" s="34" t="s">
        <v>395</v>
      </c>
      <c r="D231" s="35" t="s">
        <v>52</v>
      </c>
      <c r="E231" s="6" t="s">
        <v>396</v>
      </c>
      <c r="F231" s="36" t="s">
        <v>392</v>
      </c>
      <c r="G231" s="37">
        <v>1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55</v>
      </c>
      <c r="O231">
        <f>(M231*21)/100</f>
      </c>
      <c r="P231" t="s">
        <v>27</v>
      </c>
    </row>
    <row r="232" spans="1:5" ht="12.75">
      <c r="A232" s="35" t="s">
        <v>56</v>
      </c>
      <c r="E232" s="39" t="s">
        <v>57</v>
      </c>
    </row>
    <row r="233" spans="1:5" ht="12.75">
      <c r="A233" s="35" t="s">
        <v>58</v>
      </c>
      <c r="E233" s="40" t="s">
        <v>326</v>
      </c>
    </row>
    <row r="234" spans="1:5" ht="89.25">
      <c r="A234" t="s">
        <v>60</v>
      </c>
      <c r="E234" s="39" t="s">
        <v>397</v>
      </c>
    </row>
    <row r="235" spans="1:16" ht="12.75">
      <c r="A235" t="s">
        <v>49</v>
      </c>
      <c r="B235" s="34" t="s">
        <v>357</v>
      </c>
      <c r="C235" s="34" t="s">
        <v>399</v>
      </c>
      <c r="D235" s="35" t="s">
        <v>52</v>
      </c>
      <c r="E235" s="6" t="s">
        <v>400</v>
      </c>
      <c r="F235" s="36" t="s">
        <v>54</v>
      </c>
      <c r="G235" s="37">
        <v>8</v>
      </c>
      <c r="H235" s="36">
        <v>0</v>
      </c>
      <c r="I235" s="36">
        <f>ROUND(G235*H235,6)</f>
      </c>
      <c r="L235" s="38">
        <v>0</v>
      </c>
      <c r="M235" s="32">
        <f>ROUND(ROUND(L235,2)*ROUND(G235,3),2)</f>
      </c>
      <c r="N235" s="36" t="s">
        <v>55</v>
      </c>
      <c r="O235">
        <f>(M235*21)/100</f>
      </c>
      <c r="P235" t="s">
        <v>27</v>
      </c>
    </row>
    <row r="236" spans="1:5" ht="12.75">
      <c r="A236" s="35" t="s">
        <v>56</v>
      </c>
      <c r="E236" s="39" t="s">
        <v>57</v>
      </c>
    </row>
    <row r="237" spans="1:5" ht="12.75">
      <c r="A237" s="35" t="s">
        <v>58</v>
      </c>
      <c r="E237" s="40" t="s">
        <v>401</v>
      </c>
    </row>
    <row r="238" spans="1:5" ht="89.25">
      <c r="A238" t="s">
        <v>60</v>
      </c>
      <c r="E238" s="39" t="s">
        <v>402</v>
      </c>
    </row>
    <row r="239" spans="1:16" ht="12.75">
      <c r="A239" t="s">
        <v>49</v>
      </c>
      <c r="B239" s="34" t="s">
        <v>360</v>
      </c>
      <c r="C239" s="34" t="s">
        <v>404</v>
      </c>
      <c r="D239" s="35" t="s">
        <v>52</v>
      </c>
      <c r="E239" s="6" t="s">
        <v>405</v>
      </c>
      <c r="F239" s="36" t="s">
        <v>54</v>
      </c>
      <c r="G239" s="37">
        <v>1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55</v>
      </c>
      <c r="O239">
        <f>(M239*21)/100</f>
      </c>
      <c r="P239" t="s">
        <v>27</v>
      </c>
    </row>
    <row r="240" spans="1:5" ht="12.75">
      <c r="A240" s="35" t="s">
        <v>56</v>
      </c>
      <c r="E240" s="39" t="s">
        <v>57</v>
      </c>
    </row>
    <row r="241" spans="1:5" ht="12.75">
      <c r="A241" s="35" t="s">
        <v>58</v>
      </c>
      <c r="E241" s="40" t="s">
        <v>320</v>
      </c>
    </row>
    <row r="242" spans="1:5" ht="89.25">
      <c r="A242" t="s">
        <v>60</v>
      </c>
      <c r="E242" s="39" t="s">
        <v>406</v>
      </c>
    </row>
    <row r="243" spans="1:16" ht="12.75">
      <c r="A243" t="s">
        <v>49</v>
      </c>
      <c r="B243" s="34" t="s">
        <v>363</v>
      </c>
      <c r="C243" s="34" t="s">
        <v>408</v>
      </c>
      <c r="D243" s="35" t="s">
        <v>52</v>
      </c>
      <c r="E243" s="6" t="s">
        <v>409</v>
      </c>
      <c r="F243" s="36" t="s">
        <v>54</v>
      </c>
      <c r="G243" s="37">
        <v>2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55</v>
      </c>
      <c r="O243">
        <f>(M243*21)/100</f>
      </c>
      <c r="P243" t="s">
        <v>27</v>
      </c>
    </row>
    <row r="244" spans="1:5" ht="12.75">
      <c r="A244" s="35" t="s">
        <v>56</v>
      </c>
      <c r="E244" s="39" t="s">
        <v>57</v>
      </c>
    </row>
    <row r="245" spans="1:5" ht="12.75">
      <c r="A245" s="35" t="s">
        <v>58</v>
      </c>
      <c r="E245" s="40" t="s">
        <v>320</v>
      </c>
    </row>
    <row r="246" spans="1:5" ht="89.25">
      <c r="A246" t="s">
        <v>60</v>
      </c>
      <c r="E246" s="39" t="s">
        <v>410</v>
      </c>
    </row>
    <row r="247" spans="1:16" ht="12.75">
      <c r="A247" t="s">
        <v>49</v>
      </c>
      <c r="B247" s="34" t="s">
        <v>366</v>
      </c>
      <c r="C247" s="34" t="s">
        <v>412</v>
      </c>
      <c r="D247" s="35" t="s">
        <v>52</v>
      </c>
      <c r="E247" s="6" t="s">
        <v>413</v>
      </c>
      <c r="F247" s="36" t="s">
        <v>54</v>
      </c>
      <c r="G247" s="37">
        <v>2</v>
      </c>
      <c r="H247" s="36">
        <v>0</v>
      </c>
      <c r="I247" s="36">
        <f>ROUND(G247*H247,6)</f>
      </c>
      <c r="L247" s="38">
        <v>0</v>
      </c>
      <c r="M247" s="32">
        <f>ROUND(ROUND(L247,2)*ROUND(G247,3),2)</f>
      </c>
      <c r="N247" s="36" t="s">
        <v>55</v>
      </c>
      <c r="O247">
        <f>(M247*21)/100</f>
      </c>
      <c r="P247" t="s">
        <v>27</v>
      </c>
    </row>
    <row r="248" spans="1:5" ht="12.75">
      <c r="A248" s="35" t="s">
        <v>56</v>
      </c>
      <c r="E248" s="39" t="s">
        <v>57</v>
      </c>
    </row>
    <row r="249" spans="1:5" ht="12.75">
      <c r="A249" s="35" t="s">
        <v>58</v>
      </c>
      <c r="E249" s="40" t="s">
        <v>320</v>
      </c>
    </row>
    <row r="250" spans="1:5" ht="89.25">
      <c r="A250" t="s">
        <v>60</v>
      </c>
      <c r="E250" s="39" t="s">
        <v>414</v>
      </c>
    </row>
    <row r="251" spans="1:16" ht="12.75">
      <c r="A251" t="s">
        <v>49</v>
      </c>
      <c r="B251" s="34" t="s">
        <v>369</v>
      </c>
      <c r="C251" s="34" t="s">
        <v>416</v>
      </c>
      <c r="D251" s="35" t="s">
        <v>52</v>
      </c>
      <c r="E251" s="6" t="s">
        <v>417</v>
      </c>
      <c r="F251" s="36" t="s">
        <v>180</v>
      </c>
      <c r="G251" s="37">
        <v>24</v>
      </c>
      <c r="H251" s="36">
        <v>0</v>
      </c>
      <c r="I251" s="36">
        <f>ROUND(G251*H251,6)</f>
      </c>
      <c r="L251" s="38">
        <v>0</v>
      </c>
      <c r="M251" s="32">
        <f>ROUND(ROUND(L251,2)*ROUND(G251,3),2)</f>
      </c>
      <c r="N251" s="36" t="s">
        <v>55</v>
      </c>
      <c r="O251">
        <f>(M251*21)/100</f>
      </c>
      <c r="P251" t="s">
        <v>27</v>
      </c>
    </row>
    <row r="252" spans="1:5" ht="12.75">
      <c r="A252" s="35" t="s">
        <v>56</v>
      </c>
      <c r="E252" s="39" t="s">
        <v>57</v>
      </c>
    </row>
    <row r="253" spans="1:5" ht="12.75">
      <c r="A253" s="35" t="s">
        <v>58</v>
      </c>
      <c r="E253" s="40" t="s">
        <v>176</v>
      </c>
    </row>
    <row r="254" spans="1:5" ht="89.25">
      <c r="A254" t="s">
        <v>60</v>
      </c>
      <c r="E254" s="39" t="s">
        <v>418</v>
      </c>
    </row>
    <row r="255" spans="1:16" ht="25.5">
      <c r="A255" t="s">
        <v>49</v>
      </c>
      <c r="B255" s="34" t="s">
        <v>372</v>
      </c>
      <c r="C255" s="34" t="s">
        <v>420</v>
      </c>
      <c r="D255" s="35" t="s">
        <v>52</v>
      </c>
      <c r="E255" s="6" t="s">
        <v>421</v>
      </c>
      <c r="F255" s="36" t="s">
        <v>422</v>
      </c>
      <c r="G255" s="37">
        <v>46</v>
      </c>
      <c r="H255" s="36">
        <v>0</v>
      </c>
      <c r="I255" s="36">
        <f>ROUND(G255*H255,6)</f>
      </c>
      <c r="L255" s="38">
        <v>0</v>
      </c>
      <c r="M255" s="32">
        <f>ROUND(ROUND(L255,2)*ROUND(G255,3),2)</f>
      </c>
      <c r="N255" s="36" t="s">
        <v>55</v>
      </c>
      <c r="O255">
        <f>(M255*21)/100</f>
      </c>
      <c r="P255" t="s">
        <v>27</v>
      </c>
    </row>
    <row r="256" spans="1:5" ht="12.75">
      <c r="A256" s="35" t="s">
        <v>56</v>
      </c>
      <c r="E256" s="39" t="s">
        <v>57</v>
      </c>
    </row>
    <row r="257" spans="1:5" ht="12.75">
      <c r="A257" s="35" t="s">
        <v>58</v>
      </c>
      <c r="E257" s="40" t="s">
        <v>161</v>
      </c>
    </row>
    <row r="258" spans="1:5" ht="140.25">
      <c r="A258" t="s">
        <v>60</v>
      </c>
      <c r="E258" s="39" t="s">
        <v>423</v>
      </c>
    </row>
    <row r="259" spans="1:16" ht="25.5">
      <c r="A259" t="s">
        <v>49</v>
      </c>
      <c r="B259" s="34" t="s">
        <v>376</v>
      </c>
      <c r="C259" s="34" t="s">
        <v>425</v>
      </c>
      <c r="D259" s="35" t="s">
        <v>52</v>
      </c>
      <c r="E259" s="6" t="s">
        <v>426</v>
      </c>
      <c r="F259" s="36" t="s">
        <v>422</v>
      </c>
      <c r="G259" s="37">
        <v>17.6</v>
      </c>
      <c r="H259" s="36">
        <v>0</v>
      </c>
      <c r="I259" s="36">
        <f>ROUND(G259*H259,6)</f>
      </c>
      <c r="L259" s="38">
        <v>0</v>
      </c>
      <c r="M259" s="32">
        <f>ROUND(ROUND(L259,2)*ROUND(G259,3),2)</f>
      </c>
      <c r="N259" s="36" t="s">
        <v>55</v>
      </c>
      <c r="O259">
        <f>(M259*21)/100</f>
      </c>
      <c r="P259" t="s">
        <v>27</v>
      </c>
    </row>
    <row r="260" spans="1:5" ht="12.75">
      <c r="A260" s="35" t="s">
        <v>56</v>
      </c>
      <c r="E260" s="39" t="s">
        <v>57</v>
      </c>
    </row>
    <row r="261" spans="1:5" ht="12.75">
      <c r="A261" s="35" t="s">
        <v>58</v>
      </c>
      <c r="E261" s="40" t="s">
        <v>427</v>
      </c>
    </row>
    <row r="262" spans="1:5" ht="140.25">
      <c r="A262" t="s">
        <v>60</v>
      </c>
      <c r="E262" s="39" t="s">
        <v>423</v>
      </c>
    </row>
    <row r="263" spans="1:16" ht="25.5">
      <c r="A263" t="s">
        <v>49</v>
      </c>
      <c r="B263" s="34" t="s">
        <v>379</v>
      </c>
      <c r="C263" s="34" t="s">
        <v>428</v>
      </c>
      <c r="D263" s="35" t="s">
        <v>52</v>
      </c>
      <c r="E263" s="6" t="s">
        <v>429</v>
      </c>
      <c r="F263" s="36" t="s">
        <v>422</v>
      </c>
      <c r="G263" s="37">
        <v>0.2</v>
      </c>
      <c r="H263" s="36">
        <v>0</v>
      </c>
      <c r="I263" s="36">
        <f>ROUND(G263*H263,6)</f>
      </c>
      <c r="L263" s="38">
        <v>0</v>
      </c>
      <c r="M263" s="32">
        <f>ROUND(ROUND(L263,2)*ROUND(G263,3),2)</f>
      </c>
      <c r="N263" s="36" t="s">
        <v>55</v>
      </c>
      <c r="O263">
        <f>(M263*21)/100</f>
      </c>
      <c r="P263" t="s">
        <v>27</v>
      </c>
    </row>
    <row r="264" spans="1:5" ht="12.75">
      <c r="A264" s="35" t="s">
        <v>56</v>
      </c>
      <c r="E264" s="39" t="s">
        <v>57</v>
      </c>
    </row>
    <row r="265" spans="1:5" ht="12.75">
      <c r="A265" s="35" t="s">
        <v>58</v>
      </c>
      <c r="E265" s="40" t="s">
        <v>427</v>
      </c>
    </row>
    <row r="266" spans="1:5" ht="140.25">
      <c r="A266" t="s">
        <v>60</v>
      </c>
      <c r="E266" s="39" t="s">
        <v>423</v>
      </c>
    </row>
    <row r="267" spans="1:13" ht="12.75">
      <c r="A267" t="s">
        <v>46</v>
      </c>
      <c r="C267" s="31" t="s">
        <v>78</v>
      </c>
      <c r="E267" s="33" t="s">
        <v>447</v>
      </c>
      <c r="J267" s="32">
        <f>0</f>
      </c>
      <c r="K267" s="32">
        <f>0</f>
      </c>
      <c r="L267" s="32">
        <f>0+L268+L272+L276</f>
      </c>
      <c r="M267" s="32">
        <f>0+M268+M272+M276</f>
      </c>
    </row>
    <row r="268" spans="1:16" ht="12.75">
      <c r="A268" t="s">
        <v>49</v>
      </c>
      <c r="B268" s="34" t="s">
        <v>384</v>
      </c>
      <c r="C268" s="34" t="s">
        <v>448</v>
      </c>
      <c r="D268" s="35" t="s">
        <v>52</v>
      </c>
      <c r="E268" s="6" t="s">
        <v>449</v>
      </c>
      <c r="F268" s="36" t="s">
        <v>160</v>
      </c>
      <c r="G268" s="37">
        <v>84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55</v>
      </c>
      <c r="O268">
        <f>(M268*21)/100</f>
      </c>
      <c r="P268" t="s">
        <v>27</v>
      </c>
    </row>
    <row r="269" spans="1:5" ht="12.75">
      <c r="A269" s="35" t="s">
        <v>56</v>
      </c>
      <c r="E269" s="39" t="s">
        <v>57</v>
      </c>
    </row>
    <row r="270" spans="1:5" ht="12.75">
      <c r="A270" s="35" t="s">
        <v>58</v>
      </c>
      <c r="E270" s="40" t="s">
        <v>450</v>
      </c>
    </row>
    <row r="271" spans="1:5" ht="318.75">
      <c r="A271" t="s">
        <v>60</v>
      </c>
      <c r="E271" s="39" t="s">
        <v>451</v>
      </c>
    </row>
    <row r="272" spans="1:16" ht="12.75">
      <c r="A272" t="s">
        <v>49</v>
      </c>
      <c r="B272" s="34" t="s">
        <v>389</v>
      </c>
      <c r="C272" s="34" t="s">
        <v>452</v>
      </c>
      <c r="D272" s="35" t="s">
        <v>52</v>
      </c>
      <c r="E272" s="6" t="s">
        <v>453</v>
      </c>
      <c r="F272" s="36" t="s">
        <v>160</v>
      </c>
      <c r="G272" s="37">
        <v>84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55</v>
      </c>
      <c r="O272">
        <f>(M272*21)/100</f>
      </c>
      <c r="P272" t="s">
        <v>27</v>
      </c>
    </row>
    <row r="273" spans="1:5" ht="12.75">
      <c r="A273" s="35" t="s">
        <v>56</v>
      </c>
      <c r="E273" s="39" t="s">
        <v>57</v>
      </c>
    </row>
    <row r="274" spans="1:5" ht="12.75">
      <c r="A274" s="35" t="s">
        <v>58</v>
      </c>
      <c r="E274" s="40" t="s">
        <v>450</v>
      </c>
    </row>
    <row r="275" spans="1:5" ht="229.5">
      <c r="A275" t="s">
        <v>60</v>
      </c>
      <c r="E275" s="39" t="s">
        <v>454</v>
      </c>
    </row>
    <row r="276" spans="1:16" ht="12.75">
      <c r="A276" t="s">
        <v>49</v>
      </c>
      <c r="B276" s="34" t="s">
        <v>394</v>
      </c>
      <c r="C276" s="34" t="s">
        <v>455</v>
      </c>
      <c r="D276" s="35" t="s">
        <v>52</v>
      </c>
      <c r="E276" s="6" t="s">
        <v>456</v>
      </c>
      <c r="F276" s="36" t="s">
        <v>227</v>
      </c>
      <c r="G276" s="37">
        <v>194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55</v>
      </c>
      <c r="O276">
        <f>(M276*21)/100</f>
      </c>
      <c r="P276" t="s">
        <v>27</v>
      </c>
    </row>
    <row r="277" spans="1:5" ht="12.75">
      <c r="A277" s="35" t="s">
        <v>56</v>
      </c>
      <c r="E277" s="39" t="s">
        <v>57</v>
      </c>
    </row>
    <row r="278" spans="1:5" ht="12.75">
      <c r="A278" s="35" t="s">
        <v>58</v>
      </c>
      <c r="E278" s="40" t="s">
        <v>457</v>
      </c>
    </row>
    <row r="279" spans="1:5" ht="102">
      <c r="A279" t="s">
        <v>60</v>
      </c>
      <c r="E279" s="39" t="s">
        <v>458</v>
      </c>
    </row>
    <row r="280" spans="1:13" ht="12.75">
      <c r="A280" t="s">
        <v>46</v>
      </c>
      <c r="C280" s="31" t="s">
        <v>82</v>
      </c>
      <c r="E280" s="33" t="s">
        <v>459</v>
      </c>
      <c r="J280" s="32">
        <f>0</f>
      </c>
      <c r="K280" s="32">
        <f>0</f>
      </c>
      <c r="L280" s="32">
        <f>0+L281+L285+L289+L293+L297</f>
      </c>
      <c r="M280" s="32">
        <f>0+M281+M285+M289+M293+M297</f>
      </c>
    </row>
    <row r="281" spans="1:16" ht="12.75">
      <c r="A281" t="s">
        <v>49</v>
      </c>
      <c r="B281" s="34" t="s">
        <v>398</v>
      </c>
      <c r="C281" s="34" t="s">
        <v>460</v>
      </c>
      <c r="D281" s="35" t="s">
        <v>52</v>
      </c>
      <c r="E281" s="6" t="s">
        <v>461</v>
      </c>
      <c r="F281" s="36" t="s">
        <v>227</v>
      </c>
      <c r="G281" s="37">
        <v>355</v>
      </c>
      <c r="H281" s="36">
        <v>0</v>
      </c>
      <c r="I281" s="36">
        <f>ROUND(G281*H281,6)</f>
      </c>
      <c r="L281" s="38">
        <v>0</v>
      </c>
      <c r="M281" s="32">
        <f>ROUND(ROUND(L281,2)*ROUND(G281,3),2)</f>
      </c>
      <c r="N281" s="36" t="s">
        <v>55</v>
      </c>
      <c r="O281">
        <f>(M281*21)/100</f>
      </c>
      <c r="P281" t="s">
        <v>27</v>
      </c>
    </row>
    <row r="282" spans="1:5" ht="12.75">
      <c r="A282" s="35" t="s">
        <v>56</v>
      </c>
      <c r="E282" s="39" t="s">
        <v>57</v>
      </c>
    </row>
    <row r="283" spans="1:5" ht="12.75">
      <c r="A283" s="35" t="s">
        <v>58</v>
      </c>
      <c r="E283" s="40" t="s">
        <v>462</v>
      </c>
    </row>
    <row r="284" spans="1:5" ht="89.25">
      <c r="A284" t="s">
        <v>60</v>
      </c>
      <c r="E284" s="39" t="s">
        <v>463</v>
      </c>
    </row>
    <row r="285" spans="1:16" ht="12.75">
      <c r="A285" t="s">
        <v>49</v>
      </c>
      <c r="B285" s="34" t="s">
        <v>403</v>
      </c>
      <c r="C285" s="34" t="s">
        <v>464</v>
      </c>
      <c r="D285" s="35" t="s">
        <v>52</v>
      </c>
      <c r="E285" s="6" t="s">
        <v>465</v>
      </c>
      <c r="F285" s="36" t="s">
        <v>54</v>
      </c>
      <c r="G285" s="37">
        <v>8</v>
      </c>
      <c r="H285" s="36">
        <v>0</v>
      </c>
      <c r="I285" s="36">
        <f>ROUND(G285*H285,6)</f>
      </c>
      <c r="L285" s="38">
        <v>0</v>
      </c>
      <c r="M285" s="32">
        <f>ROUND(ROUND(L285,2)*ROUND(G285,3),2)</f>
      </c>
      <c r="N285" s="36" t="s">
        <v>55</v>
      </c>
      <c r="O285">
        <f>(M285*21)/100</f>
      </c>
      <c r="P285" t="s">
        <v>27</v>
      </c>
    </row>
    <row r="286" spans="1:5" ht="12.75">
      <c r="A286" s="35" t="s">
        <v>56</v>
      </c>
      <c r="E286" s="39" t="s">
        <v>57</v>
      </c>
    </row>
    <row r="287" spans="1:5" ht="12.75">
      <c r="A287" s="35" t="s">
        <v>58</v>
      </c>
      <c r="E287" s="40" t="s">
        <v>466</v>
      </c>
    </row>
    <row r="288" spans="1:5" ht="89.25">
      <c r="A288" t="s">
        <v>60</v>
      </c>
      <c r="E288" s="39" t="s">
        <v>467</v>
      </c>
    </row>
    <row r="289" spans="1:16" ht="25.5">
      <c r="A289" t="s">
        <v>49</v>
      </c>
      <c r="B289" s="34" t="s">
        <v>407</v>
      </c>
      <c r="C289" s="34" t="s">
        <v>468</v>
      </c>
      <c r="D289" s="35" t="s">
        <v>52</v>
      </c>
      <c r="E289" s="6" t="s">
        <v>469</v>
      </c>
      <c r="F289" s="36" t="s">
        <v>54</v>
      </c>
      <c r="G289" s="37">
        <v>4</v>
      </c>
      <c r="H289" s="36">
        <v>0</v>
      </c>
      <c r="I289" s="36">
        <f>ROUND(G289*H289,6)</f>
      </c>
      <c r="L289" s="38">
        <v>0</v>
      </c>
      <c r="M289" s="32">
        <f>ROUND(ROUND(L289,2)*ROUND(G289,3),2)</f>
      </c>
      <c r="N289" s="36" t="s">
        <v>55</v>
      </c>
      <c r="O289">
        <f>(M289*21)/100</f>
      </c>
      <c r="P289" t="s">
        <v>27</v>
      </c>
    </row>
    <row r="290" spans="1:5" ht="12.75">
      <c r="A290" s="35" t="s">
        <v>56</v>
      </c>
      <c r="E290" s="39" t="s">
        <v>57</v>
      </c>
    </row>
    <row r="291" spans="1:5" ht="12.75">
      <c r="A291" s="35" t="s">
        <v>58</v>
      </c>
      <c r="E291" s="40" t="s">
        <v>470</v>
      </c>
    </row>
    <row r="292" spans="1:5" ht="102">
      <c r="A292" t="s">
        <v>60</v>
      </c>
      <c r="E292" s="39" t="s">
        <v>471</v>
      </c>
    </row>
    <row r="293" spans="1:16" ht="25.5">
      <c r="A293" t="s">
        <v>49</v>
      </c>
      <c r="B293" s="34" t="s">
        <v>411</v>
      </c>
      <c r="C293" s="34" t="s">
        <v>472</v>
      </c>
      <c r="D293" s="35" t="s">
        <v>52</v>
      </c>
      <c r="E293" s="6" t="s">
        <v>473</v>
      </c>
      <c r="F293" s="36" t="s">
        <v>54</v>
      </c>
      <c r="G293" s="37">
        <v>4</v>
      </c>
      <c r="H293" s="36">
        <v>0</v>
      </c>
      <c r="I293" s="36">
        <f>ROUND(G293*H293,6)</f>
      </c>
      <c r="L293" s="38">
        <v>0</v>
      </c>
      <c r="M293" s="32">
        <f>ROUND(ROUND(L293,2)*ROUND(G293,3),2)</f>
      </c>
      <c r="N293" s="36" t="s">
        <v>55</v>
      </c>
      <c r="O293">
        <f>(M293*21)/100</f>
      </c>
      <c r="P293" t="s">
        <v>27</v>
      </c>
    </row>
    <row r="294" spans="1:5" ht="12.75">
      <c r="A294" s="35" t="s">
        <v>56</v>
      </c>
      <c r="E294" s="39" t="s">
        <v>57</v>
      </c>
    </row>
    <row r="295" spans="1:5" ht="12.75">
      <c r="A295" s="35" t="s">
        <v>58</v>
      </c>
      <c r="E295" s="40" t="s">
        <v>474</v>
      </c>
    </row>
    <row r="296" spans="1:5" ht="102">
      <c r="A296" t="s">
        <v>60</v>
      </c>
      <c r="E296" s="39" t="s">
        <v>471</v>
      </c>
    </row>
    <row r="297" spans="1:16" ht="12.75">
      <c r="A297" t="s">
        <v>49</v>
      </c>
      <c r="B297" s="34" t="s">
        <v>415</v>
      </c>
      <c r="C297" s="34" t="s">
        <v>475</v>
      </c>
      <c r="D297" s="35" t="s">
        <v>52</v>
      </c>
      <c r="E297" s="6" t="s">
        <v>476</v>
      </c>
      <c r="F297" s="36" t="s">
        <v>227</v>
      </c>
      <c r="G297" s="37">
        <v>180</v>
      </c>
      <c r="H297" s="36">
        <v>0</v>
      </c>
      <c r="I297" s="36">
        <f>ROUND(G297*H297,6)</f>
      </c>
      <c r="L297" s="38">
        <v>0</v>
      </c>
      <c r="M297" s="32">
        <f>ROUND(ROUND(L297,2)*ROUND(G297,3),2)</f>
      </c>
      <c r="N297" s="36" t="s">
        <v>55</v>
      </c>
      <c r="O297">
        <f>(M297*21)/100</f>
      </c>
      <c r="P297" t="s">
        <v>27</v>
      </c>
    </row>
    <row r="298" spans="1:5" ht="12.75">
      <c r="A298" s="35" t="s">
        <v>56</v>
      </c>
      <c r="E298" s="39" t="s">
        <v>57</v>
      </c>
    </row>
    <row r="299" spans="1:5" ht="12.75">
      <c r="A299" s="35" t="s">
        <v>58</v>
      </c>
      <c r="E299" s="40" t="s">
        <v>477</v>
      </c>
    </row>
    <row r="300" spans="1:5" ht="114.75">
      <c r="A300" t="s">
        <v>60</v>
      </c>
      <c r="E300" s="39" t="s">
        <v>478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479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479</v>
      </c>
      <c r="E4" s="26" t="s">
        <v>480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COUNTIFS(L8:L117,"=0",A8:A117,"P")+COUNTIFS(L8:L117,"",A8:A117,"P")+SUM(Q8:Q117)</f>
      </c>
    </row>
    <row r="8" spans="1:13" ht="12.75">
      <c r="A8" t="s">
        <v>44</v>
      </c>
      <c r="C8" s="28" t="s">
        <v>483</v>
      </c>
      <c r="E8" s="30" t="s">
        <v>482</v>
      </c>
      <c r="J8" s="29">
        <f>0+J9+J50+J63+J88</f>
      </c>
      <c r="K8" s="29">
        <f>0+K9+K50+K63+K88</f>
      </c>
      <c r="L8" s="29">
        <f>0+L9+L50+L63+L88</f>
      </c>
      <c r="M8" s="29">
        <f>0+M9+M50+M63+M88</f>
      </c>
    </row>
    <row r="9" spans="1:13" ht="12.75">
      <c r="A9" t="s">
        <v>46</v>
      </c>
      <c r="C9" s="31" t="s">
        <v>50</v>
      </c>
      <c r="E9" s="33" t="s">
        <v>447</v>
      </c>
      <c r="J9" s="32">
        <f>0</f>
      </c>
      <c r="K9" s="32">
        <f>0</f>
      </c>
      <c r="L9" s="32">
        <f>0+L10+L14+L18+L22+L26+L30+L34+L38+L42+L46</f>
      </c>
      <c r="M9" s="32">
        <f>0+M10+M14+M18+M22+M26+M30+M34+M38+M42+M46</f>
      </c>
    </row>
    <row r="10" spans="1:16" ht="12.75">
      <c r="A10" t="s">
        <v>49</v>
      </c>
      <c r="B10" s="34" t="s">
        <v>50</v>
      </c>
      <c r="C10" s="34" t="s">
        <v>448</v>
      </c>
      <c r="D10" s="35" t="s">
        <v>52</v>
      </c>
      <c r="E10" s="6" t="s">
        <v>449</v>
      </c>
      <c r="F10" s="36" t="s">
        <v>160</v>
      </c>
      <c r="G10" s="37">
        <v>100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484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485</v>
      </c>
    </row>
    <row r="13" spans="1:5" ht="318.75">
      <c r="A13" t="s">
        <v>60</v>
      </c>
      <c r="E13" s="39" t="s">
        <v>486</v>
      </c>
    </row>
    <row r="14" spans="1:16" ht="12.75">
      <c r="A14" t="s">
        <v>49</v>
      </c>
      <c r="B14" s="34" t="s">
        <v>27</v>
      </c>
      <c r="C14" s="34" t="s">
        <v>452</v>
      </c>
      <c r="D14" s="35" t="s">
        <v>52</v>
      </c>
      <c r="E14" s="6" t="s">
        <v>453</v>
      </c>
      <c r="F14" s="36" t="s">
        <v>160</v>
      </c>
      <c r="G14" s="37">
        <v>100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484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485</v>
      </c>
    </row>
    <row r="17" spans="1:5" ht="318.75">
      <c r="A17" t="s">
        <v>60</v>
      </c>
      <c r="E17" s="39" t="s">
        <v>486</v>
      </c>
    </row>
    <row r="18" spans="1:16" ht="12.75">
      <c r="A18" t="s">
        <v>49</v>
      </c>
      <c r="B18" s="34" t="s">
        <v>26</v>
      </c>
      <c r="C18" s="34" t="s">
        <v>487</v>
      </c>
      <c r="D18" s="35" t="s">
        <v>52</v>
      </c>
      <c r="E18" s="6" t="s">
        <v>488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484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59</v>
      </c>
    </row>
    <row r="21" spans="1:5" ht="12.75">
      <c r="A21" t="s">
        <v>60</v>
      </c>
      <c r="E21" s="39" t="s">
        <v>489</v>
      </c>
    </row>
    <row r="22" spans="1:16" ht="12.75">
      <c r="A22" t="s">
        <v>49</v>
      </c>
      <c r="B22" s="34" t="s">
        <v>67</v>
      </c>
      <c r="C22" s="34" t="s">
        <v>490</v>
      </c>
      <c r="D22" s="35" t="s">
        <v>52</v>
      </c>
      <c r="E22" s="6" t="s">
        <v>491</v>
      </c>
      <c r="F22" s="36" t="s">
        <v>227</v>
      </c>
      <c r="G22" s="37">
        <v>10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484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492</v>
      </c>
    </row>
    <row r="25" spans="1:5" ht="25.5">
      <c r="A25" t="s">
        <v>60</v>
      </c>
      <c r="E25" s="39" t="s">
        <v>493</v>
      </c>
    </row>
    <row r="26" spans="1:16" ht="12.75">
      <c r="A26" t="s">
        <v>49</v>
      </c>
      <c r="B26" s="34" t="s">
        <v>70</v>
      </c>
      <c r="C26" s="34" t="s">
        <v>494</v>
      </c>
      <c r="D26" s="35" t="s">
        <v>52</v>
      </c>
      <c r="E26" s="6" t="s">
        <v>495</v>
      </c>
      <c r="F26" s="36" t="s">
        <v>227</v>
      </c>
      <c r="G26" s="37">
        <v>350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484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496</v>
      </c>
    </row>
    <row r="29" spans="1:5" ht="140.25">
      <c r="A29" t="s">
        <v>60</v>
      </c>
      <c r="E29" s="39" t="s">
        <v>497</v>
      </c>
    </row>
    <row r="30" spans="1:16" ht="25.5">
      <c r="A30" t="s">
        <v>49</v>
      </c>
      <c r="B30" s="34" t="s">
        <v>74</v>
      </c>
      <c r="C30" s="34" t="s">
        <v>498</v>
      </c>
      <c r="D30" s="35" t="s">
        <v>52</v>
      </c>
      <c r="E30" s="6" t="s">
        <v>499</v>
      </c>
      <c r="F30" s="36" t="s">
        <v>227</v>
      </c>
      <c r="G30" s="37">
        <v>350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484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500</v>
      </c>
    </row>
    <row r="33" spans="1:5" ht="140.25">
      <c r="A33" t="s">
        <v>60</v>
      </c>
      <c r="E33" s="39" t="s">
        <v>501</v>
      </c>
    </row>
    <row r="34" spans="1:16" ht="12.75">
      <c r="A34" t="s">
        <v>49</v>
      </c>
      <c r="B34" s="34" t="s">
        <v>78</v>
      </c>
      <c r="C34" s="34" t="s">
        <v>502</v>
      </c>
      <c r="D34" s="35" t="s">
        <v>52</v>
      </c>
      <c r="E34" s="6" t="s">
        <v>503</v>
      </c>
      <c r="F34" s="36" t="s">
        <v>227</v>
      </c>
      <c r="G34" s="37">
        <v>410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484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57</v>
      </c>
    </row>
    <row r="36" spans="1:5" ht="12.75">
      <c r="A36" s="35" t="s">
        <v>58</v>
      </c>
      <c r="E36" s="40" t="s">
        <v>492</v>
      </c>
    </row>
    <row r="37" spans="1:5" ht="76.5">
      <c r="A37" t="s">
        <v>60</v>
      </c>
      <c r="E37" s="39" t="s">
        <v>504</v>
      </c>
    </row>
    <row r="38" spans="1:16" ht="12.75">
      <c r="A38" t="s">
        <v>49</v>
      </c>
      <c r="B38" s="34" t="s">
        <v>82</v>
      </c>
      <c r="C38" s="34" t="s">
        <v>505</v>
      </c>
      <c r="D38" s="35" t="s">
        <v>52</v>
      </c>
      <c r="E38" s="6" t="s">
        <v>506</v>
      </c>
      <c r="F38" s="36" t="s">
        <v>227</v>
      </c>
      <c r="G38" s="37">
        <v>410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484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57</v>
      </c>
    </row>
    <row r="40" spans="1:5" ht="12.75">
      <c r="A40" s="35" t="s">
        <v>58</v>
      </c>
      <c r="E40" s="40" t="s">
        <v>492</v>
      </c>
    </row>
    <row r="41" spans="1:5" ht="102">
      <c r="A41" t="s">
        <v>60</v>
      </c>
      <c r="E41" s="39" t="s">
        <v>507</v>
      </c>
    </row>
    <row r="42" spans="1:16" ht="25.5">
      <c r="A42" t="s">
        <v>49</v>
      </c>
      <c r="B42" s="34" t="s">
        <v>87</v>
      </c>
      <c r="C42" s="34" t="s">
        <v>508</v>
      </c>
      <c r="D42" s="35" t="s">
        <v>52</v>
      </c>
      <c r="E42" s="6" t="s">
        <v>509</v>
      </c>
      <c r="F42" s="36" t="s">
        <v>54</v>
      </c>
      <c r="G42" s="37">
        <v>5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484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57</v>
      </c>
    </row>
    <row r="44" spans="1:5" ht="12.75">
      <c r="A44" s="35" t="s">
        <v>58</v>
      </c>
      <c r="E44" s="40" t="s">
        <v>492</v>
      </c>
    </row>
    <row r="45" spans="1:5" ht="102">
      <c r="A45" t="s">
        <v>60</v>
      </c>
      <c r="E45" s="39" t="s">
        <v>458</v>
      </c>
    </row>
    <row r="46" spans="1:16" ht="12.75">
      <c r="A46" t="s">
        <v>49</v>
      </c>
      <c r="B46" s="34" t="s">
        <v>91</v>
      </c>
      <c r="C46" s="34" t="s">
        <v>510</v>
      </c>
      <c r="D46" s="35" t="s">
        <v>52</v>
      </c>
      <c r="E46" s="6" t="s">
        <v>511</v>
      </c>
      <c r="F46" s="36" t="s">
        <v>512</v>
      </c>
      <c r="G46" s="37">
        <v>123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484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57</v>
      </c>
    </row>
    <row r="48" spans="1:5" ht="12.75">
      <c r="A48" s="35" t="s">
        <v>58</v>
      </c>
      <c r="E48" s="40" t="s">
        <v>513</v>
      </c>
    </row>
    <row r="49" spans="1:5" ht="38.25">
      <c r="A49" t="s">
        <v>60</v>
      </c>
      <c r="E49" s="39" t="s">
        <v>514</v>
      </c>
    </row>
    <row r="50" spans="1:13" ht="12.75">
      <c r="A50" t="s">
        <v>46</v>
      </c>
      <c r="C50" s="31" t="s">
        <v>210</v>
      </c>
      <c r="E50" s="33" t="s">
        <v>515</v>
      </c>
      <c r="J50" s="32">
        <f>0</f>
      </c>
      <c r="K50" s="32">
        <f>0</f>
      </c>
      <c r="L50" s="32">
        <f>0+L51+L55+L59</f>
      </c>
      <c r="M50" s="32">
        <f>0+M51+M55+M59</f>
      </c>
    </row>
    <row r="51" spans="1:16" ht="25.5">
      <c r="A51" t="s">
        <v>49</v>
      </c>
      <c r="B51" s="34" t="s">
        <v>221</v>
      </c>
      <c r="C51" s="34" t="s">
        <v>516</v>
      </c>
      <c r="D51" s="35" t="s">
        <v>52</v>
      </c>
      <c r="E51" s="6" t="s">
        <v>517</v>
      </c>
      <c r="F51" s="36" t="s">
        <v>422</v>
      </c>
      <c r="G51" s="37">
        <v>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484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57</v>
      </c>
    </row>
    <row r="53" spans="1:5" ht="12.75">
      <c r="A53" s="35" t="s">
        <v>58</v>
      </c>
      <c r="E53" s="40" t="s">
        <v>52</v>
      </c>
    </row>
    <row r="54" spans="1:5" ht="140.25">
      <c r="A54" t="s">
        <v>60</v>
      </c>
      <c r="E54" s="39" t="s">
        <v>423</v>
      </c>
    </row>
    <row r="55" spans="1:16" ht="25.5">
      <c r="A55" t="s">
        <v>49</v>
      </c>
      <c r="B55" s="34" t="s">
        <v>224</v>
      </c>
      <c r="C55" s="34" t="s">
        <v>518</v>
      </c>
      <c r="D55" s="35" t="s">
        <v>52</v>
      </c>
      <c r="E55" s="6" t="s">
        <v>519</v>
      </c>
      <c r="F55" s="36" t="s">
        <v>422</v>
      </c>
      <c r="G55" s="37">
        <v>1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484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57</v>
      </c>
    </row>
    <row r="57" spans="1:5" ht="12.75">
      <c r="A57" s="35" t="s">
        <v>58</v>
      </c>
      <c r="E57" s="40" t="s">
        <v>52</v>
      </c>
    </row>
    <row r="58" spans="1:5" ht="140.25">
      <c r="A58" t="s">
        <v>60</v>
      </c>
      <c r="E58" s="39" t="s">
        <v>423</v>
      </c>
    </row>
    <row r="59" spans="1:16" ht="12.75">
      <c r="A59" t="s">
        <v>49</v>
      </c>
      <c r="B59" s="34" t="s">
        <v>230</v>
      </c>
      <c r="C59" s="34" t="s">
        <v>520</v>
      </c>
      <c r="D59" s="35" t="s">
        <v>52</v>
      </c>
      <c r="E59" s="6" t="s">
        <v>381</v>
      </c>
      <c r="F59" s="36" t="s">
        <v>382</v>
      </c>
      <c r="G59" s="37">
        <v>100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484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57</v>
      </c>
    </row>
    <row r="61" spans="1:5" ht="12.75">
      <c r="A61" s="35" t="s">
        <v>58</v>
      </c>
      <c r="E61" s="40" t="s">
        <v>52</v>
      </c>
    </row>
    <row r="62" spans="1:5" ht="127.5">
      <c r="A62" t="s">
        <v>60</v>
      </c>
      <c r="E62" s="39" t="s">
        <v>383</v>
      </c>
    </row>
    <row r="63" spans="1:13" ht="12.75">
      <c r="A63" t="s">
        <v>46</v>
      </c>
      <c r="C63" s="31" t="s">
        <v>521</v>
      </c>
      <c r="E63" s="33" t="s">
        <v>522</v>
      </c>
      <c r="J63" s="32">
        <f>0</f>
      </c>
      <c r="K63" s="32">
        <f>0</f>
      </c>
      <c r="L63" s="32">
        <f>0+L64+L68+L72+L76+L80+L84</f>
      </c>
      <c r="M63" s="32">
        <f>0+M64+M68+M72+M76+M80+M84</f>
      </c>
    </row>
    <row r="64" spans="1:16" ht="12.75">
      <c r="A64" t="s">
        <v>49</v>
      </c>
      <c r="B64" s="34" t="s">
        <v>94</v>
      </c>
      <c r="C64" s="34" t="s">
        <v>523</v>
      </c>
      <c r="D64" s="35" t="s">
        <v>52</v>
      </c>
      <c r="E64" s="6" t="s">
        <v>524</v>
      </c>
      <c r="F64" s="36" t="s">
        <v>227</v>
      </c>
      <c r="G64" s="37">
        <v>410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484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525</v>
      </c>
    </row>
    <row r="67" spans="1:5" ht="89.25">
      <c r="A67" t="s">
        <v>60</v>
      </c>
      <c r="E67" s="39" t="s">
        <v>463</v>
      </c>
    </row>
    <row r="68" spans="1:16" ht="25.5">
      <c r="A68" t="s">
        <v>49</v>
      </c>
      <c r="B68" s="34" t="s">
        <v>98</v>
      </c>
      <c r="C68" s="34" t="s">
        <v>526</v>
      </c>
      <c r="D68" s="35" t="s">
        <v>52</v>
      </c>
      <c r="E68" s="6" t="s">
        <v>527</v>
      </c>
      <c r="F68" s="36" t="s">
        <v>54</v>
      </c>
      <c r="G68" s="37">
        <v>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484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57</v>
      </c>
    </row>
    <row r="70" spans="1:5" ht="12.75">
      <c r="A70" s="35" t="s">
        <v>58</v>
      </c>
      <c r="E70" s="40" t="s">
        <v>528</v>
      </c>
    </row>
    <row r="71" spans="1:5" ht="102">
      <c r="A71" t="s">
        <v>60</v>
      </c>
      <c r="E71" s="39" t="s">
        <v>471</v>
      </c>
    </row>
    <row r="72" spans="1:16" ht="12.75">
      <c r="A72" t="s">
        <v>49</v>
      </c>
      <c r="B72" s="34" t="s">
        <v>102</v>
      </c>
      <c r="C72" s="34" t="s">
        <v>529</v>
      </c>
      <c r="D72" s="35" t="s">
        <v>52</v>
      </c>
      <c r="E72" s="6" t="s">
        <v>530</v>
      </c>
      <c r="F72" s="36" t="s">
        <v>54</v>
      </c>
      <c r="G72" s="37">
        <v>2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484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57</v>
      </c>
    </row>
    <row r="74" spans="1:5" ht="12.75">
      <c r="A74" s="35" t="s">
        <v>58</v>
      </c>
      <c r="E74" s="40" t="s">
        <v>528</v>
      </c>
    </row>
    <row r="75" spans="1:5" ht="102">
      <c r="A75" t="s">
        <v>60</v>
      </c>
      <c r="E75" s="39" t="s">
        <v>471</v>
      </c>
    </row>
    <row r="76" spans="1:16" ht="25.5">
      <c r="A76" t="s">
        <v>49</v>
      </c>
      <c r="B76" s="34" t="s">
        <v>210</v>
      </c>
      <c r="C76" s="34" t="s">
        <v>531</v>
      </c>
      <c r="D76" s="35" t="s">
        <v>52</v>
      </c>
      <c r="E76" s="6" t="s">
        <v>532</v>
      </c>
      <c r="F76" s="36" t="s">
        <v>54</v>
      </c>
      <c r="G76" s="37">
        <v>1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484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492</v>
      </c>
    </row>
    <row r="79" spans="1:5" ht="89.25">
      <c r="A79" t="s">
        <v>60</v>
      </c>
      <c r="E79" s="39" t="s">
        <v>533</v>
      </c>
    </row>
    <row r="80" spans="1:16" ht="12.75">
      <c r="A80" t="s">
        <v>49</v>
      </c>
      <c r="B80" s="34" t="s">
        <v>213</v>
      </c>
      <c r="C80" s="34" t="s">
        <v>464</v>
      </c>
      <c r="D80" s="35" t="s">
        <v>52</v>
      </c>
      <c r="E80" s="6" t="s">
        <v>465</v>
      </c>
      <c r="F80" s="36" t="s">
        <v>54</v>
      </c>
      <c r="G80" s="37">
        <v>10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484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57</v>
      </c>
    </row>
    <row r="82" spans="1:5" ht="12.75">
      <c r="A82" s="35" t="s">
        <v>58</v>
      </c>
      <c r="E82" s="40" t="s">
        <v>59</v>
      </c>
    </row>
    <row r="83" spans="1:5" ht="89.25">
      <c r="A83" t="s">
        <v>60</v>
      </c>
      <c r="E83" s="39" t="s">
        <v>467</v>
      </c>
    </row>
    <row r="84" spans="1:16" ht="12.75">
      <c r="A84" t="s">
        <v>49</v>
      </c>
      <c r="B84" s="34" t="s">
        <v>218</v>
      </c>
      <c r="C84" s="34" t="s">
        <v>534</v>
      </c>
      <c r="D84" s="35" t="s">
        <v>52</v>
      </c>
      <c r="E84" s="6" t="s">
        <v>535</v>
      </c>
      <c r="F84" s="36" t="s">
        <v>54</v>
      </c>
      <c r="G84" s="37">
        <v>10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484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57</v>
      </c>
    </row>
    <row r="86" spans="1:5" ht="12.75">
      <c r="A86" s="35" t="s">
        <v>58</v>
      </c>
      <c r="E86" s="40" t="s">
        <v>59</v>
      </c>
    </row>
    <row r="87" spans="1:5" ht="102">
      <c r="A87" t="s">
        <v>60</v>
      </c>
      <c r="E87" s="39" t="s">
        <v>536</v>
      </c>
    </row>
    <row r="88" spans="1:13" ht="12.75">
      <c r="A88" t="s">
        <v>46</v>
      </c>
      <c r="C88" s="31" t="s">
        <v>537</v>
      </c>
      <c r="E88" s="33" t="s">
        <v>538</v>
      </c>
      <c r="J88" s="32">
        <f>0</f>
      </c>
      <c r="K88" s="32">
        <f>0</f>
      </c>
      <c r="L88" s="32">
        <f>0+L89+L93+L97+L101+L105+L109+L113+L117</f>
      </c>
      <c r="M88" s="32">
        <f>0+M89+M93+M97+M101+M105+M109+M113+M117</f>
      </c>
    </row>
    <row r="89" spans="1:16" ht="25.5">
      <c r="A89" t="s">
        <v>49</v>
      </c>
      <c r="B89" s="34" t="s">
        <v>233</v>
      </c>
      <c r="C89" s="34" t="s">
        <v>99</v>
      </c>
      <c r="D89" s="35" t="s">
        <v>52</v>
      </c>
      <c r="E89" s="6" t="s">
        <v>100</v>
      </c>
      <c r="F89" s="36" t="s">
        <v>54</v>
      </c>
      <c r="G89" s="37">
        <v>1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484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57</v>
      </c>
    </row>
    <row r="91" spans="1:5" ht="12.75">
      <c r="A91" s="35" t="s">
        <v>58</v>
      </c>
      <c r="E91" s="40" t="s">
        <v>52</v>
      </c>
    </row>
    <row r="92" spans="1:5" ht="114.75">
      <c r="A92" t="s">
        <v>60</v>
      </c>
      <c r="E92" s="39" t="s">
        <v>101</v>
      </c>
    </row>
    <row r="93" spans="1:16" ht="25.5">
      <c r="A93" t="s">
        <v>49</v>
      </c>
      <c r="B93" s="34" t="s">
        <v>238</v>
      </c>
      <c r="C93" s="34" t="s">
        <v>103</v>
      </c>
      <c r="D93" s="35" t="s">
        <v>52</v>
      </c>
      <c r="E93" s="6" t="s">
        <v>104</v>
      </c>
      <c r="F93" s="36" t="s">
        <v>54</v>
      </c>
      <c r="G93" s="37">
        <v>1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484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57</v>
      </c>
    </row>
    <row r="95" spans="1:5" ht="12.75">
      <c r="A95" s="35" t="s">
        <v>58</v>
      </c>
      <c r="E95" s="40" t="s">
        <v>52</v>
      </c>
    </row>
    <row r="96" spans="1:5" ht="89.25">
      <c r="A96" t="s">
        <v>60</v>
      </c>
      <c r="E96" s="39" t="s">
        <v>105</v>
      </c>
    </row>
    <row r="97" spans="1:16" ht="12.75">
      <c r="A97" t="s">
        <v>49</v>
      </c>
      <c r="B97" s="34" t="s">
        <v>243</v>
      </c>
      <c r="C97" s="34" t="s">
        <v>539</v>
      </c>
      <c r="D97" s="35" t="s">
        <v>52</v>
      </c>
      <c r="E97" s="6" t="s">
        <v>540</v>
      </c>
      <c r="F97" s="36" t="s">
        <v>180</v>
      </c>
      <c r="G97" s="37">
        <v>10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484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57</v>
      </c>
    </row>
    <row r="99" spans="1:5" ht="12.75">
      <c r="A99" s="35" t="s">
        <v>58</v>
      </c>
      <c r="E99" s="40" t="s">
        <v>52</v>
      </c>
    </row>
    <row r="100" spans="1:5" ht="89.25">
      <c r="A100" t="s">
        <v>60</v>
      </c>
      <c r="E100" s="39" t="s">
        <v>541</v>
      </c>
    </row>
    <row r="101" spans="1:16" ht="12.75">
      <c r="A101" t="s">
        <v>49</v>
      </c>
      <c r="B101" s="34" t="s">
        <v>246</v>
      </c>
      <c r="C101" s="34" t="s">
        <v>542</v>
      </c>
      <c r="D101" s="35" t="s">
        <v>52</v>
      </c>
      <c r="E101" s="6" t="s">
        <v>543</v>
      </c>
      <c r="F101" s="36" t="s">
        <v>180</v>
      </c>
      <c r="G101" s="37">
        <v>5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484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57</v>
      </c>
    </row>
    <row r="103" spans="1:5" ht="12.75">
      <c r="A103" s="35" t="s">
        <v>58</v>
      </c>
      <c r="E103" s="40" t="s">
        <v>52</v>
      </c>
    </row>
    <row r="104" spans="1:5" ht="89.25">
      <c r="A104" t="s">
        <v>60</v>
      </c>
      <c r="E104" s="39" t="s">
        <v>544</v>
      </c>
    </row>
    <row r="105" spans="1:16" ht="12.75">
      <c r="A105" t="s">
        <v>49</v>
      </c>
      <c r="B105" s="34" t="s">
        <v>249</v>
      </c>
      <c r="C105" s="34" t="s">
        <v>545</v>
      </c>
      <c r="D105" s="35" t="s">
        <v>52</v>
      </c>
      <c r="E105" s="6" t="s">
        <v>546</v>
      </c>
      <c r="F105" s="36" t="s">
        <v>180</v>
      </c>
      <c r="G105" s="37">
        <v>2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484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57</v>
      </c>
    </row>
    <row r="107" spans="1:5" ht="12.75">
      <c r="A107" s="35" t="s">
        <v>58</v>
      </c>
      <c r="E107" s="40" t="s">
        <v>52</v>
      </c>
    </row>
    <row r="108" spans="1:5" ht="89.25">
      <c r="A108" t="s">
        <v>60</v>
      </c>
      <c r="E108" s="39" t="s">
        <v>547</v>
      </c>
    </row>
    <row r="109" spans="1:16" ht="12.75">
      <c r="A109" t="s">
        <v>49</v>
      </c>
      <c r="B109" s="34" t="s">
        <v>253</v>
      </c>
      <c r="C109" s="34" t="s">
        <v>548</v>
      </c>
      <c r="D109" s="35" t="s">
        <v>52</v>
      </c>
      <c r="E109" s="6" t="s">
        <v>549</v>
      </c>
      <c r="F109" s="36" t="s">
        <v>180</v>
      </c>
      <c r="G109" s="37">
        <v>10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484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57</v>
      </c>
    </row>
    <row r="111" spans="1:5" ht="12.75">
      <c r="A111" s="35" t="s">
        <v>58</v>
      </c>
      <c r="E111" s="40" t="s">
        <v>52</v>
      </c>
    </row>
    <row r="112" spans="1:5" ht="89.25">
      <c r="A112" t="s">
        <v>60</v>
      </c>
      <c r="E112" s="39" t="s">
        <v>550</v>
      </c>
    </row>
    <row r="113" spans="1:16" ht="12.75">
      <c r="A113" t="s">
        <v>49</v>
      </c>
      <c r="B113" s="34" t="s">
        <v>256</v>
      </c>
      <c r="C113" s="34" t="s">
        <v>551</v>
      </c>
      <c r="D113" s="35" t="s">
        <v>52</v>
      </c>
      <c r="E113" s="6" t="s">
        <v>552</v>
      </c>
      <c r="F113" s="36" t="s">
        <v>126</v>
      </c>
      <c r="G113" s="37">
        <v>1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484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57</v>
      </c>
    </row>
    <row r="115" spans="1:5" ht="12.75">
      <c r="A115" s="35" t="s">
        <v>58</v>
      </c>
      <c r="E115" s="40" t="s">
        <v>553</v>
      </c>
    </row>
    <row r="116" spans="1:5" ht="25.5">
      <c r="A116" t="s">
        <v>60</v>
      </c>
      <c r="E116" s="39" t="s">
        <v>554</v>
      </c>
    </row>
    <row r="117" spans="1:16" ht="12.75">
      <c r="A117" t="s">
        <v>49</v>
      </c>
      <c r="B117" s="34" t="s">
        <v>260</v>
      </c>
      <c r="C117" s="34" t="s">
        <v>555</v>
      </c>
      <c r="D117" s="35" t="s">
        <v>52</v>
      </c>
      <c r="E117" s="6" t="s">
        <v>556</v>
      </c>
      <c r="F117" s="36" t="s">
        <v>126</v>
      </c>
      <c r="G117" s="37">
        <v>1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484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57</v>
      </c>
    </row>
    <row r="119" spans="1:5" ht="12.75">
      <c r="A119" s="35" t="s">
        <v>58</v>
      </c>
      <c r="E119" s="40" t="s">
        <v>557</v>
      </c>
    </row>
    <row r="120" spans="1:5" ht="12.75">
      <c r="A120" t="s">
        <v>60</v>
      </c>
      <c r="E120" s="39" t="s">
        <v>558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479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479</v>
      </c>
      <c r="E4" s="26" t="s">
        <v>480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COUNTIFS(L8:L129,"=0",A8:A129,"P")+COUNTIFS(L8:L129,"",A8:A129,"P")+SUM(Q8:Q129)</f>
      </c>
    </row>
    <row r="8" spans="1:13" ht="12.75">
      <c r="A8" t="s">
        <v>44</v>
      </c>
      <c r="C8" s="28" t="s">
        <v>561</v>
      </c>
      <c r="E8" s="30" t="s">
        <v>560</v>
      </c>
      <c r="J8" s="29">
        <f>0+J9+J50+J63+J100</f>
      </c>
      <c r="K8" s="29">
        <f>0+K9+K50+K63+K100</f>
      </c>
      <c r="L8" s="29">
        <f>0+L9+L50+L63+L100</f>
      </c>
      <c r="M8" s="29">
        <f>0+M9+M50+M63+M100</f>
      </c>
    </row>
    <row r="9" spans="1:13" ht="12.75">
      <c r="A9" t="s">
        <v>46</v>
      </c>
      <c r="C9" s="31" t="s">
        <v>50</v>
      </c>
      <c r="E9" s="33" t="s">
        <v>447</v>
      </c>
      <c r="J9" s="32">
        <f>0</f>
      </c>
      <c r="K9" s="32">
        <f>0</f>
      </c>
      <c r="L9" s="32">
        <f>0+L10+L14+L18+L22+L26+L30+L34+L38+L42+L46</f>
      </c>
      <c r="M9" s="32">
        <f>0+M10+M14+M18+M22+M26+M30+M34+M38+M42+M46</f>
      </c>
    </row>
    <row r="10" spans="1:16" ht="12.75">
      <c r="A10" t="s">
        <v>49</v>
      </c>
      <c r="B10" s="34" t="s">
        <v>50</v>
      </c>
      <c r="C10" s="34" t="s">
        <v>448</v>
      </c>
      <c r="D10" s="35" t="s">
        <v>52</v>
      </c>
      <c r="E10" s="6" t="s">
        <v>449</v>
      </c>
      <c r="F10" s="36" t="s">
        <v>160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484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562</v>
      </c>
    </row>
    <row r="13" spans="1:5" ht="318.75">
      <c r="A13" t="s">
        <v>60</v>
      </c>
      <c r="E13" s="39" t="s">
        <v>486</v>
      </c>
    </row>
    <row r="14" spans="1:16" ht="12.75">
      <c r="A14" t="s">
        <v>49</v>
      </c>
      <c r="B14" s="34" t="s">
        <v>27</v>
      </c>
      <c r="C14" s="34" t="s">
        <v>452</v>
      </c>
      <c r="D14" s="35" t="s">
        <v>52</v>
      </c>
      <c r="E14" s="6" t="s">
        <v>453</v>
      </c>
      <c r="F14" s="36" t="s">
        <v>160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484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562</v>
      </c>
    </row>
    <row r="17" spans="1:5" ht="318.75">
      <c r="A17" t="s">
        <v>60</v>
      </c>
      <c r="E17" s="39" t="s">
        <v>486</v>
      </c>
    </row>
    <row r="18" spans="1:16" ht="12.75">
      <c r="A18" t="s">
        <v>49</v>
      </c>
      <c r="B18" s="34" t="s">
        <v>26</v>
      </c>
      <c r="C18" s="34" t="s">
        <v>487</v>
      </c>
      <c r="D18" s="35" t="s">
        <v>52</v>
      </c>
      <c r="E18" s="6" t="s">
        <v>488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484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59</v>
      </c>
    </row>
    <row r="21" spans="1:5" ht="12.75">
      <c r="A21" t="s">
        <v>60</v>
      </c>
      <c r="E21" s="39" t="s">
        <v>489</v>
      </c>
    </row>
    <row r="22" spans="1:16" ht="12.75">
      <c r="A22" t="s">
        <v>49</v>
      </c>
      <c r="B22" s="34" t="s">
        <v>67</v>
      </c>
      <c r="C22" s="34" t="s">
        <v>490</v>
      </c>
      <c r="D22" s="35" t="s">
        <v>52</v>
      </c>
      <c r="E22" s="6" t="s">
        <v>491</v>
      </c>
      <c r="F22" s="36" t="s">
        <v>227</v>
      </c>
      <c r="G22" s="37">
        <v>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484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492</v>
      </c>
    </row>
    <row r="25" spans="1:5" ht="25.5">
      <c r="A25" t="s">
        <v>60</v>
      </c>
      <c r="E25" s="39" t="s">
        <v>493</v>
      </c>
    </row>
    <row r="26" spans="1:16" ht="12.75">
      <c r="A26" t="s">
        <v>49</v>
      </c>
      <c r="B26" s="34" t="s">
        <v>70</v>
      </c>
      <c r="C26" s="34" t="s">
        <v>494</v>
      </c>
      <c r="D26" s="35" t="s">
        <v>52</v>
      </c>
      <c r="E26" s="6" t="s">
        <v>495</v>
      </c>
      <c r="F26" s="36" t="s">
        <v>227</v>
      </c>
      <c r="G26" s="37">
        <v>70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484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563</v>
      </c>
    </row>
    <row r="29" spans="1:5" ht="140.25">
      <c r="A29" t="s">
        <v>60</v>
      </c>
      <c r="E29" s="39" t="s">
        <v>497</v>
      </c>
    </row>
    <row r="30" spans="1:16" ht="25.5">
      <c r="A30" t="s">
        <v>49</v>
      </c>
      <c r="B30" s="34" t="s">
        <v>74</v>
      </c>
      <c r="C30" s="34" t="s">
        <v>498</v>
      </c>
      <c r="D30" s="35" t="s">
        <v>52</v>
      </c>
      <c r="E30" s="6" t="s">
        <v>499</v>
      </c>
      <c r="F30" s="36" t="s">
        <v>227</v>
      </c>
      <c r="G30" s="37">
        <v>70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484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564</v>
      </c>
    </row>
    <row r="33" spans="1:5" ht="140.25">
      <c r="A33" t="s">
        <v>60</v>
      </c>
      <c r="E33" s="39" t="s">
        <v>501</v>
      </c>
    </row>
    <row r="34" spans="1:16" ht="12.75">
      <c r="A34" t="s">
        <v>49</v>
      </c>
      <c r="B34" s="34" t="s">
        <v>78</v>
      </c>
      <c r="C34" s="34" t="s">
        <v>502</v>
      </c>
      <c r="D34" s="35" t="s">
        <v>52</v>
      </c>
      <c r="E34" s="6" t="s">
        <v>503</v>
      </c>
      <c r="F34" s="36" t="s">
        <v>227</v>
      </c>
      <c r="G34" s="37">
        <v>210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484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57</v>
      </c>
    </row>
    <row r="36" spans="1:5" ht="12.75">
      <c r="A36" s="35" t="s">
        <v>58</v>
      </c>
      <c r="E36" s="40" t="s">
        <v>492</v>
      </c>
    </row>
    <row r="37" spans="1:5" ht="76.5">
      <c r="A37" t="s">
        <v>60</v>
      </c>
      <c r="E37" s="39" t="s">
        <v>504</v>
      </c>
    </row>
    <row r="38" spans="1:16" ht="12.75">
      <c r="A38" t="s">
        <v>49</v>
      </c>
      <c r="B38" s="34" t="s">
        <v>82</v>
      </c>
      <c r="C38" s="34" t="s">
        <v>505</v>
      </c>
      <c r="D38" s="35" t="s">
        <v>52</v>
      </c>
      <c r="E38" s="6" t="s">
        <v>506</v>
      </c>
      <c r="F38" s="36" t="s">
        <v>227</v>
      </c>
      <c r="G38" s="37">
        <v>210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484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57</v>
      </c>
    </row>
    <row r="40" spans="1:5" ht="12.75">
      <c r="A40" s="35" t="s">
        <v>58</v>
      </c>
      <c r="E40" s="40" t="s">
        <v>492</v>
      </c>
    </row>
    <row r="41" spans="1:5" ht="102">
      <c r="A41" t="s">
        <v>60</v>
      </c>
      <c r="E41" s="39" t="s">
        <v>507</v>
      </c>
    </row>
    <row r="42" spans="1:16" ht="25.5">
      <c r="A42" t="s">
        <v>49</v>
      </c>
      <c r="B42" s="34" t="s">
        <v>87</v>
      </c>
      <c r="C42" s="34" t="s">
        <v>508</v>
      </c>
      <c r="D42" s="35" t="s">
        <v>52</v>
      </c>
      <c r="E42" s="6" t="s">
        <v>509</v>
      </c>
      <c r="F42" s="36" t="s">
        <v>54</v>
      </c>
      <c r="G42" s="37">
        <v>2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484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57</v>
      </c>
    </row>
    <row r="44" spans="1:5" ht="12.75">
      <c r="A44" s="35" t="s">
        <v>58</v>
      </c>
      <c r="E44" s="40" t="s">
        <v>492</v>
      </c>
    </row>
    <row r="45" spans="1:5" ht="102">
      <c r="A45" t="s">
        <v>60</v>
      </c>
      <c r="E45" s="39" t="s">
        <v>458</v>
      </c>
    </row>
    <row r="46" spans="1:16" ht="12.75">
      <c r="A46" t="s">
        <v>49</v>
      </c>
      <c r="B46" s="34" t="s">
        <v>91</v>
      </c>
      <c r="C46" s="34" t="s">
        <v>510</v>
      </c>
      <c r="D46" s="35" t="s">
        <v>52</v>
      </c>
      <c r="E46" s="6" t="s">
        <v>511</v>
      </c>
      <c r="F46" s="36" t="s">
        <v>512</v>
      </c>
      <c r="G46" s="37">
        <v>25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565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57</v>
      </c>
    </row>
    <row r="48" spans="1:5" ht="12.75">
      <c r="A48" s="35" t="s">
        <v>58</v>
      </c>
      <c r="E48" s="40" t="s">
        <v>566</v>
      </c>
    </row>
    <row r="49" spans="1:5" ht="38.25">
      <c r="A49" t="s">
        <v>60</v>
      </c>
      <c r="E49" s="39" t="s">
        <v>514</v>
      </c>
    </row>
    <row r="50" spans="1:13" ht="12.75">
      <c r="A50" t="s">
        <v>46</v>
      </c>
      <c r="C50" s="31" t="s">
        <v>210</v>
      </c>
      <c r="E50" s="33" t="s">
        <v>515</v>
      </c>
      <c r="J50" s="32">
        <f>0</f>
      </c>
      <c r="K50" s="32">
        <f>0</f>
      </c>
      <c r="L50" s="32">
        <f>0+L51+L55+L59</f>
      </c>
      <c r="M50" s="32">
        <f>0+M51+M55+M59</f>
      </c>
    </row>
    <row r="51" spans="1:16" ht="25.5">
      <c r="A51" t="s">
        <v>49</v>
      </c>
      <c r="B51" s="34" t="s">
        <v>224</v>
      </c>
      <c r="C51" s="34" t="s">
        <v>516</v>
      </c>
      <c r="D51" s="35" t="s">
        <v>52</v>
      </c>
      <c r="E51" s="6" t="s">
        <v>517</v>
      </c>
      <c r="F51" s="36" t="s">
        <v>422</v>
      </c>
      <c r="G51" s="37">
        <v>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484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57</v>
      </c>
    </row>
    <row r="53" spans="1:5" ht="12.75">
      <c r="A53" s="35" t="s">
        <v>58</v>
      </c>
      <c r="E53" s="40" t="s">
        <v>52</v>
      </c>
    </row>
    <row r="54" spans="1:5" ht="140.25">
      <c r="A54" t="s">
        <v>60</v>
      </c>
      <c r="E54" s="39" t="s">
        <v>423</v>
      </c>
    </row>
    <row r="55" spans="1:16" ht="25.5">
      <c r="A55" t="s">
        <v>49</v>
      </c>
      <c r="B55" s="34" t="s">
        <v>230</v>
      </c>
      <c r="C55" s="34" t="s">
        <v>518</v>
      </c>
      <c r="D55" s="35" t="s">
        <v>52</v>
      </c>
      <c r="E55" s="6" t="s">
        <v>519</v>
      </c>
      <c r="F55" s="36" t="s">
        <v>422</v>
      </c>
      <c r="G55" s="37">
        <v>1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484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57</v>
      </c>
    </row>
    <row r="57" spans="1:5" ht="12.75">
      <c r="A57" s="35" t="s">
        <v>58</v>
      </c>
      <c r="E57" s="40" t="s">
        <v>52</v>
      </c>
    </row>
    <row r="58" spans="1:5" ht="140.25">
      <c r="A58" t="s">
        <v>60</v>
      </c>
      <c r="E58" s="39" t="s">
        <v>423</v>
      </c>
    </row>
    <row r="59" spans="1:16" ht="12.75">
      <c r="A59" t="s">
        <v>49</v>
      </c>
      <c r="B59" s="34" t="s">
        <v>233</v>
      </c>
      <c r="C59" s="34" t="s">
        <v>520</v>
      </c>
      <c r="D59" s="35" t="s">
        <v>52</v>
      </c>
      <c r="E59" s="6" t="s">
        <v>381</v>
      </c>
      <c r="F59" s="36" t="s">
        <v>382</v>
      </c>
      <c r="G59" s="37">
        <v>100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484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57</v>
      </c>
    </row>
    <row r="61" spans="1:5" ht="12.75">
      <c r="A61" s="35" t="s">
        <v>58</v>
      </c>
      <c r="E61" s="40" t="s">
        <v>52</v>
      </c>
    </row>
    <row r="62" spans="1:5" ht="127.5">
      <c r="A62" t="s">
        <v>60</v>
      </c>
      <c r="E62" s="39" t="s">
        <v>383</v>
      </c>
    </row>
    <row r="63" spans="1:13" ht="12.75">
      <c r="A63" t="s">
        <v>46</v>
      </c>
      <c r="C63" s="31" t="s">
        <v>521</v>
      </c>
      <c r="E63" s="33" t="s">
        <v>522</v>
      </c>
      <c r="J63" s="32">
        <f>0</f>
      </c>
      <c r="K63" s="32">
        <f>0</f>
      </c>
      <c r="L63" s="32">
        <f>0+L64+L68+L72+L76+L80+L84+L88+L92+L96</f>
      </c>
      <c r="M63" s="32">
        <f>0+M64+M68+M72+M76+M80+M84+M88+M92+M96</f>
      </c>
    </row>
    <row r="64" spans="1:16" ht="12.75">
      <c r="A64" t="s">
        <v>49</v>
      </c>
      <c r="B64" s="34" t="s">
        <v>94</v>
      </c>
      <c r="C64" s="34" t="s">
        <v>523</v>
      </c>
      <c r="D64" s="35" t="s">
        <v>52</v>
      </c>
      <c r="E64" s="6" t="s">
        <v>524</v>
      </c>
      <c r="F64" s="36" t="s">
        <v>227</v>
      </c>
      <c r="G64" s="37">
        <v>210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484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525</v>
      </c>
    </row>
    <row r="67" spans="1:5" ht="89.25">
      <c r="A67" t="s">
        <v>60</v>
      </c>
      <c r="E67" s="39" t="s">
        <v>463</v>
      </c>
    </row>
    <row r="68" spans="1:16" ht="25.5">
      <c r="A68" t="s">
        <v>49</v>
      </c>
      <c r="B68" s="34" t="s">
        <v>98</v>
      </c>
      <c r="C68" s="34" t="s">
        <v>526</v>
      </c>
      <c r="D68" s="35" t="s">
        <v>52</v>
      </c>
      <c r="E68" s="6" t="s">
        <v>527</v>
      </c>
      <c r="F68" s="36" t="s">
        <v>54</v>
      </c>
      <c r="G68" s="37">
        <v>10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484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57</v>
      </c>
    </row>
    <row r="70" spans="1:5" ht="12.75">
      <c r="A70" s="35" t="s">
        <v>58</v>
      </c>
      <c r="E70" s="40" t="s">
        <v>528</v>
      </c>
    </row>
    <row r="71" spans="1:5" ht="102">
      <c r="A71" t="s">
        <v>60</v>
      </c>
      <c r="E71" s="39" t="s">
        <v>471</v>
      </c>
    </row>
    <row r="72" spans="1:16" ht="25.5">
      <c r="A72" t="s">
        <v>49</v>
      </c>
      <c r="B72" s="34" t="s">
        <v>102</v>
      </c>
      <c r="C72" s="34" t="s">
        <v>51</v>
      </c>
      <c r="D72" s="35" t="s">
        <v>52</v>
      </c>
      <c r="E72" s="6" t="s">
        <v>567</v>
      </c>
      <c r="F72" s="36" t="s">
        <v>54</v>
      </c>
      <c r="G72" s="37">
        <v>1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484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57</v>
      </c>
    </row>
    <row r="74" spans="1:5" ht="12.75">
      <c r="A74" s="35" t="s">
        <v>58</v>
      </c>
      <c r="E74" s="40" t="s">
        <v>568</v>
      </c>
    </row>
    <row r="75" spans="1:5" ht="89.25">
      <c r="A75" t="s">
        <v>60</v>
      </c>
      <c r="E75" s="39" t="s">
        <v>61</v>
      </c>
    </row>
    <row r="76" spans="1:16" ht="12.75">
      <c r="A76" t="s">
        <v>49</v>
      </c>
      <c r="B76" s="34" t="s">
        <v>207</v>
      </c>
      <c r="C76" s="34" t="s">
        <v>569</v>
      </c>
      <c r="D76" s="35" t="s">
        <v>52</v>
      </c>
      <c r="E76" s="6" t="s">
        <v>570</v>
      </c>
      <c r="F76" s="36" t="s">
        <v>54</v>
      </c>
      <c r="G76" s="37">
        <v>1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484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568</v>
      </c>
    </row>
    <row r="79" spans="1:5" ht="89.25">
      <c r="A79" t="s">
        <v>60</v>
      </c>
      <c r="E79" s="39" t="s">
        <v>571</v>
      </c>
    </row>
    <row r="80" spans="1:16" ht="25.5">
      <c r="A80" t="s">
        <v>49</v>
      </c>
      <c r="B80" s="34" t="s">
        <v>210</v>
      </c>
      <c r="C80" s="34" t="s">
        <v>572</v>
      </c>
      <c r="D80" s="35" t="s">
        <v>52</v>
      </c>
      <c r="E80" s="6" t="s">
        <v>573</v>
      </c>
      <c r="F80" s="36" t="s">
        <v>54</v>
      </c>
      <c r="G80" s="37">
        <v>1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484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57</v>
      </c>
    </row>
    <row r="82" spans="1:5" ht="12.75">
      <c r="A82" s="35" t="s">
        <v>58</v>
      </c>
      <c r="E82" s="40" t="s">
        <v>568</v>
      </c>
    </row>
    <row r="83" spans="1:5" ht="102">
      <c r="A83" t="s">
        <v>60</v>
      </c>
      <c r="E83" s="39" t="s">
        <v>117</v>
      </c>
    </row>
    <row r="84" spans="1:16" ht="25.5">
      <c r="A84" t="s">
        <v>49</v>
      </c>
      <c r="B84" s="34" t="s">
        <v>213</v>
      </c>
      <c r="C84" s="34" t="s">
        <v>574</v>
      </c>
      <c r="D84" s="35" t="s">
        <v>52</v>
      </c>
      <c r="E84" s="6" t="s">
        <v>575</v>
      </c>
      <c r="F84" s="36" t="s">
        <v>54</v>
      </c>
      <c r="G84" s="37">
        <v>1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484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57</v>
      </c>
    </row>
    <row r="86" spans="1:5" ht="12.75">
      <c r="A86" s="35" t="s">
        <v>58</v>
      </c>
      <c r="E86" s="40" t="s">
        <v>568</v>
      </c>
    </row>
    <row r="87" spans="1:5" ht="12.75">
      <c r="A87" t="s">
        <v>60</v>
      </c>
      <c r="E87" s="39" t="s">
        <v>489</v>
      </c>
    </row>
    <row r="88" spans="1:16" ht="12.75">
      <c r="A88" t="s">
        <v>49</v>
      </c>
      <c r="B88" s="34" t="s">
        <v>218</v>
      </c>
      <c r="C88" s="34" t="s">
        <v>464</v>
      </c>
      <c r="D88" s="35" t="s">
        <v>52</v>
      </c>
      <c r="E88" s="6" t="s">
        <v>465</v>
      </c>
      <c r="F88" s="36" t="s">
        <v>54</v>
      </c>
      <c r="G88" s="37">
        <v>10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484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59</v>
      </c>
    </row>
    <row r="91" spans="1:5" ht="89.25">
      <c r="A91" t="s">
        <v>60</v>
      </c>
      <c r="E91" s="39" t="s">
        <v>467</v>
      </c>
    </row>
    <row r="92" spans="1:16" ht="25.5">
      <c r="A92" t="s">
        <v>49</v>
      </c>
      <c r="B92" s="34" t="s">
        <v>218</v>
      </c>
      <c r="C92" s="34" t="s">
        <v>531</v>
      </c>
      <c r="D92" s="35" t="s">
        <v>52</v>
      </c>
      <c r="E92" s="6" t="s">
        <v>532</v>
      </c>
      <c r="F92" s="36" t="s">
        <v>54</v>
      </c>
      <c r="G92" s="37">
        <v>1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484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57</v>
      </c>
    </row>
    <row r="94" spans="1:5" ht="12.75">
      <c r="A94" s="35" t="s">
        <v>58</v>
      </c>
      <c r="E94" s="40" t="s">
        <v>492</v>
      </c>
    </row>
    <row r="95" spans="1:5" ht="89.25">
      <c r="A95" t="s">
        <v>60</v>
      </c>
      <c r="E95" s="39" t="s">
        <v>533</v>
      </c>
    </row>
    <row r="96" spans="1:16" ht="12.75">
      <c r="A96" t="s">
        <v>49</v>
      </c>
      <c r="B96" s="34" t="s">
        <v>221</v>
      </c>
      <c r="C96" s="34" t="s">
        <v>534</v>
      </c>
      <c r="D96" s="35" t="s">
        <v>52</v>
      </c>
      <c r="E96" s="6" t="s">
        <v>535</v>
      </c>
      <c r="F96" s="36" t="s">
        <v>54</v>
      </c>
      <c r="G96" s="37">
        <v>3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484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57</v>
      </c>
    </row>
    <row r="98" spans="1:5" ht="12.75">
      <c r="A98" s="35" t="s">
        <v>58</v>
      </c>
      <c r="E98" s="40" t="s">
        <v>59</v>
      </c>
    </row>
    <row r="99" spans="1:5" ht="102">
      <c r="A99" t="s">
        <v>60</v>
      </c>
      <c r="E99" s="39" t="s">
        <v>536</v>
      </c>
    </row>
    <row r="100" spans="1:13" ht="12.75">
      <c r="A100" t="s">
        <v>46</v>
      </c>
      <c r="C100" s="31" t="s">
        <v>537</v>
      </c>
      <c r="E100" s="33" t="s">
        <v>538</v>
      </c>
      <c r="J100" s="32">
        <f>0</f>
      </c>
      <c r="K100" s="32">
        <f>0</f>
      </c>
      <c r="L100" s="32">
        <f>0+L101+L105+L109+L113+L117+L121+L125+L129</f>
      </c>
      <c r="M100" s="32">
        <f>0+M101+M105+M109+M113+M117+M121+M125+M129</f>
      </c>
    </row>
    <row r="101" spans="1:16" ht="25.5">
      <c r="A101" t="s">
        <v>49</v>
      </c>
      <c r="B101" s="34" t="s">
        <v>238</v>
      </c>
      <c r="C101" s="34" t="s">
        <v>99</v>
      </c>
      <c r="D101" s="35" t="s">
        <v>52</v>
      </c>
      <c r="E101" s="6" t="s">
        <v>100</v>
      </c>
      <c r="F101" s="36" t="s">
        <v>54</v>
      </c>
      <c r="G101" s="37">
        <v>1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484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57</v>
      </c>
    </row>
    <row r="103" spans="1:5" ht="12.75">
      <c r="A103" s="35" t="s">
        <v>58</v>
      </c>
      <c r="E103" s="40" t="s">
        <v>52</v>
      </c>
    </row>
    <row r="104" spans="1:5" ht="114.75">
      <c r="A104" t="s">
        <v>60</v>
      </c>
      <c r="E104" s="39" t="s">
        <v>101</v>
      </c>
    </row>
    <row r="105" spans="1:16" ht="25.5">
      <c r="A105" t="s">
        <v>49</v>
      </c>
      <c r="B105" s="34" t="s">
        <v>243</v>
      </c>
      <c r="C105" s="34" t="s">
        <v>103</v>
      </c>
      <c r="D105" s="35" t="s">
        <v>52</v>
      </c>
      <c r="E105" s="6" t="s">
        <v>104</v>
      </c>
      <c r="F105" s="36" t="s">
        <v>54</v>
      </c>
      <c r="G105" s="37">
        <v>1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484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57</v>
      </c>
    </row>
    <row r="107" spans="1:5" ht="12.75">
      <c r="A107" s="35" t="s">
        <v>58</v>
      </c>
      <c r="E107" s="40" t="s">
        <v>52</v>
      </c>
    </row>
    <row r="108" spans="1:5" ht="89.25">
      <c r="A108" t="s">
        <v>60</v>
      </c>
      <c r="E108" s="39" t="s">
        <v>105</v>
      </c>
    </row>
    <row r="109" spans="1:16" ht="12.75">
      <c r="A109" t="s">
        <v>49</v>
      </c>
      <c r="B109" s="34" t="s">
        <v>246</v>
      </c>
      <c r="C109" s="34" t="s">
        <v>539</v>
      </c>
      <c r="D109" s="35" t="s">
        <v>52</v>
      </c>
      <c r="E109" s="6" t="s">
        <v>540</v>
      </c>
      <c r="F109" s="36" t="s">
        <v>180</v>
      </c>
      <c r="G109" s="37">
        <v>10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484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57</v>
      </c>
    </row>
    <row r="111" spans="1:5" ht="12.75">
      <c r="A111" s="35" t="s">
        <v>58</v>
      </c>
      <c r="E111" s="40" t="s">
        <v>52</v>
      </c>
    </row>
    <row r="112" spans="1:5" ht="89.25">
      <c r="A112" t="s">
        <v>60</v>
      </c>
      <c r="E112" s="39" t="s">
        <v>541</v>
      </c>
    </row>
    <row r="113" spans="1:16" ht="12.75">
      <c r="A113" t="s">
        <v>49</v>
      </c>
      <c r="B113" s="34" t="s">
        <v>249</v>
      </c>
      <c r="C113" s="34" t="s">
        <v>542</v>
      </c>
      <c r="D113" s="35" t="s">
        <v>52</v>
      </c>
      <c r="E113" s="6" t="s">
        <v>543</v>
      </c>
      <c r="F113" s="36" t="s">
        <v>180</v>
      </c>
      <c r="G113" s="37">
        <v>5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484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57</v>
      </c>
    </row>
    <row r="115" spans="1:5" ht="12.75">
      <c r="A115" s="35" t="s">
        <v>58</v>
      </c>
      <c r="E115" s="40" t="s">
        <v>52</v>
      </c>
    </row>
    <row r="116" spans="1:5" ht="89.25">
      <c r="A116" t="s">
        <v>60</v>
      </c>
      <c r="E116" s="39" t="s">
        <v>544</v>
      </c>
    </row>
    <row r="117" spans="1:16" ht="12.75">
      <c r="A117" t="s">
        <v>49</v>
      </c>
      <c r="B117" s="34" t="s">
        <v>253</v>
      </c>
      <c r="C117" s="34" t="s">
        <v>545</v>
      </c>
      <c r="D117" s="35" t="s">
        <v>52</v>
      </c>
      <c r="E117" s="6" t="s">
        <v>546</v>
      </c>
      <c r="F117" s="36" t="s">
        <v>180</v>
      </c>
      <c r="G117" s="37">
        <v>2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484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57</v>
      </c>
    </row>
    <row r="119" spans="1:5" ht="12.75">
      <c r="A119" s="35" t="s">
        <v>58</v>
      </c>
      <c r="E119" s="40" t="s">
        <v>52</v>
      </c>
    </row>
    <row r="120" spans="1:5" ht="89.25">
      <c r="A120" t="s">
        <v>60</v>
      </c>
      <c r="E120" s="39" t="s">
        <v>547</v>
      </c>
    </row>
    <row r="121" spans="1:16" ht="12.75">
      <c r="A121" t="s">
        <v>49</v>
      </c>
      <c r="B121" s="34" t="s">
        <v>256</v>
      </c>
      <c r="C121" s="34" t="s">
        <v>548</v>
      </c>
      <c r="D121" s="35" t="s">
        <v>52</v>
      </c>
      <c r="E121" s="6" t="s">
        <v>549</v>
      </c>
      <c r="F121" s="36" t="s">
        <v>180</v>
      </c>
      <c r="G121" s="37">
        <v>10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484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57</v>
      </c>
    </row>
    <row r="123" spans="1:5" ht="12.75">
      <c r="A123" s="35" t="s">
        <v>58</v>
      </c>
      <c r="E123" s="40" t="s">
        <v>52</v>
      </c>
    </row>
    <row r="124" spans="1:5" ht="89.25">
      <c r="A124" t="s">
        <v>60</v>
      </c>
      <c r="E124" s="39" t="s">
        <v>550</v>
      </c>
    </row>
    <row r="125" spans="1:16" ht="12.75">
      <c r="A125" t="s">
        <v>49</v>
      </c>
      <c r="B125" s="34" t="s">
        <v>260</v>
      </c>
      <c r="C125" s="34" t="s">
        <v>551</v>
      </c>
      <c r="D125" s="35" t="s">
        <v>52</v>
      </c>
      <c r="E125" s="6" t="s">
        <v>552</v>
      </c>
      <c r="F125" s="36" t="s">
        <v>126</v>
      </c>
      <c r="G125" s="37">
        <v>1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484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57</v>
      </c>
    </row>
    <row r="127" spans="1:5" ht="12.75">
      <c r="A127" s="35" t="s">
        <v>58</v>
      </c>
      <c r="E127" s="40" t="s">
        <v>553</v>
      </c>
    </row>
    <row r="128" spans="1:5" ht="25.5">
      <c r="A128" t="s">
        <v>60</v>
      </c>
      <c r="E128" s="39" t="s">
        <v>554</v>
      </c>
    </row>
    <row r="129" spans="1:16" ht="12.75">
      <c r="A129" t="s">
        <v>49</v>
      </c>
      <c r="B129" s="34" t="s">
        <v>263</v>
      </c>
      <c r="C129" s="34" t="s">
        <v>555</v>
      </c>
      <c r="D129" s="35" t="s">
        <v>52</v>
      </c>
      <c r="E129" s="6" t="s">
        <v>556</v>
      </c>
      <c r="F129" s="36" t="s">
        <v>126</v>
      </c>
      <c r="G129" s="37">
        <v>1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484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57</v>
      </c>
    </row>
    <row r="131" spans="1:5" ht="12.75">
      <c r="A131" s="35" t="s">
        <v>58</v>
      </c>
      <c r="E131" s="40" t="s">
        <v>557</v>
      </c>
    </row>
    <row r="132" spans="1:5" ht="12.75">
      <c r="A132" t="s">
        <v>60</v>
      </c>
      <c r="E132" s="39" t="s">
        <v>558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576</v>
      </c>
      <c r="M3" s="41">
        <f>Rekapitulace!C21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576</v>
      </c>
      <c r="E4" s="26" t="s">
        <v>577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COUNTIFS(L8:L48,"=0",A8:A48,"P")+COUNTIFS(L8:L48,"",A8:A48,"P")+SUM(Q8:Q48)</f>
      </c>
    </row>
    <row r="8" spans="1:13" ht="12.75">
      <c r="A8" t="s">
        <v>44</v>
      </c>
      <c r="C8" s="28" t="s">
        <v>580</v>
      </c>
      <c r="E8" s="30" t="s">
        <v>579</v>
      </c>
      <c r="J8" s="29">
        <f>0+J9+J34+J39</f>
      </c>
      <c r="K8" s="29">
        <f>0+K9+K34+K39</f>
      </c>
      <c r="L8" s="29">
        <f>0+L9+L34+L39</f>
      </c>
      <c r="M8" s="29">
        <f>0+M9+M34+M39</f>
      </c>
    </row>
    <row r="9" spans="1:13" ht="12.75">
      <c r="A9" t="s">
        <v>46</v>
      </c>
      <c r="C9" s="31" t="s">
        <v>50</v>
      </c>
      <c r="E9" s="33" t="s">
        <v>192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25.5">
      <c r="A10" t="s">
        <v>49</v>
      </c>
      <c r="B10" s="34" t="s">
        <v>50</v>
      </c>
      <c r="C10" s="34" t="s">
        <v>581</v>
      </c>
      <c r="D10" s="35" t="s">
        <v>52</v>
      </c>
      <c r="E10" s="6" t="s">
        <v>582</v>
      </c>
      <c r="F10" s="36" t="s">
        <v>54</v>
      </c>
      <c r="G10" s="37">
        <v>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583</v>
      </c>
    </row>
    <row r="13" spans="1:5" ht="114.75">
      <c r="A13" t="s">
        <v>60</v>
      </c>
      <c r="E13" s="39" t="s">
        <v>217</v>
      </c>
    </row>
    <row r="14" spans="1:16" ht="25.5">
      <c r="A14" t="s">
        <v>49</v>
      </c>
      <c r="B14" s="34" t="s">
        <v>27</v>
      </c>
      <c r="C14" s="34" t="s">
        <v>584</v>
      </c>
      <c r="D14" s="35" t="s">
        <v>52</v>
      </c>
      <c r="E14" s="6" t="s">
        <v>585</v>
      </c>
      <c r="F14" s="36" t="s">
        <v>54</v>
      </c>
      <c r="G14" s="37">
        <v>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583</v>
      </c>
    </row>
    <row r="17" spans="1:5" ht="114.75">
      <c r="A17" t="s">
        <v>60</v>
      </c>
      <c r="E17" s="39" t="s">
        <v>217</v>
      </c>
    </row>
    <row r="18" spans="1:16" ht="12.75">
      <c r="A18" t="s">
        <v>49</v>
      </c>
      <c r="B18" s="34" t="s">
        <v>26</v>
      </c>
      <c r="C18" s="34" t="s">
        <v>586</v>
      </c>
      <c r="D18" s="35" t="s">
        <v>52</v>
      </c>
      <c r="E18" s="6" t="s">
        <v>587</v>
      </c>
      <c r="F18" s="36" t="s">
        <v>54</v>
      </c>
      <c r="G18" s="37">
        <v>4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583</v>
      </c>
    </row>
    <row r="21" spans="1:5" ht="114.75">
      <c r="A21" t="s">
        <v>60</v>
      </c>
      <c r="E21" s="39" t="s">
        <v>217</v>
      </c>
    </row>
    <row r="22" spans="1:16" ht="25.5">
      <c r="A22" t="s">
        <v>49</v>
      </c>
      <c r="B22" s="34" t="s">
        <v>67</v>
      </c>
      <c r="C22" s="34" t="s">
        <v>588</v>
      </c>
      <c r="D22" s="35" t="s">
        <v>52</v>
      </c>
      <c r="E22" s="6" t="s">
        <v>589</v>
      </c>
      <c r="F22" s="36" t="s">
        <v>54</v>
      </c>
      <c r="G22" s="37">
        <v>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583</v>
      </c>
    </row>
    <row r="25" spans="1:5" ht="76.5">
      <c r="A25" t="s">
        <v>60</v>
      </c>
      <c r="E25" s="39" t="s">
        <v>590</v>
      </c>
    </row>
    <row r="26" spans="1:16" ht="25.5">
      <c r="A26" t="s">
        <v>49</v>
      </c>
      <c r="B26" s="34" t="s">
        <v>70</v>
      </c>
      <c r="C26" s="34" t="s">
        <v>591</v>
      </c>
      <c r="D26" s="35" t="s">
        <v>52</v>
      </c>
      <c r="E26" s="6" t="s">
        <v>592</v>
      </c>
      <c r="F26" s="36" t="s">
        <v>54</v>
      </c>
      <c r="G26" s="37">
        <v>3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583</v>
      </c>
    </row>
    <row r="29" spans="1:5" ht="89.25">
      <c r="A29" t="s">
        <v>60</v>
      </c>
      <c r="E29" s="39" t="s">
        <v>593</v>
      </c>
    </row>
    <row r="30" spans="1:16" ht="12.75">
      <c r="A30" t="s">
        <v>49</v>
      </c>
      <c r="B30" s="34" t="s">
        <v>74</v>
      </c>
      <c r="C30" s="34" t="s">
        <v>594</v>
      </c>
      <c r="D30" s="35" t="s">
        <v>52</v>
      </c>
      <c r="E30" s="6" t="s">
        <v>595</v>
      </c>
      <c r="F30" s="36" t="s">
        <v>54</v>
      </c>
      <c r="G30" s="37">
        <v>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583</v>
      </c>
    </row>
    <row r="33" spans="1:5" ht="89.25">
      <c r="A33" t="s">
        <v>60</v>
      </c>
      <c r="E33" s="39" t="s">
        <v>593</v>
      </c>
    </row>
    <row r="34" spans="1:13" ht="12.75">
      <c r="A34" t="s">
        <v>46</v>
      </c>
      <c r="C34" s="31" t="s">
        <v>27</v>
      </c>
      <c r="E34" s="33" t="s">
        <v>322</v>
      </c>
      <c r="J34" s="32">
        <f>0</f>
      </c>
      <c r="K34" s="32">
        <f>0</f>
      </c>
      <c r="L34" s="32">
        <f>0+L35</f>
      </c>
      <c r="M34" s="32">
        <f>0+M35</f>
      </c>
    </row>
    <row r="35" spans="1:16" ht="25.5">
      <c r="A35" t="s">
        <v>49</v>
      </c>
      <c r="B35" s="34" t="s">
        <v>78</v>
      </c>
      <c r="C35" s="34" t="s">
        <v>596</v>
      </c>
      <c r="D35" s="35" t="s">
        <v>52</v>
      </c>
      <c r="E35" s="6" t="s">
        <v>597</v>
      </c>
      <c r="F35" s="36" t="s">
        <v>54</v>
      </c>
      <c r="G35" s="37">
        <v>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583</v>
      </c>
    </row>
    <row r="38" spans="1:5" ht="89.25">
      <c r="A38" t="s">
        <v>60</v>
      </c>
      <c r="E38" s="39" t="s">
        <v>402</v>
      </c>
    </row>
    <row r="39" spans="1:13" ht="12.75">
      <c r="A39" t="s">
        <v>46</v>
      </c>
      <c r="C39" s="31" t="s">
        <v>26</v>
      </c>
      <c r="E39" s="33" t="s">
        <v>388</v>
      </c>
      <c r="J39" s="32">
        <f>0</f>
      </c>
      <c r="K39" s="32">
        <f>0</f>
      </c>
      <c r="L39" s="32">
        <f>0+L40+L44+L48</f>
      </c>
      <c r="M39" s="32">
        <f>0+M40+M44+M48</f>
      </c>
    </row>
    <row r="40" spans="1:16" ht="12.75">
      <c r="A40" t="s">
        <v>49</v>
      </c>
      <c r="B40" s="34" t="s">
        <v>82</v>
      </c>
      <c r="C40" s="34" t="s">
        <v>404</v>
      </c>
      <c r="D40" s="35" t="s">
        <v>52</v>
      </c>
      <c r="E40" s="6" t="s">
        <v>405</v>
      </c>
      <c r="F40" s="36" t="s">
        <v>54</v>
      </c>
      <c r="G40" s="37">
        <v>1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57</v>
      </c>
    </row>
    <row r="42" spans="1:5" ht="12.75">
      <c r="A42" s="35" t="s">
        <v>58</v>
      </c>
      <c r="E42" s="40" t="s">
        <v>320</v>
      </c>
    </row>
    <row r="43" spans="1:5" ht="89.25">
      <c r="A43" t="s">
        <v>60</v>
      </c>
      <c r="E43" s="39" t="s">
        <v>406</v>
      </c>
    </row>
    <row r="44" spans="1:16" ht="12.75">
      <c r="A44" t="s">
        <v>49</v>
      </c>
      <c r="B44" s="34" t="s">
        <v>87</v>
      </c>
      <c r="C44" s="34" t="s">
        <v>408</v>
      </c>
      <c r="D44" s="35" t="s">
        <v>52</v>
      </c>
      <c r="E44" s="6" t="s">
        <v>409</v>
      </c>
      <c r="F44" s="36" t="s">
        <v>54</v>
      </c>
      <c r="G44" s="37">
        <v>1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320</v>
      </c>
    </row>
    <row r="47" spans="1:5" ht="89.25">
      <c r="A47" t="s">
        <v>60</v>
      </c>
      <c r="E47" s="39" t="s">
        <v>410</v>
      </c>
    </row>
    <row r="48" spans="1:16" ht="25.5">
      <c r="A48" t="s">
        <v>49</v>
      </c>
      <c r="B48" s="34" t="s">
        <v>91</v>
      </c>
      <c r="C48" s="34" t="s">
        <v>598</v>
      </c>
      <c r="D48" s="35" t="s">
        <v>52</v>
      </c>
      <c r="E48" s="6" t="s">
        <v>599</v>
      </c>
      <c r="F48" s="36" t="s">
        <v>422</v>
      </c>
      <c r="G48" s="37">
        <v>0.01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320</v>
      </c>
    </row>
    <row r="51" spans="1:5" ht="140.25">
      <c r="A51" t="s">
        <v>60</v>
      </c>
      <c r="E51" s="39" t="s">
        <v>423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