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ulkaj" reservationPassword="0"/>
  <workbookPr/>
  <bookViews>
    <workbookView xWindow="240" yWindow="120" windowWidth="14940" windowHeight="9225" activeTab="0"/>
  </bookViews>
  <sheets>
    <sheet name="Rekapitulace" sheetId="1" r:id="rId1"/>
    <sheet name="PS 102" sheetId="2" r:id="rId2"/>
    <sheet name="SO 401" sheetId="3" r:id="rId3"/>
    <sheet name="SO 402" sheetId="4" r:id="rId4"/>
    <sheet name="SO 403" sheetId="5" r:id="rId5"/>
    <sheet name="SO 501" sheetId="6" r:id="rId6"/>
    <sheet name="SO 502" sheetId="7" r:id="rId7"/>
    <sheet name="SO 503" sheetId="8" r:id="rId8"/>
    <sheet name="SO 504" sheetId="9" r:id="rId9"/>
    <sheet name="SO 505" sheetId="10" r:id="rId10"/>
    <sheet name="SO 506" sheetId="11" r:id="rId11"/>
    <sheet name="SO 902" sheetId="12" r:id="rId12"/>
    <sheet name="SO 98-98" sheetId="13" r:id="rId13"/>
  </sheets>
  <definedNames/>
  <calcPr/>
  <webPublishing/>
</workbook>
</file>

<file path=xl/sharedStrings.xml><?xml version="1.0" encoding="utf-8"?>
<sst xmlns="http://schemas.openxmlformats.org/spreadsheetml/2006/main" count="6065" uniqueCount="1130">
  <si>
    <t>Firma: DMC Havlíčkův Brod s.r.o.</t>
  </si>
  <si>
    <t>Rekapitulace ceny</t>
  </si>
  <si>
    <t>Stavba: E2 19041 - ETAPA2 - Rekonstrukce PZZ v km 36,017 (P5290) a 35,359 (P5289)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</si>
  <si>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</si>
  <si>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</si>
  <si>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</si>
  <si>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</si>
  <si>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</si>
  <si>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</si>
  <si>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</si>
  <si>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</si>
  <si>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</si>
  <si>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</si>
  <si>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</si>
  <si>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</si>
  <si>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E2 19041</t>
  </si>
  <si>
    <t>ETAPA2 - Rekonstrukce PZZ v km 36,017 (P5290) a 35,359 (P5289)</t>
  </si>
  <si>
    <t>O</t>
  </si>
  <si>
    <t>Rozpočet:</t>
  </si>
  <si>
    <t>0,00</t>
  </si>
  <si>
    <t>15,00</t>
  </si>
  <si>
    <t>21,00</t>
  </si>
  <si>
    <t>3</t>
  </si>
  <si>
    <t>2</t>
  </si>
  <si>
    <t>PS 102</t>
  </si>
  <si>
    <t>Rekonstrukce PZS P5290 a P5289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</si>
  <si>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</si>
  <si>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</si>
  <si>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</si>
  <si>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</si>
  <si>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</si>
  <si>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</si>
  <si>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</si>
  <si>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</si>
  <si>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</si>
  <si>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</si>
  <si>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</si>
  <si>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</si>
  <si>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</si>
  <si>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</si>
  <si>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</si>
  <si>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</si>
  <si>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</si>
  <si>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</si>
  <si>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D1</t>
  </si>
  <si>
    <t>Přejezdová technologie</t>
  </si>
  <si>
    <t>P</t>
  </si>
  <si>
    <t>74F321</t>
  </si>
  <si>
    <t/>
  </si>
  <si>
    <t>PROTOKOL ZPŮSOBILOSTI</t>
  </si>
  <si>
    <t>KUS</t>
  </si>
  <si>
    <t>PP</t>
  </si>
  <si>
    <t>VV</t>
  </si>
  <si>
    <t>TS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</si>
  <si>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</si>
  <si>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</si>
  <si>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</si>
  <si>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</si>
  <si>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75B111</t>
  </si>
  <si>
    <t>VNITŘNÍ KABELOVÉ ROZVODY DO 20 KABELŮ - DODÁVKA</t>
  </si>
  <si>
    <t>M</t>
  </si>
  <si>
    <t>1. Položka obsahuje:  
 – dodávka kabelů vč. eventuálních konektorů a potřebného pomocného materiálu a jeho dopravy na místo určení  
 – kabely včetně pomocného materiálu  
 – dopravu do místa určení  
2. Položka neobsahuje:  
 X  
3. Způsob měření:  
Měří se v metrech délkových kabelových žlabů nebo jiné kabelové konstrukce.</t>
  </si>
  <si>
    <t>75B117</t>
  </si>
  <si>
    <t>VNITŘNÍ KABELOVÉ ROZVODY DO 20 KABELŮ - MONTÁŽ</t>
  </si>
  <si>
    <t>1. Položka obsahuje:  
 – položení kabelu do rozvodného žlabu, vyformování, vyvázání vč. zapojení na stojany nebo skříně  
 – montáž vnitřních kabelových rozvodů obsahuje všechny pomocné a doplňující práce a součásti, případné použití mechanizmů  
2. Položka neobsahuje:  
 X  
3. Způsob měření:  
Měří se v metrech délkových kabelových žlabů nebo jiné kabelové konstrukce.</t>
  </si>
  <si>
    <t>75B6A1</t>
  </si>
  <si>
    <t>USMĚRŇOVAČ 24 V/50 A - DODÁVKA</t>
  </si>
  <si>
    <t>1. Položka obsahuje:  
 – dodání kompletního usměrňovače podle typu včetně potřebného pomocného materiálu a jeho dopravy na místo určení  
 – pořízení příslušného usměrňovače, na dopravu do místa určení  
2. Položka neobsahuje:  
 X  
3. Způsob měření:  
Udává se počet kusů kompletní konstrukce nebo práce.</t>
  </si>
  <si>
    <t>75B6G7</t>
  </si>
  <si>
    <t>USMĚRŇOVAČ - MONTÁŽ</t>
  </si>
  <si>
    <t>1. Položka obsahuje:  
 – montáž usměrňovače na místo určení, jeho připojení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</si>
  <si>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7</t>
  </si>
  <si>
    <t>75B6T7</t>
  </si>
  <si>
    <t>BATERIE - MONTÁŽ</t>
  </si>
  <si>
    <t>1. Položka obsahuje:  
 – montáž baterie na místo určení, její připojení, dobití na plnou kapacitu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</si>
  <si>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8</t>
  </si>
  <si>
    <t>75D111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</si>
  <si>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</si>
  <si>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  
2. Položka neobsahuje:  
 X  
3. Způsob měření:  
Udává se počet kusů kompletní konstrukce nebo práce.</t>
  </si>
  <si>
    <t>75D117</t>
  </si>
  <si>
    <t>SKŘÍŇ LOGIKY RELÉOVÉHO PŘEJEZDOVÉHO ZABEZPEČOVACÍHO ZAŘÍZENÍ - MONTÁŽ</t>
  </si>
  <si>
    <t>1. Položka obsahuje:  
 – určení místa umístění, montáž skříně logiky reléového přejezdového zabezpečovacího zařízení včetně potřebných závislostních prvků, zatažení kabelů, kontroly izolačního stavu, případný nátěr, přezkoušení  
 – montáž skříně logiky reléového přejezdového zabezpečovacího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</si>
  <si>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75D161</t>
  </si>
  <si>
    <t>RELÉOVÝ DOMEK (DO 9 M2) PREFABRIKOVANÝ, IZOLOVANÝ, S KLIMATIZACÍ A VNITŘNÍ KABELIZACÍ - DODÁVKA</t>
  </si>
  <si>
    <t>1. Položka obsahuje:  
 – dodávka reléového domku prefabrikovaného, izolovaného, s klimatizací a vnitřní kabelizací, doprava do staveništního skladu  
 – dodávku reléového domku prefabrikovaného, izolovaného, s klimatizací a vnitřní kabelizací včetně pomocného materiálu, dopravu do staveništního skladu  
2. Položka neobsahuje:  
 X  
3. Způsob měření:  
Udává se počet kusů kompletní konstrukce nebo práce.</t>
  </si>
  <si>
    <t>11</t>
  </si>
  <si>
    <t>75D167</t>
  </si>
  <si>
    <t>RELÉOVÝ DOMEK (DO 9 M2) PREFABRIKOVANÝ - MONTÁŽ</t>
  </si>
  <si>
    <t>1. Položka obsahuje: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
 – montáž reléového domku prefabrikovaného, izolovaného, s klimatizací a vnitřní kabelizací, vnitřního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</si>
  <si>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12</t>
  </si>
  <si>
    <t>75D211</t>
  </si>
  <si>
    <t>VÝSTRAŽNÍK SE ZÁVOROU, 1 SKŘÍŇ - DODÁVKA</t>
  </si>
  <si>
    <t>1. Položka obsahuje:  
 – dodávka výstražníku se závorou 1 skříň podle jeho typu a potřebného pomocného materiálu a dopravy do staveništního skladu  
 – dodávku výstražníku se závorou 1 skříň včetně pomocného materiálu, dopravu do místa určení  
2. Položka neobsahuje:  
 X  
3. Způsob měření:  
Udává se počet kusů kompletní konstrukce nebo práce.</t>
  </si>
  <si>
    <t>13</t>
  </si>
  <si>
    <t>75D217</t>
  </si>
  <si>
    <t>VÝSTRAŽNÍK SE ZÁVOROU, 1 SKŘÍŇ - MONTÁŽ</t>
  </si>
  <si>
    <t>1. Položka obsahuje:  
 – výkop jámy pro BETONOVÝ základ výstražníku  
 – usazení betonového základu, montáž výstražníku se závorou 1 skříň, zapojení kabelových forem (včetně měření a zapojení po měření)  
 – montáž výstražníku se závorou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</si>
  <si>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14</t>
  </si>
  <si>
    <t>75D221</t>
  </si>
  <si>
    <t>VÝSTRAŽNÍK BEZ ZÁVORY, 1 SKŘÍŇ - DODÁVKA</t>
  </si>
  <si>
    <t>1. Položka obsahuje:  
 – dodávka výstražníku bez závory 1 skříň podle jeho typu a potřebného pomocného materiálu a dopravy do staveništního skladu  
 – dodávku výstražníku bez závory 1 skříň včetně pomocného materiálu, dopravu do místa určení  
2. Položka neobsahuje:  
 X  
3. Způsob měření:  
Udává se počet kusů kompletní konstrukce nebo práce.</t>
  </si>
  <si>
    <t>15</t>
  </si>
  <si>
    <t>75D227</t>
  </si>
  <si>
    <t>VÝSTRAŽNÍK BEZ ZÁVORY, 1 SKŘÍŇ - MONTÁŽ</t>
  </si>
  <si>
    <t>1. Položka obsahuje:  
 – výkop jámy pro BETONOVÝ základ výstražníku  
 – usazení betonového základu, montáž výstražníku bez závory 1 skříň, zapojení kabelových forem (včetně měření a zapojení po měření)  
 – montáž výstražníku bez závory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</si>
  <si>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16</t>
  </si>
  <si>
    <t>75D271</t>
  </si>
  <si>
    <t>ZAŘÍZENÍ (PZZ) PRO NEVIDOMÉ - DODÁVKA</t>
  </si>
  <si>
    <t>1. Položka obsahuje:  
 – dodávka zařízení (PZZ) pro nevidomé podle jeho typu a potřebného pomocného materiálu a dopravy do staveništního skladu  
 – dodávku zařízení (PZZ) pro nevidomé včetně pomocného materiálu, dopravu do místa určení  
2. Položka neobsahuje:  
 X  
3. Způsob měření:  
Udává se počet kusů kompletní konstrukce nebo práce.</t>
  </si>
  <si>
    <t>17</t>
  </si>
  <si>
    <t>75D277</t>
  </si>
  <si>
    <t>ZAŘÍZENÍ (PZZ) PRO NEVIDOMÉ - MONTÁŽ</t>
  </si>
  <si>
    <t>1. Položka obsahuje:  
 – montáž zařízení (PZZ) pro nevidomé, připojení na kabelové rozvody  
 – montáž zařízení (PZZ) pro nevidomé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</si>
  <si>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18</t>
  </si>
  <si>
    <t>75E117</t>
  </si>
  <si>
    <t>DOZOR PRACOVNÍKŮ PROVOZOVATELE PŘI PRÁCI NA ŽIVÉM ZAŘÍZENÍ</t>
  </si>
  <si>
    <t>HOD</t>
  </si>
  <si>
    <t>1. Položka obsahuje:  
 – při provádění prací na zařízení, které je v provozu, určují pracovníci správy dopravní cesty kdy a jak je možné potřebný zásah provést  
 – ztrátu času pracovníků prozozovatele, kteří tento čas využijí ve prospěch prováděné stavby  
2. Položka neobsahuje:  
 X  
3. Způsob měření:  
Udává se počet hodin provádění dozoru, revize nebo práce.</t>
  </si>
  <si>
    <t>19</t>
  </si>
  <si>
    <t>75E127</t>
  </si>
  <si>
    <t>CELKOVÁ PROHLÍDKA ZAŘÍZENÍ A VYHOTOVENÍ REVIZNÍ ZPRÁVY</t>
  </si>
  <si>
    <t>1. Položka obsahuje:  
 – kontrola zařízení, zda odpovídá podmínkám pro bezpečný provoz, včetně potřebných měření a vyhotovení revizní zprávy odpovědným pracovníkem  
 – vlastní kontrolu, příslušná měření a zpracování revizní zprávy  
2. Položka neobsahuje:  
 X  
3. Způsob měření:  
Udává se počet hodin provádění dozoru, revize nebo práce.</t>
  </si>
  <si>
    <t>20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</si>
  <si>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</si>
  <si>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</si>
  <si>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</si>
  <si>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21</t>
  </si>
  <si>
    <t>75E1B7</t>
  </si>
  <si>
    <t>REGULACE A ZKOUŠENÍ ZABEZPEČOVACÍHO ZAŘÍZENÍ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</si>
  <si>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</si>
  <si>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22</t>
  </si>
  <si>
    <t>75IEC1</t>
  </si>
  <si>
    <t>VENKOVNÍ TELEFONNÍ OBJEKT NA SLOUPKU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</si>
  <si>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</si>
  <si>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23</t>
  </si>
  <si>
    <t>75IECX</t>
  </si>
  <si>
    <t>VENKOVNÍ TELEFONNÍ OBJEKT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</si>
  <si>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</si>
  <si>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24</t>
  </si>
  <si>
    <t>R1</t>
  </si>
  <si>
    <t>BEZÚDRŽBOVÁ BATERIE 24 V/132 AH - DODÁVKA</t>
  </si>
  <si>
    <t>25</t>
  </si>
  <si>
    <t>R10</t>
  </si>
  <si>
    <t>Přechodné dopravní značení - DODÁVKA A MONTÁŽ</t>
  </si>
  <si>
    <t>26</t>
  </si>
  <si>
    <t>R2</t>
  </si>
  <si>
    <t>BEZÚDRŽBOVÁ BATERIE 24 V/259 AH - DODÁVKA</t>
  </si>
  <si>
    <t>27</t>
  </si>
  <si>
    <t>R3</t>
  </si>
  <si>
    <t>Skříňka místního ovládání - dodávka</t>
  </si>
  <si>
    <t>28</t>
  </si>
  <si>
    <t>R4</t>
  </si>
  <si>
    <t>Skříňka místního ovládání - montáž</t>
  </si>
  <si>
    <t>29</t>
  </si>
  <si>
    <t>R5</t>
  </si>
  <si>
    <t>Elektronické záznamové zařízení - dodávka</t>
  </si>
  <si>
    <t>30</t>
  </si>
  <si>
    <t>R6</t>
  </si>
  <si>
    <t>Elektronické záznamové zařízení - montáž</t>
  </si>
  <si>
    <t>31</t>
  </si>
  <si>
    <t>R7</t>
  </si>
  <si>
    <t>Systém PCN, diagnostický systém, EZS - dodávka a montáž</t>
  </si>
  <si>
    <t>Systém PCN, diagnostický systém, EZS - dodávka a montáž včetně nutné úpravy softwaru.</t>
  </si>
  <si>
    <t>32</t>
  </si>
  <si>
    <t>R8</t>
  </si>
  <si>
    <t>DODÁVKA PŘEPĚŤOVÉ OCHRANY PRO SNÍMACÍ BOD POČÍTAČE NÁPRAV</t>
  </si>
  <si>
    <t>33</t>
  </si>
  <si>
    <t>R9</t>
  </si>
  <si>
    <t>MONTÁŽ PŘEPĚŤOVÉ OCHRANY PRO SNÍMACÍ BOD POČÍTAČE NÁPRAV</t>
  </si>
  <si>
    <t>D2</t>
  </si>
  <si>
    <t>Kabelizace</t>
  </si>
  <si>
    <t>34</t>
  </si>
  <si>
    <t>701005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</si>
  <si>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</si>
  <si>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</si>
  <si>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35</t>
  </si>
  <si>
    <t>742H12</t>
  </si>
  <si>
    <t>KABEL NN ČTYŘ- A PĚTIŽÍLOVÝ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</si>
  <si>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</si>
  <si>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36</t>
  </si>
  <si>
    <t>742L12</t>
  </si>
  <si>
    <t>UKONČENÍ DVOU AŽ PĚTIŽÍLOVÉHO KABELU V ROZVADĚČI NEBO NA PŘÍSTROJI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</si>
  <si>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</si>
  <si>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37</t>
  </si>
  <si>
    <t>75A131</t>
  </si>
  <si>
    <t>KABEL METALICKÝ DVOUPLÁŠŤOVÝ DO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</si>
  <si>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</si>
  <si>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</si>
  <si>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38</t>
  </si>
  <si>
    <t>75A141</t>
  </si>
  <si>
    <t>KABEL METALICKÝ DVOUPLÁŠŤOVÝ PŘES 12 PÁRŮ - DODÁVKA</t>
  </si>
  <si>
    <t>39</t>
  </si>
  <si>
    <t>75A217</t>
  </si>
  <si>
    <t>ZATAŽENÍ A SPOJKOVÁNÍ KABELŮ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</si>
  <si>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</si>
  <si>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40</t>
  </si>
  <si>
    <t>75A227</t>
  </si>
  <si>
    <t>ZATAŽENÍ A SPOJKOVÁNÍ KABELŮ PŘES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</si>
  <si>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</si>
  <si>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41</t>
  </si>
  <si>
    <t>75IG11</t>
  </si>
  <si>
    <t>TYČ UZEMŇOVACÍ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</si>
  <si>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</si>
  <si>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42</t>
  </si>
  <si>
    <t>75IG1X</t>
  </si>
  <si>
    <t>TYČ UZEMŇOVACÍ - MONTÁŽ</t>
  </si>
  <si>
    <t>43</t>
  </si>
  <si>
    <t>75IG61</t>
  </si>
  <si>
    <t>VEDENÍ UZEMŇOVACÍ V ZEMI Z FEZN DRÁTU DO 120 MM2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</si>
  <si>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</si>
  <si>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44</t>
  </si>
  <si>
    <t>75IG6X</t>
  </si>
  <si>
    <t>VEDENÍ UZEMŇOVACÍ V ZEMI Z FEZN DRÁTU DO 120 MM2 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</si>
  <si>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</si>
  <si>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45</t>
  </si>
  <si>
    <t>75II11</t>
  </si>
  <si>
    <t>SPOJKA PRO CELOPLASTOVÉ KABELY BEZ PANCÍŘE DO 100 ŽIL</t>
  </si>
  <si>
    <t>46</t>
  </si>
  <si>
    <t>75II1X</t>
  </si>
  <si>
    <t>SPOJKA PRO CELOPLASTOVÉ KABELY BEZ PANCÍŘE - MONTÁŽ</t>
  </si>
  <si>
    <t>D3</t>
  </si>
  <si>
    <t>Přílož HDPE + TK</t>
  </si>
  <si>
    <t>47</t>
  </si>
  <si>
    <t>48</t>
  </si>
  <si>
    <t>75I221</t>
  </si>
  <si>
    <t>KABEL ZEMNÍ DVOUPLÁŠŤOVÝ BEZ PANCÍŘE PRŮMĚRU ŽÍLY 0,8 MM DO 5XN</t>
  </si>
  <si>
    <t>KMČTYŘKA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</si>
  <si>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</si>
  <si>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49</t>
  </si>
  <si>
    <t>75I222</t>
  </si>
  <si>
    <t>KABEL ZEMNÍ DVOUPLÁŠŤOVÝ BEZ PANCÍŘE PRŮMĚRU ŽÍLY 0,8 MM DO 25XN</t>
  </si>
  <si>
    <t>50</t>
  </si>
  <si>
    <t>75I22X</t>
  </si>
  <si>
    <t>KABEL ZEMNÍ DVOUPLÁŠŤOVÝ BEZ PANCÍŘE PRŮMĚRU ŽÍLY 0,8 MM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</si>
  <si>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</si>
  <si>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51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</si>
  <si>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</si>
  <si>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</si>
  <si>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</si>
  <si>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52</t>
  </si>
  <si>
    <t>75I91X</t>
  </si>
  <si>
    <t>OPTOTRUBKA HDPE - MONTÁŽ</t>
  </si>
  <si>
    <t>53</t>
  </si>
  <si>
    <t>75I961</t>
  </si>
  <si>
    <t>OPTOTRUBKA - HERMETIZACE ÚSEKU DO 2000 M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</si>
  <si>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</si>
  <si>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</si>
  <si>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54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</si>
  <si>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</si>
  <si>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</si>
  <si>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</si>
  <si>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55</t>
  </si>
  <si>
    <t>75IA11</t>
  </si>
  <si>
    <t>OPTOTRUBKOVÁ SPOJKA  PRŮMĚRU DO 40 MM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</si>
  <si>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</si>
  <si>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56</t>
  </si>
  <si>
    <t>75IA1X</t>
  </si>
  <si>
    <t>OPTOTRUBKOVÁ SPOJKA  - MONTÁŽ</t>
  </si>
  <si>
    <t>57</t>
  </si>
  <si>
    <t>75IA61</t>
  </si>
  <si>
    <t>OPTOTRUBKOVÁ KONCOKA S VENTILKEM PRŮMĚRU DO 40 MM</t>
  </si>
  <si>
    <t>58</t>
  </si>
  <si>
    <t>75IA6X</t>
  </si>
  <si>
    <t>OPTOTRUBKOVÁ KONCOKA S VENTILKEM - MONTÁŽ</t>
  </si>
  <si>
    <t>59</t>
  </si>
  <si>
    <t>75IE41</t>
  </si>
  <si>
    <t>SLOUPKOVÝ ROZVADĚČ DO 100 PÁRŮ</t>
  </si>
  <si>
    <t>60</t>
  </si>
  <si>
    <t>75IE5X</t>
  </si>
  <si>
    <t>SLOUPKOVÝ ROZVADĚČ PŘES 100 PÁRŮ - MONTÁŽ</t>
  </si>
  <si>
    <t>61</t>
  </si>
  <si>
    <t>62</t>
  </si>
  <si>
    <t>63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</si>
  <si>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</si>
  <si>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</si>
  <si>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</si>
  <si>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</si>
  <si>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D4</t>
  </si>
  <si>
    <t>Zemní práce</t>
  </si>
  <si>
    <t>64</t>
  </si>
  <si>
    <t>02911</t>
  </si>
  <si>
    <t>OSTATNÍ POŽADAVKY - GEODETICKÉ ZAMĚŘENÍ</t>
  </si>
  <si>
    <t>HM</t>
  </si>
  <si>
    <t>zahrnuje veškeré náklady spojené s objednatelem požadovanými pracemi</t>
  </si>
  <si>
    <t>65</t>
  </si>
  <si>
    <t>111204</t>
  </si>
  <si>
    <t>ODSTRANĚNÍ KŘOVIN S ODVOZEM DO 5KM</t>
  </si>
  <si>
    <t>M2</t>
  </si>
  <si>
    <t>odstranění křovin a stromů do průměru 100 mm  
doprava dřevin na předepsanou vzdálenost  
spálení na hromadách nebo štěpkování</t>
  </si>
  <si>
    <t>66</t>
  </si>
  <si>
    <t>13173</t>
  </si>
  <si>
    <t>HLOUBENÍ JAM ZAPAŽ I NEPAŽ TŘ. 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</si>
  <si>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</si>
  <si>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</si>
  <si>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67</t>
  </si>
  <si>
    <t>13273</t>
  </si>
  <si>
    <t>HLOUBENÍ RÝH ŠÍŘ DO 2M PAŽ I NEPAŽ TŘ. I</t>
  </si>
  <si>
    <t>68</t>
  </si>
  <si>
    <t>14173</t>
  </si>
  <si>
    <t>PROTLAČOVÁNÍ POTRUBÍ Z PLAST HMOT DN DO 200MM</t>
  </si>
  <si>
    <t>položka zahrnuje dodávku protlačovaného potrubí a veškeré pomocné práce (startovací zařízení, startovací a cílová jáma, opěrné a vodící bloky a pod.)</t>
  </si>
  <si>
    <t>69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</si>
  <si>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</si>
  <si>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</si>
  <si>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</si>
  <si>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70</t>
  </si>
  <si>
    <t>18210</t>
  </si>
  <si>
    <t>ÚPRAVA POVRCHŮ SROVNÁNÍM ÚZEMÍ</t>
  </si>
  <si>
    <t>položka zahrnuje srovnání výškových rozdílů terénu</t>
  </si>
  <si>
    <t>71</t>
  </si>
  <si>
    <t>465922</t>
  </si>
  <si>
    <t>DLAŽBY Z BETONOVÝCH DLAŽDIC NA MC</t>
  </si>
  <si>
    <t>- úpravu podkladu  
- zřízení spojovací vrstvy  
- zřízení lože dlažby z předepsaného materiálu  
- dodávku a uložení dlažby, ev. předlažby, do předepsaného tvaru z pohledové úpravy  
- spárování, těsnění, tmelení a vyplnění spar případně s vyklínováním  
- úprava povrchu pro odvedení srážkové vody</t>
  </si>
  <si>
    <t>72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</si>
  <si>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</si>
  <si>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</si>
  <si>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</si>
  <si>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73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</si>
  <si>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</si>
  <si>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</si>
  <si>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</si>
  <si>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74</t>
  </si>
  <si>
    <t>709210</t>
  </si>
  <si>
    <t>KŘIŽOVATKA KABELOVÝCH VEDENÍ SE STÁVAJÍCÍ INŽENÝRSKOU SÍTÍ (KABELEM, POTRUBÍM APOD.)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</si>
  <si>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</si>
  <si>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75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</si>
  <si>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</si>
  <si>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</si>
  <si>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</si>
  <si>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76</t>
  </si>
  <si>
    <t>R</t>
  </si>
  <si>
    <t>ULOŽENÍ KABELŮ DO KABELOVÉHO ŽLABU</t>
  </si>
  <si>
    <t>77</t>
  </si>
  <si>
    <t>R11</t>
  </si>
  <si>
    <t>Vytyčení trasy kabelového vedení ve volném terénu</t>
  </si>
  <si>
    <t>KM</t>
  </si>
  <si>
    <t>78</t>
  </si>
  <si>
    <t>R12</t>
  </si>
  <si>
    <t>POMOC PRÁCE ZŘÍZ NEBO ZAJIŠŤ OCHRANU INŽENÝRSKÝCH SÍTÍ</t>
  </si>
  <si>
    <t>KPL</t>
  </si>
  <si>
    <t>D5</t>
  </si>
  <si>
    <t>Demontáže</t>
  </si>
  <si>
    <t>79</t>
  </si>
  <si>
    <t>75B6G8</t>
  </si>
  <si>
    <t>USMĚRŇOVAČ - DEMONTÁŽ</t>
  </si>
  <si>
    <t>1. Položka obsahuje:  
 – demontáž usměrňovače, odpojení  
 – demontáž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</si>
  <si>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80</t>
  </si>
  <si>
    <t>75B6T8</t>
  </si>
  <si>
    <t>BATERIE - DEMONTÁŽ</t>
  </si>
  <si>
    <t>1. Položka obsahuje:  
 – demontáž baterie, odpojení  
 – demontáž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</si>
  <si>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81</t>
  </si>
  <si>
    <t>75B818</t>
  </si>
  <si>
    <t>SKŘÍŇ TRAŤOVÝCH KOLEJOVÝCH OBVODŮ S NJ A RJ VYSTROJENÁ DO 10-TI KO - DEMONTÁŽ</t>
  </si>
  <si>
    <t>1. Položka obsahuje:  
 – demontáž skříně traťových kolejových obvodů, odpojení  
 – demontáž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</si>
  <si>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82</t>
  </si>
  <si>
    <t>75D178</t>
  </si>
  <si>
    <t>SKŘÍN PŘEJEZDOVÉHO ZABEZPEČOVACÍHO ZAŘÍZENÍ S TRANSFORMÁTORY - DEMONTÁŽ</t>
  </si>
  <si>
    <t>1. Položka obsahuje:  
 – demontáž skříně přejezdového zabezpečovacího zařízení s transformátory včetně odpojení od kabelových rozvodů  
 – demontáž skříně přejezdového zabezpečovacího zařízení s transformátory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</si>
  <si>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83</t>
  </si>
  <si>
    <t>75D188</t>
  </si>
  <si>
    <t>NAPÁJECÍ SKŘÍŇ PŘEJEZDOVÉHO ZABEZPEČOVACÍHO ZAŘÍZENÍ - DEMONTÁŽ</t>
  </si>
  <si>
    <t>1. Položka obsahuje:  
 – demontáž napájecí skříně přejezdového zabezpečovacího zařízení včetně odpojení  
 – demontáž napájecí skříně přejezdového zabezpečovacího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</si>
  <si>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84</t>
  </si>
  <si>
    <t>75D228</t>
  </si>
  <si>
    <t>VÝSTRAŽNÍK BEZ ZÁVORY, 1 SKŘÍŇ - DEMONTÁŽ</t>
  </si>
  <si>
    <t>1. Položka obsahuje:  
 – demontáž betonového základu, zasypání jámy po základu, demontáž výstražníku bez závory 1 skříň včetně odpojení kabelových přívodů  
 – demontáž výstražníku bez závory 1 skříň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</si>
  <si>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SO 401</t>
  </si>
  <si>
    <t>Přejezd v km 35,359 (P5289) - Železniční svršek</t>
  </si>
  <si>
    <t>Všeobecné konstrukce a práce</t>
  </si>
  <si>
    <t>015111</t>
  </si>
  <si>
    <t>POPLATKY ZA LIKVIDACŮ ODPADŮ NEKONTAMINOVANÝCH - 17 05 04 VYTĚŽENÉ ZEMINY A HORNINY - I. TŘÍDA TĚŽITELNOSTI</t>
  </si>
  <si>
    <t>T</t>
  </si>
  <si>
    <t>Zemina z čištění příkopů: 15,5*2,1=32,550 [A] 
Výkop pro VO: 1*1,4*2,1=2,940 [B] 
A+B=35,490 [C]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</si>
  <si>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</si>
  <si>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015150</t>
  </si>
  <si>
    <t>POPLATKY ZA LIKVIDACŮ ODPADŮ NEKONTAMINOVANÝCH - 17 05 08 ŠTĚRK Z KOLEJIŠTĚ (ODPAD PO RECYKLACI)</t>
  </si>
  <si>
    <t>Poplatek za skládku KL: 52*1,8=93,600 [A]</t>
  </si>
  <si>
    <t>015210</t>
  </si>
  <si>
    <t>POPLATKY ZA LIKVIDACŮ ODPADŮ NEKONTAMINOVANÝCH - 17 01 01 ŽELEZNIČNÍ PRAŽCE BETONOVÉ</t>
  </si>
  <si>
    <t>2 ks Betonové pražce =2,000 [A] 
0,270 t Hmotnost 1ks pražce =0,270 [B] 
A*B=0,540 [C]</t>
  </si>
  <si>
    <t>015250</t>
  </si>
  <si>
    <t>POPLATKY ZA LIKVIDACŮ ODPADŮ NEKONTAMINOVANÝCH - 17 02 03 POLYETYLÉNOVÉ PODLOŽKY (ŽEL. SVRŠEK)</t>
  </si>
  <si>
    <t>Poplatek za skládku polyetylenových podložek: 40*2*0,000160=0,013 [A]</t>
  </si>
  <si>
    <t>015260</t>
  </si>
  <si>
    <t>POPLATKY ZA LIKVIDACŮ ODPADŮ NEKONTAMINOVANÝCH - 07 02 99 PRYŽOVÉ PODLOŽKY (ŽEL. SVRŠEK)</t>
  </si>
  <si>
    <t>Poplatek za skládku pryžových podložek: 40*2*0,000160=0,013 [A]</t>
  </si>
  <si>
    <t>015520</t>
  </si>
  <si>
    <t>POPLATKY ZA LIKVIDACŮ ODPADŮ NEBEZPEČNÝCH - 17 02 04* ŽELEZNIČNÍ PRAŽCE DŘEVĚNÉ</t>
  </si>
  <si>
    <t>Poplatek za skládku dřevěných pražců: 38*0,08=3,040 [A]</t>
  </si>
  <si>
    <t>029111</t>
  </si>
  <si>
    <t>OSTATNÍ POŽADAVKY - GEODETICKÉ ZAMĚŘENÍ - DÉLKOVÉ</t>
  </si>
  <si>
    <t>2*2  2x během stavby =4,000 [A]</t>
  </si>
  <si>
    <t>R02510</t>
  </si>
  <si>
    <t>ZKOUŠENÍ MATERIÁLŮ ZKUŠEBNOU ZHOTOVITELE - VZORKOVÁNÍ</t>
  </si>
  <si>
    <t>Vzorkování vytěženého kameniva dle vyhlášky č. 294/2005 Sb, s předpokladem 1 ks / 1000 t.</t>
  </si>
  <si>
    <t>zahrnuje veškeré náklady spojené s objednatelem požadovanými zkouškami</t>
  </si>
  <si>
    <t>R02710</t>
  </si>
  <si>
    <t>POMOC PRÁCE ZŘÍZ NEBO ZAJIŠŤ DOPR. INŽENÝRSKÝCH OPATŘENÍ</t>
  </si>
  <si>
    <t>Dopravní značení pro zajištení bezpečnosti silničního provozu na přilehlých komunikacích (výjezdy ze stavby apod.) a dopravní značení objízdných tras v souladu s požadavky DI PČR, SÚS, Odboru dopravy. Součástí je provizorní dopravní značení pro cestující viz TZ stavebního objektu.</t>
  </si>
  <si>
    <t>Během stavby 1=1,000 [A] 
Následná úprava GPK 1=1,000 [B] 
A+B=2,000 [C]</t>
  </si>
  <si>
    <t>zahrnuje veškeré náklady spojené s objednatelem požadovanými zařízeními</t>
  </si>
  <si>
    <t>R027212</t>
  </si>
  <si>
    <t>POM PRÁCE ZAJIŠŤ REGUL DOPRAVY - VÝLUKY NA ELEKTRIF TRATI</t>
  </si>
  <si>
    <t>Pomocné práce při následné úpravě GPK.</t>
  </si>
  <si>
    <t>zahrnuje veškeré náklady pro SŽDC spojené s objednatelem požadovaným omezením provozu na železnici</t>
  </si>
  <si>
    <t>R02730</t>
  </si>
  <si>
    <t>PRÁCE ZŘIZUJÍCÍ NEBO ZAJIŠŤUJÍCÍ OCHRANU INŽENÝRSKÝCH SÍTÍ - SONDY</t>
  </si>
  <si>
    <t>Sondy pro ověření výškové polohy inženýrských sítí.</t>
  </si>
  <si>
    <t>2=2</t>
  </si>
  <si>
    <t>R02940_01</t>
  </si>
  <si>
    <t>OSTATNÍ POŽADAVKY - VYPRACOVÁNÍ DOKUMENTACE - VYPRACOVÁNÍ DOKUMENTACE BK</t>
  </si>
  <si>
    <t>Vypracování dokumentace bezstykové koleje.</t>
  </si>
  <si>
    <t>R02940_02</t>
  </si>
  <si>
    <t>OSTATNÍ POŽADAVKY - VYPRACOVÁNÍ DOKUMENTACE - NEZADATELNÉ PRÁCE SŽG</t>
  </si>
  <si>
    <t>Nezadatelné práce při zřizování PPK a BK - Práce prováděné SŽDC SŽG.</t>
  </si>
  <si>
    <t>12373A</t>
  </si>
  <si>
    <t>ODKOP PRO SPOD STAVBU SILNIC A ŽELEZNIC TŘ. I - BEZ DOPRAVY</t>
  </si>
  <si>
    <t>Výkop pro VO: 1*1,4=1,400 [B]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</si>
  <si>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</si>
  <si>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12373B</t>
  </si>
  <si>
    <t>ODKOP PRO SPOD STAVBU SILNIC A ŽELEZNIC TŘ. I - DOPRAVA</t>
  </si>
  <si>
    <t>M3KM</t>
  </si>
  <si>
    <t>Výkop pro VO: 1*1,4*20=28,000 [A]</t>
  </si>
  <si>
    <t>Položka zahrnuje samostatnou dopravu zeminy. Množství se určí jako součin kubatutry [m3] a požadované vzdálenosti [km].</t>
  </si>
  <si>
    <t>12930</t>
  </si>
  <si>
    <t>ČIŠTĚNÍ PŘÍKOPŮ OD NÁNOSU</t>
  </si>
  <si>
    <t>Čištění příkopů pod TZZ: (31)*0,5=15,500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</si>
  <si>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</si>
  <si>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18110</t>
  </si>
  <si>
    <t>ÚPRAVA PLÁNĚ SE ZHUTNĚNÍM V HORNINĚ TŘ. I</t>
  </si>
  <si>
    <t>Zhutnění PTŽS (50%):  
6,2*26*0,5=80,600 [A]</t>
  </si>
  <si>
    <t>položka zahrnuje úpravu pláně včetně vyrovnání výškových rozdílů. Míru zhutnění určuje projekt.</t>
  </si>
  <si>
    <t>18120</t>
  </si>
  <si>
    <t>ÚPRAVA PLÁNĚ SE ZHUTNĚNÍM V HORNINĚ TŘ. II</t>
  </si>
  <si>
    <t>18221</t>
  </si>
  <si>
    <t>ROZPROSTŘENÍ ORNICE VE SVAHU V TL DO 0,10M</t>
  </si>
  <si>
    <t>Terénní úpravy:  
31+10=41,000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</si>
  <si>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</si>
  <si>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</si>
  <si>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</si>
  <si>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Zatravnění: 31+10=41,000 [A]</t>
  </si>
  <si>
    <t>Zahrnuje dodání předepsané travní směsi, její výsev na ornici, zalévání, první pokosení, to vše bez ohledu na sklon terénu</t>
  </si>
  <si>
    <t>Vodorovné konstrukce</t>
  </si>
  <si>
    <t>451312</t>
  </si>
  <si>
    <t>PODKLADNÍ A VÝPLŇOVÉ VRSTVY Z PROSTÉHO BETONU C12/15</t>
  </si>
  <si>
    <t>Lože pod TZZ: (31)*0,6*0,1=1,860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</si>
  <si>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</si>
  <si>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451313</t>
  </si>
  <si>
    <t>PODKLADNÍ A VÝPLŇOVÉ VRSTVY Z PROSTÉHO BETONU C16/20</t>
  </si>
  <si>
    <t>Odláždění příkopu u VO 1,6*1,4*0,2=0,448 [A]</t>
  </si>
  <si>
    <t>465512</t>
  </si>
  <si>
    <t>DLAŽBY Z LOMOVÉHO KAMENE NA MC</t>
  </si>
  <si>
    <t>Odláždění příkopu u VO: 1,6*1,4*0,3=0,672 [B]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</si>
  <si>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</si>
  <si>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</si>
  <si>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512550</t>
  </si>
  <si>
    <t>KOLEJOVÉ LOŽE - ZŘÍZENÍ Z KAMENIVA HRUBÉHO DRCENÉHO (ŠTĚRK)</t>
  </si>
  <si>
    <t>Zřízení nového KL: 26*2=52,000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</si>
  <si>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</si>
  <si>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</si>
  <si>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</si>
  <si>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Doplnění KL při úpravě GPK: 198*0,5+170*0,2=133,000 [A]</t>
  </si>
  <si>
    <t>528131</t>
  </si>
  <si>
    <t>KOLEJ 49 E1, ROZD. "C", BEZSTYKOVÁ, PR. BET. PODKLADNICOVÝ, UP. TUHÉ</t>
  </si>
  <si>
    <t>Zřízení nového KR mimo přejezd: 26-4,8=21,200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</si>
  <si>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</si>
  <si>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528331</t>
  </si>
  <si>
    <t>KOLEJ 49 E1, ROZD. "U", BEZSTYKOVÁ, PR. BET. PODKLADNICOVÝ, UP. TUHÉ</t>
  </si>
  <si>
    <t>Zřízení nového KR v přejezdu: 4,8=4,800 [A]</t>
  </si>
  <si>
    <t>542121</t>
  </si>
  <si>
    <t>SMĚROVÉ A VÝŠKOVÉ VYROVNÁNÍ KOLEJE NA PRAŽCÍCH BETONOVÝCH DO 0,05 M</t>
  </si>
  <si>
    <t>Úprava GPK v km 35,272 021 - 35,470 225: (35,470-35,272)*1000=198,000 [A]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</si>
  <si>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</si>
  <si>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542312</t>
  </si>
  <si>
    <t>NÁSLEDNÁ ÚPRAVA SMĚROVÉHO A VÝŠKOVÉHO USPOŘÁDÁNÍ KOLEJE - PRAŽCE BETONOVÉ</t>
  </si>
  <si>
    <t>3.podbití: 170=170,000 [A]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</si>
  <si>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</si>
  <si>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543331</t>
  </si>
  <si>
    <t>VÝMĚNA KOLEJNICE 49 E1 JEDNOTLIVĚ</t>
  </si>
  <si>
    <t>Výměna kolejnic v okolí výměny KR: (9,322+6,678)*2=32,000 [A] 
Výměna kolejnic po vyřezání LISů v km 34,814: 10*2=20,000 [B] 
a+b=52,000 [C]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</si>
  <si>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</si>
  <si>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545121</t>
  </si>
  <si>
    <t>SVAR KOLEJNIC (STEJNÉHO TVARU) 49 E1, T JEDNOTLIVĚ</t>
  </si>
  <si>
    <t>Svaření kolejnic po zřízení nového KR a výměně kolejnic: (1+1+1+1)*2=8,000 [A]]  
Svaření kolejnic po vyřezání LISů v km 34,819: (1+1)*2=4,000 [B]  
a+b=12,000 [C]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</si>
  <si>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</si>
  <si>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549210</t>
  </si>
  <si>
    <t>PRAŽCOVÁ KOTVA V NOVĚ ZŘIZOVANÉ KOLEJI</t>
  </si>
  <si>
    <t>Zřízení nových kotev v úseku výměny KR: 13=13,000 [A]</t>
  </si>
  <si>
    <t>1. Položka obsahuje:  
 – dodávku a montáž pražcové kotvy  
 – případné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</si>
  <si>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549311</t>
  </si>
  <si>
    <t>ZRUŠENÍ A ZNOVUZŘÍZENÍ BEZSTYKOVÉ KOLEJE NA NEDEMONTOVANÝCH ÚSECÍCH V KOLEJI</t>
  </si>
  <si>
    <t>Povolení upevňovadel ve stávajícím úseku: 50+50=100,000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</si>
  <si>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</si>
  <si>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549510</t>
  </si>
  <si>
    <t>ŘEZÁNÍ KOLEJNIC BEZ OHLEDU NA TVAR</t>
  </si>
  <si>
    <t>Dělení kolejnic při demontáži KR a výměně kolejnic: (1+1)*2=4,000 [A] 
Dělení kolejnic při vyřezání LISů v km 34,819: (1+1)*2=4,000 [B] 
a+b=8,000 [C]</t>
  </si>
  <si>
    <t>1. Položka obsahuje:     
 – veškeré práce a materiály spojené s řezáním kolejnic     
 – příplatky za ztížené podmínky při práci v koleji, např. překážky po stranách koleje, práci v tunelu apod.     
2. Položka neobsahuje:     
 X     
3. Způsob měření:     
Udává se počet kusů kompletní konstrukce nebo práce.</t>
  </si>
  <si>
    <t>R549220</t>
  </si>
  <si>
    <t>PRAŽCOVÁ KOTVA VE STÁVAJÍCÍ KOLEJI - ZPĚTNÁ MONTÁŽ DEMONTOVANÝCH KOTEV</t>
  </si>
  <si>
    <t>Zpětná montáž demontovaných kotev</t>
  </si>
  <si>
    <t>Zpětná montáž kotev v úseku úpravy GPK: 77=77,000 [A]</t>
  </si>
  <si>
    <t>1. Položka obsahuje:     
 – montáž pražcové kotvy     
 – odhrabání štěrku v místě zabudování pražcové kotvy bez ohledu na ulehlost     
 – po dokončení montáže navrácení štěrku na původní místo a uvedení koleje do normového stavu     
 – příplatky za ztížené podmínky při práci v koleji, např. překážky po stranách koleje, práci v tunelu ap.     
2. Položka neobsahuje:     
 – dodávku pražcové kotvy     
3. Způsob měření:     
Udává se počet kusů kompletní konstrukce nebo práce.</t>
  </si>
  <si>
    <t>R549331</t>
  </si>
  <si>
    <t>ZŘÍZENÍ BEZSTYKOVÉ KOLEJE NA NOVÝCH ÚSECÍCH V KOLEJI</t>
  </si>
  <si>
    <t>Zřízení BK v novém KR:  
42=42,000 [A]</t>
  </si>
  <si>
    <t>1. Položka obsahuje: – úprava dilatačních spár a následné utažení upevňovadel – montážní přípravky na zajištění podmínek daných předpisem SŽDC S 3/2, zejména dodržení upínací teploty – směrovou a výškovou úpravu koleje – podbíjení pražců, vyrovnání nivelety koleje nebo výhybkové konstrukce do 50 mm při zapojování na novostavbu (přechodový úsek) – příplatky za ztížené podmínky při práci v koleji, např. překážky po stranách koleje, práci v tunelu ap.2. Položka neobsahuje: – případné doplnění kolejového lože – svary3. Způsob měření:Měří se délka koleje ve smyslu ČSN 73 6360, tj. v ose koleje.</t>
  </si>
  <si>
    <t>Ostatní konstrukce a práce</t>
  </si>
  <si>
    <t>921930</t>
  </si>
  <si>
    <t>ANTIKOROZNÍ PROVEDENÍ UPEVŇOVADEL A JINÉHO DROBNÉHO KOLEJIVA</t>
  </si>
  <si>
    <t>Antikorozní provedení upevňovadel v přejezdu: 4,8=4,800 [A]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</si>
  <si>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</si>
  <si>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925120</t>
  </si>
  <si>
    <t>DRÁŽNÍ STEZKY Z DRTI TL. PŘES 50 MM</t>
  </si>
  <si>
    <t>Drážní stezky: 20*(1,3+1,3)=52,000 [A]</t>
  </si>
  <si>
    <t>1. Položka obsahuje:     
 – kompletní provedení konstrukce s dodáním materiálu     
 – urovnání povrchu do předepsaného tvaru, případně i ruční hutnění a výplň nerovností a prohlubní     
 – zhutnění na předepsanou míru bez ohledu na způsob provádění     
 – příplatky za ztížené podmínky vyskytující se při zřízení drážních stezek, např. za překážky na straně koleje ap.     
2. Položka neobsahuje:     
 – výplň pod drážní stezkou mezi kolejovým ložem sousedních kolejí, nacení se položkami ve sd 51     
3. Způsob měření:     
Měří se horní pochozí plocha bez ohledu na tvar dosypávek pod drážní stezkou.</t>
  </si>
  <si>
    <t>935212</t>
  </si>
  <si>
    <t>PŘÍKOPOVÉ ŽLABY Z BETON TVÁRNIC ŠÍŘ DO 600MM DO BETONU TL 100MM</t>
  </si>
  <si>
    <t>TZZ 4: 31=31,000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</si>
  <si>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</si>
  <si>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965010</t>
  </si>
  <si>
    <t>ODSTRANĚNÍ KOLEJOVÉHO LOŽE A DRÁŽNÍCH STEZEK</t>
  </si>
  <si>
    <t>Odstranění KL: 26*2=52,000 [A]]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</si>
  <si>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</si>
  <si>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965021</t>
  </si>
  <si>
    <t>ODSTRANĚNÍ KOLEJOVÉHO LOŽE A DRÁŽNÍCH STEZEK - ODVOZ NA SKLÁDKU</t>
  </si>
  <si>
    <t>Odvoz KL na skládku: 52*20=1 040,000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</si>
  <si>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</si>
  <si>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965124</t>
  </si>
  <si>
    <t>DEMONTÁŽ KOLEJE NA DŘEVĚNÝCH PRAŽCÍCH ROZEBRÁNÍM DO SOUČÁSTÍ</t>
  </si>
  <si>
    <t>Demontáž stávajícího KR: 26=26,000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</si>
  <si>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</si>
  <si>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965126</t>
  </si>
  <si>
    <t>DEMONTÁŽ KOLEJE NA DŘEVĚNÝCH PRAŽCÍCH - ODVOZ ROZEBRANÝCH SOUČÁSTÍ (Z MÍSTA DEMONTÁŽE NEBO Z MONTÁŽNÍ ZÁKLADNY) K LIKVIDACI</t>
  </si>
  <si>
    <t>tkm</t>
  </si>
  <si>
    <t>Odvoz KR na skládku: (26*0,3)*60=468,000 [A]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</si>
  <si>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</si>
  <si>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965811</t>
  </si>
  <si>
    <t>DEMONTÁŽ PRAŽCOVÉ KOTVY</t>
  </si>
  <si>
    <t>Demontáž kotev v úseku výměny KR: 20=20,000 [A] 
Demontáž kotev v úseku úpravy GPK: 77=77,000 [B]  
A+B=97,000 [C]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</si>
  <si>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</si>
  <si>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965812</t>
  </si>
  <si>
    <t>DEMONTÁŽ PRAŽCOVÉ KOTVY - ODVOZ (NA LIKVIDACI ODPADŮ NEBO JINÉ URČENÉ MÍSTO)</t>
  </si>
  <si>
    <t>Odvoz kotev z úseku výměny KR: (20*0,01)*20=4,000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</si>
  <si>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</si>
  <si>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R965311</t>
  </si>
  <si>
    <t>ROZEBRÁNÍ A MONTÁŽ PŘEJEZDU PŘI 3.PODBITÍ</t>
  </si>
  <si>
    <t>Nová přejezdová konstrukce: 4,8*3,6*2=34,560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</si>
  <si>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</si>
  <si>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SO 402</t>
  </si>
  <si>
    <t>Přejezd v km 35,359 (P5289) - Železniční přejezd</t>
  </si>
  <si>
    <t>Poplatek za skládku zeminy z rýh: 2,944*2,1=6,182 [A]</t>
  </si>
  <si>
    <t>015112</t>
  </si>
  <si>
    <t>POPLATKY ZA LIKVIDACŮ ODPADŮ NEKONTAMINOVANÝCH - 17 05 04 VYTĚŽENÉ ZEMINY A HORNINY - II. TŘÍDA TĚŽITELNOSTI</t>
  </si>
  <si>
    <t>Poplatek za skládku zeminy z rýh: 2,944*2,3=6,771 [A]</t>
  </si>
  <si>
    <t>015140</t>
  </si>
  <si>
    <t>POPLATKY ZA LIKVIDACŮ ODPADŮ NEKONTAMINOVANÝCH - 17 01 01 BETON Z DEMOLIC OBJEKTŮ, ZÁKLADŮ TV</t>
  </si>
  <si>
    <t>Poplatek za skládku přejezdu: (5,3*1,4*0,15)*2,5=2,783 [A]</t>
  </si>
  <si>
    <t>R02742</t>
  </si>
  <si>
    <t>PROVIZORNÍ LÁVKY A PŘECHODY PŘES KOLEJ</t>
  </si>
  <si>
    <t>1=1</t>
  </si>
  <si>
    <t>R02911</t>
  </si>
  <si>
    <t>13273A</t>
  </si>
  <si>
    <t>HLOUBENÍ RÝH ŠÍŘ DO 2M PAŽ I NEPAŽ TŘ. I - BEZ DOPRAVY</t>
  </si>
  <si>
    <t>Hloubení rýh pro závěrnou zídku (50%): (4,6*0,8*0,8)*2*0,5=2,944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</si>
  <si>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</si>
  <si>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13273B</t>
  </si>
  <si>
    <t>HLOUBENÍ RÝH ŠÍŘ DO 2M PAŽ I NEPAŽ TŘ. I - DOPRAVA</t>
  </si>
  <si>
    <t>Odvoz zeminy na skládku: 2,944*20=58,880 [A]</t>
  </si>
  <si>
    <t>13283A</t>
  </si>
  <si>
    <t>HLOUBENÍ RÝH ŠÍŘ DO 2M PAŽ I NEPAŽ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</si>
  <si>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</si>
  <si>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13283B</t>
  </si>
  <si>
    <t>HLOUBENÍ RÝH ŠÍŘ DO 2M PAŽ I NEPAŽ TŘ. II - DOPRAVA</t>
  </si>
  <si>
    <t>Zhutnění pro závěrnou zídku (50%): (4,8*0,8)*2*0,5=3,840 [A]</t>
  </si>
  <si>
    <t>451325</t>
  </si>
  <si>
    <t>PODKL A VÝPLŇ VRSTVY ZE ŽELEZOBET DO C30/37</t>
  </si>
  <si>
    <t>Beton pod závěrnou zídku: (4,8*0,8*0,5)*2=3,840 [A]</t>
  </si>
  <si>
    <t>965311</t>
  </si>
  <si>
    <t>ROZEBRÁNÍ PŘEJEZDU, PŘECHODU Z DÍLCŮ</t>
  </si>
  <si>
    <t>Rozebrání stávajícího přejezdu: 5,3*1,4=7,420 [A]</t>
  </si>
  <si>
    <t>965312</t>
  </si>
  <si>
    <t>ROZEBRÁNÍ PŘEJEZDU, PŘECHODU Z DÍLCŮ - ODVOZ (NA LIKVIDACI ODPADŮ NEBO JINÉ URČENÉ MÍSTO)</t>
  </si>
  <si>
    <t>Odvoz přejezdu na skládku: ((5,3*1,4*0,15)*2,5)*20=55,650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</si>
  <si>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</si>
  <si>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R921311</t>
  </si>
  <si>
    <t>ŽELEZNIČNÍ PŘEJEZD ŽELEZOBETONOVÝ S NOSIČI</t>
  </si>
  <si>
    <t>Nová přejezdová konstrukce: 4,8*3,6=17,280 [A]</t>
  </si>
  <si>
    <t>1. Položka obsahuje:     
 – úpravu a hutnění podloží přejezdové konstrukce     
 – dodávku přejezdové konstrukce s veškerými prvky a částmi daného typu přejezdové konstrukce včetně závěrných zídek a jejich betonového základu dle odpovídajících vzorových listů a TKP     
 – montáž přejezdové konstrukce z dílů a součástí na místě při přerušení železničního a silničního provozu     
 – speciální montážní nářadí, závěsné zařízení     
 – ochranné náběhy, koncové i mezilehlé zarážky, podélnou fixaci atd.     
 – příplatky za ztížené podmínky vyskytující se při zřízení přejezdu, např. za překážky na straně koleje ap.     
2. Položka neobsahuje:     
 – zřízení, pronájem a odstranění dopravního značení objízdné trasy     
 – úpravy koleje (např. posun pražců, doplnění kolejového lože, směrová a výšková úprava)     
 – silniční panely v přechodu těles a prefabrikované základy pod závěrnými zídkami     
 – prahovou vpusť     
3. Způsob měření:     
Měří se půdorysná plocha (pojízdná nebo pochozí) vlastní přejezdové konstrukce tvořené daným systémem. kolejnice a žlábky se z plochy neodečítají. Do plochy se nezapočítávají ochranné klíny, prahové vpusti apod.</t>
  </si>
  <si>
    <t>SO 403</t>
  </si>
  <si>
    <t>Přejezd v km 35,359 (P5289) - Pozemní komunikace</t>
  </si>
  <si>
    <t>Odkop pro komunikaci (50%): (17+15)*0,3*0,5*1,1=5,280 [A] 
Výkop rýh pod pozemní komunikací (50%): (0,8*0,4*5)*2*0,5*1,1=1,760 [B] 
2,1 Objemová hmotnost =2,100 [C] 
(A+B)*C=14,784 [D]</t>
  </si>
  <si>
    <t>Odkop pro komunikaci (50%): (17+15)*0,3*0,5*1,1=5,280 [A] 
Výkop rýh pod pozemní komunikací (50%): (0,8*0,4*5)*2*0,5*1,1=1,760 [B] 
2,3 Objemová hmotnost =2,300 [C] 
(A+B)*C=16,192 [D]</t>
  </si>
  <si>
    <t>015130</t>
  </si>
  <si>
    <t>POPLATKY ZA LIKVIDACŮ ODPADŮ NEKONTAMINOVANÝCH - 17 03 02 VYBOURANÝ ASFALTOVÝ BETON BEZ DEHTU</t>
  </si>
  <si>
    <t>Poplatek za skládku AB: 3,2*2,4=7,680 [A]</t>
  </si>
  <si>
    <t>Vzorkování vytěžené zeminy dle vyhlášky č. 294/2005 Sb, s předpokladem 1 ks / 1000 t.</t>
  </si>
  <si>
    <t>R02620</t>
  </si>
  <si>
    <t>ZKOUŠENÍ KONSTRUKCÍ A PRACÍ NEZÁVISLOU ZKUŠEBNOU - ZÁTĚŽOVÉ ZKOUŠKY</t>
  </si>
  <si>
    <t>Zátěžové zkoušky pláně</t>
  </si>
  <si>
    <t>11372A</t>
  </si>
  <si>
    <t>FRÉZOVÁNÍ ZPEVNĚNÝCH PLOCH ASFALTOVÝCH - BEZ DOPRAVY</t>
  </si>
  <si>
    <t>Odstranění AB krytu komunikace: (17+15)*0,1=3,200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</si>
  <si>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</si>
  <si>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11372B</t>
  </si>
  <si>
    <t>FRÉZOVÁNÍ ZPEVNĚNÝCH PLOCH ASFALTOVÝCH - DOPRAVA</t>
  </si>
  <si>
    <t>Odvoz AB na skládku: (17+15)*0,1*2,4*20=153,600 [A]</t>
  </si>
  <si>
    <t>Položka zahrnuje samostatnou dopravu suti a vybouraných hmot. Množství se určí jako součin hmotnosti [t] a požadované vzdálenosti [km].</t>
  </si>
  <si>
    <t>Odkop pro komunikaci (50%): (17+15)*0,3*0,5*1,1=5,280 [A]</t>
  </si>
  <si>
    <t>Odvoz zeminy na skládku: 5,280*20=105,600 [A]</t>
  </si>
  <si>
    <t>12383A</t>
  </si>
  <si>
    <t>ODKOP PRO SPOD STAVBU SILNIC A ŽELEZNIC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</si>
  <si>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</si>
  <si>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12383B</t>
  </si>
  <si>
    <t>ODKOP PRO SPOD STAVBU SILNIC A ŽELEZNIC TŘ. II - DOPRAVA</t>
  </si>
  <si>
    <t>Výkop rýh pod pozemní komunikací (50%): (0,8*0,4*5)*2*0,5*1,1=1,760 [C]</t>
  </si>
  <si>
    <t>Výkop rýh pod pozemní komunikací (50%): (0,8*0,4*5)*2*0,5*1,1*20=35,200 [C]</t>
  </si>
  <si>
    <t>17310</t>
  </si>
  <si>
    <t>ZEMNÍ KRAJNICE A DOSYPÁVKY SE ZHUTNĚNÍM</t>
  </si>
  <si>
    <t>Krajnice a její zhutnění podél PK: 5,5+3,5+2,5+4,5=16,000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</si>
  <si>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</si>
  <si>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Zhutnění podkladu pod komunikací (50%): (9+13)*0,5=11,000 [A]</t>
  </si>
  <si>
    <t>451314</t>
  </si>
  <si>
    <t>PODKLADNÍ A VÝPLŇOVÉ VRSTVY Z PROSTÉHO BETONU C25/30</t>
  </si>
  <si>
    <t>4*0,8*0,200+4*0,150*0,400 Obetonování a podklad příčného odvodňovacího žlabu =0,880 [A]</t>
  </si>
  <si>
    <t>45152</t>
  </si>
  <si>
    <t>PODKLADNÍ A VÝPLŇOVÉ VRSTVY Z KAMENIVA DRCENÉHO</t>
  </si>
  <si>
    <t>Podklad komunikace ze ŠD: (13+9)*2*0,15=6,600 [A] 
Podklad a obsyp potrubí DN200: 1,5*0,5*0,5=0,375 [B] 
Podklad pod odvodňovací žlab: 4*0,8*0,1=0,320 [C] 
Zásyp pod PK: (5*0,8*0,4)*2=3,200 [D] 
A+B+C+D=10,495 [E]</t>
  </si>
  <si>
    <t>položka zahrnuje dodávku předepsaného kameniva, mimostaveništní a vnitrostaveništní dopravu a jeho uložení  
není-li v zadávací dokumentaci uvedeno jinak, jedná se o nakupovaný materiál</t>
  </si>
  <si>
    <t>572121</t>
  </si>
  <si>
    <t>INFILTRAČNÍ POSTŘIK ASFALTOVÝ DO 1,0KG/M2</t>
  </si>
  <si>
    <t>Infiltrační postřik: 13+9=22,000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</si>
  <si>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</si>
  <si>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</si>
  <si>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</si>
  <si>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Spojovací postřik: 13+9=22,000 [A]</t>
  </si>
  <si>
    <t>574A03</t>
  </si>
  <si>
    <t>ASFALTOVÝ BETON PRO OBRUSNÉ VRSTVY ACO 11</t>
  </si>
  <si>
    <t>AB komunikace: (13+9)*0,04=0,880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</si>
  <si>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</si>
  <si>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574E06</t>
  </si>
  <si>
    <t>ASFALTOVÝ BETON PRO PODKLADNÍ VRSTVY ACP 16+, 16S</t>
  </si>
  <si>
    <t>AB komunikace: (13+9)*0,05=1,100 [A]</t>
  </si>
  <si>
    <t>58910</t>
  </si>
  <si>
    <t>VÝPLŇ SPAR ASFALTEM</t>
  </si>
  <si>
    <t>Výplň spár: 3+3,5+3,5+3,5+3,5+3=20,000 [A]</t>
  </si>
  <si>
    <t>položka zahrnuje:  
- dodávku předepsaného materiálu  
- vyčištění a výplň spar tímto materiálem</t>
  </si>
  <si>
    <t>Potrubí</t>
  </si>
  <si>
    <t>87434</t>
  </si>
  <si>
    <t>POTRUBÍ Z TRUB PLASTOVÝCH ODPADNÍCH DN DO 200MM</t>
  </si>
  <si>
    <t>Svodné potrubí od PV: 1,5=1,500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</si>
  <si>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</si>
  <si>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919112</t>
  </si>
  <si>
    <t>ŘEZÁNÍ ASFALTOVÉHO KRYTU VOZOVEK TL DO 100MM</t>
  </si>
  <si>
    <t>Řezání AB krytu: 3+3=6,000 [A]</t>
  </si>
  <si>
    <t>položka zahrnuje řezání vozovkové vrstvy v předepsané tloušťce, včetně spotřeby vody</t>
  </si>
  <si>
    <t>93556</t>
  </si>
  <si>
    <t>ŽLABY Z DÍLCŮ Z BETONU SVĚTLÉ ŠÍŘKY DO 400MM VČET MŘÍŽÍ</t>
  </si>
  <si>
    <t>Příčný odvodňovací žlab 4=4,000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</si>
  <si>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</si>
  <si>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SO 501</t>
  </si>
  <si>
    <t>Přejezd v km 36,017 (P5290) - Železniční svršek</t>
  </si>
  <si>
    <t>Poplatek za skládku KL: 84,6*1,8=152,280 [A]</t>
  </si>
  <si>
    <t>26 ks Betonové pražce =26,000 [A] 
0,270 t Hmotnost 1ks pražce =0,270 [B] 
A*B=7,020 [C]</t>
  </si>
  <si>
    <t>Poplatek za skládku polyetylenových podložek: 64*2*0,000160=0,020 [A]</t>
  </si>
  <si>
    <t>Poplatek za skládku pryžových podložek: 64*2*0,000160=0,020 [A]</t>
  </si>
  <si>
    <t>2,6*2  2x během stavby =5,200 [A]</t>
  </si>
  <si>
    <t>Zřízení nového KL: 42,320*2=84,640 [A]</t>
  </si>
  <si>
    <t>Doplnění KL při úpravě GPK: 260*0,5+165*0,2=163,000 [A]</t>
  </si>
  <si>
    <t>Zřízení nového KR mimo přejezd: 42,32-10,8=31,520 [A]</t>
  </si>
  <si>
    <t>Zřízení nového KR v přejezdu: 10,8=10,800 [A]</t>
  </si>
  <si>
    <t>Úprava GPK v km 35,924 289 - 36,183 954: ((36,183954-35,924289)*1000)*1*2=519,330 [A]</t>
  </si>
  <si>
    <t>3.podbití: 165=165,000 [A]</t>
  </si>
  <si>
    <t>Výměna kolejnic v okolí výměny KR: (10,088+12,592)*2=45,360 [A]</t>
  </si>
  <si>
    <t>Svaření kolejnic po zřízení nového KR a výměně kolejnic: (1+1+1+1)*2=8,000 [A]</t>
  </si>
  <si>
    <t>Zřízení nových kotev v úseku výměny KR: 14=14,000 [A]</t>
  </si>
  <si>
    <t>Dělení kolejnic při demontáži KR a výměně kolejnic: (1+1)*2=4,000 [A]</t>
  </si>
  <si>
    <t>Zřízení BK v novém KR:  
65=65,000 [A]</t>
  </si>
  <si>
    <t>Antikorozní provedení upevňovadel v přejezdu: 10,8=10,800 [A]</t>
  </si>
  <si>
    <t>Drážní stezky: 30*(1,3+1,3)=78,000 [A]</t>
  </si>
  <si>
    <t>Odstranění KL: 42,3*2=84,600 [A]</t>
  </si>
  <si>
    <t>Odvoz KL na skládku: 84,6*20=1 692,000 [A]</t>
  </si>
  <si>
    <t>965114</t>
  </si>
  <si>
    <t>DEMONTÁŽ KOLEJE NA BETONOVÝCH PRAŽCÍCH ROZEBRÁNÍM DO SOUČÁSTÍ</t>
  </si>
  <si>
    <t>16,32 m Demontáž kolejového roštu =16,320 [A]</t>
  </si>
  <si>
    <t>965116</t>
  </si>
  <si>
    <t>DEMONTÁŽ KOLEJE NA BETONOVÝCH PRAŽCÍCH - ODVOZ ROZEBRANÝCH SOUČÁSTÍ (Z MÍSTA DEMONTÁŽE NEBO Z MONTÁŽNÍ ZÁKLADNY) K LIKVIDACI</t>
  </si>
  <si>
    <t>Odvoz KR na skládku: (16,32*0,600)*20=195,840 [A]</t>
  </si>
  <si>
    <t>Demontáž stávajícího KR: 42,32=42,320 [A]</t>
  </si>
  <si>
    <t>Odvoz KR na skládku: (26*0,259)*60=404,040 [A]</t>
  </si>
  <si>
    <t>Demontáž kotev v úseku výměny KR: 22=22,000 [A] 
Demontáž kotev v úseku úpravy GPK: 57=57,000 [B] 
a+b=79,000 [C]</t>
  </si>
  <si>
    <t>Odvoz kotev z úseku výměny KR na skládku: (22*0,01)*20=4,400 [A]</t>
  </si>
  <si>
    <t>Zpětná montáž kotev v úseku úpravy GPK: 57=57,000 [A]</t>
  </si>
  <si>
    <t>R965</t>
  </si>
  <si>
    <t>ROZEBRÁNÍ ŽLÁBKOVÉ KOLEJNICE</t>
  </si>
  <si>
    <t>10*2=20,000 [A]</t>
  </si>
  <si>
    <t>1. Položka obsahuje:  
 – rozebrání železničního přejezdu nebo přechodu do součástí včetně hrubého očištění</t>
  </si>
  <si>
    <t>Nová přejezdová konstrukce: 10,8*3,6*2=77,760 [A]</t>
  </si>
  <si>
    <t>SO 502</t>
  </si>
  <si>
    <t>Přejezd v km 36,017 (P5290) - Železniční spodek</t>
  </si>
  <si>
    <t>Odkop pro ZKPP (50%): (39,2*6,2*0,5)*0,5=60,760 [A] 
Odkop pro chodník (50%): (2,5*0,3)*0,5=0,375 [B] 
Hloubení rýh pro trativody (50%): (22*0,6*1,2)*0,5=7,920 [C] 
Hloubení rýh pro svodné potrubí (50%): (2*0,6*1,2)*0,5=0,720 [D] 
Hloubení rýh pro žlaby (50%):((20*0,6*1,5)*2)*0,5=18,000 [E] 
Hloubení rýh pod pozemní komunikací (50%): (1*0,2*11)*2*0,5=2,200 [F] 
šachty: (1,4*1,4*1,3+1*1*1,5*1)*0,5=2,024 [G] 
(A+B+C+D+E+F+G)*2,1*1,1=212,518 [H]</t>
  </si>
  <si>
    <t>Odkop pro ZKPP (50%): (39,2*6,2*0,5)*0,5=60,760 [A] 
Odkop pro chodník (50%): (2,5*0,3)*0,5=0,375 [B] 
Hloubení rýh pro trativody (50%): (22*0,6*1,2)*0,5=7,920 [C] 
Hloubení rýh pro svodné potrubí (50%): (2*0,6*1,2)*0,5=0,720 [D] 
Hloubení rýh pro žlaby (50%):((20*0,6*1,5)*2)*0,5=18,000 [E] 
Hloubení rýh pod pozemní komunikací (50%): (1*0,2*11)*2*0,5=2,200 [F] 
šachty: (1,4*1,4*1,3+1*1*1,5*1)*0,5=2,024 [G] 
(A+B+C+D+E+F+G)*2,3*1,1=232,757 [H]</t>
  </si>
  <si>
    <t>Základy plotu: (0,5*0,5*0,5)*8=1,000 [A] 
2,5 Objemová hmotnost =2,500 [B] 
(A)*B=2,500 [C]</t>
  </si>
  <si>
    <t>R02971</t>
  </si>
  <si>
    <t>OSTAT POŽADAVKY - GEOTECHNICKÝ MONITORING NA POVRCHU</t>
  </si>
  <si>
    <t>Činnost geotechnika během výstavby zahrnuje provedení vzorků a zkoušek na základové spáře rekonstruovaného propustku, jejich vyhodnocení a případné navržení postupu zlepšení únosnosti základové spáry (viz geotechnický průzkum).</t>
  </si>
  <si>
    <t>Odkop pro ZKPP (50%): (39,2*6,2*0,5)*0,5=60,760 [A] 
Odkop pro chodník (50%): (2,5*0,3)*0,5=0,375 [B] 
(A+B)*1,1=67,249 [C]</t>
  </si>
  <si>
    <t>Odkop pro ZKPP (50%): (39,2*6,2*0,5)*0,5=60,760 [A] 
Odkop pro chodník (50%): (2,5*0,3)*0,5=0,375 [B] 
(A+B)*20*1,1=1 344,970 [C]</t>
  </si>
  <si>
    <t>Hloubení rýh pro trativody (50%): (22*0,6*1,2)*0,5=7,920 [A]  
Hloubení rýh pro svodné potrubí (50%): (2*0,6*1,2)*0,5=0,720 [B]  
Hloubení rýh pro žlaby (50%):((20*0,6*1,5)*2)*0,5=18,000 [C] 
Hloubení rýh pod pozemní komunikací (50%): (1*0,2*11)*2*0,5=2,200 [D] 
(A+B+C+D)*1,1=31,724 [E]</t>
  </si>
  <si>
    <t>Hloubení rýh pro trativody (50%): (22*0,6*1,2)*0,5=7,920 [A]  
Hloubení rýh pro svodné potrubí (50%): (2*0,6*1,2)*0,5=0,720 [B]  
Hloubení rýh pro žlaby (50%):((20*0,6*1,5)*2)*0,5=18,000 [C] 
Hloubení rýh pod pozemní komunikací (50%): (1*0,2*11)*2*0,5=2,200 [D] 
(A+B+C+D)*20*1,1=634,480 [E]</t>
  </si>
  <si>
    <t>13373A</t>
  </si>
  <si>
    <t>HLOUBENÍ ŠACHET ZAPAŽ I NEPAŽ TŘ. I - BEZ DOPRAVY</t>
  </si>
  <si>
    <t>šachty: (1,4*1,4*1,3+1*1*1,5*1)*0,5=2,024 [A]</t>
  </si>
  <si>
    <t>13373B</t>
  </si>
  <si>
    <t>HLOUBENÍ ŠACHET ZAPAŽ I NEPAŽ TŘ. I - DOPRAVA</t>
  </si>
  <si>
    <t>šachty: (1,4*1,4*1,3+1*1*1,5*1)*0,5*20=40,480 [A]</t>
  </si>
  <si>
    <t>13383A</t>
  </si>
  <si>
    <t>HLOUBENÍ ŠACHET ZAPAŽ I NEPAŽ TŘ. II - BEZ DOPRAVY</t>
  </si>
  <si>
    <t>13383B</t>
  </si>
  <si>
    <t>HLOUBENÍ ŠACHET ZAPAŽ I NEPAŽ TŘ. II - DOPRAVA</t>
  </si>
  <si>
    <t>Zhutnění podloží pod ZKPP (50%): (39,2*6,2)*0,5=121,520 [A]</t>
  </si>
  <si>
    <t>Terénní úpravy: 35+9+15+21+4+2*20=124,000 [A]</t>
  </si>
  <si>
    <t>Zatravnění: 35+9+15+21+4+2*20=124,000 [A]</t>
  </si>
  <si>
    <t>Základy</t>
  </si>
  <si>
    <t>21197</t>
  </si>
  <si>
    <t>OPLÁŠTĚNÍ ODVODŇOVACÍCH ŽEBER Z GEOTEXTILIE</t>
  </si>
  <si>
    <t>Opláštění trativodu: 22*(1,2+0,6+1,2)=66,000 [A]</t>
  </si>
  <si>
    <t>položka zahrnuje dodávku předepsané geotextilie, mimostaveništní a vnitrostaveništní dopravu a její uložení včetně potřebných přesahů (nezapočítávají se do výměry)</t>
  </si>
  <si>
    <t>Svislé konstrukce</t>
  </si>
  <si>
    <t>327135</t>
  </si>
  <si>
    <t>ZDI OPĚR, ZÁRUB, NÁBŘEŽ Z DÍLCŮ Z PŘEDPJ BET DO C30/37</t>
  </si>
  <si>
    <t>Opěrná zídka z krabicových dílů U3: 0,850*3=2,550 [A] 
Opěrná zídka z šikmých prvků: 0,982*2=1,964 [B] 
A+B=4,514 [C]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</si>
  <si>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</si>
  <si>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33817C</t>
  </si>
  <si>
    <t>SLOUPKY PLOTOVÉ Z DÍLCŮ KOVOVÝCH DO BETONOVÝCH PATEK</t>
  </si>
  <si>
    <t>KS</t>
  </si>
  <si>
    <t>Sloupky k plotu: 8=8,000 [A]</t>
  </si>
  <si>
    <t>- dodání a osazení předepsaného sloupku včetně PKO  
- případnou betonovou patku z předepsané třídy betonu  
- nutné zemní práce</t>
  </si>
  <si>
    <t>Podklad pod opěrnou zídku: 14*1,1*0,2=3,080 [A]</t>
  </si>
  <si>
    <t>Odláždění u VO: 3*1*0,2=0,600 [A] 
Podklad pro trativod: 10,8*0,5*0,05=0,270 [B]</t>
  </si>
  <si>
    <t>Lože a obsyp trativodu: 22*0,6*1,2=15,840 [A]  
Svodného potrubí: 2*0,5*0,5=0,500 [B] 
Opěrná zídka:(9+4,5)*1*0,3=4,050 [C] 
Kabelové žlaby: (20*0,6*1,5)=18,000 [D] 
Podklad chodníku ze ŠD: (2,5)*0,250=0,625 [E] 
Podklad chodníku ze DDK: (2,5)*0,04=0,100 [F] 
Zásyp pod PK: (1*0,2*11)*2=4,400 [G] 
A+B+C+D+E+F+G=43,515 [H]</t>
  </si>
  <si>
    <t>Odláždění u VO: 3*1*0,3=0,900 [A]</t>
  </si>
  <si>
    <t>501101</t>
  </si>
  <si>
    <t>ZŘÍZENÍ KONSTRUKČNÍ VRSTVY TĚLESA ŽELEZNIČNÍHO SPODKU ZE ŠTĚRKODRTI NOVÉ</t>
  </si>
  <si>
    <t>ZKPP: 39,2*6,2*0,2+2*6,2*0,2=51,088 [A]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</si>
  <si>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</si>
  <si>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582612</t>
  </si>
  <si>
    <t>KRYTY Z BETON DLAŽDIC SE ZÁMKEM ŠEDÝCH TL 80MM DO LOŽE Z KAM</t>
  </si>
  <si>
    <t>Dlažba 200 x 200 mm bez zkosených hran (ostrohranná)</t>
  </si>
  <si>
    <t>Plocha chodníku: 2,5=2,500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</si>
  <si>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</si>
  <si>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R501410</t>
  </si>
  <si>
    <t>ZŘÍZENÍ KONSTRUKČNÍ VRSTVY TĚLESA ŽELEZNIČNÍHO SPODKU Z KAMENIVA ZLEPŠENÉHO (STABILIZOVANÉHO) CEMENTEM</t>
  </si>
  <si>
    <t>ZKPP: 39,2*6,2*0,3=72,912 [A]</t>
  </si>
  <si>
    <t>1. Položka obsahuje:     
 – nákup a dodání materiálů pro uvedenou stabilizaci v požadované kvalitě podle zadávací dokumentace, včetně pojiva     
 – očištění podkladu případně zřízení spojovací vrstvy     
 – uložení materiálů pro stabilizaci dle předepsaného technologického předpisu     
 – zřízení vrstvy na místě nebo z dovezeného materiálu (z mísícího centra), bez rozlišení šířky, pokládání vrstvy po etapách, příp. dílčích vrstvách, včetně pracovních spar a spojů     
 – hutnění na předepsanou míru hutnění     
 – průkazní zkoušky, kontrolní zkoušky a kontrolní měření     
 – úpravu napojení, ukončení a těsnění podél odvodňovacích zařízení, vpustí, šachet apod.     
 – těsnění, tmelení a výplň spar a otvorů     
 – ošetření úložiště po celou dobu práce v něm včetně klimatických opatření     
 – ztížení v okolí vedení, konstrukcí a objektů a jejich dočasné zajištění     
 – ztížení provádění vč. hutnění ve ztížených podmínkách a stísněných prostorech     
 – úpravu povrchu vrstvy     
2. Položka neobsahuje:     
 X     
3. Způsob měření:     
Měří se metr krychlový.</t>
  </si>
  <si>
    <t>Úpravy povrchů, podlahy, výplně otvorů</t>
  </si>
  <si>
    <t>643231</t>
  </si>
  <si>
    <t>VRATA S OCEL ZÁRUBNÍ KOVOVÁ OTEVÍRAVÁ</t>
  </si>
  <si>
    <t>Branka k plotu 1=1,000 [A]</t>
  </si>
  <si>
    <t>položka zahrnuje:  
- dodávka vrat dle specifikace objednatele včetně předepsané povrchové úpravy  
- montáž nových vrat  
- seřízení výrobků k jejich plné funkčnosti</t>
  </si>
  <si>
    <t>Přidružená stavební výroba</t>
  </si>
  <si>
    <t>702113</t>
  </si>
  <si>
    <t>KABELOVÝ ŽLAB ZEMNÍ VČETNĚ KRYTU SVĚTLÉ ŠÍŘKY PŘES 250 MM</t>
  </si>
  <si>
    <t>Kabelový žlab CETIN: 20=20,000 [A]</t>
  </si>
  <si>
    <t>76792</t>
  </si>
  <si>
    <t>OPLOCENÍ Z DRÁTĚNÉHO PLETIVA POTAŽENÉHO PLASTEM</t>
  </si>
  <si>
    <t>Oplocení pozemku st. 54: 20*2=40,000 [A]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</si>
  <si>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podezdívka (272**)  
- součástí položky je  případně i ostnatý drát, uvažovaná plocha se pak vypočítává po horní hranu drátu.</t>
  </si>
  <si>
    <t>Svodné potrubí: 2=2,000 [A]</t>
  </si>
  <si>
    <t>875332</t>
  </si>
  <si>
    <t>POTRUBÍ DREN Z TRUB PLAST DN DO 150MM DĚROVANÝCH</t>
  </si>
  <si>
    <t>Trativod: 22=22,000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</si>
  <si>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</si>
  <si>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87633</t>
  </si>
  <si>
    <t>CHRÁNIČKY Z TRUB PLASTOVÝCH DN DO 150MM</t>
  </si>
  <si>
    <t>Chráničky ČEZ: 20=20,000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</si>
  <si>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</si>
  <si>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894846</t>
  </si>
  <si>
    <t>ŠACHTY KANALIZAČNÍ PLASTOVÉ D 400MM</t>
  </si>
  <si>
    <t>Šachty Š1: 1=1,000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</si>
  <si>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</si>
  <si>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89486</t>
  </si>
  <si>
    <t>ŠACHTY KANALIZAČNÍ PLASTOVÉ D 800MM</t>
  </si>
  <si>
    <t>Šachty Š2:1=1,000 [A]</t>
  </si>
  <si>
    <t>917223</t>
  </si>
  <si>
    <t>SILNIČNÍ A CHODNÍKOVÉ OBRUBY Z BETONOVÝCH OBRUBNÍKŮ ŠÍŘ 100MM</t>
  </si>
  <si>
    <t>Chodníkové obruby: 2,5+2+1,5=6,000 [A]</t>
  </si>
  <si>
    <t>Položka zahrnuje:  
dodání a pokládku betonových obrubníků o rozměrech předepsaných zadávací dokumentací  
betonové lože i boční betonovou opěrku.</t>
  </si>
  <si>
    <t>966842</t>
  </si>
  <si>
    <t>ODSTRANĚNÍ OPLOCENÍ Z DRÁT PLETIVA</t>
  </si>
  <si>
    <t>Demontáž oplocení: 20=20,000 [A]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</si>
  <si>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</si>
  <si>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503</t>
  </si>
  <si>
    <t>Přejezd v km 36,017 (P5290) - Železniční přejezd</t>
  </si>
  <si>
    <t>Odkop pro komunikaci (50%): ((22+25)*0,4)*0,5=9,400 [A] 
Odkop pro chodník (50%): ((5+5)*0,3)*0,5=1,500 [B] 
(A+B)*2,1*1,1=25,179 [C]</t>
  </si>
  <si>
    <t>Odkop pro komunikaci (50%): ((22+25)*0,4)*0,5=9,400 [A] 
Odkop pro chodník (50%): ((5+5)*0,3)*0,5=1,500 [B] 
(A+B)*2,3*1,1=27,577 [C]</t>
  </si>
  <si>
    <t>Odstranění AB krytu komunikace - Mezi kolejnicemi: (9*1,4*0,15)=1,890 [A] 
Odstranění AB krytu komunikace - Vně koleje: ((27+30)*0,150)=8,550 [B] 
(A+B)*2,4=25,056 [C]</t>
  </si>
  <si>
    <t>Objem odstraněné dlažby z chodníku: 2,5*0,08=0,200 [A] 
Zahradní obruby: 1,5*0,06=0,090 [B] 
Silniční obruby: (1,5+2)*0,1=0,350 [C] 
Objem přídlažby PK: 1,5*0,25*0,1=0,038 [D] 
2,5 Objemová hmotnost =2,500 [E] 
(A+B+C+D)*E=1,695 [F]</t>
  </si>
  <si>
    <t>11313A</t>
  </si>
  <si>
    <t>ODSTRANĚNÍ KRYTU ZPEVNĚNÝCH PLOCH S ASFALTOVÝM POJIVEM - BEZ DOPRAVY</t>
  </si>
  <si>
    <t>Odstranění AB krytu komunikace - Mezi kolejnicemi: (9*1,4*0,15)=1,890 [A]</t>
  </si>
  <si>
    <t>11313B</t>
  </si>
  <si>
    <t>ODSTRANĚNÍ KRYTU ZPEVNĚNÝCH PLOCH S ASFALTOVÝM POJIVEM - DOPRAVA</t>
  </si>
  <si>
    <t>Odstranění AB krytu komunikace - Mezi kolejnicemi: (9*1,4*0,15)*2,4*20=90,720 [A]</t>
  </si>
  <si>
    <t>11318A</t>
  </si>
  <si>
    <t>ODSTRANĚNÍ KRYTU ZPEVNĚNÝCH PLOCH Z DLAŽDIC - BEZ DOPRAVY</t>
  </si>
  <si>
    <t>Objem odstraněné dlažby z chodníku: 2,5*0,08=0,200 [A] 
Objem přídlažby PK: 1,5*0,25*0,1=0,038 [B]</t>
  </si>
  <si>
    <t>11318B</t>
  </si>
  <si>
    <t>ODSTRANĚNÍ KRYTU ZPEVNĚNÝCH PLOCH Z DLAŽDIC - DOPRAVA</t>
  </si>
  <si>
    <t>Objem odstraněné dlažby z chodníku: 2,5*0,08=0,200 [A] 
Objem přídlažby PK: 1,5*0,25*0,1=0,038 [B] 
2,5 Objemová hmotnost =2,500 [C] 
20 km doprava =20,000 [D] 
(A+B)*C*D=11,900 [E]</t>
  </si>
  <si>
    <t>11351A</t>
  </si>
  <si>
    <t>ODSTRANĚNÍ ZÁHONOVÝCH OBRUBNÍKŮ - BEZ DOPRAVY</t>
  </si>
  <si>
    <t>Zahradní obruby: 1,5=1,500 [A]</t>
  </si>
  <si>
    <t>11351B</t>
  </si>
  <si>
    <t>ODSTRANĚNÍ ZÁHONOVÝCH OBRUBNÍKŮ - DOPRAVA</t>
  </si>
  <si>
    <t>Zahradní obruby: 1,5*0,06=0,090 [A] 
2,5 Objemová hmotnost =2,500 [B] 
20 km doprava =20,000 [C] 
A*B*C=4,500 [D]</t>
  </si>
  <si>
    <t>11352A</t>
  </si>
  <si>
    <t>ODSTRANĚNÍ CHODNÍKOVÝCH A SILNIČNÍCH OBRUBNÍKŮ BETONOVÝCH - BEZ DOPRAVY</t>
  </si>
  <si>
    <t>Silniční obruby: 1,5+2=3,500 [A]</t>
  </si>
  <si>
    <t>11352B</t>
  </si>
  <si>
    <t>ODSTRANĚNÍ CHODNÍKOVÝCH A SILNIČNÍCH OBRUBNÍKŮ BETONOVÝCH - DOPRAVA</t>
  </si>
  <si>
    <t>Silniční obruby: (1,5+2)*0,1=0,350 [A] 
2,5 Objemová hmotnost =2,500 [B] 
20 km doprava =20,000 [C] 
A*B*C=17,500 [D]</t>
  </si>
  <si>
    <t>Odstranění AB krytu komunikace - Vně koleje: ((27+30)*0,150)=8,550 [A]</t>
  </si>
  <si>
    <t>Odstranění AB krytu komunikace - Vně koleje: ((27+30)*0,150)*2,4*20=410,400 [A]</t>
  </si>
  <si>
    <t>Odkop pro komunikaci (50%): ((22+25)*0,4)*0,5=9,400 [A] 
Odkop pro chodník (50%): ((5+5)*0,3)*0,5=1,500 [B] 
(A+B)*1,1=11,990 [C]</t>
  </si>
  <si>
    <t>Odkop pro komunikaci (50%): ((22+25)*0,4)*0,5=9,400 [A] 
Odkop pro chodník (50%): ((5+5)*0,3)*0,5=1,500 [B] 
(A+B)*20*1,1=239,800 [C]</t>
  </si>
  <si>
    <t>Krajnice a její zhutnění podél PK: 4+3,5=7,500 [A]</t>
  </si>
  <si>
    <t>Zhutnění podkladu (50%): (22+25+5+5)*0,5=28,500 [A]</t>
  </si>
  <si>
    <t>Beton pod závěrnou zídku: (10,8*0,8*0,5)*2=8,640 [A]</t>
  </si>
  <si>
    <t>Podklad komunikace ze ŠD: (22+25)*0,35=16,450 [A]  
Podklad chodníku ze ŠD: (5+5)*0,250=2,500 [B] 
Podklad chodníku ze DDK: (5+5)*0,04=0,400 [C] 
A+B+C=19,350 [D]</t>
  </si>
  <si>
    <t>56962</t>
  </si>
  <si>
    <t>ZPEVNĚNÍ KRAJNIC Z RECYKLOVANÉHO MATERIÁLU TL DO 100MM</t>
  </si>
  <si>
    <t>Krajnice: 2+2=4,000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</si>
  <si>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</si>
  <si>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Infiltrační postřik komunikace: 20+23=43,000 [A]</t>
  </si>
  <si>
    <t>Spojovací postřik: (20+23)*2=86,000 [A]</t>
  </si>
  <si>
    <t>574A04</t>
  </si>
  <si>
    <t>ASFALTOVÝ BETON PRO OBRUSNÉ VRSTVY ACO 11+, 11S</t>
  </si>
  <si>
    <t>Plocha PK: (20+23)*0,04=1,720 [A]</t>
  </si>
  <si>
    <t>574C06</t>
  </si>
  <si>
    <t>ASFALTOVÝ BETON PRO LOŽNÍ VRSTVY ACL 16+, 16S</t>
  </si>
  <si>
    <t>Plocha PK: (20+23)*0,06=2,580 [A]</t>
  </si>
  <si>
    <t>574E07</t>
  </si>
  <si>
    <t>ASFALTOVÝ BETON PRO PODKLADNÍ VRSTVY ACP 22+, 22S</t>
  </si>
  <si>
    <t>Plocha PK: (20+23)*0,09=3,870 [A]</t>
  </si>
  <si>
    <t>Plocha chodníku: 5+5=10,000 [A]</t>
  </si>
  <si>
    <t>Výplň spár: 7+7=14,000 [A]</t>
  </si>
  <si>
    <t>Chodníkové obruby: 3,5*2=7,000 [B]</t>
  </si>
  <si>
    <t>917224</t>
  </si>
  <si>
    <t>SILNIČNÍ A CHODNÍKOVÉ OBRUBY Z BETONOVÝCH OBRUBNÍKŮ ŠÍŘ 150MM</t>
  </si>
  <si>
    <t>Silniční obruby: 3,5*2=7,000 [A]</t>
  </si>
  <si>
    <t>919113</t>
  </si>
  <si>
    <t>ŘEZÁNÍ ASFALTOVÉHO KRYTU VOZOVEK TL DO 150MM</t>
  </si>
  <si>
    <t>Řezání AB krytu: 7+7=14,000 [A]</t>
  </si>
  <si>
    <t>R921112</t>
  </si>
  <si>
    <t>ŽELEZNIČNÍ PŘEJEZD PLASTBETONOVÝ NA BETONOVÝCH PRAŽCÍCH</t>
  </si>
  <si>
    <t>Nová přejezdová konstrukce: 10,8*3,6=38,880 [A]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</si>
  <si>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</si>
  <si>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SO 504</t>
  </si>
  <si>
    <t>Přejezd v km 36,017 (P5290) - Pozemní komunikace</t>
  </si>
  <si>
    <t>Odkop pro komunikaci (50%): ((59+26)*0,4)*0,5=17,000 [A] 
A*2,1*1,1=39,270 [B]</t>
  </si>
  <si>
    <t>Odkop pro komunikaci (50%): ((59+26)*0,4)*0,5=17,000 [A] 
A*2,3*1,1=43,010 [B]</t>
  </si>
  <si>
    <t>Odstranění AB krytu komunikace: ((56+23)*0,150)=11,850 [A] 
(A)*2,4=28,440 [B]</t>
  </si>
  <si>
    <t>Odstranění AB krytu komunikace: ((56+23)*0,150)=11,850 [A]</t>
  </si>
  <si>
    <t>Odstranění AB krytu komunikace: ((56+23)*0,150)*2,4*20=568,800 [A]</t>
  </si>
  <si>
    <t>Odkop pro komunikaci (50%): ((59+26)*0,4)*0,5=17,000 [A] 
A*1,1=18,700 [B]</t>
  </si>
  <si>
    <t>Odkop pro komunikaci (50%): ((59+26)*0,4)*0,5=17,000 [A] 
A*20*1,1=374,000 [B]</t>
  </si>
  <si>
    <t>Krajnice a její zhutnění podél PK: 7+5=12,000 [A]</t>
  </si>
  <si>
    <t>Zhutnění podkladu pod komunikací (50%): (59+26)*0,5=42,500 [A]</t>
  </si>
  <si>
    <t>Podklad komunikace ze ŠD: (56+23)*0,35=27,650 [A]</t>
  </si>
  <si>
    <t>Krajnice: 3,5+2,5=6,000 [A]</t>
  </si>
  <si>
    <t>Infiltrační postřik komunikace: 56+23=79,000 [A]</t>
  </si>
  <si>
    <t>Spojovací postřik: (56+23)*2=158,000 [A]</t>
  </si>
  <si>
    <t>Plocha PK: (56+23)*0,04=3,160 [A]</t>
  </si>
  <si>
    <t>Plocha PK: (56+23)*0,06=4,740 [A]</t>
  </si>
  <si>
    <t>Plocha PK: (56+23)*0,09=7,110 [A]</t>
  </si>
  <si>
    <t>Výplň spár: 6,5+6=12,500 [A]</t>
  </si>
  <si>
    <t>89921</t>
  </si>
  <si>
    <t>VÝŠKOVÁ ÚPRAVA POKLOPŮ</t>
  </si>
  <si>
    <t>Úprava povrchových znaků inženýrských sítí dle projektové dokumentace.</t>
  </si>
  <si>
    <t>3=3,000 [A]</t>
  </si>
  <si>
    <t>- položka výškové úpravy zahrnuje všechny nutné práce a materiály pro zvýšení nebo snížení zařízení (včetně nutné úpravy stávajícího povrchu vozovky nebo chodníku).</t>
  </si>
  <si>
    <t>R89980</t>
  </si>
  <si>
    <t>TELEVIZNÍ PROHLÍDKA POTRUBÍ</t>
  </si>
  <si>
    <t>Před započetím prací: 1=1,000 [A] 
Po ukončení prací: 1=1,000 [B] 
A+B=2,000 [C]</t>
  </si>
  <si>
    <t>položka zahrnuje prohlídku potrubí televizní kamerou, záznam prohlídky na nosičích DVD a vyhotovení závěrečného písemného protokolu</t>
  </si>
  <si>
    <t>914131</t>
  </si>
  <si>
    <t>DOPRAVNÍ ZNAČKY ZÁKLADNÍ VELIKOSTI OCELOVÉ FÓLIE TŘ 2 - DODÁVKA A MONTÁŽ</t>
  </si>
  <si>
    <t>Značka A29 "Železniční přejezd se závorami"</t>
  </si>
  <si>
    <t>Montáž značky A29: 2=2,000 [A]</t>
  </si>
  <si>
    <t>položka zahrnuje:  
- dodávku a montáž značek v požadovaném provedení</t>
  </si>
  <si>
    <t>914133</t>
  </si>
  <si>
    <t>DOPRAVNÍ ZNAČKY ZÁKLADNÍ VELIKOSTI OCELOVÉ FÓLIE TŘ 2 - DEMONTÁŽ</t>
  </si>
  <si>
    <t>Demontáž značky A30: 2=2,000 [A]</t>
  </si>
  <si>
    <t>Položka zahrnuje odstranění, demontáž a odklizení materiálu s odvozem na předepsané místo</t>
  </si>
  <si>
    <t>915111</t>
  </si>
  <si>
    <t>VODOROVNÉ DOPRAVNÍ ZNAČENÍ BARVOU HLADKÉ - DODÁVKA A POKLÁDKA</t>
  </si>
  <si>
    <t>V5: (3*0,5)*2=3,000 [A]  
V1a: (24*0,125)=3,000 [B] 
V4: (24*0,125*2)=6,000 [C] 
Celkem: A+B+C=12,000 [D]</t>
  </si>
  <si>
    <t>položka zahrnuje:  
- dodání a pokládku nátěrového materiálu (měří se pouze natíraná plocha)  
- předznačení a reflexní úpravu</t>
  </si>
  <si>
    <t>915221</t>
  </si>
  <si>
    <t>VODOR DOPRAV ZNAČ PLASTEM STRUKTURÁLNÍ NEHLUČNÉ - DOD A POKLÁDKA</t>
  </si>
  <si>
    <t>Silniční obruby: 12+3=15,000 [A]</t>
  </si>
  <si>
    <t>Řezání AB krytu: 6,5+6=12,500 [A]</t>
  </si>
  <si>
    <t>SO 505</t>
  </si>
  <si>
    <t>Propustek v km 36,004</t>
  </si>
  <si>
    <t>107,642m3 * 1,8=193,756 [A]</t>
  </si>
  <si>
    <t>015330</t>
  </si>
  <si>
    <t>POPLATKY ZA LIKVIDACŮ ODPADŮ NEKONTAMINOVANÝCH - 17 05 04 KAMENNÁ SUŤ</t>
  </si>
  <si>
    <t>60 * 2,7 =162,000 [A]</t>
  </si>
  <si>
    <t>R02950</t>
  </si>
  <si>
    <t>OSTATNÍ POŽADAVKY - POSUDKY, KONTROLY, REVIZNÍ ZPRÁVY</t>
  </si>
  <si>
    <t>dle směrnice SŽDC Č.55, 2009-04</t>
  </si>
  <si>
    <t>24=24,000 [A]</t>
  </si>
  <si>
    <t>11120</t>
  </si>
  <si>
    <t>ODSTRANĚNÍ KŘOVIN</t>
  </si>
  <si>
    <t>10=10,000 [A]</t>
  </si>
  <si>
    <t>odstranění křovin a stromů do průměru 100 mm  
doprava dřevin bez ohledu na vzdálenost  
spálení na hromadách nebo štěpkování</t>
  </si>
  <si>
    <t>11524</t>
  </si>
  <si>
    <t>PŘEVEDENÍ VODY POTRUBÍM DN 400 NEBO ŽLABY R.O. DO 1,4M</t>
  </si>
  <si>
    <t>18=18,000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</si>
  <si>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</si>
  <si>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125731</t>
  </si>
  <si>
    <t>VYKOPÁVKY ZE ZEMNÍKŮ A SKLÁDEK TŘ. I, ODVOZ DO 1KM</t>
  </si>
  <si>
    <t>100=100,000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</si>
  <si>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</si>
  <si>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131731</t>
  </si>
  <si>
    <t>HLOUBENÍ JAM ZAPAŽ I NEPAŽ TŘ. I, ODVOZ DO 1KM</t>
  </si>
  <si>
    <t>100=100,000 [A] zpětné použití</t>
  </si>
  <si>
    <t>13173A</t>
  </si>
  <si>
    <t>HLOUBENÍ JAM ZAPAŽ I NEPAŽ TŘ. I - BEZ DOPRAVY</t>
  </si>
  <si>
    <t>8,72 * 5,4 =47,088 [A] Pod klenbou  
22,76 * 4,4 =100,144 [B] na vtoku 
22,76 * 2,5=56,900 [C] na výtoku 
100=100,000 [D] zpětné použití 
a+b+c - d=104,132 [E] celkem</t>
  </si>
  <si>
    <t>13173B</t>
  </si>
  <si>
    <t>HLOUBENÍ JAM ZAPAŽ I NEPAŽ TŘ. I - DOPRAVA</t>
  </si>
  <si>
    <t>8,72 * 5,4 =47,088 [A] Pod klenbou  
22,76 * 4,4 =100,144 [B] na vtoku 
22,76 * 2,5=56,900 [C] na výtoku 
100=100,000 [D] zpětné použití 
a+b+c-d=104,132 [E] celkem 
E * 10=1 041,320 [F] km  celkem na vzdálenost</t>
  </si>
  <si>
    <t>171101</t>
  </si>
  <si>
    <t>ULOŽENÍ SYPANINY DO NÁSYPŮ SE ZHUTNĚNÍM DO 95% PS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</si>
  <si>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</si>
  <si>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</si>
  <si>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</si>
  <si>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100=100,000 [A] zpetné použití 
204,132 - A=104,132 [B] na skládku 
0,05*9*7=3,150 [C] vrt pro zápory 
0,015*2*12=0,360 [D] vrt pro zemní kotvy 
a+b+c+d=207,642 [E] celkem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</si>
  <si>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</si>
  <si>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</si>
  <si>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</si>
  <si>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Průzkum (parametry zeminy) budou ověřeny na místě v době stavby.  
V případě, že základová spára nebude splňovat požadavky, bude zemina nahrazenadrceným kamenivem vhodné frakce (125 mm) tloušťky 1000 mm.</t>
  </si>
  <si>
    <t>12*1*3,4=40,800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</si>
  <si>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</si>
  <si>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22594</t>
  </si>
  <si>
    <t>ZÁPOROVÉ PAŽENÍ Z KOVU TRVALÉ</t>
  </si>
  <si>
    <t>7*9*42,6=2 683,800 [A] 
2*(2,86+1,73)*18,8=172,584 [B] 
(a+b)/1000=2,856 [C]</t>
  </si>
  <si>
    <t>položka zahrnuje dodávku ocelových zápor, jejich osazení do připravených vrtů včetně zabetonování konců a obsypu, případně jejich zaberanění. Ocelová převázka se započítá do výsledné hmotnosti.</t>
  </si>
  <si>
    <t>22695A</t>
  </si>
  <si>
    <t>VÝDŘEVA ZÁPOROVÉHO PAŽENÍ DOČASNÁ (PLOCHA)</t>
  </si>
  <si>
    <t>(1,5+1,5+1,3+1,3+1,2+0,5)=7,300 [A] 
a*3,8=27,740 [B]</t>
  </si>
  <si>
    <t>položka zahrnuje osazení pažin bez ohledu na druh, jejich opotřebení a jejich odstranění</t>
  </si>
  <si>
    <t>228172</t>
  </si>
  <si>
    <t>ODŘEZÁNÍ PILOT Z KOVOVÝCH DÍLCŮ</t>
  </si>
  <si>
    <t>7=7,000 [A]</t>
  </si>
  <si>
    <t>zahrnuje i vodorovnou dopravu a uložení na skládku (bez poplatku)</t>
  </si>
  <si>
    <t>26113</t>
  </si>
  <si>
    <t>VRTY PRO KOTVENÍ, INJEKTÁŽ A MIKROPILOTY NA POVRCHU TŘ. I D DO 150MM</t>
  </si>
  <si>
    <t>2*12=24,000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</si>
  <si>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</si>
  <si>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26115</t>
  </si>
  <si>
    <t>VRTY PRO KOTVENÍ, INJEKTÁŽ A MIKROPILOTY NA POVRCHU TŘ. I D DO 300MM</t>
  </si>
  <si>
    <t>9*7=63,000 [A]</t>
  </si>
  <si>
    <t>27157</t>
  </si>
  <si>
    <t>POLŠTÁŘE POD ZÁKLADY Z KAMENIVA TĚŽENÉHO</t>
  </si>
  <si>
    <t>polštář pod základy z šterkkové zeminy s příměsí jemnozrrných zemin</t>
  </si>
  <si>
    <t>2,25*1,75*0,35*2=2,756 [A] zídky 
1,7*0,9*5,8=8,874 [B] mezi oderami 
a+b=11,630 [C]</t>
  </si>
  <si>
    <t>272325</t>
  </si>
  <si>
    <t>ZÁKLADY ZE ŽELEZOBETONU DO C30/37</t>
  </si>
  <si>
    <t>2,8*0,4*0,65 * 2 =1,456 [A] zesílení 
2,8*14*0,25 =9,800 [B] deska 
a+b=11,256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</si>
  <si>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</si>
  <si>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272366</t>
  </si>
  <si>
    <t>VÝZTUŽ ZÁKLADŮ Z KARI SÍTÍ</t>
  </si>
  <si>
    <t>790,1/1000=0,790 [A] sítě 
10,7/1000=0,011 [B] spony pro zajištění polohy 
a+b=0,801 [C]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</si>
  <si>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</si>
  <si>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285378</t>
  </si>
  <si>
    <t>KOTVENÍ NA POVRCHU Z PŘEDPÍNACÍ VÝZTUŽE DL. DO 10M</t>
  </si>
  <si>
    <t>2=2,000 [A]</t>
  </si>
  <si>
    <t>položka zahrnuje dodávku předepsané kotvy, případně její protikorozní úpravu, její osazení do vrtu, zainjektování a napnutí, případně opěrné desky  
nezahrnuje vrty</t>
  </si>
  <si>
    <t>285379</t>
  </si>
  <si>
    <t>PŘÍPLATEK ZA DALŠÍ 1M KOTVENÍ NA POVRCHU Z PŘEDPÍNACÍ VÝZTUŽE</t>
  </si>
  <si>
    <t>2*2=4,000 [A]</t>
  </si>
  <si>
    <t>položka zahrnuje příplatek k ceně kotvy za další 1m přes 10m  
zahrnuje dodávku 1m předepsané kotvy, případně její protikorozní úpravu, její osazení do vrtu, zainjektování a napnutí</t>
  </si>
  <si>
    <t>327325</t>
  </si>
  <si>
    <t>ZDI OPĚRNÉ, ZÁRUBNÍ, NÁBŘEŽNÍ ZE ŽELEZOVÉHO BETONU DO C30/37</t>
  </si>
  <si>
    <t>2*1,6=3,200 [A]</t>
  </si>
  <si>
    <t>327365</t>
  </si>
  <si>
    <t>VÝZTUŽ ZDÍ OPĚRNÝCH, ZÁRUBNÍCH, NÁBŘEŽNÍCH Z OCELI 10505, B500B</t>
  </si>
  <si>
    <t>250,76/1000=0,251 [A]</t>
  </si>
  <si>
    <t>348173</t>
  </si>
  <si>
    <t>ZÁBRADLÍ Z DÍLCŮ KOVOVÝCH ŽÁROVĚ ZINK PONOREM S NÁTĚREM</t>
  </si>
  <si>
    <t>KG</t>
  </si>
  <si>
    <t>435,27+23,5=458,770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</si>
  <si>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</si>
  <si>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389325</t>
  </si>
  <si>
    <t>MOSTNÍ RÁMOVÉ KONSTRUKCE ZE ŽELEZOBETONU C30/37</t>
  </si>
  <si>
    <t>Nadbetonovaná římsa</t>
  </si>
  <si>
    <t>1 + 0,67 =1,670 [A] římsy na výtoku + na vtoku</t>
  </si>
  <si>
    <t>389365</t>
  </si>
  <si>
    <t>VÝZTUŽ MOSTNÍ RÁMOVÉ KONSTRUKCE Z OCELI 10505, B500B</t>
  </si>
  <si>
    <t>65,47/1000 =0,065 [A] vtoková římsa 
97,85/1000 =0,098 [B] výtoková římsa 
a+b =0,163 [C] celkem</t>
  </si>
  <si>
    <t>R389126</t>
  </si>
  <si>
    <t>MOSTNÍ RÁMOVÉ KONSTR Z DÍLCŮ ŽELEZOBET DO C50/60</t>
  </si>
  <si>
    <t>prefabrikované rámové dílce 2x2m</t>
  </si>
  <si>
    <t>1,84 * 14 =25,760 [A]</t>
  </si>
  <si>
    <t>45131</t>
  </si>
  <si>
    <t>PODKL A VÝPLŇ VRSTVY Z PROST BET</t>
  </si>
  <si>
    <t>Betonové lože kamenné dlažby, tl. bet. lože 0,15m</t>
  </si>
  <si>
    <t>14,5+50,5 =65,000 [A] odláždění na vtoku + výtoku 
0,3*0,3*(5+18)=2,070 [B] prahy kamenné dlažby 
a*0,15 + b=11,820 [C] celkem</t>
  </si>
  <si>
    <t>Jílocementová (nebo jiná obdobná) směs, min. pevnost 11,5 MPa</t>
  </si>
  <si>
    <t>7,5=7,500 [A]</t>
  </si>
  <si>
    <t>podkladní beton pod základ</t>
  </si>
  <si>
    <t>0,20 * 3,1 * 13,2 =8,184 [A]</t>
  </si>
  <si>
    <t>45850</t>
  </si>
  <si>
    <t>VÝPLŇ ZA OPĚRAMI A ZDMI Z KAMENIVA</t>
  </si>
  <si>
    <t>65=65,000 [A] přechodový klín</t>
  </si>
  <si>
    <t>Odláždění obsypových kuželů, dlažbou z lom kamene tl. kamene 0,2m</t>
  </si>
  <si>
    <t>(14,5+50,5)*0,2=13,000 [A]</t>
  </si>
  <si>
    <t>711111</t>
  </si>
  <si>
    <t>IZOLACE BĚŽNÝCH KONSTRUKCÍ PROTI ZEMNÍ VLHKOSTI ASFALTOVÝMI NÁTĚRY</t>
  </si>
  <si>
    <t>8,14*14=113,960 [A] rámové prefabrikáty 
4,4*1,6*2=14,080 [B] zídky 
a+b=128,040 [C] celkem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</si>
  <si>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</si>
  <si>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711509</t>
  </si>
  <si>
    <t>OCHRANA IZOLACE NA POVRCHU TEXTILIÍ</t>
  </si>
  <si>
    <t>položka zahrnuje:  
- dodání  předepsaného ochranného materiálu  
- zřízení ochrany izolace</t>
  </si>
  <si>
    <t>91345</t>
  </si>
  <si>
    <t>NIVELAČNÍ ZNAČKY KOVOVÉ</t>
  </si>
  <si>
    <t>4=4,000 [A]</t>
  </si>
  <si>
    <t>položka zahrnuje:  
- dodání a osazení nivelační značky včetně nutných zemních prací  
- vnitrostaveništní a mimostaveništní dopravu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</si>
  <si>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</si>
  <si>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</si>
  <si>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</si>
  <si>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96613A</t>
  </si>
  <si>
    <t>BOURÁNÍ KONSTRUKCÍ Z KAMENE NA MC - BEZ DOPRAVY</t>
  </si>
  <si>
    <t>60 =60,000 [A] bourání stávajícího objektu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</si>
  <si>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</si>
  <si>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96613B</t>
  </si>
  <si>
    <t>BOURÁNÍ KONSTRUKCÍ Z KAMENE NA MC - DOPRAVA</t>
  </si>
  <si>
    <t>60 * 2,7 * 20 =3 240,000 [A]</t>
  </si>
  <si>
    <t>966184</t>
  </si>
  <si>
    <t>DEMONTÁŽ KONSTRUKCÍ KOVOVÝCH S ODVOZEM DO 5KM</t>
  </si>
  <si>
    <t>0,312=0,312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</si>
  <si>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</si>
  <si>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 506</t>
  </si>
  <si>
    <t>Přejezd v km 36,017 (P5290) - Chodník</t>
  </si>
  <si>
    <t>Odkop pro chodník (50%): ((19,5+4,5)*0,3)*0,5=3,600 [A] 
(A)*2,1*1,1=8,316 [B]</t>
  </si>
  <si>
    <t>Odkop pro chodník (50%): ((19,5+4,5)*0,3)*0,5=3,600 [A] 
(A)*2,3*1,1=9,108 [B]</t>
  </si>
  <si>
    <t>Objem odstraněné dlažby z chodníku: (19,5+4,5)*0,08=1,920 [A] 
Objem přídlažby PK: (12+3)*0,25*0,1=0,375 [B] 
Zahradní obruby: 15,5*0,06=0,930 [C] 
Silniční obruby: (12+3)*0,1=1,500 [D] 
2,5 Objemová hmotnost =2,500 [E] 
(A+B+C+D)*E=11,813 [F]</t>
  </si>
  <si>
    <t>Objem odstraněné dlažby z chodníku: (19,5+4,5)*0,08=1,920 [A] 
Objem přídlažby PK: (12+3)*0,25*0,1=0,375 [B]</t>
  </si>
  <si>
    <t>Objem odstraněné dlažby z chodníku: (19,5+4,5)*0,08=1,920 [A] 
Objem přídlažby PK: (12+3)*0,25*0,1=0,375 [B] 
2,5 Objemová hmotnost =2,500 [C] 
20 km doprava =20,000 [D] 
(A+B)*C*D=114,750 [E]</t>
  </si>
  <si>
    <t>Zahradní obruby: (13+1,5+1)=15,500 [A]</t>
  </si>
  <si>
    <t>Zahradní obruby: 15,5*0,06=0,930 [A] 
2,5 Objemová hmotnost =2,500 [B] 
20 km doprava =20,000 [C] 
A*B*C=46,500 [D]</t>
  </si>
  <si>
    <t>Silniční obruby: (12+3)=15,000 [A]</t>
  </si>
  <si>
    <t>Silniční obruby: (12+3)*0,1=1,500 [A] 
2,5 Objemová hmotnost =2,500 [B] 
20 km doprava =20,000 [C] 
A*B*C=75,000 [D]</t>
  </si>
  <si>
    <t>Odkop pro chodník (50%): ((19,5+4,5)*0,3)*0,5=3,600 [A] 
(A)*1,1=3,960 [B]</t>
  </si>
  <si>
    <t>Odkop pro chodník (50%): ((19,5+4,5)*0,3)*0,5=3,600 [A] 
(A)*20*1,1=79,200 [B]</t>
  </si>
  <si>
    <t>Zhutnění podkladu pod chodníkem (50%): (19,5+4,5)*0,5=12,000 [B]</t>
  </si>
  <si>
    <t>Podklad chodníku ze ŠD: (19,5+4,5)*0,250=6,000 [A] 
Podklad chodníku ze DDK: (19,5+4,5)*0,04=0,960 [B] 
A+B=6,960 [C]</t>
  </si>
  <si>
    <t>Plocha chodníku: (19,5+4,5-4-1,5)=18,500 [A]</t>
  </si>
  <si>
    <t>58261B</t>
  </si>
  <si>
    <t>KRYTY Z BETON DLAŽDIC SE ZÁMKEM BAREV RELIÉF TL 80MM DO LOŽE Z KAM</t>
  </si>
  <si>
    <t>Signální a varovné pásy: (4+1,5)=5,500 [A]</t>
  </si>
  <si>
    <t>Chodníkové obruby: 13+3=16,000 [A]</t>
  </si>
  <si>
    <t>SO 902</t>
  </si>
  <si>
    <t>Elektrická přípojka PZS P5290 a P5289</t>
  </si>
  <si>
    <t>Rozvaděče</t>
  </si>
  <si>
    <t>703412</t>
  </si>
  <si>
    <t>ELEKTROINSTALAČNÍ TRUBKA PLASTOVÁ VČETNĚ UPEVNĚNÍ A PŘÍSLUŠENSTVÍ DN PRŮMĚRU PŘES 25 DO 40 MM</t>
  </si>
  <si>
    <t>1. Položka obsahuje:  
 – přípravu podkladu pro osazení  
2. Položka neobsahuje:  
 X  
3. Způsob měření:  
Měří se metr délkový.</t>
  </si>
  <si>
    <t>741413</t>
  </si>
  <si>
    <t>ZÁSUVKA/PŘÍVODKA PRŮMYSLOVÁ, KRYTÍ IP 44 400 V, DO 63 A</t>
  </si>
  <si>
    <t>1. Položka obsahuje:  
 – kompletní přístroj v krytu vč. příslušenství  
2. Položka neobsahuje:  
 X  
3. Způsob měření:  
Udává se počet kusů kompletní konstrukce nebo práce.</t>
  </si>
  <si>
    <t>743D11</t>
  </si>
  <si>
    <t>SKŘÍŇ PŘÍPOJKOVÁ POJISTKOVÁ KOMPAKTNÍ PILÍŘOVÁ DO 63 A, DO 50 MM2, S 1-2 SADAMI JISTÍCÍCH PRVKŮ</t>
  </si>
  <si>
    <t>1. Položka obsahuje:  
 – instalaci do terénu vč. prefabrikovaného základu a zapojení  
 – technický popis viz. projektová dokumentace  
2. Položka neobsahuje:  
 – zemní práce  
3. Způsob měření:  
Udává se počet kusů kompletní konstrukce nebo práce.</t>
  </si>
  <si>
    <t>743F21</t>
  </si>
  <si>
    <t>SKŘÍŇ ELEKTROMĚROVÁ V KOMPAKTNÍM PILÍŘI PRO PŘÍMÉ MĚŘENÍ DO 80 A JEDNOSAZBOVÉ VČETNĚ VÝSTROJE</t>
  </si>
  <si>
    <t>743G21</t>
  </si>
  <si>
    <t>SKŘÍŇ ZÁSUVKOVÁ VENKOVNÍ KOMPAKTNÍ PILÍŘ DO 2 KS ZÁSUVEK PRŮMYSLOVÝCH (400 V NEBO 230 V)</t>
  </si>
  <si>
    <t>744633</t>
  </si>
  <si>
    <t>JISTIČ TŘÍPÓLOVÝ (10 KA) OD 13 DO 20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</si>
  <si>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</si>
  <si>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744J42</t>
  </si>
  <si>
    <t>SILOVÝ KOMPLETNÍ PŘEPÍNAČ 1-0-1 TŘÍ-ČTYŘPÓLOVÝ PŘES 32 DO 63 A</t>
  </si>
  <si>
    <t>744Q21</t>
  </si>
  <si>
    <t>SVODIČ PŘEPĚTÍ TYP 1+2 (TŘÍDA B+C) 1-2 PÓLOVÝ</t>
  </si>
  <si>
    <t>75IF31</t>
  </si>
  <si>
    <t>ZEMNÍCÍ SVORKOVNICE</t>
  </si>
  <si>
    <t>75IF3X</t>
  </si>
  <si>
    <t>ZEMNÍCÍ SVORKOVNICE - MONTÁŽ</t>
  </si>
  <si>
    <t>Kabelizace a zemní práce</t>
  </si>
  <si>
    <t>702720</t>
  </si>
  <si>
    <t>ODDĚLENÍ KABELŮ VE VÝKOPU BETONOVOU DESKOU</t>
  </si>
  <si>
    <t>742H13</t>
  </si>
  <si>
    <t>KABEL NN ČTYŘ- A PĚTIŽÍLOVÝ CU S PLASTOVOU IZOLACÍ OD 25 DO 50 MM2</t>
  </si>
  <si>
    <t>742L13</t>
  </si>
  <si>
    <t>UKONČENÍ DVOU AŽ PĚTIŽÍLOVÉHO KABELU V ROZVADĚČI NEBO NA PŘÍSTROJI OD 25 DO 50 MM2</t>
  </si>
  <si>
    <t>SO 98-98</t>
  </si>
  <si>
    <t>Všeobecný objekt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</si>
  <si>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</si>
  <si>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</si>
  <si>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</si>
  <si>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</si>
  <si>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</si>
  <si>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</si>
  <si>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</si>
  <si>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</si>
  <si>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</si>
  <si>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</si>
  <si>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</si>
  <si>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</si>
  <si>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</si>
  <si>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</si>
  <si>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</si>
  <si>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</si>
  <si>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</si>
  <si>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</si>
  <si>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</si>
  <si>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</si>
  <si>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</si>
  <si>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</si>
  <si>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
Položka zahrnuje  všechny nezbytné práce, náklady a zařízení  včetně  všech doprav a pomocného materiálu nutných  pro uskutečnění dané činnosti."</t>
  </si>
  <si>
    <t>VSEOB006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</si>
  <si>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</si>
  <si>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</si>
  <si>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činnosti."</t>
  </si>
  <si>
    <t>VSEOB009</t>
  </si>
  <si>
    <t>Nájmy hrazené zhotovitelem stavby</t>
  </si>
  <si>
    <t>Nájem za dočasný zábor poz č. st. 54 (Eva Kubíčková) v obci Stan. Předpokládaná plocha 82 m2.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</si>
</sst>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SUM(C10:C21)</f>
      </c>
      <c s="1"/>
      <c s="1"/>
    </row>
    <row r="7" spans="1:5" ht="12.75" customHeight="1">
      <c r="A7" s="1"/>
      <c s="4" t="s">
        <v>5</v>
      </c>
      <c s="7">
        <f>SUM(E10:E21)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'PS 102'!I3</f>
      </c>
      <c s="21">
        <f>'PS 102'!O2</f>
      </c>
      <c s="21">
        <f>C10+D10</f>
      </c>
    </row>
    <row r="11" spans="1:5" ht="12.75" customHeight="1">
      <c r="A11" s="20" t="s">
        <v>366</v>
      </c>
      <c s="20" t="s">
        <v>367</v>
      </c>
      <c s="21">
        <f>'SO 401'!I3</f>
      </c>
      <c s="21">
        <f>'SO 401'!O2</f>
      </c>
      <c s="21">
        <f>C11+D11</f>
      </c>
    </row>
    <row r="12" spans="1:5" ht="12.75" customHeight="1">
      <c r="A12" s="20" t="s">
        <v>548</v>
      </c>
      <c s="20" t="s">
        <v>549</v>
      </c>
      <c s="21">
        <f>'SO 402'!I3</f>
      </c>
      <c s="21">
        <f>'SO 402'!O2</f>
      </c>
      <c s="21">
        <f>C12+D12</f>
      </c>
    </row>
    <row r="13" spans="1:5" ht="12.75" customHeight="1">
      <c r="A13" s="20" t="s">
        <v>588</v>
      </c>
      <c s="20" t="s">
        <v>589</v>
      </c>
      <c s="21">
        <f>'SO 403'!I3</f>
      </c>
      <c s="21">
        <f>'SO 403'!O2</f>
      </c>
      <c s="21">
        <f>C13+D13</f>
      </c>
    </row>
    <row r="14" spans="1:5" ht="12.75" customHeight="1">
      <c r="A14" s="20" t="s">
        <v>659</v>
      </c>
      <c s="20" t="s">
        <v>660</v>
      </c>
      <c s="21">
        <f>'SO 501'!I3</f>
      </c>
      <c s="21">
        <f>'SO 501'!O2</f>
      </c>
      <c s="21">
        <f>C14+D14</f>
      </c>
    </row>
    <row r="15" spans="1:5" ht="12.75" customHeight="1">
      <c r="A15" s="20" t="s">
        <v>697</v>
      </c>
      <c s="20" t="s">
        <v>698</v>
      </c>
      <c s="21">
        <f>'SO 502'!I3</f>
      </c>
      <c s="21">
        <f>'SO 502'!O2</f>
      </c>
      <c s="21">
        <f>C15+D15</f>
      </c>
    </row>
    <row r="16" spans="1:5" ht="12.75" customHeight="1">
      <c r="A16" s="20" t="s">
        <v>791</v>
      </c>
      <c s="20" t="s">
        <v>792</v>
      </c>
      <c s="21">
        <f>'SO 503'!I3</f>
      </c>
      <c s="21">
        <f>'SO 503'!O2</f>
      </c>
      <c s="21">
        <f>C16+D16</f>
      </c>
    </row>
    <row r="17" spans="1:5" ht="12.75" customHeight="1">
      <c r="A17" s="20" t="s">
        <v>857</v>
      </c>
      <c s="20" t="s">
        <v>858</v>
      </c>
      <c s="21">
        <f>'SO 504'!I3</f>
      </c>
      <c s="21">
        <f>'SO 504'!O2</f>
      </c>
      <c s="21">
        <f>C17+D17</f>
      </c>
    </row>
    <row r="18" spans="1:5" ht="12.75" customHeight="1">
      <c r="A18" s="20" t="s">
        <v>902</v>
      </c>
      <c s="20" t="s">
        <v>903</v>
      </c>
      <c s="21">
        <f>'SO 505'!I3</f>
      </c>
      <c s="21">
        <f>'SO 505'!O2</f>
      </c>
      <c s="21">
        <f>C18+D18</f>
      </c>
    </row>
    <row r="19" spans="1:5" ht="12.75" customHeight="1">
      <c r="A19" s="20" t="s">
        <v>1044</v>
      </c>
      <c s="20" t="s">
        <v>1045</v>
      </c>
      <c s="21">
        <f>'SO 506'!I3</f>
      </c>
      <c s="21">
        <f>'SO 506'!O2</f>
      </c>
      <c s="21">
        <f>C19+D19</f>
      </c>
    </row>
    <row r="20" spans="1:5" ht="12.75" customHeight="1">
      <c r="A20" s="20" t="s">
        <v>1064</v>
      </c>
      <c s="20" t="s">
        <v>1065</v>
      </c>
      <c s="21">
        <f>'SO 902'!I3</f>
      </c>
      <c s="21">
        <f>'SO 902'!O2</f>
      </c>
      <c s="21">
        <f>C20+D20</f>
      </c>
    </row>
    <row r="21" spans="1:5" ht="12.75" customHeight="1">
      <c r="A21" s="20" t="s">
        <v>1098</v>
      </c>
      <c s="20" t="s">
        <v>1099</v>
      </c>
      <c s="21">
        <f>'SO 98-98'!I3</f>
      </c>
      <c s="21">
        <f>'SO 98-98'!O2</f>
      </c>
      <c s="21">
        <f>C21+D21</f>
      </c>
    </row>
  </sheetData>
  <sheetProtection password="C0DF"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0+O8+O21+O58+O99+O124+O145+O154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902</v>
      </c>
      <c s="42">
        <f>0+I8+I21+I58+I99+I124+I145+I154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902</v>
      </c>
      <c s="6"/>
      <c s="18" t="s">
        <v>903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368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25.5">
      <c r="A9" s="25" t="s">
        <v>46</v>
      </c>
      <c s="29" t="s">
        <v>29</v>
      </c>
      <c s="29" t="s">
        <v>369</v>
      </c>
      <c s="25" t="s">
        <v>48</v>
      </c>
      <c s="30" t="s">
        <v>370</v>
      </c>
      <c s="31" t="s">
        <v>371</v>
      </c>
      <c s="32">
        <v>193.756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12.75">
      <c r="A11" s="37" t="s">
        <v>52</v>
      </c>
      <c r="E11" s="38" t="s">
        <v>904</v>
      </c>
    </row>
    <row r="12" spans="1:5" ht="140.25">
      <c r="A12" t="s">
        <v>53</v>
      </c>
      <c r="E12" s="36" t="s">
        <v>373</v>
      </c>
    </row>
    <row r="13" spans="1:16" ht="25.5">
      <c r="A13" s="25" t="s">
        <v>46</v>
      </c>
      <c s="29" t="s">
        <v>23</v>
      </c>
      <c s="29" t="s">
        <v>905</v>
      </c>
      <c s="25" t="s">
        <v>48</v>
      </c>
      <c s="30" t="s">
        <v>906</v>
      </c>
      <c s="31" t="s">
        <v>371</v>
      </c>
      <c s="32">
        <v>162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12.75">
      <c r="A15" s="37" t="s">
        <v>52</v>
      </c>
      <c r="E15" s="38" t="s">
        <v>907</v>
      </c>
    </row>
    <row r="16" spans="1:5" ht="140.25">
      <c r="A16" t="s">
        <v>53</v>
      </c>
      <c r="E16" s="36" t="s">
        <v>373</v>
      </c>
    </row>
    <row r="17" spans="1:16" ht="12.75">
      <c r="A17" s="25" t="s">
        <v>46</v>
      </c>
      <c s="29" t="s">
        <v>22</v>
      </c>
      <c s="29" t="s">
        <v>908</v>
      </c>
      <c s="25" t="s">
        <v>48</v>
      </c>
      <c s="30" t="s">
        <v>909</v>
      </c>
      <c s="31" t="s">
        <v>339</v>
      </c>
      <c s="32">
        <v>24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910</v>
      </c>
    </row>
    <row r="19" spans="1:5" ht="12.75">
      <c r="A19" s="37" t="s">
        <v>52</v>
      </c>
      <c r="E19" s="38" t="s">
        <v>911</v>
      </c>
    </row>
    <row r="20" spans="1:5" ht="12.75">
      <c r="A20" t="s">
        <v>53</v>
      </c>
      <c r="E20" s="36" t="s">
        <v>283</v>
      </c>
    </row>
    <row r="21" spans="1:18" ht="12.75" customHeight="1">
      <c r="A21" s="6" t="s">
        <v>43</v>
      </c>
      <c s="6"/>
      <c s="40" t="s">
        <v>29</v>
      </c>
      <c s="6"/>
      <c s="27" t="s">
        <v>278</v>
      </c>
      <c s="6"/>
      <c s="6"/>
      <c s="6"/>
      <c s="41">
        <f>0+Q21</f>
      </c>
      <c r="O21">
        <f>0+R21</f>
      </c>
      <c r="Q21">
        <f>0+I22+I26+I30+I34+I38+I42+I46+I50+I54</f>
      </c>
      <c>
        <f>0+O22+O26+O30+O34+O38+O42+O46+O50+O54</f>
      </c>
    </row>
    <row r="22" spans="1:16" ht="12.75">
      <c r="A22" s="25" t="s">
        <v>46</v>
      </c>
      <c s="29" t="s">
        <v>33</v>
      </c>
      <c s="29" t="s">
        <v>912</v>
      </c>
      <c s="25" t="s">
        <v>48</v>
      </c>
      <c s="30" t="s">
        <v>913</v>
      </c>
      <c s="31" t="s">
        <v>287</v>
      </c>
      <c s="32">
        <v>10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51</v>
      </c>
      <c r="E23" s="36" t="s">
        <v>48</v>
      </c>
    </row>
    <row r="24" spans="1:5" ht="12.75">
      <c r="A24" s="37" t="s">
        <v>52</v>
      </c>
      <c r="E24" s="38" t="s">
        <v>914</v>
      </c>
    </row>
    <row r="25" spans="1:5" ht="38.25">
      <c r="A25" t="s">
        <v>53</v>
      </c>
      <c r="E25" s="36" t="s">
        <v>915</v>
      </c>
    </row>
    <row r="26" spans="1:16" ht="12.75">
      <c r="A26" s="25" t="s">
        <v>46</v>
      </c>
      <c s="29" t="s">
        <v>35</v>
      </c>
      <c s="29" t="s">
        <v>916</v>
      </c>
      <c s="25" t="s">
        <v>48</v>
      </c>
      <c s="30" t="s">
        <v>917</v>
      </c>
      <c s="31" t="s">
        <v>60</v>
      </c>
      <c s="32">
        <v>18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51</v>
      </c>
      <c r="E27" s="36" t="s">
        <v>48</v>
      </c>
    </row>
    <row r="28" spans="1:5" ht="12.75">
      <c r="A28" s="37" t="s">
        <v>52</v>
      </c>
      <c r="E28" s="38" t="s">
        <v>918</v>
      </c>
    </row>
    <row r="29" spans="1:5" ht="38.25">
      <c r="A29" t="s">
        <v>53</v>
      </c>
      <c r="E29" s="36" t="s">
        <v>919</v>
      </c>
    </row>
    <row r="30" spans="1:16" ht="12.75">
      <c r="A30" s="25" t="s">
        <v>46</v>
      </c>
      <c s="29" t="s">
        <v>37</v>
      </c>
      <c s="29" t="s">
        <v>920</v>
      </c>
      <c s="25" t="s">
        <v>48</v>
      </c>
      <c s="30" t="s">
        <v>921</v>
      </c>
      <c s="31" t="s">
        <v>292</v>
      </c>
      <c s="32">
        <v>100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51</v>
      </c>
      <c r="E31" s="36" t="s">
        <v>48</v>
      </c>
    </row>
    <row r="32" spans="1:5" ht="12.75">
      <c r="A32" s="37" t="s">
        <v>52</v>
      </c>
      <c r="E32" s="38" t="s">
        <v>922</v>
      </c>
    </row>
    <row r="33" spans="1:5" ht="306">
      <c r="A33" t="s">
        <v>53</v>
      </c>
      <c r="E33" s="36" t="s">
        <v>923</v>
      </c>
    </row>
    <row r="34" spans="1:16" ht="12.75">
      <c r="A34" s="25" t="s">
        <v>46</v>
      </c>
      <c s="29" t="s">
        <v>71</v>
      </c>
      <c s="29" t="s">
        <v>924</v>
      </c>
      <c s="25" t="s">
        <v>48</v>
      </c>
      <c s="30" t="s">
        <v>925</v>
      </c>
      <c s="31" t="s">
        <v>292</v>
      </c>
      <c s="32">
        <v>100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51</v>
      </c>
      <c r="E35" s="36" t="s">
        <v>48</v>
      </c>
    </row>
    <row r="36" spans="1:5" ht="12.75">
      <c r="A36" s="37" t="s">
        <v>52</v>
      </c>
      <c r="E36" s="38" t="s">
        <v>926</v>
      </c>
    </row>
    <row r="37" spans="1:5" ht="318.75">
      <c r="A37" t="s">
        <v>53</v>
      </c>
      <c r="E37" s="36" t="s">
        <v>293</v>
      </c>
    </row>
    <row r="38" spans="1:16" ht="12.75">
      <c r="A38" s="25" t="s">
        <v>46</v>
      </c>
      <c s="29" t="s">
        <v>75</v>
      </c>
      <c s="29" t="s">
        <v>927</v>
      </c>
      <c s="25" t="s">
        <v>48</v>
      </c>
      <c s="30" t="s">
        <v>928</v>
      </c>
      <c s="31" t="s">
        <v>292</v>
      </c>
      <c s="32">
        <v>104.132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51</v>
      </c>
      <c r="E39" s="36" t="s">
        <v>48</v>
      </c>
    </row>
    <row r="40" spans="1:5" ht="63.75">
      <c r="A40" s="37" t="s">
        <v>52</v>
      </c>
      <c r="E40" s="38" t="s">
        <v>929</v>
      </c>
    </row>
    <row r="41" spans="1:5" ht="318.75">
      <c r="A41" t="s">
        <v>53</v>
      </c>
      <c r="E41" s="36" t="s">
        <v>564</v>
      </c>
    </row>
    <row r="42" spans="1:16" ht="12.75">
      <c r="A42" s="25" t="s">
        <v>46</v>
      </c>
      <c s="29" t="s">
        <v>40</v>
      </c>
      <c s="29" t="s">
        <v>930</v>
      </c>
      <c s="25" t="s">
        <v>48</v>
      </c>
      <c s="30" t="s">
        <v>931</v>
      </c>
      <c s="31" t="s">
        <v>421</v>
      </c>
      <c s="32">
        <v>1041.32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51</v>
      </c>
      <c r="E43" s="36" t="s">
        <v>48</v>
      </c>
    </row>
    <row r="44" spans="1:5" ht="76.5">
      <c r="A44" s="37" t="s">
        <v>52</v>
      </c>
      <c r="E44" s="38" t="s">
        <v>932</v>
      </c>
    </row>
    <row r="45" spans="1:5" ht="25.5">
      <c r="A45" t="s">
        <v>53</v>
      </c>
      <c r="E45" s="36" t="s">
        <v>423</v>
      </c>
    </row>
    <row r="46" spans="1:16" ht="12.75">
      <c r="A46" s="25" t="s">
        <v>46</v>
      </c>
      <c s="29" t="s">
        <v>42</v>
      </c>
      <c s="29" t="s">
        <v>933</v>
      </c>
      <c s="25" t="s">
        <v>48</v>
      </c>
      <c s="30" t="s">
        <v>934</v>
      </c>
      <c s="31" t="s">
        <v>292</v>
      </c>
      <c s="32">
        <v>100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51</v>
      </c>
      <c r="E47" s="36" t="s">
        <v>48</v>
      </c>
    </row>
    <row r="48" spans="1:5" ht="12.75">
      <c r="A48" s="37" t="s">
        <v>52</v>
      </c>
      <c r="E48" s="38" t="s">
        <v>926</v>
      </c>
    </row>
    <row r="49" spans="1:5" ht="267.75">
      <c r="A49" t="s">
        <v>53</v>
      </c>
      <c r="E49" s="36" t="s">
        <v>935</v>
      </c>
    </row>
    <row r="50" spans="1:16" ht="12.75">
      <c r="A50" s="25" t="s">
        <v>46</v>
      </c>
      <c s="29" t="s">
        <v>85</v>
      </c>
      <c s="29" t="s">
        <v>936</v>
      </c>
      <c s="25" t="s">
        <v>48</v>
      </c>
      <c s="30" t="s">
        <v>937</v>
      </c>
      <c s="31" t="s">
        <v>292</v>
      </c>
      <c s="32">
        <v>207.642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51</v>
      </c>
      <c r="E51" s="36" t="s">
        <v>48</v>
      </c>
    </row>
    <row r="52" spans="1:5" ht="63.75">
      <c r="A52" s="37" t="s">
        <v>52</v>
      </c>
      <c r="E52" s="38" t="s">
        <v>938</v>
      </c>
    </row>
    <row r="53" spans="1:5" ht="191.25">
      <c r="A53" t="s">
        <v>53</v>
      </c>
      <c r="E53" s="36" t="s">
        <v>939</v>
      </c>
    </row>
    <row r="54" spans="1:16" ht="12.75">
      <c r="A54" s="25" t="s">
        <v>46</v>
      </c>
      <c s="29" t="s">
        <v>89</v>
      </c>
      <c s="29" t="s">
        <v>940</v>
      </c>
      <c s="25" t="s">
        <v>48</v>
      </c>
      <c s="30" t="s">
        <v>941</v>
      </c>
      <c s="31" t="s">
        <v>292</v>
      </c>
      <c s="32">
        <v>40.8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38.25">
      <c r="A55" s="35" t="s">
        <v>51</v>
      </c>
      <c r="E55" s="36" t="s">
        <v>942</v>
      </c>
    </row>
    <row r="56" spans="1:5" ht="12.75">
      <c r="A56" s="37" t="s">
        <v>52</v>
      </c>
      <c r="E56" s="38" t="s">
        <v>943</v>
      </c>
    </row>
    <row r="57" spans="1:5" ht="280.5">
      <c r="A57" t="s">
        <v>53</v>
      </c>
      <c r="E57" s="36" t="s">
        <v>944</v>
      </c>
    </row>
    <row r="58" spans="1:18" ht="12.75" customHeight="1">
      <c r="A58" s="6" t="s">
        <v>43</v>
      </c>
      <c s="6"/>
      <c s="40" t="s">
        <v>23</v>
      </c>
      <c s="6"/>
      <c s="27" t="s">
        <v>722</v>
      </c>
      <c s="6"/>
      <c s="6"/>
      <c s="6"/>
      <c s="41">
        <f>0+Q58</f>
      </c>
      <c r="O58">
        <f>0+R58</f>
      </c>
      <c r="Q58">
        <f>0+I59+I63+I67+I71+I75+I79+I83+I87+I91+I95</f>
      </c>
      <c>
        <f>0+O59+O63+O67+O71+O75+O79+O83+O87+O91+O95</f>
      </c>
    </row>
    <row r="59" spans="1:16" ht="12.75">
      <c r="A59" s="25" t="s">
        <v>46</v>
      </c>
      <c s="29" t="s">
        <v>93</v>
      </c>
      <c s="29" t="s">
        <v>945</v>
      </c>
      <c s="25" t="s">
        <v>48</v>
      </c>
      <c s="30" t="s">
        <v>946</v>
      </c>
      <c s="31" t="s">
        <v>371</v>
      </c>
      <c s="32">
        <v>2.856</v>
      </c>
      <c s="33">
        <v>0</v>
      </c>
      <c s="34">
        <f>ROUND(ROUND(H59,2)*ROUND(G59,3),2)</f>
      </c>
      <c r="O59">
        <f>(I59*21)/100</f>
      </c>
      <c t="s">
        <v>23</v>
      </c>
    </row>
    <row r="60" spans="1:5" ht="12.75">
      <c r="A60" s="35" t="s">
        <v>51</v>
      </c>
      <c r="E60" s="36" t="s">
        <v>48</v>
      </c>
    </row>
    <row r="61" spans="1:5" ht="38.25">
      <c r="A61" s="37" t="s">
        <v>52</v>
      </c>
      <c r="E61" s="38" t="s">
        <v>947</v>
      </c>
    </row>
    <row r="62" spans="1:5" ht="38.25">
      <c r="A62" t="s">
        <v>53</v>
      </c>
      <c r="E62" s="36" t="s">
        <v>948</v>
      </c>
    </row>
    <row r="63" spans="1:16" ht="12.75">
      <c r="A63" s="25" t="s">
        <v>46</v>
      </c>
      <c s="29" t="s">
        <v>97</v>
      </c>
      <c s="29" t="s">
        <v>949</v>
      </c>
      <c s="25" t="s">
        <v>48</v>
      </c>
      <c s="30" t="s">
        <v>950</v>
      </c>
      <c s="31" t="s">
        <v>287</v>
      </c>
      <c s="32">
        <v>27.74</v>
      </c>
      <c s="33">
        <v>0</v>
      </c>
      <c s="34">
        <f>ROUND(ROUND(H63,2)*ROUND(G63,3),2)</f>
      </c>
      <c r="O63">
        <f>(I63*21)/100</f>
      </c>
      <c t="s">
        <v>23</v>
      </c>
    </row>
    <row r="64" spans="1:5" ht="12.75">
      <c r="A64" s="35" t="s">
        <v>51</v>
      </c>
      <c r="E64" s="36" t="s">
        <v>48</v>
      </c>
    </row>
    <row r="65" spans="1:5" ht="25.5">
      <c r="A65" s="37" t="s">
        <v>52</v>
      </c>
      <c r="E65" s="38" t="s">
        <v>951</v>
      </c>
    </row>
    <row r="66" spans="1:5" ht="25.5">
      <c r="A66" t="s">
        <v>53</v>
      </c>
      <c r="E66" s="36" t="s">
        <v>952</v>
      </c>
    </row>
    <row r="67" spans="1:16" ht="12.75">
      <c r="A67" s="25" t="s">
        <v>46</v>
      </c>
      <c s="29" t="s">
        <v>101</v>
      </c>
      <c s="29" t="s">
        <v>953</v>
      </c>
      <c s="25" t="s">
        <v>48</v>
      </c>
      <c s="30" t="s">
        <v>954</v>
      </c>
      <c s="31" t="s">
        <v>50</v>
      </c>
      <c s="32">
        <v>7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12.75">
      <c r="A68" s="35" t="s">
        <v>51</v>
      </c>
      <c r="E68" s="36" t="s">
        <v>48</v>
      </c>
    </row>
    <row r="69" spans="1:5" ht="12.75">
      <c r="A69" s="37" t="s">
        <v>52</v>
      </c>
      <c r="E69" s="38" t="s">
        <v>955</v>
      </c>
    </row>
    <row r="70" spans="1:5" ht="12.75">
      <c r="A70" t="s">
        <v>53</v>
      </c>
      <c r="E70" s="36" t="s">
        <v>956</v>
      </c>
    </row>
    <row r="71" spans="1:16" ht="25.5">
      <c r="A71" s="25" t="s">
        <v>46</v>
      </c>
      <c s="29" t="s">
        <v>105</v>
      </c>
      <c s="29" t="s">
        <v>957</v>
      </c>
      <c s="25" t="s">
        <v>48</v>
      </c>
      <c s="30" t="s">
        <v>958</v>
      </c>
      <c s="31" t="s">
        <v>60</v>
      </c>
      <c s="32">
        <v>24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12.75">
      <c r="A72" s="35" t="s">
        <v>51</v>
      </c>
      <c r="E72" s="36" t="s">
        <v>48</v>
      </c>
    </row>
    <row r="73" spans="1:5" ht="12.75">
      <c r="A73" s="37" t="s">
        <v>52</v>
      </c>
      <c r="E73" s="38" t="s">
        <v>959</v>
      </c>
    </row>
    <row r="74" spans="1:5" ht="63.75">
      <c r="A74" t="s">
        <v>53</v>
      </c>
      <c r="E74" s="36" t="s">
        <v>960</v>
      </c>
    </row>
    <row r="75" spans="1:16" ht="25.5">
      <c r="A75" s="25" t="s">
        <v>46</v>
      </c>
      <c s="29" t="s">
        <v>109</v>
      </c>
      <c s="29" t="s">
        <v>961</v>
      </c>
      <c s="25" t="s">
        <v>48</v>
      </c>
      <c s="30" t="s">
        <v>962</v>
      </c>
      <c s="31" t="s">
        <v>60</v>
      </c>
      <c s="32">
        <v>63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12.75">
      <c r="A76" s="35" t="s">
        <v>51</v>
      </c>
      <c r="E76" s="36" t="s">
        <v>48</v>
      </c>
    </row>
    <row r="77" spans="1:5" ht="12.75">
      <c r="A77" s="37" t="s">
        <v>52</v>
      </c>
      <c r="E77" s="38" t="s">
        <v>963</v>
      </c>
    </row>
    <row r="78" spans="1:5" ht="63.75">
      <c r="A78" t="s">
        <v>53</v>
      </c>
      <c r="E78" s="36" t="s">
        <v>960</v>
      </c>
    </row>
    <row r="79" spans="1:16" ht="12.75">
      <c r="A79" s="25" t="s">
        <v>46</v>
      </c>
      <c s="29" t="s">
        <v>113</v>
      </c>
      <c s="29" t="s">
        <v>964</v>
      </c>
      <c s="25" t="s">
        <v>48</v>
      </c>
      <c s="30" t="s">
        <v>965</v>
      </c>
      <c s="31" t="s">
        <v>292</v>
      </c>
      <c s="32">
        <v>11.63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51</v>
      </c>
      <c r="E80" s="36" t="s">
        <v>966</v>
      </c>
    </row>
    <row r="81" spans="1:5" ht="38.25">
      <c r="A81" s="37" t="s">
        <v>52</v>
      </c>
      <c r="E81" s="38" t="s">
        <v>967</v>
      </c>
    </row>
    <row r="82" spans="1:5" ht="38.25">
      <c r="A82" t="s">
        <v>53</v>
      </c>
      <c r="E82" s="36" t="s">
        <v>627</v>
      </c>
    </row>
    <row r="83" spans="1:16" ht="12.75">
      <c r="A83" s="25" t="s">
        <v>46</v>
      </c>
      <c s="29" t="s">
        <v>118</v>
      </c>
      <c s="29" t="s">
        <v>968</v>
      </c>
      <c s="25" t="s">
        <v>48</v>
      </c>
      <c s="30" t="s">
        <v>969</v>
      </c>
      <c s="31" t="s">
        <v>292</v>
      </c>
      <c s="32">
        <v>11.256</v>
      </c>
      <c s="33">
        <v>0</v>
      </c>
      <c s="34">
        <f>ROUND(ROUND(H83,2)*ROUND(G83,3),2)</f>
      </c>
      <c r="O83">
        <f>(I83*21)/100</f>
      </c>
      <c t="s">
        <v>23</v>
      </c>
    </row>
    <row r="84" spans="1:5" ht="12.75">
      <c r="A84" s="35" t="s">
        <v>51</v>
      </c>
      <c r="E84" s="36" t="s">
        <v>48</v>
      </c>
    </row>
    <row r="85" spans="1:5" ht="38.25">
      <c r="A85" s="37" t="s">
        <v>52</v>
      </c>
      <c r="E85" s="38" t="s">
        <v>970</v>
      </c>
    </row>
    <row r="86" spans="1:5" ht="369.75">
      <c r="A86" t="s">
        <v>53</v>
      </c>
      <c r="E86" s="36" t="s">
        <v>971</v>
      </c>
    </row>
    <row r="87" spans="1:16" ht="12.75">
      <c r="A87" s="25" t="s">
        <v>46</v>
      </c>
      <c s="29" t="s">
        <v>122</v>
      </c>
      <c s="29" t="s">
        <v>972</v>
      </c>
      <c s="25" t="s">
        <v>48</v>
      </c>
      <c s="30" t="s">
        <v>973</v>
      </c>
      <c s="31" t="s">
        <v>371</v>
      </c>
      <c s="32">
        <v>0.8008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12.75">
      <c r="A88" s="35" t="s">
        <v>51</v>
      </c>
      <c r="E88" s="36" t="s">
        <v>48</v>
      </c>
    </row>
    <row r="89" spans="1:5" ht="38.25">
      <c r="A89" s="37" t="s">
        <v>52</v>
      </c>
      <c r="E89" s="38" t="s">
        <v>974</v>
      </c>
    </row>
    <row r="90" spans="1:5" ht="267.75">
      <c r="A90" t="s">
        <v>53</v>
      </c>
      <c r="E90" s="36" t="s">
        <v>975</v>
      </c>
    </row>
    <row r="91" spans="1:16" ht="12.75">
      <c r="A91" s="25" t="s">
        <v>46</v>
      </c>
      <c s="29" t="s">
        <v>126</v>
      </c>
      <c s="29" t="s">
        <v>976</v>
      </c>
      <c s="25" t="s">
        <v>48</v>
      </c>
      <c s="30" t="s">
        <v>977</v>
      </c>
      <c s="31" t="s">
        <v>50</v>
      </c>
      <c s="32">
        <v>2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51</v>
      </c>
      <c r="E92" s="36" t="s">
        <v>48</v>
      </c>
    </row>
    <row r="93" spans="1:5" ht="12.75">
      <c r="A93" s="37" t="s">
        <v>52</v>
      </c>
      <c r="E93" s="38" t="s">
        <v>978</v>
      </c>
    </row>
    <row r="94" spans="1:5" ht="38.25">
      <c r="A94" t="s">
        <v>53</v>
      </c>
      <c r="E94" s="36" t="s">
        <v>979</v>
      </c>
    </row>
    <row r="95" spans="1:16" ht="12.75">
      <c r="A95" s="25" t="s">
        <v>46</v>
      </c>
      <c s="29" t="s">
        <v>130</v>
      </c>
      <c s="29" t="s">
        <v>980</v>
      </c>
      <c s="25" t="s">
        <v>48</v>
      </c>
      <c s="30" t="s">
        <v>981</v>
      </c>
      <c s="31" t="s">
        <v>60</v>
      </c>
      <c s="32">
        <v>4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12.75">
      <c r="A96" s="35" t="s">
        <v>51</v>
      </c>
      <c r="E96" s="36" t="s">
        <v>48</v>
      </c>
    </row>
    <row r="97" spans="1:5" ht="12.75">
      <c r="A97" s="37" t="s">
        <v>52</v>
      </c>
      <c r="E97" s="38" t="s">
        <v>982</v>
      </c>
    </row>
    <row r="98" spans="1:5" ht="38.25">
      <c r="A98" t="s">
        <v>53</v>
      </c>
      <c r="E98" s="36" t="s">
        <v>983</v>
      </c>
    </row>
    <row r="99" spans="1:18" ht="12.75" customHeight="1">
      <c r="A99" s="6" t="s">
        <v>43</v>
      </c>
      <c s="6"/>
      <c s="40" t="s">
        <v>22</v>
      </c>
      <c s="6"/>
      <c s="27" t="s">
        <v>727</v>
      </c>
      <c s="6"/>
      <c s="6"/>
      <c s="6"/>
      <c s="41">
        <f>0+Q99</f>
      </c>
      <c r="O99">
        <f>0+R99</f>
      </c>
      <c r="Q99">
        <f>0+I100+I104+I108+I112+I116+I120</f>
      </c>
      <c>
        <f>0+O100+O104+O108+O112+O116+O120</f>
      </c>
    </row>
    <row r="100" spans="1:16" ht="12.75">
      <c r="A100" s="25" t="s">
        <v>46</v>
      </c>
      <c s="29" t="s">
        <v>134</v>
      </c>
      <c s="29" t="s">
        <v>984</v>
      </c>
      <c s="25" t="s">
        <v>48</v>
      </c>
      <c s="30" t="s">
        <v>985</v>
      </c>
      <c s="31" t="s">
        <v>292</v>
      </c>
      <c s="32">
        <v>3.2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51</v>
      </c>
      <c r="E101" s="36" t="s">
        <v>48</v>
      </c>
    </row>
    <row r="102" spans="1:5" ht="12.75">
      <c r="A102" s="37" t="s">
        <v>52</v>
      </c>
      <c r="E102" s="38" t="s">
        <v>986</v>
      </c>
    </row>
    <row r="103" spans="1:5" ht="369.75">
      <c r="A103" t="s">
        <v>53</v>
      </c>
      <c r="E103" s="36" t="s">
        <v>446</v>
      </c>
    </row>
    <row r="104" spans="1:16" ht="12.75">
      <c r="A104" s="25" t="s">
        <v>46</v>
      </c>
      <c s="29" t="s">
        <v>138</v>
      </c>
      <c s="29" t="s">
        <v>987</v>
      </c>
      <c s="25" t="s">
        <v>48</v>
      </c>
      <c s="30" t="s">
        <v>988</v>
      </c>
      <c s="31" t="s">
        <v>371</v>
      </c>
      <c s="32">
        <v>0.251</v>
      </c>
      <c s="33">
        <v>0</v>
      </c>
      <c s="34">
        <f>ROUND(ROUND(H104,2)*ROUND(G104,3),2)</f>
      </c>
      <c r="O104">
        <f>(I104*21)/100</f>
      </c>
      <c t="s">
        <v>23</v>
      </c>
    </row>
    <row r="105" spans="1:5" ht="12.75">
      <c r="A105" s="35" t="s">
        <v>51</v>
      </c>
      <c r="E105" s="36" t="s">
        <v>48</v>
      </c>
    </row>
    <row r="106" spans="1:5" ht="12.75">
      <c r="A106" s="37" t="s">
        <v>52</v>
      </c>
      <c r="E106" s="38" t="s">
        <v>989</v>
      </c>
    </row>
    <row r="107" spans="1:5" ht="267.75">
      <c r="A107" t="s">
        <v>53</v>
      </c>
      <c r="E107" s="36" t="s">
        <v>975</v>
      </c>
    </row>
    <row r="108" spans="1:16" ht="12.75">
      <c r="A108" s="25" t="s">
        <v>46</v>
      </c>
      <c s="29" t="s">
        <v>141</v>
      </c>
      <c s="29" t="s">
        <v>990</v>
      </c>
      <c s="25" t="s">
        <v>48</v>
      </c>
      <c s="30" t="s">
        <v>991</v>
      </c>
      <c s="31" t="s">
        <v>992</v>
      </c>
      <c s="32">
        <v>458.77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12.75">
      <c r="A109" s="35" t="s">
        <v>51</v>
      </c>
      <c r="E109" s="36" t="s">
        <v>48</v>
      </c>
    </row>
    <row r="110" spans="1:5" ht="12.75">
      <c r="A110" s="37" t="s">
        <v>52</v>
      </c>
      <c r="E110" s="38" t="s">
        <v>993</v>
      </c>
    </row>
    <row r="111" spans="1:5" ht="293.25">
      <c r="A111" t="s">
        <v>53</v>
      </c>
      <c r="E111" s="36" t="s">
        <v>994</v>
      </c>
    </row>
    <row r="112" spans="1:16" ht="12.75">
      <c r="A112" s="25" t="s">
        <v>46</v>
      </c>
      <c s="29" t="s">
        <v>144</v>
      </c>
      <c s="29" t="s">
        <v>995</v>
      </c>
      <c s="25" t="s">
        <v>48</v>
      </c>
      <c s="30" t="s">
        <v>996</v>
      </c>
      <c s="31" t="s">
        <v>292</v>
      </c>
      <c s="32">
        <v>1.67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51</v>
      </c>
      <c r="E113" s="36" t="s">
        <v>997</v>
      </c>
    </row>
    <row r="114" spans="1:5" ht="12.75">
      <c r="A114" s="37" t="s">
        <v>52</v>
      </c>
      <c r="E114" s="38" t="s">
        <v>998</v>
      </c>
    </row>
    <row r="115" spans="1:5" ht="369.75">
      <c r="A115" t="s">
        <v>53</v>
      </c>
      <c r="E115" s="36" t="s">
        <v>446</v>
      </c>
    </row>
    <row r="116" spans="1:16" ht="12.75">
      <c r="A116" s="25" t="s">
        <v>46</v>
      </c>
      <c s="29" t="s">
        <v>147</v>
      </c>
      <c s="29" t="s">
        <v>999</v>
      </c>
      <c s="25" t="s">
        <v>48</v>
      </c>
      <c s="30" t="s">
        <v>1000</v>
      </c>
      <c s="31" t="s">
        <v>371</v>
      </c>
      <c s="32">
        <v>0.163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51</v>
      </c>
      <c r="E117" s="36" t="s">
        <v>48</v>
      </c>
    </row>
    <row r="118" spans="1:5" ht="38.25">
      <c r="A118" s="37" t="s">
        <v>52</v>
      </c>
      <c r="E118" s="38" t="s">
        <v>1001</v>
      </c>
    </row>
    <row r="119" spans="1:5" ht="267.75">
      <c r="A119" t="s">
        <v>53</v>
      </c>
      <c r="E119" s="36" t="s">
        <v>975</v>
      </c>
    </row>
    <row r="120" spans="1:16" ht="12.75">
      <c r="A120" s="25" t="s">
        <v>46</v>
      </c>
      <c s="29" t="s">
        <v>150</v>
      </c>
      <c s="29" t="s">
        <v>1002</v>
      </c>
      <c s="25" t="s">
        <v>48</v>
      </c>
      <c s="30" t="s">
        <v>1003</v>
      </c>
      <c s="31" t="s">
        <v>292</v>
      </c>
      <c s="32">
        <v>25.76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51</v>
      </c>
      <c r="E121" s="36" t="s">
        <v>1004</v>
      </c>
    </row>
    <row r="122" spans="1:5" ht="12.75">
      <c r="A122" s="37" t="s">
        <v>52</v>
      </c>
      <c r="E122" s="38" t="s">
        <v>1005</v>
      </c>
    </row>
    <row r="123" spans="1:5" ht="229.5">
      <c r="A123" t="s">
        <v>53</v>
      </c>
      <c r="E123" s="36" t="s">
        <v>731</v>
      </c>
    </row>
    <row r="124" spans="1:18" ht="12.75" customHeight="1">
      <c r="A124" s="6" t="s">
        <v>43</v>
      </c>
      <c s="6"/>
      <c s="40" t="s">
        <v>33</v>
      </c>
      <c s="6"/>
      <c s="27" t="s">
        <v>442</v>
      </c>
      <c s="6"/>
      <c s="6"/>
      <c s="6"/>
      <c s="41">
        <f>0+Q124</f>
      </c>
      <c r="O124">
        <f>0+R124</f>
      </c>
      <c r="Q124">
        <f>0+I125+I129+I133+I137+I141</f>
      </c>
      <c>
        <f>0+O125+O129+O133+O137+O141</f>
      </c>
    </row>
    <row r="125" spans="1:16" ht="12.75">
      <c r="A125" s="25" t="s">
        <v>46</v>
      </c>
      <c s="29" t="s">
        <v>153</v>
      </c>
      <c s="29" t="s">
        <v>1006</v>
      </c>
      <c s="25" t="s">
        <v>48</v>
      </c>
      <c s="30" t="s">
        <v>1007</v>
      </c>
      <c s="31" t="s">
        <v>292</v>
      </c>
      <c s="32">
        <v>11.82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51</v>
      </c>
      <c r="E126" s="36" t="s">
        <v>1008</v>
      </c>
    </row>
    <row r="127" spans="1:5" ht="38.25">
      <c r="A127" s="37" t="s">
        <v>52</v>
      </c>
      <c r="E127" s="38" t="s">
        <v>1009</v>
      </c>
    </row>
    <row r="128" spans="1:5" ht="369.75">
      <c r="A128" t="s">
        <v>53</v>
      </c>
      <c r="E128" s="36" t="s">
        <v>446</v>
      </c>
    </row>
    <row r="129" spans="1:16" ht="12.75">
      <c r="A129" s="25" t="s">
        <v>46</v>
      </c>
      <c s="29" t="s">
        <v>156</v>
      </c>
      <c s="29" t="s">
        <v>443</v>
      </c>
      <c s="25" t="s">
        <v>48</v>
      </c>
      <c s="30" t="s">
        <v>444</v>
      </c>
      <c s="31" t="s">
        <v>292</v>
      </c>
      <c s="32">
        <v>7.5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12.75">
      <c r="A130" s="35" t="s">
        <v>51</v>
      </c>
      <c r="E130" s="36" t="s">
        <v>1010</v>
      </c>
    </row>
    <row r="131" spans="1:5" ht="12.75">
      <c r="A131" s="37" t="s">
        <v>52</v>
      </c>
      <c r="E131" s="38" t="s">
        <v>1011</v>
      </c>
    </row>
    <row r="132" spans="1:5" ht="369.75">
      <c r="A132" t="s">
        <v>53</v>
      </c>
      <c r="E132" s="36" t="s">
        <v>446</v>
      </c>
    </row>
    <row r="133" spans="1:16" ht="12.75">
      <c r="A133" s="25" t="s">
        <v>46</v>
      </c>
      <c s="29" t="s">
        <v>159</v>
      </c>
      <c s="29" t="s">
        <v>447</v>
      </c>
      <c s="25" t="s">
        <v>48</v>
      </c>
      <c s="30" t="s">
        <v>448</v>
      </c>
      <c s="31" t="s">
        <v>292</v>
      </c>
      <c s="32">
        <v>8.184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51</v>
      </c>
      <c r="E134" s="36" t="s">
        <v>1012</v>
      </c>
    </row>
    <row r="135" spans="1:5" ht="12.75">
      <c r="A135" s="37" t="s">
        <v>52</v>
      </c>
      <c r="E135" s="38" t="s">
        <v>1013</v>
      </c>
    </row>
    <row r="136" spans="1:5" ht="369.75">
      <c r="A136" t="s">
        <v>53</v>
      </c>
      <c r="E136" s="36" t="s">
        <v>446</v>
      </c>
    </row>
    <row r="137" spans="1:16" ht="12.75">
      <c r="A137" s="25" t="s">
        <v>46</v>
      </c>
      <c s="29" t="s">
        <v>163</v>
      </c>
      <c s="29" t="s">
        <v>1014</v>
      </c>
      <c s="25" t="s">
        <v>48</v>
      </c>
      <c s="30" t="s">
        <v>1015</v>
      </c>
      <c s="31" t="s">
        <v>292</v>
      </c>
      <c s="32">
        <v>65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51</v>
      </c>
      <c r="E138" s="36" t="s">
        <v>48</v>
      </c>
    </row>
    <row r="139" spans="1:5" ht="12.75">
      <c r="A139" s="37" t="s">
        <v>52</v>
      </c>
      <c r="E139" s="38" t="s">
        <v>1016</v>
      </c>
    </row>
    <row r="140" spans="1:5" ht="38.25">
      <c r="A140" t="s">
        <v>53</v>
      </c>
      <c r="E140" s="36" t="s">
        <v>627</v>
      </c>
    </row>
    <row r="141" spans="1:16" ht="12.75">
      <c r="A141" s="25" t="s">
        <v>46</v>
      </c>
      <c s="29" t="s">
        <v>166</v>
      </c>
      <c s="29" t="s">
        <v>450</v>
      </c>
      <c s="25" t="s">
        <v>48</v>
      </c>
      <c s="30" t="s">
        <v>451</v>
      </c>
      <c s="31" t="s">
        <v>292</v>
      </c>
      <c s="32">
        <v>13</v>
      </c>
      <c s="33">
        <v>0</v>
      </c>
      <c s="34">
        <f>ROUND(ROUND(H141,2)*ROUND(G141,3),2)</f>
      </c>
      <c r="O141">
        <f>(I141*21)/100</f>
      </c>
      <c t="s">
        <v>23</v>
      </c>
    </row>
    <row r="142" spans="1:5" ht="12.75">
      <c r="A142" s="35" t="s">
        <v>51</v>
      </c>
      <c r="E142" s="36" t="s">
        <v>1017</v>
      </c>
    </row>
    <row r="143" spans="1:5" ht="12.75">
      <c r="A143" s="37" t="s">
        <v>52</v>
      </c>
      <c r="E143" s="38" t="s">
        <v>1018</v>
      </c>
    </row>
    <row r="144" spans="1:5" ht="102">
      <c r="A144" t="s">
        <v>53</v>
      </c>
      <c r="E144" s="36" t="s">
        <v>453</v>
      </c>
    </row>
    <row r="145" spans="1:18" ht="12.75" customHeight="1">
      <c r="A145" s="6" t="s">
        <v>43</v>
      </c>
      <c s="6"/>
      <c s="40" t="s">
        <v>71</v>
      </c>
      <c s="6"/>
      <c s="27" t="s">
        <v>759</v>
      </c>
      <c s="6"/>
      <c s="6"/>
      <c s="6"/>
      <c s="41">
        <f>0+Q145</f>
      </c>
      <c r="O145">
        <f>0+R145</f>
      </c>
      <c r="Q145">
        <f>0+I146+I150</f>
      </c>
      <c>
        <f>0+O146+O150</f>
      </c>
    </row>
    <row r="146" spans="1:16" ht="25.5">
      <c r="A146" s="25" t="s">
        <v>46</v>
      </c>
      <c s="29" t="s">
        <v>171</v>
      </c>
      <c s="29" t="s">
        <v>1019</v>
      </c>
      <c s="25" t="s">
        <v>48</v>
      </c>
      <c s="30" t="s">
        <v>1020</v>
      </c>
      <c s="31" t="s">
        <v>287</v>
      </c>
      <c s="32">
        <v>128.04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51</v>
      </c>
      <c r="E147" s="36" t="s">
        <v>48</v>
      </c>
    </row>
    <row r="148" spans="1:5" ht="38.25">
      <c r="A148" s="37" t="s">
        <v>52</v>
      </c>
      <c r="E148" s="38" t="s">
        <v>1021</v>
      </c>
    </row>
    <row r="149" spans="1:5" ht="191.25">
      <c r="A149" t="s">
        <v>53</v>
      </c>
      <c r="E149" s="36" t="s">
        <v>1022</v>
      </c>
    </row>
    <row r="150" spans="1:16" ht="12.75">
      <c r="A150" s="25" t="s">
        <v>46</v>
      </c>
      <c s="29" t="s">
        <v>175</v>
      </c>
      <c s="29" t="s">
        <v>1023</v>
      </c>
      <c s="25" t="s">
        <v>48</v>
      </c>
      <c s="30" t="s">
        <v>1024</v>
      </c>
      <c s="31" t="s">
        <v>287</v>
      </c>
      <c s="32">
        <v>128.04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51</v>
      </c>
      <c r="E151" s="36" t="s">
        <v>48</v>
      </c>
    </row>
    <row r="152" spans="1:5" ht="38.25">
      <c r="A152" s="37" t="s">
        <v>52</v>
      </c>
      <c r="E152" s="38" t="s">
        <v>1021</v>
      </c>
    </row>
    <row r="153" spans="1:5" ht="38.25">
      <c r="A153" t="s">
        <v>53</v>
      </c>
      <c r="E153" s="36" t="s">
        <v>1025</v>
      </c>
    </row>
    <row r="154" spans="1:18" ht="12.75" customHeight="1">
      <c r="A154" s="6" t="s">
        <v>43</v>
      </c>
      <c s="6"/>
      <c s="40" t="s">
        <v>40</v>
      </c>
      <c s="6"/>
      <c s="27" t="s">
        <v>506</v>
      </c>
      <c s="6"/>
      <c s="6"/>
      <c s="6"/>
      <c s="41">
        <f>0+Q154</f>
      </c>
      <c r="O154">
        <f>0+R154</f>
      </c>
      <c r="Q154">
        <f>0+I155+I159+I163+I167+I171</f>
      </c>
      <c>
        <f>0+O155+O159+O163+O167+O171</f>
      </c>
    </row>
    <row r="155" spans="1:16" ht="12.75">
      <c r="A155" s="25" t="s">
        <v>46</v>
      </c>
      <c s="29" t="s">
        <v>179</v>
      </c>
      <c s="29" t="s">
        <v>1026</v>
      </c>
      <c s="25" t="s">
        <v>48</v>
      </c>
      <c s="30" t="s">
        <v>1027</v>
      </c>
      <c s="31" t="s">
        <v>50</v>
      </c>
      <c s="32">
        <v>4</v>
      </c>
      <c s="33">
        <v>0</v>
      </c>
      <c s="34">
        <f>ROUND(ROUND(H155,2)*ROUND(G155,3),2)</f>
      </c>
      <c r="O155">
        <f>(I155*21)/100</f>
      </c>
      <c t="s">
        <v>23</v>
      </c>
    </row>
    <row r="156" spans="1:5" ht="12.75">
      <c r="A156" s="35" t="s">
        <v>51</v>
      </c>
      <c r="E156" s="36" t="s">
        <v>48</v>
      </c>
    </row>
    <row r="157" spans="1:5" ht="12.75">
      <c r="A157" s="37" t="s">
        <v>52</v>
      </c>
      <c r="E157" s="38" t="s">
        <v>1028</v>
      </c>
    </row>
    <row r="158" spans="1:5" ht="38.25">
      <c r="A158" t="s">
        <v>53</v>
      </c>
      <c r="E158" s="36" t="s">
        <v>1029</v>
      </c>
    </row>
    <row r="159" spans="1:16" ht="12.75">
      <c r="A159" s="25" t="s">
        <v>46</v>
      </c>
      <c s="29" t="s">
        <v>183</v>
      </c>
      <c s="29" t="s">
        <v>1030</v>
      </c>
      <c s="25" t="s">
        <v>48</v>
      </c>
      <c s="30" t="s">
        <v>1031</v>
      </c>
      <c s="31" t="s">
        <v>50</v>
      </c>
      <c s="32">
        <v>2</v>
      </c>
      <c s="33">
        <v>0</v>
      </c>
      <c s="34">
        <f>ROUND(ROUND(H159,2)*ROUND(G159,3),2)</f>
      </c>
      <c r="O159">
        <f>(I159*21)/100</f>
      </c>
      <c t="s">
        <v>23</v>
      </c>
    </row>
    <row r="160" spans="1:5" ht="12.75">
      <c r="A160" s="35" t="s">
        <v>51</v>
      </c>
      <c r="E160" s="36" t="s">
        <v>48</v>
      </c>
    </row>
    <row r="161" spans="1:5" ht="12.75">
      <c r="A161" s="37" t="s">
        <v>52</v>
      </c>
      <c r="E161" s="38" t="s">
        <v>978</v>
      </c>
    </row>
    <row r="162" spans="1:5" ht="25.5">
      <c r="A162" t="s">
        <v>53</v>
      </c>
      <c r="E162" s="36" t="s">
        <v>1032</v>
      </c>
    </row>
    <row r="163" spans="1:16" ht="12.75">
      <c r="A163" s="25" t="s">
        <v>46</v>
      </c>
      <c s="29" t="s">
        <v>188</v>
      </c>
      <c s="29" t="s">
        <v>1033</v>
      </c>
      <c s="25" t="s">
        <v>48</v>
      </c>
      <c s="30" t="s">
        <v>1034</v>
      </c>
      <c s="31" t="s">
        <v>292</v>
      </c>
      <c s="32">
        <v>60</v>
      </c>
      <c s="33">
        <v>0</v>
      </c>
      <c s="34">
        <f>ROUND(ROUND(H163,2)*ROUND(G163,3),2)</f>
      </c>
      <c r="O163">
        <f>(I163*21)/100</f>
      </c>
      <c t="s">
        <v>23</v>
      </c>
    </row>
    <row r="164" spans="1:5" ht="12.75">
      <c r="A164" s="35" t="s">
        <v>51</v>
      </c>
      <c r="E164" s="36" t="s">
        <v>48</v>
      </c>
    </row>
    <row r="165" spans="1:5" ht="12.75">
      <c r="A165" s="37" t="s">
        <v>52</v>
      </c>
      <c r="E165" s="38" t="s">
        <v>1035</v>
      </c>
    </row>
    <row r="166" spans="1:5" ht="114.75">
      <c r="A166" t="s">
        <v>53</v>
      </c>
      <c r="E166" s="36" t="s">
        <v>1036</v>
      </c>
    </row>
    <row r="167" spans="1:16" ht="12.75">
      <c r="A167" s="25" t="s">
        <v>46</v>
      </c>
      <c s="29" t="s">
        <v>191</v>
      </c>
      <c s="29" t="s">
        <v>1037</v>
      </c>
      <c s="25" t="s">
        <v>48</v>
      </c>
      <c s="30" t="s">
        <v>1038</v>
      </c>
      <c s="31" t="s">
        <v>533</v>
      </c>
      <c s="32">
        <v>3240</v>
      </c>
      <c s="33">
        <v>0</v>
      </c>
      <c s="34">
        <f>ROUND(ROUND(H167,2)*ROUND(G167,3),2)</f>
      </c>
      <c r="O167">
        <f>(I167*21)/100</f>
      </c>
      <c t="s">
        <v>23</v>
      </c>
    </row>
    <row r="168" spans="1:5" ht="12.75">
      <c r="A168" s="35" t="s">
        <v>51</v>
      </c>
      <c r="E168" s="36" t="s">
        <v>48</v>
      </c>
    </row>
    <row r="169" spans="1:5" ht="12.75">
      <c r="A169" s="37" t="s">
        <v>52</v>
      </c>
      <c r="E169" s="38" t="s">
        <v>1039</v>
      </c>
    </row>
    <row r="170" spans="1:5" ht="25.5">
      <c r="A170" t="s">
        <v>53</v>
      </c>
      <c r="E170" s="36" t="s">
        <v>606</v>
      </c>
    </row>
    <row r="171" spans="1:16" ht="12.75">
      <c r="A171" s="25" t="s">
        <v>46</v>
      </c>
      <c s="29" t="s">
        <v>195</v>
      </c>
      <c s="29" t="s">
        <v>1040</v>
      </c>
      <c s="25" t="s">
        <v>48</v>
      </c>
      <c s="30" t="s">
        <v>1041</v>
      </c>
      <c s="31" t="s">
        <v>371</v>
      </c>
      <c s="32">
        <v>0.312</v>
      </c>
      <c s="33">
        <v>0</v>
      </c>
      <c s="34">
        <f>ROUND(ROUND(H171,2)*ROUND(G171,3),2)</f>
      </c>
      <c r="O171">
        <f>(I171*21)/100</f>
      </c>
      <c t="s">
        <v>23</v>
      </c>
    </row>
    <row r="172" spans="1:5" ht="12.75">
      <c r="A172" s="35" t="s">
        <v>51</v>
      </c>
      <c r="E172" s="36" t="s">
        <v>48</v>
      </c>
    </row>
    <row r="173" spans="1:5" ht="12.75">
      <c r="A173" s="37" t="s">
        <v>52</v>
      </c>
      <c r="E173" s="38" t="s">
        <v>1042</v>
      </c>
    </row>
    <row r="174" spans="1:5" ht="102">
      <c r="A174" t="s">
        <v>53</v>
      </c>
      <c r="E174" s="36" t="s">
        <v>1043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0+O8+O33+O82+O87+O96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1044</v>
      </c>
      <c s="42">
        <f>0+I8+I33+I82+I87+I96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1044</v>
      </c>
      <c s="6"/>
      <c s="18" t="s">
        <v>1045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368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25.5">
      <c r="A9" s="25" t="s">
        <v>46</v>
      </c>
      <c s="29" t="s">
        <v>29</v>
      </c>
      <c s="29" t="s">
        <v>369</v>
      </c>
      <c s="25" t="s">
        <v>48</v>
      </c>
      <c s="30" t="s">
        <v>370</v>
      </c>
      <c s="31" t="s">
        <v>371</v>
      </c>
      <c s="32">
        <v>8.316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25.5">
      <c r="A11" s="37" t="s">
        <v>52</v>
      </c>
      <c r="E11" s="38" t="s">
        <v>1046</v>
      </c>
    </row>
    <row r="12" spans="1:5" ht="140.25">
      <c r="A12" t="s">
        <v>53</v>
      </c>
      <c r="E12" s="36" t="s">
        <v>373</v>
      </c>
    </row>
    <row r="13" spans="1:16" ht="25.5">
      <c r="A13" s="25" t="s">
        <v>46</v>
      </c>
      <c s="29" t="s">
        <v>23</v>
      </c>
      <c s="29" t="s">
        <v>551</v>
      </c>
      <c s="25" t="s">
        <v>48</v>
      </c>
      <c s="30" t="s">
        <v>552</v>
      </c>
      <c s="31" t="s">
        <v>371</v>
      </c>
      <c s="32">
        <v>9.108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25.5">
      <c r="A15" s="37" t="s">
        <v>52</v>
      </c>
      <c r="E15" s="38" t="s">
        <v>1047</v>
      </c>
    </row>
    <row r="16" spans="1:5" ht="140.25">
      <c r="A16" t="s">
        <v>53</v>
      </c>
      <c r="E16" s="36" t="s">
        <v>373</v>
      </c>
    </row>
    <row r="17" spans="1:16" ht="25.5">
      <c r="A17" s="25" t="s">
        <v>46</v>
      </c>
      <c s="29" t="s">
        <v>22</v>
      </c>
      <c s="29" t="s">
        <v>554</v>
      </c>
      <c s="25" t="s">
        <v>48</v>
      </c>
      <c s="30" t="s">
        <v>555</v>
      </c>
      <c s="31" t="s">
        <v>371</v>
      </c>
      <c s="32">
        <v>11.813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48</v>
      </c>
    </row>
    <row r="19" spans="1:5" ht="76.5">
      <c r="A19" s="37" t="s">
        <v>52</v>
      </c>
      <c r="E19" s="38" t="s">
        <v>1048</v>
      </c>
    </row>
    <row r="20" spans="1:5" ht="140.25">
      <c r="A20" t="s">
        <v>53</v>
      </c>
      <c r="E20" s="36" t="s">
        <v>373</v>
      </c>
    </row>
    <row r="21" spans="1:16" ht="12.75">
      <c r="A21" s="25" t="s">
        <v>46</v>
      </c>
      <c s="29" t="s">
        <v>33</v>
      </c>
      <c s="29" t="s">
        <v>392</v>
      </c>
      <c s="25" t="s">
        <v>48</v>
      </c>
      <c s="30" t="s">
        <v>393</v>
      </c>
      <c s="31" t="s">
        <v>50</v>
      </c>
      <c s="32">
        <v>1</v>
      </c>
      <c s="33">
        <v>0</v>
      </c>
      <c s="34">
        <f>ROUND(ROUND(H21,2)*ROUND(G21,3),2)</f>
      </c>
      <c r="O21">
        <f>(I21*0)/100</f>
      </c>
      <c t="s">
        <v>27</v>
      </c>
    </row>
    <row r="22" spans="1:5" ht="25.5">
      <c r="A22" s="35" t="s">
        <v>51</v>
      </c>
      <c r="E22" s="36" t="s">
        <v>595</v>
      </c>
    </row>
    <row r="23" spans="1:5" ht="12.75">
      <c r="A23" s="37" t="s">
        <v>52</v>
      </c>
      <c r="E23" s="38" t="s">
        <v>48</v>
      </c>
    </row>
    <row r="24" spans="1:5" ht="12.75">
      <c r="A24" t="s">
        <v>53</v>
      </c>
      <c r="E24" s="36" t="s">
        <v>395</v>
      </c>
    </row>
    <row r="25" spans="1:16" ht="25.5">
      <c r="A25" s="25" t="s">
        <v>46</v>
      </c>
      <c s="29" t="s">
        <v>35</v>
      </c>
      <c s="29" t="s">
        <v>596</v>
      </c>
      <c s="25" t="s">
        <v>48</v>
      </c>
      <c s="30" t="s">
        <v>597</v>
      </c>
      <c s="31" t="s">
        <v>50</v>
      </c>
      <c s="32">
        <v>2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12.75">
      <c r="A26" s="35" t="s">
        <v>51</v>
      </c>
      <c r="E26" s="36" t="s">
        <v>598</v>
      </c>
    </row>
    <row r="27" spans="1:5" ht="12.75">
      <c r="A27" s="37" t="s">
        <v>52</v>
      </c>
      <c r="E27" s="38" t="s">
        <v>48</v>
      </c>
    </row>
    <row r="28" spans="1:5" ht="12.75">
      <c r="A28" t="s">
        <v>53</v>
      </c>
      <c r="E28" s="36" t="s">
        <v>395</v>
      </c>
    </row>
    <row r="29" spans="1:16" ht="12.75">
      <c r="A29" s="25" t="s">
        <v>46</v>
      </c>
      <c s="29" t="s">
        <v>37</v>
      </c>
      <c s="29" t="s">
        <v>560</v>
      </c>
      <c s="25" t="s">
        <v>48</v>
      </c>
      <c s="30" t="s">
        <v>281</v>
      </c>
      <c s="31" t="s">
        <v>339</v>
      </c>
      <c s="32">
        <v>1</v>
      </c>
      <c s="33">
        <v>0</v>
      </c>
      <c s="34">
        <f>ROUND(ROUND(H29,2)*ROUND(G29,3),2)</f>
      </c>
      <c r="O29">
        <f>(I29*0)/100</f>
      </c>
      <c t="s">
        <v>27</v>
      </c>
    </row>
    <row r="30" spans="1:5" ht="12.75">
      <c r="A30" s="35" t="s">
        <v>51</v>
      </c>
      <c r="E30" s="36" t="s">
        <v>48</v>
      </c>
    </row>
    <row r="31" spans="1:5" ht="12.75">
      <c r="A31" s="37" t="s">
        <v>52</v>
      </c>
      <c r="E31" s="38" t="s">
        <v>48</v>
      </c>
    </row>
    <row r="32" spans="1:5" ht="12.75">
      <c r="A32" t="s">
        <v>53</v>
      </c>
      <c r="E32" s="36" t="s">
        <v>283</v>
      </c>
    </row>
    <row r="33" spans="1:18" ht="12.75" customHeight="1">
      <c r="A33" s="6" t="s">
        <v>43</v>
      </c>
      <c s="6"/>
      <c s="40" t="s">
        <v>29</v>
      </c>
      <c s="6"/>
      <c s="27" t="s">
        <v>278</v>
      </c>
      <c s="6"/>
      <c s="6"/>
      <c s="6"/>
      <c s="41">
        <f>0+Q33</f>
      </c>
      <c r="O33">
        <f>0+R33</f>
      </c>
      <c r="Q33">
        <f>0+I34+I38+I42+I46+I50+I54+I58+I62+I66+I70+I74+I78</f>
      </c>
      <c>
        <f>0+O34+O38+O42+O46+O50+O54+O58+O62+O66+O70+O74+O78</f>
      </c>
    </row>
    <row r="34" spans="1:16" ht="12.75">
      <c r="A34" s="25" t="s">
        <v>46</v>
      </c>
      <c s="29" t="s">
        <v>71</v>
      </c>
      <c s="29" t="s">
        <v>803</v>
      </c>
      <c s="25" t="s">
        <v>48</v>
      </c>
      <c s="30" t="s">
        <v>804</v>
      </c>
      <c s="31" t="s">
        <v>292</v>
      </c>
      <c s="32">
        <v>0.375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51</v>
      </c>
      <c r="E35" s="36" t="s">
        <v>48</v>
      </c>
    </row>
    <row r="36" spans="1:5" ht="25.5">
      <c r="A36" s="37" t="s">
        <v>52</v>
      </c>
      <c r="E36" s="38" t="s">
        <v>1049</v>
      </c>
    </row>
    <row r="37" spans="1:5" ht="63.75">
      <c r="A37" t="s">
        <v>53</v>
      </c>
      <c r="E37" s="36" t="s">
        <v>602</v>
      </c>
    </row>
    <row r="38" spans="1:16" ht="12.75">
      <c r="A38" s="25" t="s">
        <v>46</v>
      </c>
      <c s="29" t="s">
        <v>75</v>
      </c>
      <c s="29" t="s">
        <v>806</v>
      </c>
      <c s="25" t="s">
        <v>48</v>
      </c>
      <c s="30" t="s">
        <v>807</v>
      </c>
      <c s="31" t="s">
        <v>533</v>
      </c>
      <c s="32">
        <v>114.75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51</v>
      </c>
      <c r="E39" s="36" t="s">
        <v>48</v>
      </c>
    </row>
    <row r="40" spans="1:5" ht="63.75">
      <c r="A40" s="37" t="s">
        <v>52</v>
      </c>
      <c r="E40" s="38" t="s">
        <v>1050</v>
      </c>
    </row>
    <row r="41" spans="1:5" ht="25.5">
      <c r="A41" t="s">
        <v>53</v>
      </c>
      <c r="E41" s="36" t="s">
        <v>606</v>
      </c>
    </row>
    <row r="42" spans="1:16" ht="12.75">
      <c r="A42" s="25" t="s">
        <v>46</v>
      </c>
      <c s="29" t="s">
        <v>40</v>
      </c>
      <c s="29" t="s">
        <v>809</v>
      </c>
      <c s="25" t="s">
        <v>48</v>
      </c>
      <c s="30" t="s">
        <v>810</v>
      </c>
      <c s="31" t="s">
        <v>60</v>
      </c>
      <c s="32">
        <v>15.5</v>
      </c>
      <c s="33">
        <v>0</v>
      </c>
      <c s="34">
        <f>ROUND(ROUND(H42,2)*ROUND(G42,3),2)</f>
      </c>
      <c r="O42">
        <f>(I42*0)/100</f>
      </c>
      <c t="s">
        <v>27</v>
      </c>
    </row>
    <row r="43" spans="1:5" ht="12.75">
      <c r="A43" s="35" t="s">
        <v>51</v>
      </c>
      <c r="E43" s="36" t="s">
        <v>48</v>
      </c>
    </row>
    <row r="44" spans="1:5" ht="12.75">
      <c r="A44" s="37" t="s">
        <v>52</v>
      </c>
      <c r="E44" s="38" t="s">
        <v>1051</v>
      </c>
    </row>
    <row r="45" spans="1:5" ht="63.75">
      <c r="A45" t="s">
        <v>53</v>
      </c>
      <c r="E45" s="36" t="s">
        <v>602</v>
      </c>
    </row>
    <row r="46" spans="1:16" ht="12.75">
      <c r="A46" s="25" t="s">
        <v>46</v>
      </c>
      <c s="29" t="s">
        <v>42</v>
      </c>
      <c s="29" t="s">
        <v>812</v>
      </c>
      <c s="25" t="s">
        <v>48</v>
      </c>
      <c s="30" t="s">
        <v>813</v>
      </c>
      <c s="31" t="s">
        <v>533</v>
      </c>
      <c s="32">
        <v>46.5</v>
      </c>
      <c s="33">
        <v>0</v>
      </c>
      <c s="34">
        <f>ROUND(ROUND(H46,2)*ROUND(G46,3),2)</f>
      </c>
      <c r="O46">
        <f>(I46*0)/100</f>
      </c>
      <c t="s">
        <v>27</v>
      </c>
    </row>
    <row r="47" spans="1:5" ht="12.75">
      <c r="A47" s="35" t="s">
        <v>51</v>
      </c>
      <c r="E47" s="36" t="s">
        <v>48</v>
      </c>
    </row>
    <row r="48" spans="1:5" ht="51">
      <c r="A48" s="37" t="s">
        <v>52</v>
      </c>
      <c r="E48" s="38" t="s">
        <v>1052</v>
      </c>
    </row>
    <row r="49" spans="1:5" ht="25.5">
      <c r="A49" t="s">
        <v>53</v>
      </c>
      <c r="E49" s="36" t="s">
        <v>606</v>
      </c>
    </row>
    <row r="50" spans="1:16" ht="25.5">
      <c r="A50" s="25" t="s">
        <v>46</v>
      </c>
      <c s="29" t="s">
        <v>85</v>
      </c>
      <c s="29" t="s">
        <v>815</v>
      </c>
      <c s="25" t="s">
        <v>48</v>
      </c>
      <c s="30" t="s">
        <v>816</v>
      </c>
      <c s="31" t="s">
        <v>60</v>
      </c>
      <c s="32">
        <v>15</v>
      </c>
      <c s="33">
        <v>0</v>
      </c>
      <c s="34">
        <f>ROUND(ROUND(H50,2)*ROUND(G50,3),2)</f>
      </c>
      <c r="O50">
        <f>(I50*0)/100</f>
      </c>
      <c t="s">
        <v>27</v>
      </c>
    </row>
    <row r="51" spans="1:5" ht="12.75">
      <c r="A51" s="35" t="s">
        <v>51</v>
      </c>
      <c r="E51" s="36" t="s">
        <v>48</v>
      </c>
    </row>
    <row r="52" spans="1:5" ht="12.75">
      <c r="A52" s="37" t="s">
        <v>52</v>
      </c>
      <c r="E52" s="38" t="s">
        <v>1053</v>
      </c>
    </row>
    <row r="53" spans="1:5" ht="63.75">
      <c r="A53" t="s">
        <v>53</v>
      </c>
      <c r="E53" s="36" t="s">
        <v>602</v>
      </c>
    </row>
    <row r="54" spans="1:16" ht="25.5">
      <c r="A54" s="25" t="s">
        <v>46</v>
      </c>
      <c s="29" t="s">
        <v>89</v>
      </c>
      <c s="29" t="s">
        <v>818</v>
      </c>
      <c s="25" t="s">
        <v>48</v>
      </c>
      <c s="30" t="s">
        <v>819</v>
      </c>
      <c s="31" t="s">
        <v>533</v>
      </c>
      <c s="32">
        <v>75</v>
      </c>
      <c s="33">
        <v>0</v>
      </c>
      <c s="34">
        <f>ROUND(ROUND(H54,2)*ROUND(G54,3),2)</f>
      </c>
      <c r="O54">
        <f>(I54*0)/100</f>
      </c>
      <c t="s">
        <v>27</v>
      </c>
    </row>
    <row r="55" spans="1:5" ht="12.75">
      <c r="A55" s="35" t="s">
        <v>51</v>
      </c>
      <c r="E55" s="36" t="s">
        <v>48</v>
      </c>
    </row>
    <row r="56" spans="1:5" ht="51">
      <c r="A56" s="37" t="s">
        <v>52</v>
      </c>
      <c r="E56" s="38" t="s">
        <v>1054</v>
      </c>
    </row>
    <row r="57" spans="1:5" ht="25.5">
      <c r="A57" t="s">
        <v>53</v>
      </c>
      <c r="E57" s="36" t="s">
        <v>606</v>
      </c>
    </row>
    <row r="58" spans="1:16" ht="12.75">
      <c r="A58" s="25" t="s">
        <v>46</v>
      </c>
      <c s="29" t="s">
        <v>93</v>
      </c>
      <c s="29" t="s">
        <v>415</v>
      </c>
      <c s="25" t="s">
        <v>48</v>
      </c>
      <c s="30" t="s">
        <v>416</v>
      </c>
      <c s="31" t="s">
        <v>292</v>
      </c>
      <c s="32">
        <v>3.96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51</v>
      </c>
      <c r="E59" s="36" t="s">
        <v>48</v>
      </c>
    </row>
    <row r="60" spans="1:5" ht="25.5">
      <c r="A60" s="37" t="s">
        <v>52</v>
      </c>
      <c r="E60" s="38" t="s">
        <v>1055</v>
      </c>
    </row>
    <row r="61" spans="1:5" ht="369.75">
      <c r="A61" t="s">
        <v>53</v>
      </c>
      <c r="E61" s="36" t="s">
        <v>418</v>
      </c>
    </row>
    <row r="62" spans="1:16" ht="12.75">
      <c r="A62" s="25" t="s">
        <v>46</v>
      </c>
      <c s="29" t="s">
        <v>97</v>
      </c>
      <c s="29" t="s">
        <v>419</v>
      </c>
      <c s="25" t="s">
        <v>48</v>
      </c>
      <c s="30" t="s">
        <v>420</v>
      </c>
      <c s="31" t="s">
        <v>421</v>
      </c>
      <c s="32">
        <v>79.2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51</v>
      </c>
      <c r="E63" s="36" t="s">
        <v>48</v>
      </c>
    </row>
    <row r="64" spans="1:5" ht="25.5">
      <c r="A64" s="37" t="s">
        <v>52</v>
      </c>
      <c r="E64" s="38" t="s">
        <v>1056</v>
      </c>
    </row>
    <row r="65" spans="1:5" ht="25.5">
      <c r="A65" t="s">
        <v>53</v>
      </c>
      <c r="E65" s="36" t="s">
        <v>423</v>
      </c>
    </row>
    <row r="66" spans="1:16" ht="12.75">
      <c r="A66" s="25" t="s">
        <v>46</v>
      </c>
      <c s="29" t="s">
        <v>101</v>
      </c>
      <c s="29" t="s">
        <v>609</v>
      </c>
      <c s="25" t="s">
        <v>48</v>
      </c>
      <c s="30" t="s">
        <v>610</v>
      </c>
      <c s="31" t="s">
        <v>292</v>
      </c>
      <c s="32">
        <v>3.96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51</v>
      </c>
      <c r="E67" s="36" t="s">
        <v>48</v>
      </c>
    </row>
    <row r="68" spans="1:5" ht="25.5">
      <c r="A68" s="37" t="s">
        <v>52</v>
      </c>
      <c r="E68" s="38" t="s">
        <v>1055</v>
      </c>
    </row>
    <row r="69" spans="1:5" ht="369.75">
      <c r="A69" t="s">
        <v>53</v>
      </c>
      <c r="E69" s="36" t="s">
        <v>611</v>
      </c>
    </row>
    <row r="70" spans="1:16" ht="12.75">
      <c r="A70" s="25" t="s">
        <v>46</v>
      </c>
      <c s="29" t="s">
        <v>105</v>
      </c>
      <c s="29" t="s">
        <v>612</v>
      </c>
      <c s="25" t="s">
        <v>48</v>
      </c>
      <c s="30" t="s">
        <v>613</v>
      </c>
      <c s="31" t="s">
        <v>421</v>
      </c>
      <c s="32">
        <v>79.2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51</v>
      </c>
      <c r="E71" s="36" t="s">
        <v>48</v>
      </c>
    </row>
    <row r="72" spans="1:5" ht="25.5">
      <c r="A72" s="37" t="s">
        <v>52</v>
      </c>
      <c r="E72" s="38" t="s">
        <v>1056</v>
      </c>
    </row>
    <row r="73" spans="1:5" ht="25.5">
      <c r="A73" t="s">
        <v>53</v>
      </c>
      <c r="E73" s="36" t="s">
        <v>423</v>
      </c>
    </row>
    <row r="74" spans="1:16" ht="12.75">
      <c r="A74" s="25" t="s">
        <v>46</v>
      </c>
      <c s="29" t="s">
        <v>109</v>
      </c>
      <c s="29" t="s">
        <v>428</v>
      </c>
      <c s="25" t="s">
        <v>48</v>
      </c>
      <c s="30" t="s">
        <v>429</v>
      </c>
      <c s="31" t="s">
        <v>287</v>
      </c>
      <c s="32">
        <v>12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51</v>
      </c>
      <c r="E75" s="36" t="s">
        <v>48</v>
      </c>
    </row>
    <row r="76" spans="1:5" ht="12.75">
      <c r="A76" s="37" t="s">
        <v>52</v>
      </c>
      <c r="E76" s="38" t="s">
        <v>1057</v>
      </c>
    </row>
    <row r="77" spans="1:5" ht="25.5">
      <c r="A77" t="s">
        <v>53</v>
      </c>
      <c r="E77" s="36" t="s">
        <v>431</v>
      </c>
    </row>
    <row r="78" spans="1:16" ht="12.75">
      <c r="A78" s="25" t="s">
        <v>46</v>
      </c>
      <c s="29" t="s">
        <v>113</v>
      </c>
      <c s="29" t="s">
        <v>432</v>
      </c>
      <c s="25" t="s">
        <v>48</v>
      </c>
      <c s="30" t="s">
        <v>433</v>
      </c>
      <c s="31" t="s">
        <v>287</v>
      </c>
      <c s="32">
        <v>12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51</v>
      </c>
      <c r="E79" s="36" t="s">
        <v>48</v>
      </c>
    </row>
    <row r="80" spans="1:5" ht="12.75">
      <c r="A80" s="37" t="s">
        <v>52</v>
      </c>
      <c r="E80" s="38" t="s">
        <v>1057</v>
      </c>
    </row>
    <row r="81" spans="1:5" ht="25.5">
      <c r="A81" t="s">
        <v>53</v>
      </c>
      <c r="E81" s="36" t="s">
        <v>431</v>
      </c>
    </row>
    <row r="82" spans="1:18" ht="12.75" customHeight="1">
      <c r="A82" s="6" t="s">
        <v>43</v>
      </c>
      <c s="6"/>
      <c s="40" t="s">
        <v>33</v>
      </c>
      <c s="6"/>
      <c s="27" t="s">
        <v>442</v>
      </c>
      <c s="6"/>
      <c s="6"/>
      <c s="6"/>
      <c s="41">
        <f>0+Q82</f>
      </c>
      <c r="O82">
        <f>0+R82</f>
      </c>
      <c r="Q82">
        <f>0+I83</f>
      </c>
      <c>
        <f>0+O83</f>
      </c>
    </row>
    <row r="83" spans="1:16" ht="12.75">
      <c r="A83" s="25" t="s">
        <v>46</v>
      </c>
      <c s="29" t="s">
        <v>118</v>
      </c>
      <c s="29" t="s">
        <v>624</v>
      </c>
      <c s="25" t="s">
        <v>48</v>
      </c>
      <c s="30" t="s">
        <v>625</v>
      </c>
      <c s="31" t="s">
        <v>292</v>
      </c>
      <c s="32">
        <v>6.96</v>
      </c>
      <c s="33">
        <v>0</v>
      </c>
      <c s="34">
        <f>ROUND(ROUND(H83,2)*ROUND(G83,3),2)</f>
      </c>
      <c r="O83">
        <f>(I83*21)/100</f>
      </c>
      <c t="s">
        <v>23</v>
      </c>
    </row>
    <row r="84" spans="1:5" ht="12.75">
      <c r="A84" s="35" t="s">
        <v>51</v>
      </c>
      <c r="E84" s="36" t="s">
        <v>48</v>
      </c>
    </row>
    <row r="85" spans="1:5" ht="38.25">
      <c r="A85" s="37" t="s">
        <v>52</v>
      </c>
      <c r="E85" s="38" t="s">
        <v>1058</v>
      </c>
    </row>
    <row r="86" spans="1:5" ht="38.25">
      <c r="A86" t="s">
        <v>53</v>
      </c>
      <c r="E86" s="36" t="s">
        <v>627</v>
      </c>
    </row>
    <row r="87" spans="1:18" ht="12.75" customHeight="1">
      <c r="A87" s="6" t="s">
        <v>43</v>
      </c>
      <c s="6"/>
      <c s="40" t="s">
        <v>35</v>
      </c>
      <c s="6"/>
      <c s="27" t="s">
        <v>454</v>
      </c>
      <c s="6"/>
      <c s="6"/>
      <c s="6"/>
      <c s="41">
        <f>0+Q87</f>
      </c>
      <c r="O87">
        <f>0+R87</f>
      </c>
      <c r="Q87">
        <f>0+I88+I92</f>
      </c>
      <c>
        <f>0+O88+O92</f>
      </c>
    </row>
    <row r="88" spans="1:16" ht="12.75">
      <c r="A88" s="25" t="s">
        <v>46</v>
      </c>
      <c s="29" t="s">
        <v>122</v>
      </c>
      <c s="29" t="s">
        <v>745</v>
      </c>
      <c s="25" t="s">
        <v>48</v>
      </c>
      <c s="30" t="s">
        <v>746</v>
      </c>
      <c s="31" t="s">
        <v>287</v>
      </c>
      <c s="32">
        <v>18.5</v>
      </c>
      <c s="33">
        <v>0</v>
      </c>
      <c s="34">
        <f>ROUND(ROUND(H88,2)*ROUND(G88,3),2)</f>
      </c>
      <c r="O88">
        <f>(I88*0)/100</f>
      </c>
      <c t="s">
        <v>27</v>
      </c>
    </row>
    <row r="89" spans="1:5" ht="12.75">
      <c r="A89" s="35" t="s">
        <v>51</v>
      </c>
      <c r="E89" s="36" t="s">
        <v>747</v>
      </c>
    </row>
    <row r="90" spans="1:5" ht="12.75">
      <c r="A90" s="37" t="s">
        <v>52</v>
      </c>
      <c r="E90" s="38" t="s">
        <v>1059</v>
      </c>
    </row>
    <row r="91" spans="1:5" ht="153">
      <c r="A91" t="s">
        <v>53</v>
      </c>
      <c r="E91" s="36" t="s">
        <v>749</v>
      </c>
    </row>
    <row r="92" spans="1:16" ht="25.5">
      <c r="A92" s="25" t="s">
        <v>46</v>
      </c>
      <c s="29" t="s">
        <v>126</v>
      </c>
      <c s="29" t="s">
        <v>1060</v>
      </c>
      <c s="25" t="s">
        <v>48</v>
      </c>
      <c s="30" t="s">
        <v>1061</v>
      </c>
      <c s="31" t="s">
        <v>287</v>
      </c>
      <c s="32">
        <v>5.5</v>
      </c>
      <c s="33">
        <v>0</v>
      </c>
      <c s="34">
        <f>ROUND(ROUND(H92,2)*ROUND(G92,3),2)</f>
      </c>
      <c r="O92">
        <f>(I92*21)/100</f>
      </c>
      <c t="s">
        <v>23</v>
      </c>
    </row>
    <row r="93" spans="1:5" ht="12.75">
      <c r="A93" s="35" t="s">
        <v>51</v>
      </c>
      <c r="E93" s="36" t="s">
        <v>48</v>
      </c>
    </row>
    <row r="94" spans="1:5" ht="12.75">
      <c r="A94" s="37" t="s">
        <v>52</v>
      </c>
      <c r="E94" s="38" t="s">
        <v>1062</v>
      </c>
    </row>
    <row r="95" spans="1:5" ht="153">
      <c r="A95" t="s">
        <v>53</v>
      </c>
      <c r="E95" s="36" t="s">
        <v>749</v>
      </c>
    </row>
    <row r="96" spans="1:18" ht="12.75" customHeight="1">
      <c r="A96" s="6" t="s">
        <v>43</v>
      </c>
      <c s="6"/>
      <c s="40" t="s">
        <v>40</v>
      </c>
      <c s="6"/>
      <c s="27" t="s">
        <v>506</v>
      </c>
      <c s="6"/>
      <c s="6"/>
      <c s="6"/>
      <c s="41">
        <f>0+Q96</f>
      </c>
      <c r="O96">
        <f>0+R96</f>
      </c>
      <c r="Q96">
        <f>0+I97</f>
      </c>
      <c>
        <f>0+O97</f>
      </c>
    </row>
    <row r="97" spans="1:16" ht="12.75">
      <c r="A97" s="25" t="s">
        <v>46</v>
      </c>
      <c s="29" t="s">
        <v>130</v>
      </c>
      <c s="29" t="s">
        <v>783</v>
      </c>
      <c s="25" t="s">
        <v>48</v>
      </c>
      <c s="30" t="s">
        <v>784</v>
      </c>
      <c s="31" t="s">
        <v>60</v>
      </c>
      <c s="32">
        <v>16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12.75">
      <c r="A98" s="35" t="s">
        <v>51</v>
      </c>
      <c r="E98" s="36" t="s">
        <v>48</v>
      </c>
    </row>
    <row r="99" spans="1:5" ht="12.75">
      <c r="A99" s="37" t="s">
        <v>52</v>
      </c>
      <c r="E99" s="38" t="s">
        <v>1063</v>
      </c>
    </row>
    <row r="100" spans="1:5" ht="51">
      <c r="A100" t="s">
        <v>53</v>
      </c>
      <c r="E100" s="36" t="s">
        <v>786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0+O8+O57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1064</v>
      </c>
      <c s="42">
        <f>0+I8+I57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1064</v>
      </c>
      <c s="6"/>
      <c s="18" t="s">
        <v>1065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1066</v>
      </c>
      <c s="19"/>
      <c s="19"/>
      <c s="19"/>
      <c s="28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25.5">
      <c r="A9" s="25" t="s">
        <v>46</v>
      </c>
      <c s="29" t="s">
        <v>29</v>
      </c>
      <c s="29" t="s">
        <v>1067</v>
      </c>
      <c s="25" t="s">
        <v>48</v>
      </c>
      <c s="30" t="s">
        <v>1068</v>
      </c>
      <c s="31" t="s">
        <v>60</v>
      </c>
      <c s="32">
        <v>30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51</v>
      </c>
      <c r="E10" s="36" t="s">
        <v>1068</v>
      </c>
    </row>
    <row r="11" spans="1:5" ht="12.75">
      <c r="A11" s="37" t="s">
        <v>52</v>
      </c>
      <c r="E11" s="38" t="s">
        <v>48</v>
      </c>
    </row>
    <row r="12" spans="1:5" ht="76.5">
      <c r="A12" t="s">
        <v>53</v>
      </c>
      <c r="E12" s="36" t="s">
        <v>1069</v>
      </c>
    </row>
    <row r="13" spans="1:16" ht="12.75">
      <c r="A13" s="25" t="s">
        <v>46</v>
      </c>
      <c s="29" t="s">
        <v>23</v>
      </c>
      <c s="29" t="s">
        <v>1070</v>
      </c>
      <c s="25" t="s">
        <v>48</v>
      </c>
      <c s="30" t="s">
        <v>1071</v>
      </c>
      <c s="31" t="s">
        <v>50</v>
      </c>
      <c s="32">
        <v>2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1071</v>
      </c>
    </row>
    <row r="15" spans="1:5" ht="12.75">
      <c r="A15" s="37" t="s">
        <v>52</v>
      </c>
      <c r="E15" s="38" t="s">
        <v>48</v>
      </c>
    </row>
    <row r="16" spans="1:5" ht="76.5">
      <c r="A16" t="s">
        <v>53</v>
      </c>
      <c r="E16" s="36" t="s">
        <v>1072</v>
      </c>
    </row>
    <row r="17" spans="1:16" ht="25.5">
      <c r="A17" s="25" t="s">
        <v>46</v>
      </c>
      <c s="29" t="s">
        <v>22</v>
      </c>
      <c s="29" t="s">
        <v>1073</v>
      </c>
      <c s="25" t="s">
        <v>48</v>
      </c>
      <c s="30" t="s">
        <v>1074</v>
      </c>
      <c s="31" t="s">
        <v>50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25.5">
      <c r="A18" s="35" t="s">
        <v>51</v>
      </c>
      <c r="E18" s="36" t="s">
        <v>1074</v>
      </c>
    </row>
    <row r="19" spans="1:5" ht="12.75">
      <c r="A19" s="37" t="s">
        <v>52</v>
      </c>
      <c r="E19" s="38" t="s">
        <v>48</v>
      </c>
    </row>
    <row r="20" spans="1:5" ht="89.25">
      <c r="A20" t="s">
        <v>53</v>
      </c>
      <c r="E20" s="36" t="s">
        <v>1075</v>
      </c>
    </row>
    <row r="21" spans="1:16" ht="25.5">
      <c r="A21" s="25" t="s">
        <v>46</v>
      </c>
      <c s="29" t="s">
        <v>33</v>
      </c>
      <c s="29" t="s">
        <v>1076</v>
      </c>
      <c s="25" t="s">
        <v>48</v>
      </c>
      <c s="30" t="s">
        <v>1077</v>
      </c>
      <c s="31" t="s">
        <v>50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25.5">
      <c r="A22" s="35" t="s">
        <v>51</v>
      </c>
      <c r="E22" s="36" t="s">
        <v>1077</v>
      </c>
    </row>
    <row r="23" spans="1:5" ht="12.75">
      <c r="A23" s="37" t="s">
        <v>52</v>
      </c>
      <c r="E23" s="38" t="s">
        <v>48</v>
      </c>
    </row>
    <row r="24" spans="1:5" ht="89.25">
      <c r="A24" t="s">
        <v>53</v>
      </c>
      <c r="E24" s="36" t="s">
        <v>1075</v>
      </c>
    </row>
    <row r="25" spans="1:16" ht="25.5">
      <c r="A25" s="25" t="s">
        <v>46</v>
      </c>
      <c s="29" t="s">
        <v>35</v>
      </c>
      <c s="29" t="s">
        <v>1078</v>
      </c>
      <c s="25" t="s">
        <v>48</v>
      </c>
      <c s="30" t="s">
        <v>1079</v>
      </c>
      <c s="31" t="s">
        <v>50</v>
      </c>
      <c s="32">
        <v>1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25.5">
      <c r="A26" s="35" t="s">
        <v>51</v>
      </c>
      <c r="E26" s="36" t="s">
        <v>1079</v>
      </c>
    </row>
    <row r="27" spans="1:5" ht="12.75">
      <c r="A27" s="37" t="s">
        <v>52</v>
      </c>
      <c r="E27" s="38" t="s">
        <v>48</v>
      </c>
    </row>
    <row r="28" spans="1:5" ht="89.25">
      <c r="A28" t="s">
        <v>53</v>
      </c>
      <c r="E28" s="36" t="s">
        <v>1075</v>
      </c>
    </row>
    <row r="29" spans="1:16" ht="12.75">
      <c r="A29" s="25" t="s">
        <v>46</v>
      </c>
      <c s="29" t="s">
        <v>37</v>
      </c>
      <c s="29" t="s">
        <v>1080</v>
      </c>
      <c s="25" t="s">
        <v>48</v>
      </c>
      <c s="30" t="s">
        <v>1081</v>
      </c>
      <c s="31" t="s">
        <v>50</v>
      </c>
      <c s="32">
        <v>3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51</v>
      </c>
      <c r="E30" s="36" t="s">
        <v>1081</v>
      </c>
    </row>
    <row r="31" spans="1:5" ht="12.75">
      <c r="A31" s="37" t="s">
        <v>52</v>
      </c>
      <c r="E31" s="38" t="s">
        <v>48</v>
      </c>
    </row>
    <row r="32" spans="1:5" ht="102">
      <c r="A32" t="s">
        <v>53</v>
      </c>
      <c r="E32" s="36" t="s">
        <v>1082</v>
      </c>
    </row>
    <row r="33" spans="1:16" ht="12.75">
      <c r="A33" s="25" t="s">
        <v>46</v>
      </c>
      <c s="29" t="s">
        <v>71</v>
      </c>
      <c s="29" t="s">
        <v>1083</v>
      </c>
      <c s="25" t="s">
        <v>48</v>
      </c>
      <c s="30" t="s">
        <v>1084</v>
      </c>
      <c s="31" t="s">
        <v>50</v>
      </c>
      <c s="32">
        <v>2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51</v>
      </c>
      <c r="E34" s="36" t="s">
        <v>1084</v>
      </c>
    </row>
    <row r="35" spans="1:5" ht="12.75">
      <c r="A35" s="37" t="s">
        <v>52</v>
      </c>
      <c r="E35" s="38" t="s">
        <v>48</v>
      </c>
    </row>
    <row r="36" spans="1:5" ht="102">
      <c r="A36" t="s">
        <v>53</v>
      </c>
      <c r="E36" s="36" t="s">
        <v>1082</v>
      </c>
    </row>
    <row r="37" spans="1:16" ht="12.75">
      <c r="A37" s="25" t="s">
        <v>46</v>
      </c>
      <c s="29" t="s">
        <v>75</v>
      </c>
      <c s="29" t="s">
        <v>1085</v>
      </c>
      <c s="25" t="s">
        <v>48</v>
      </c>
      <c s="30" t="s">
        <v>1086</v>
      </c>
      <c s="31" t="s">
        <v>50</v>
      </c>
      <c s="32">
        <v>2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51</v>
      </c>
      <c r="E38" s="36" t="s">
        <v>1086</v>
      </c>
    </row>
    <row r="39" spans="1:5" ht="12.75">
      <c r="A39" s="37" t="s">
        <v>52</v>
      </c>
      <c r="E39" s="38" t="s">
        <v>48</v>
      </c>
    </row>
    <row r="40" spans="1:5" ht="102">
      <c r="A40" t="s">
        <v>53</v>
      </c>
      <c r="E40" s="36" t="s">
        <v>1082</v>
      </c>
    </row>
    <row r="41" spans="1:16" ht="12.75">
      <c r="A41" s="25" t="s">
        <v>46</v>
      </c>
      <c s="29" t="s">
        <v>40</v>
      </c>
      <c s="29" t="s">
        <v>1087</v>
      </c>
      <c s="25" t="s">
        <v>48</v>
      </c>
      <c s="30" t="s">
        <v>1088</v>
      </c>
      <c s="31" t="s">
        <v>50</v>
      </c>
      <c s="32">
        <v>2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51</v>
      </c>
      <c r="E42" s="36" t="s">
        <v>1088</v>
      </c>
    </row>
    <row r="43" spans="1:5" ht="12.75">
      <c r="A43" s="37" t="s">
        <v>52</v>
      </c>
      <c r="E43" s="38" t="s">
        <v>48</v>
      </c>
    </row>
    <row r="44" spans="1:5" ht="178.5">
      <c r="A44" t="s">
        <v>53</v>
      </c>
      <c r="E44" s="36" t="s">
        <v>254</v>
      </c>
    </row>
    <row r="45" spans="1:16" ht="12.75">
      <c r="A45" s="25" t="s">
        <v>46</v>
      </c>
      <c s="29" t="s">
        <v>42</v>
      </c>
      <c s="29" t="s">
        <v>1089</v>
      </c>
      <c s="25" t="s">
        <v>48</v>
      </c>
      <c s="30" t="s">
        <v>1090</v>
      </c>
      <c s="31" t="s">
        <v>50</v>
      </c>
      <c s="32">
        <v>2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51</v>
      </c>
      <c r="E46" s="36" t="s">
        <v>1090</v>
      </c>
    </row>
    <row r="47" spans="1:5" ht="12.75">
      <c r="A47" s="37" t="s">
        <v>52</v>
      </c>
      <c r="E47" s="38" t="s">
        <v>48</v>
      </c>
    </row>
    <row r="48" spans="1:5" ht="127.5">
      <c r="A48" t="s">
        <v>53</v>
      </c>
      <c r="E48" s="36" t="s">
        <v>137</v>
      </c>
    </row>
    <row r="49" spans="1:16" ht="12.75">
      <c r="A49" s="25" t="s">
        <v>46</v>
      </c>
      <c s="29" t="s">
        <v>85</v>
      </c>
      <c s="29" t="s">
        <v>207</v>
      </c>
      <c s="25" t="s">
        <v>48</v>
      </c>
      <c s="30" t="s">
        <v>208</v>
      </c>
      <c s="31" t="s">
        <v>60</v>
      </c>
      <c s="32">
        <v>60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51</v>
      </c>
      <c r="E50" s="36" t="s">
        <v>208</v>
      </c>
    </row>
    <row r="51" spans="1:5" ht="12.75">
      <c r="A51" s="37" t="s">
        <v>52</v>
      </c>
      <c r="E51" s="38" t="s">
        <v>48</v>
      </c>
    </row>
    <row r="52" spans="1:5" ht="140.25">
      <c r="A52" t="s">
        <v>53</v>
      </c>
      <c r="E52" s="36" t="s">
        <v>209</v>
      </c>
    </row>
    <row r="53" spans="1:16" ht="12.75">
      <c r="A53" s="25" t="s">
        <v>46</v>
      </c>
      <c s="29" t="s">
        <v>89</v>
      </c>
      <c s="29" t="s">
        <v>211</v>
      </c>
      <c s="25" t="s">
        <v>48</v>
      </c>
      <c s="30" t="s">
        <v>212</v>
      </c>
      <c s="31" t="s">
        <v>60</v>
      </c>
      <c s="32">
        <v>60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51</v>
      </c>
      <c r="E54" s="36" t="s">
        <v>212</v>
      </c>
    </row>
    <row r="55" spans="1:5" ht="12.75">
      <c r="A55" s="37" t="s">
        <v>52</v>
      </c>
      <c r="E55" s="38" t="s">
        <v>48</v>
      </c>
    </row>
    <row r="56" spans="1:5" ht="102">
      <c r="A56" t="s">
        <v>53</v>
      </c>
      <c r="E56" s="36" t="s">
        <v>213</v>
      </c>
    </row>
    <row r="57" spans="1:18" ht="12.75" customHeight="1">
      <c r="A57" s="6" t="s">
        <v>43</v>
      </c>
      <c s="6"/>
      <c s="40" t="s">
        <v>23</v>
      </c>
      <c s="6"/>
      <c s="27" t="s">
        <v>1091</v>
      </c>
      <c s="6"/>
      <c s="6"/>
      <c s="6"/>
      <c s="41">
        <f>0+Q57</f>
      </c>
      <c r="O57">
        <f>0+R57</f>
      </c>
      <c r="Q57">
        <f>0+I58+I62+I66+I70+I74+I78+I82+I86+I90</f>
      </c>
      <c>
        <f>0+O58+O62+O66+O70+O74+O78+O82+O86+O90</f>
      </c>
    </row>
    <row r="58" spans="1:16" ht="12.75">
      <c r="A58" s="25" t="s">
        <v>46</v>
      </c>
      <c s="29" t="s">
        <v>93</v>
      </c>
      <c s="29" t="s">
        <v>290</v>
      </c>
      <c s="25" t="s">
        <v>48</v>
      </c>
      <c s="30" t="s">
        <v>291</v>
      </c>
      <c s="31" t="s">
        <v>292</v>
      </c>
      <c s="32">
        <v>3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51</v>
      </c>
      <c r="E59" s="36" t="s">
        <v>48</v>
      </c>
    </row>
    <row r="60" spans="1:5" ht="12.75">
      <c r="A60" s="37" t="s">
        <v>52</v>
      </c>
      <c r="E60" s="38" t="s">
        <v>48</v>
      </c>
    </row>
    <row r="61" spans="1:5" ht="318.75">
      <c r="A61" t="s">
        <v>53</v>
      </c>
      <c r="E61" s="36" t="s">
        <v>293</v>
      </c>
    </row>
    <row r="62" spans="1:16" ht="12.75">
      <c r="A62" s="25" t="s">
        <v>46</v>
      </c>
      <c s="29" t="s">
        <v>97</v>
      </c>
      <c s="29" t="s">
        <v>295</v>
      </c>
      <c s="25" t="s">
        <v>48</v>
      </c>
      <c s="30" t="s">
        <v>296</v>
      </c>
      <c s="31" t="s">
        <v>292</v>
      </c>
      <c s="32">
        <v>131.4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51</v>
      </c>
      <c r="E63" s="36" t="s">
        <v>48</v>
      </c>
    </row>
    <row r="64" spans="1:5" ht="12.75">
      <c r="A64" s="37" t="s">
        <v>52</v>
      </c>
      <c r="E64" s="38" t="s">
        <v>48</v>
      </c>
    </row>
    <row r="65" spans="1:5" ht="318.75">
      <c r="A65" t="s">
        <v>53</v>
      </c>
      <c r="E65" s="36" t="s">
        <v>293</v>
      </c>
    </row>
    <row r="66" spans="1:16" ht="12.75">
      <c r="A66" s="25" t="s">
        <v>46</v>
      </c>
      <c s="29" t="s">
        <v>101</v>
      </c>
      <c s="29" t="s">
        <v>302</v>
      </c>
      <c s="25" t="s">
        <v>48</v>
      </c>
      <c s="30" t="s">
        <v>303</v>
      </c>
      <c s="31" t="s">
        <v>292</v>
      </c>
      <c s="32">
        <v>131.4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51</v>
      </c>
      <c r="E67" s="36" t="s">
        <v>303</v>
      </c>
    </row>
    <row r="68" spans="1:5" ht="12.75">
      <c r="A68" s="37" t="s">
        <v>52</v>
      </c>
      <c r="E68" s="38" t="s">
        <v>48</v>
      </c>
    </row>
    <row r="69" spans="1:5" ht="229.5">
      <c r="A69" t="s">
        <v>53</v>
      </c>
      <c r="E69" s="36" t="s">
        <v>304</v>
      </c>
    </row>
    <row r="70" spans="1:16" ht="12.75">
      <c r="A70" s="25" t="s">
        <v>46</v>
      </c>
      <c s="29" t="s">
        <v>105</v>
      </c>
      <c s="29" t="s">
        <v>318</v>
      </c>
      <c s="25" t="s">
        <v>48</v>
      </c>
      <c s="30" t="s">
        <v>319</v>
      </c>
      <c s="31" t="s">
        <v>60</v>
      </c>
      <c s="32">
        <v>730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51</v>
      </c>
      <c r="E71" s="36" t="s">
        <v>319</v>
      </c>
    </row>
    <row r="72" spans="1:5" ht="12.75">
      <c r="A72" s="37" t="s">
        <v>52</v>
      </c>
      <c r="E72" s="38" t="s">
        <v>48</v>
      </c>
    </row>
    <row r="73" spans="1:5" ht="140.25">
      <c r="A73" t="s">
        <v>53</v>
      </c>
      <c r="E73" s="36" t="s">
        <v>320</v>
      </c>
    </row>
    <row r="74" spans="1:16" ht="12.75">
      <c r="A74" s="25" t="s">
        <v>46</v>
      </c>
      <c s="29" t="s">
        <v>109</v>
      </c>
      <c s="29" t="s">
        <v>1092</v>
      </c>
      <c s="25" t="s">
        <v>48</v>
      </c>
      <c s="30" t="s">
        <v>1093</v>
      </c>
      <c s="31" t="s">
        <v>60</v>
      </c>
      <c s="32">
        <v>720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51</v>
      </c>
      <c r="E75" s="36" t="s">
        <v>1093</v>
      </c>
    </row>
    <row r="76" spans="1:5" ht="12.75">
      <c r="A76" s="37" t="s">
        <v>52</v>
      </c>
      <c r="E76" s="38" t="s">
        <v>48</v>
      </c>
    </row>
    <row r="77" spans="1:5" ht="102">
      <c r="A77" t="s">
        <v>53</v>
      </c>
      <c r="E77" s="36" t="s">
        <v>324</v>
      </c>
    </row>
    <row r="78" spans="1:16" ht="12.75">
      <c r="A78" s="25" t="s">
        <v>46</v>
      </c>
      <c s="29" t="s">
        <v>113</v>
      </c>
      <c s="29" t="s">
        <v>176</v>
      </c>
      <c s="25" t="s">
        <v>48</v>
      </c>
      <c s="30" t="s">
        <v>177</v>
      </c>
      <c s="31" t="s">
        <v>60</v>
      </c>
      <c s="32">
        <v>10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51</v>
      </c>
      <c r="E79" s="36" t="s">
        <v>177</v>
      </c>
    </row>
    <row r="80" spans="1:5" ht="12.75">
      <c r="A80" s="37" t="s">
        <v>52</v>
      </c>
      <c r="E80" s="38" t="s">
        <v>48</v>
      </c>
    </row>
    <row r="81" spans="1:5" ht="89.25">
      <c r="A81" t="s">
        <v>53</v>
      </c>
      <c r="E81" s="36" t="s">
        <v>178</v>
      </c>
    </row>
    <row r="82" spans="1:16" ht="12.75">
      <c r="A82" s="25" t="s">
        <v>46</v>
      </c>
      <c s="29" t="s">
        <v>118</v>
      </c>
      <c s="29" t="s">
        <v>1094</v>
      </c>
      <c s="25" t="s">
        <v>48</v>
      </c>
      <c s="30" t="s">
        <v>1095</v>
      </c>
      <c s="31" t="s">
        <v>60</v>
      </c>
      <c s="32">
        <v>720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51</v>
      </c>
      <c r="E83" s="36" t="s">
        <v>1095</v>
      </c>
    </row>
    <row r="84" spans="1:5" ht="12.75">
      <c r="A84" s="37" t="s">
        <v>52</v>
      </c>
      <c r="E84" s="38" t="s">
        <v>48</v>
      </c>
    </row>
    <row r="85" spans="1:5" ht="89.25">
      <c r="A85" t="s">
        <v>53</v>
      </c>
      <c r="E85" s="36" t="s">
        <v>178</v>
      </c>
    </row>
    <row r="86" spans="1:16" ht="25.5">
      <c r="A86" s="25" t="s">
        <v>46</v>
      </c>
      <c s="29" t="s">
        <v>122</v>
      </c>
      <c s="29" t="s">
        <v>180</v>
      </c>
      <c s="25" t="s">
        <v>48</v>
      </c>
      <c s="30" t="s">
        <v>181</v>
      </c>
      <c s="31" t="s">
        <v>50</v>
      </c>
      <c s="32">
        <v>2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25.5">
      <c r="A87" s="35" t="s">
        <v>51</v>
      </c>
      <c r="E87" s="36" t="s">
        <v>181</v>
      </c>
    </row>
    <row r="88" spans="1:5" ht="12.75">
      <c r="A88" s="37" t="s">
        <v>52</v>
      </c>
      <c r="E88" s="38" t="s">
        <v>48</v>
      </c>
    </row>
    <row r="89" spans="1:5" ht="102">
      <c r="A89" t="s">
        <v>53</v>
      </c>
      <c r="E89" s="36" t="s">
        <v>182</v>
      </c>
    </row>
    <row r="90" spans="1:16" ht="25.5">
      <c r="A90" s="25" t="s">
        <v>46</v>
      </c>
      <c s="29" t="s">
        <v>126</v>
      </c>
      <c s="29" t="s">
        <v>1096</v>
      </c>
      <c s="25" t="s">
        <v>48</v>
      </c>
      <c s="30" t="s">
        <v>1097</v>
      </c>
      <c s="31" t="s">
        <v>50</v>
      </c>
      <c s="32">
        <v>2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25.5">
      <c r="A91" s="35" t="s">
        <v>51</v>
      </c>
      <c r="E91" s="36" t="s">
        <v>1097</v>
      </c>
    </row>
    <row r="92" spans="1:5" ht="12.75">
      <c r="A92" s="37" t="s">
        <v>52</v>
      </c>
      <c r="E92" s="38" t="s">
        <v>48</v>
      </c>
    </row>
    <row r="93" spans="1:5" ht="102">
      <c r="A93" t="s">
        <v>53</v>
      </c>
      <c r="E93" s="36" t="s">
        <v>182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1098</v>
      </c>
      <c s="42">
        <f>0+I8+I25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1098</v>
      </c>
      <c s="6"/>
      <c s="18" t="s">
        <v>1099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1100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46</v>
      </c>
      <c s="29" t="s">
        <v>29</v>
      </c>
      <c s="29" t="s">
        <v>1101</v>
      </c>
      <c s="25" t="s">
        <v>48</v>
      </c>
      <c s="30" t="s">
        <v>1102</v>
      </c>
      <c s="31" t="s">
        <v>339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1103</v>
      </c>
    </row>
    <row r="11" spans="1:5" ht="12.75">
      <c r="A11" s="37" t="s">
        <v>52</v>
      </c>
      <c r="E11" s="38" t="s">
        <v>1104</v>
      </c>
    </row>
    <row r="12" spans="1:5" ht="89.25">
      <c r="A12" t="s">
        <v>53</v>
      </c>
      <c r="E12" s="36" t="s">
        <v>1105</v>
      </c>
    </row>
    <row r="13" spans="1:16" ht="12.75">
      <c r="A13" s="25" t="s">
        <v>46</v>
      </c>
      <c s="29" t="s">
        <v>23</v>
      </c>
      <c s="29" t="s">
        <v>1106</v>
      </c>
      <c s="25" t="s">
        <v>48</v>
      </c>
      <c s="30" t="s">
        <v>1107</v>
      </c>
      <c s="31" t="s">
        <v>339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1108</v>
      </c>
    </row>
    <row r="15" spans="1:5" ht="12.75">
      <c r="A15" s="37" t="s">
        <v>52</v>
      </c>
      <c r="E15" s="38" t="s">
        <v>1104</v>
      </c>
    </row>
    <row r="16" spans="1:5" ht="102">
      <c r="A16" t="s">
        <v>53</v>
      </c>
      <c r="E16" s="36" t="s">
        <v>1109</v>
      </c>
    </row>
    <row r="17" spans="1:16" ht="12.75">
      <c r="A17" s="25" t="s">
        <v>46</v>
      </c>
      <c s="29" t="s">
        <v>22</v>
      </c>
      <c s="29" t="s">
        <v>1110</v>
      </c>
      <c s="25" t="s">
        <v>48</v>
      </c>
      <c s="30" t="s">
        <v>1111</v>
      </c>
      <c s="31" t="s">
        <v>339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1112</v>
      </c>
    </row>
    <row r="19" spans="1:5" ht="12.75">
      <c r="A19" s="37" t="s">
        <v>52</v>
      </c>
      <c r="E19" s="38" t="s">
        <v>1104</v>
      </c>
    </row>
    <row r="20" spans="1:5" ht="38.25">
      <c r="A20" t="s">
        <v>53</v>
      </c>
      <c r="E20" s="36" t="s">
        <v>1113</v>
      </c>
    </row>
    <row r="21" spans="1:16" ht="12.75">
      <c r="A21" s="25" t="s">
        <v>46</v>
      </c>
      <c s="29" t="s">
        <v>33</v>
      </c>
      <c s="29" t="s">
        <v>1114</v>
      </c>
      <c s="25" t="s">
        <v>48</v>
      </c>
      <c s="30" t="s">
        <v>1115</v>
      </c>
      <c s="31" t="s">
        <v>339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51</v>
      </c>
      <c r="E22" s="36" t="s">
        <v>1116</v>
      </c>
    </row>
    <row r="23" spans="1:5" ht="12.75">
      <c r="A23" s="37" t="s">
        <v>52</v>
      </c>
      <c r="E23" s="38" t="s">
        <v>1104</v>
      </c>
    </row>
    <row r="24" spans="1:5" ht="63.75">
      <c r="A24" t="s">
        <v>53</v>
      </c>
      <c r="E24" s="36" t="s">
        <v>1117</v>
      </c>
    </row>
    <row r="25" spans="1:18" ht="12.75" customHeight="1">
      <c r="A25" s="6" t="s">
        <v>43</v>
      </c>
      <c s="6"/>
      <c s="40" t="s">
        <v>23</v>
      </c>
      <c s="6"/>
      <c s="27" t="s">
        <v>1118</v>
      </c>
      <c s="6"/>
      <c s="6"/>
      <c s="6"/>
      <c s="41">
        <f>0+Q25</f>
      </c>
      <c r="O25">
        <f>0+R25</f>
      </c>
      <c r="Q25">
        <f>0+I26+I30+I34</f>
      </c>
      <c>
        <f>0+O26+O30+O34</f>
      </c>
    </row>
    <row r="26" spans="1:16" ht="12.75">
      <c r="A26" s="25" t="s">
        <v>46</v>
      </c>
      <c s="29" t="s">
        <v>35</v>
      </c>
      <c s="29" t="s">
        <v>1119</v>
      </c>
      <c s="25" t="s">
        <v>48</v>
      </c>
      <c s="30" t="s">
        <v>1120</v>
      </c>
      <c s="31" t="s">
        <v>339</v>
      </c>
      <c s="32">
        <v>1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51</v>
      </c>
      <c r="E27" s="36" t="s">
        <v>1121</v>
      </c>
    </row>
    <row r="28" spans="1:5" ht="12.75">
      <c r="A28" s="37" t="s">
        <v>52</v>
      </c>
      <c r="E28" s="38" t="s">
        <v>1104</v>
      </c>
    </row>
    <row r="29" spans="1:5" ht="89.25">
      <c r="A29" t="s">
        <v>53</v>
      </c>
      <c r="E29" s="36" t="s">
        <v>1122</v>
      </c>
    </row>
    <row r="30" spans="1:16" ht="12.75">
      <c r="A30" s="25" t="s">
        <v>46</v>
      </c>
      <c s="29" t="s">
        <v>37</v>
      </c>
      <c s="29" t="s">
        <v>1123</v>
      </c>
      <c s="25" t="s">
        <v>48</v>
      </c>
      <c s="30" t="s">
        <v>1124</v>
      </c>
      <c s="31" t="s">
        <v>339</v>
      </c>
      <c s="32">
        <v>1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51</v>
      </c>
      <c r="E31" s="36" t="s">
        <v>1125</v>
      </c>
    </row>
    <row r="32" spans="1:5" ht="12.75">
      <c r="A32" s="37" t="s">
        <v>52</v>
      </c>
      <c r="E32" s="38" t="s">
        <v>1104</v>
      </c>
    </row>
    <row r="33" spans="1:5" ht="76.5">
      <c r="A33" t="s">
        <v>53</v>
      </c>
      <c r="E33" s="36" t="s">
        <v>1126</v>
      </c>
    </row>
    <row r="34" spans="1:16" ht="12.75">
      <c r="A34" s="25" t="s">
        <v>46</v>
      </c>
      <c s="29" t="s">
        <v>71</v>
      </c>
      <c s="29" t="s">
        <v>1127</v>
      </c>
      <c s="25" t="s">
        <v>48</v>
      </c>
      <c s="30" t="s">
        <v>1128</v>
      </c>
      <c s="31" t="s">
        <v>339</v>
      </c>
      <c s="32">
        <v>1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51</v>
      </c>
      <c r="E35" s="36" t="s">
        <v>1129</v>
      </c>
    </row>
    <row r="36" spans="1:5" ht="12.75">
      <c r="A36" s="37" t="s">
        <v>52</v>
      </c>
      <c r="E36" s="38" t="s">
        <v>1104</v>
      </c>
    </row>
    <row r="37" spans="1:5" ht="12.75">
      <c r="A37" t="s">
        <v>53</v>
      </c>
      <c r="E37" s="36" t="s">
        <v>48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0+O8+O141+O194+O263+O324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0+I8+I141+I194+I263+I324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44</v>
      </c>
      <c s="19"/>
      <c s="27" t="s">
        <v>45</v>
      </c>
      <c s="19"/>
      <c s="19"/>
      <c s="19"/>
      <c s="28">
        <f>0+Q8</f>
      </c>
      <c r="O8">
        <f>0+R8</f>
      </c>
      <c r="Q8">
        <f>0+I9+I13+I17+I21+I25+I29+I33+I37+I41+I45+I49+I53+I57+I61+I65+I69+I73+I77+I81+I85+I89+I93+I97+I101+I105+I109+I113+I117+I121+I125+I129+I133+I137</f>
      </c>
      <c>
        <f>0+O9+O13+O17+O21+O25+O29+O33+O37+O41+O45+O49+O53+O57+O61+O65+O69+O73+O77+O81+O85+O89+O93+O97+O101+O105+O109+O113+O117+O121+O125+O129+O133+O137</f>
      </c>
    </row>
    <row r="9" spans="1:16" ht="12.75">
      <c r="A9" s="25" t="s">
        <v>46</v>
      </c>
      <c s="29" t="s">
        <v>29</v>
      </c>
      <c s="29" t="s">
        <v>47</v>
      </c>
      <c s="25" t="s">
        <v>48</v>
      </c>
      <c s="30" t="s">
        <v>49</v>
      </c>
      <c s="31" t="s">
        <v>50</v>
      </c>
      <c s="32">
        <v>2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49</v>
      </c>
    </row>
    <row r="11" spans="1:5" ht="12.75">
      <c r="A11" s="37" t="s">
        <v>52</v>
      </c>
      <c r="E11" s="38" t="s">
        <v>48</v>
      </c>
    </row>
    <row r="12" spans="1:5" ht="89.25">
      <c r="A12" t="s">
        <v>53</v>
      </c>
      <c r="E12" s="36" t="s">
        <v>54</v>
      </c>
    </row>
    <row r="13" spans="1:16" ht="12.75">
      <c r="A13" s="25" t="s">
        <v>46</v>
      </c>
      <c s="29" t="s">
        <v>23</v>
      </c>
      <c s="29" t="s">
        <v>55</v>
      </c>
      <c s="25" t="s">
        <v>48</v>
      </c>
      <c s="30" t="s">
        <v>56</v>
      </c>
      <c s="31" t="s">
        <v>50</v>
      </c>
      <c s="32">
        <v>2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56</v>
      </c>
    </row>
    <row r="15" spans="1:5" ht="12.75">
      <c r="A15" s="37" t="s">
        <v>52</v>
      </c>
      <c r="E15" s="38" t="s">
        <v>48</v>
      </c>
    </row>
    <row r="16" spans="1:5" ht="89.25">
      <c r="A16" t="s">
        <v>53</v>
      </c>
      <c r="E16" s="36" t="s">
        <v>57</v>
      </c>
    </row>
    <row r="17" spans="1:16" ht="12.75">
      <c r="A17" s="25" t="s">
        <v>46</v>
      </c>
      <c s="29" t="s">
        <v>22</v>
      </c>
      <c s="29" t="s">
        <v>58</v>
      </c>
      <c s="25" t="s">
        <v>48</v>
      </c>
      <c s="30" t="s">
        <v>59</v>
      </c>
      <c s="31" t="s">
        <v>60</v>
      </c>
      <c s="32">
        <v>20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59</v>
      </c>
    </row>
    <row r="19" spans="1:5" ht="12.75">
      <c r="A19" s="37" t="s">
        <v>52</v>
      </c>
      <c r="E19" s="38" t="s">
        <v>48</v>
      </c>
    </row>
    <row r="20" spans="1:5" ht="114.75">
      <c r="A20" t="s">
        <v>53</v>
      </c>
      <c r="E20" s="36" t="s">
        <v>61</v>
      </c>
    </row>
    <row r="21" spans="1:16" ht="12.75">
      <c r="A21" s="25" t="s">
        <v>46</v>
      </c>
      <c s="29" t="s">
        <v>33</v>
      </c>
      <c s="29" t="s">
        <v>62</v>
      </c>
      <c s="25" t="s">
        <v>48</v>
      </c>
      <c s="30" t="s">
        <v>63</v>
      </c>
      <c s="31" t="s">
        <v>60</v>
      </c>
      <c s="32">
        <v>20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51</v>
      </c>
      <c r="E22" s="36" t="s">
        <v>63</v>
      </c>
    </row>
    <row r="23" spans="1:5" ht="12.75">
      <c r="A23" s="37" t="s">
        <v>52</v>
      </c>
      <c r="E23" s="38" t="s">
        <v>48</v>
      </c>
    </row>
    <row r="24" spans="1:5" ht="114.75">
      <c r="A24" t="s">
        <v>53</v>
      </c>
      <c r="E24" s="36" t="s">
        <v>64</v>
      </c>
    </row>
    <row r="25" spans="1:16" ht="12.75">
      <c r="A25" s="25" t="s">
        <v>46</v>
      </c>
      <c s="29" t="s">
        <v>35</v>
      </c>
      <c s="29" t="s">
        <v>65</v>
      </c>
      <c s="25" t="s">
        <v>48</v>
      </c>
      <c s="30" t="s">
        <v>66</v>
      </c>
      <c s="31" t="s">
        <v>50</v>
      </c>
      <c s="32">
        <v>2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51</v>
      </c>
      <c r="E26" s="36" t="s">
        <v>66</v>
      </c>
    </row>
    <row r="27" spans="1:5" ht="12.75">
      <c r="A27" s="37" t="s">
        <v>52</v>
      </c>
      <c r="E27" s="38" t="s">
        <v>48</v>
      </c>
    </row>
    <row r="28" spans="1:5" ht="102">
      <c r="A28" t="s">
        <v>53</v>
      </c>
      <c r="E28" s="36" t="s">
        <v>67</v>
      </c>
    </row>
    <row r="29" spans="1:16" ht="12.75">
      <c r="A29" s="25" t="s">
        <v>46</v>
      </c>
      <c s="29" t="s">
        <v>37</v>
      </c>
      <c s="29" t="s">
        <v>68</v>
      </c>
      <c s="25" t="s">
        <v>48</v>
      </c>
      <c s="30" t="s">
        <v>69</v>
      </c>
      <c s="31" t="s">
        <v>50</v>
      </c>
      <c s="32">
        <v>2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51</v>
      </c>
      <c r="E30" s="36" t="s">
        <v>69</v>
      </c>
    </row>
    <row r="31" spans="1:5" ht="12.75">
      <c r="A31" s="37" t="s">
        <v>52</v>
      </c>
      <c r="E31" s="38" t="s">
        <v>48</v>
      </c>
    </row>
    <row r="32" spans="1:5" ht="102">
      <c r="A32" t="s">
        <v>53</v>
      </c>
      <c r="E32" s="36" t="s">
        <v>70</v>
      </c>
    </row>
    <row r="33" spans="1:16" ht="12.75">
      <c r="A33" s="25" t="s">
        <v>46</v>
      </c>
      <c s="29" t="s">
        <v>71</v>
      </c>
      <c s="29" t="s">
        <v>72</v>
      </c>
      <c s="25" t="s">
        <v>48</v>
      </c>
      <c s="30" t="s">
        <v>73</v>
      </c>
      <c s="31" t="s">
        <v>50</v>
      </c>
      <c s="32">
        <v>2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51</v>
      </c>
      <c r="E34" s="36" t="s">
        <v>73</v>
      </c>
    </row>
    <row r="35" spans="1:5" ht="12.75">
      <c r="A35" s="37" t="s">
        <v>52</v>
      </c>
      <c r="E35" s="38" t="s">
        <v>48</v>
      </c>
    </row>
    <row r="36" spans="1:5" ht="114.75">
      <c r="A36" t="s">
        <v>53</v>
      </c>
      <c r="E36" s="36" t="s">
        <v>74</v>
      </c>
    </row>
    <row r="37" spans="1:16" ht="25.5">
      <c r="A37" s="25" t="s">
        <v>46</v>
      </c>
      <c s="29" t="s">
        <v>75</v>
      </c>
      <c s="29" t="s">
        <v>76</v>
      </c>
      <c s="25" t="s">
        <v>48</v>
      </c>
      <c s="30" t="s">
        <v>77</v>
      </c>
      <c s="31" t="s">
        <v>50</v>
      </c>
      <c s="32">
        <v>2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51</v>
      </c>
      <c r="E38" s="36" t="s">
        <v>77</v>
      </c>
    </row>
    <row r="39" spans="1:5" ht="12.75">
      <c r="A39" s="37" t="s">
        <v>52</v>
      </c>
      <c r="E39" s="38" t="s">
        <v>48</v>
      </c>
    </row>
    <row r="40" spans="1:5" ht="114.75">
      <c r="A40" t="s">
        <v>53</v>
      </c>
      <c r="E40" s="36" t="s">
        <v>78</v>
      </c>
    </row>
    <row r="41" spans="1:16" ht="25.5">
      <c r="A41" s="25" t="s">
        <v>46</v>
      </c>
      <c s="29" t="s">
        <v>40</v>
      </c>
      <c s="29" t="s">
        <v>79</v>
      </c>
      <c s="25" t="s">
        <v>48</v>
      </c>
      <c s="30" t="s">
        <v>80</v>
      </c>
      <c s="31" t="s">
        <v>50</v>
      </c>
      <c s="32">
        <v>2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25.5">
      <c r="A42" s="35" t="s">
        <v>51</v>
      </c>
      <c r="E42" s="36" t="s">
        <v>80</v>
      </c>
    </row>
    <row r="43" spans="1:5" ht="12.75">
      <c r="A43" s="37" t="s">
        <v>52</v>
      </c>
      <c r="E43" s="38" t="s">
        <v>48</v>
      </c>
    </row>
    <row r="44" spans="1:5" ht="140.25">
      <c r="A44" t="s">
        <v>53</v>
      </c>
      <c r="E44" s="36" t="s">
        <v>81</v>
      </c>
    </row>
    <row r="45" spans="1:16" ht="25.5">
      <c r="A45" s="25" t="s">
        <v>46</v>
      </c>
      <c s="29" t="s">
        <v>42</v>
      </c>
      <c s="29" t="s">
        <v>82</v>
      </c>
      <c s="25" t="s">
        <v>48</v>
      </c>
      <c s="30" t="s">
        <v>83</v>
      </c>
      <c s="31" t="s">
        <v>50</v>
      </c>
      <c s="32">
        <v>2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25.5">
      <c r="A46" s="35" t="s">
        <v>51</v>
      </c>
      <c r="E46" s="36" t="s">
        <v>83</v>
      </c>
    </row>
    <row r="47" spans="1:5" ht="12.75">
      <c r="A47" s="37" t="s">
        <v>52</v>
      </c>
      <c r="E47" s="38" t="s">
        <v>48</v>
      </c>
    </row>
    <row r="48" spans="1:5" ht="114.75">
      <c r="A48" t="s">
        <v>53</v>
      </c>
      <c r="E48" s="36" t="s">
        <v>84</v>
      </c>
    </row>
    <row r="49" spans="1:16" ht="12.75">
      <c r="A49" s="25" t="s">
        <v>46</v>
      </c>
      <c s="29" t="s">
        <v>85</v>
      </c>
      <c s="29" t="s">
        <v>86</v>
      </c>
      <c s="25" t="s">
        <v>48</v>
      </c>
      <c s="30" t="s">
        <v>87</v>
      </c>
      <c s="31" t="s">
        <v>50</v>
      </c>
      <c s="32">
        <v>2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51</v>
      </c>
      <c r="E50" s="36" t="s">
        <v>87</v>
      </c>
    </row>
    <row r="51" spans="1:5" ht="12.75">
      <c r="A51" s="37" t="s">
        <v>52</v>
      </c>
      <c r="E51" s="38" t="s">
        <v>48</v>
      </c>
    </row>
    <row r="52" spans="1:5" ht="165.75">
      <c r="A52" t="s">
        <v>53</v>
      </c>
      <c r="E52" s="36" t="s">
        <v>88</v>
      </c>
    </row>
    <row r="53" spans="1:16" ht="12.75">
      <c r="A53" s="25" t="s">
        <v>46</v>
      </c>
      <c s="29" t="s">
        <v>89</v>
      </c>
      <c s="29" t="s">
        <v>90</v>
      </c>
      <c s="25" t="s">
        <v>48</v>
      </c>
      <c s="30" t="s">
        <v>91</v>
      </c>
      <c s="31" t="s">
        <v>50</v>
      </c>
      <c s="32">
        <v>4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51</v>
      </c>
      <c r="E54" s="36" t="s">
        <v>91</v>
      </c>
    </row>
    <row r="55" spans="1:5" ht="12.75">
      <c r="A55" s="37" t="s">
        <v>52</v>
      </c>
      <c r="E55" s="38" t="s">
        <v>48</v>
      </c>
    </row>
    <row r="56" spans="1:5" ht="114.75">
      <c r="A56" t="s">
        <v>53</v>
      </c>
      <c r="E56" s="36" t="s">
        <v>92</v>
      </c>
    </row>
    <row r="57" spans="1:16" ht="12.75">
      <c r="A57" s="25" t="s">
        <v>46</v>
      </c>
      <c s="29" t="s">
        <v>93</v>
      </c>
      <c s="29" t="s">
        <v>94</v>
      </c>
      <c s="25" t="s">
        <v>48</v>
      </c>
      <c s="30" t="s">
        <v>95</v>
      </c>
      <c s="31" t="s">
        <v>50</v>
      </c>
      <c s="32">
        <v>4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51</v>
      </c>
      <c r="E58" s="36" t="s">
        <v>95</v>
      </c>
    </row>
    <row r="59" spans="1:5" ht="12.75">
      <c r="A59" s="37" t="s">
        <v>52</v>
      </c>
      <c r="E59" s="38" t="s">
        <v>48</v>
      </c>
    </row>
    <row r="60" spans="1:5" ht="140.25">
      <c r="A60" t="s">
        <v>53</v>
      </c>
      <c r="E60" s="36" t="s">
        <v>96</v>
      </c>
    </row>
    <row r="61" spans="1:16" ht="12.75">
      <c r="A61" s="25" t="s">
        <v>46</v>
      </c>
      <c s="29" t="s">
        <v>97</v>
      </c>
      <c s="29" t="s">
        <v>98</v>
      </c>
      <c s="25" t="s">
        <v>48</v>
      </c>
      <c s="30" t="s">
        <v>99</v>
      </c>
      <c s="31" t="s">
        <v>50</v>
      </c>
      <c s="32">
        <v>2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12.75">
      <c r="A62" s="35" t="s">
        <v>51</v>
      </c>
      <c r="E62" s="36" t="s">
        <v>99</v>
      </c>
    </row>
    <row r="63" spans="1:5" ht="12.75">
      <c r="A63" s="37" t="s">
        <v>52</v>
      </c>
      <c r="E63" s="38" t="s">
        <v>48</v>
      </c>
    </row>
    <row r="64" spans="1:5" ht="114.75">
      <c r="A64" t="s">
        <v>53</v>
      </c>
      <c r="E64" s="36" t="s">
        <v>100</v>
      </c>
    </row>
    <row r="65" spans="1:16" ht="12.75">
      <c r="A65" s="25" t="s">
        <v>46</v>
      </c>
      <c s="29" t="s">
        <v>101</v>
      </c>
      <c s="29" t="s">
        <v>102</v>
      </c>
      <c s="25" t="s">
        <v>48</v>
      </c>
      <c s="30" t="s">
        <v>103</v>
      </c>
      <c s="31" t="s">
        <v>50</v>
      </c>
      <c s="32">
        <v>2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12.75">
      <c r="A66" s="35" t="s">
        <v>51</v>
      </c>
      <c r="E66" s="36" t="s">
        <v>103</v>
      </c>
    </row>
    <row r="67" spans="1:5" ht="12.75">
      <c r="A67" s="37" t="s">
        <v>52</v>
      </c>
      <c r="E67" s="38" t="s">
        <v>48</v>
      </c>
    </row>
    <row r="68" spans="1:5" ht="140.25">
      <c r="A68" t="s">
        <v>53</v>
      </c>
      <c r="E68" s="36" t="s">
        <v>104</v>
      </c>
    </row>
    <row r="69" spans="1:16" ht="12.75">
      <c r="A69" s="25" t="s">
        <v>46</v>
      </c>
      <c s="29" t="s">
        <v>105</v>
      </c>
      <c s="29" t="s">
        <v>106</v>
      </c>
      <c s="25" t="s">
        <v>48</v>
      </c>
      <c s="30" t="s">
        <v>107</v>
      </c>
      <c s="31" t="s">
        <v>50</v>
      </c>
      <c s="32">
        <v>1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12.75">
      <c r="A70" s="35" t="s">
        <v>51</v>
      </c>
      <c r="E70" s="36" t="s">
        <v>107</v>
      </c>
    </row>
    <row r="71" spans="1:5" ht="12.75">
      <c r="A71" s="37" t="s">
        <v>52</v>
      </c>
      <c r="E71" s="38" t="s">
        <v>48</v>
      </c>
    </row>
    <row r="72" spans="1:5" ht="114.75">
      <c r="A72" t="s">
        <v>53</v>
      </c>
      <c r="E72" s="36" t="s">
        <v>108</v>
      </c>
    </row>
    <row r="73" spans="1:16" ht="12.75">
      <c r="A73" s="25" t="s">
        <v>46</v>
      </c>
      <c s="29" t="s">
        <v>109</v>
      </c>
      <c s="29" t="s">
        <v>110</v>
      </c>
      <c s="25" t="s">
        <v>48</v>
      </c>
      <c s="30" t="s">
        <v>111</v>
      </c>
      <c s="31" t="s">
        <v>50</v>
      </c>
      <c s="32">
        <v>1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51</v>
      </c>
      <c r="E74" s="36" t="s">
        <v>111</v>
      </c>
    </row>
    <row r="75" spans="1:5" ht="12.75">
      <c r="A75" s="37" t="s">
        <v>52</v>
      </c>
      <c r="E75" s="38" t="s">
        <v>48</v>
      </c>
    </row>
    <row r="76" spans="1:5" ht="114.75">
      <c r="A76" t="s">
        <v>53</v>
      </c>
      <c r="E76" s="36" t="s">
        <v>112</v>
      </c>
    </row>
    <row r="77" spans="1:16" ht="12.75">
      <c r="A77" s="25" t="s">
        <v>46</v>
      </c>
      <c s="29" t="s">
        <v>113</v>
      </c>
      <c s="29" t="s">
        <v>114</v>
      </c>
      <c s="25" t="s">
        <v>48</v>
      </c>
      <c s="30" t="s">
        <v>115</v>
      </c>
      <c s="31" t="s">
        <v>116</v>
      </c>
      <c s="32">
        <v>60</v>
      </c>
      <c s="33">
        <v>0</v>
      </c>
      <c s="34">
        <f>ROUND(ROUND(H77,2)*ROUND(G77,3),2)</f>
      </c>
      <c r="O77">
        <f>(I77*21)/100</f>
      </c>
      <c t="s">
        <v>23</v>
      </c>
    </row>
    <row r="78" spans="1:5" ht="12.75">
      <c r="A78" s="35" t="s">
        <v>51</v>
      </c>
      <c r="E78" s="36" t="s">
        <v>115</v>
      </c>
    </row>
    <row r="79" spans="1:5" ht="12.75">
      <c r="A79" s="37" t="s">
        <v>52</v>
      </c>
      <c r="E79" s="38" t="s">
        <v>48</v>
      </c>
    </row>
    <row r="80" spans="1:5" ht="114.75">
      <c r="A80" t="s">
        <v>53</v>
      </c>
      <c r="E80" s="36" t="s">
        <v>117</v>
      </c>
    </row>
    <row r="81" spans="1:16" ht="12.75">
      <c r="A81" s="25" t="s">
        <v>46</v>
      </c>
      <c s="29" t="s">
        <v>118</v>
      </c>
      <c s="29" t="s">
        <v>119</v>
      </c>
      <c s="25" t="s">
        <v>48</v>
      </c>
      <c s="30" t="s">
        <v>120</v>
      </c>
      <c s="31" t="s">
        <v>116</v>
      </c>
      <c s="32">
        <v>48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12.75">
      <c r="A82" s="35" t="s">
        <v>51</v>
      </c>
      <c r="E82" s="36" t="s">
        <v>120</v>
      </c>
    </row>
    <row r="83" spans="1:5" ht="12.75">
      <c r="A83" s="37" t="s">
        <v>52</v>
      </c>
      <c r="E83" s="38" t="s">
        <v>48</v>
      </c>
    </row>
    <row r="84" spans="1:5" ht="102">
      <c r="A84" t="s">
        <v>53</v>
      </c>
      <c r="E84" s="36" t="s">
        <v>121</v>
      </c>
    </row>
    <row r="85" spans="1:16" ht="25.5">
      <c r="A85" s="25" t="s">
        <v>46</v>
      </c>
      <c s="29" t="s">
        <v>122</v>
      </c>
      <c s="29" t="s">
        <v>123</v>
      </c>
      <c s="25" t="s">
        <v>48</v>
      </c>
      <c s="30" t="s">
        <v>124</v>
      </c>
      <c s="31" t="s">
        <v>50</v>
      </c>
      <c s="32">
        <v>2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25.5">
      <c r="A86" s="35" t="s">
        <v>51</v>
      </c>
      <c r="E86" s="36" t="s">
        <v>124</v>
      </c>
    </row>
    <row r="87" spans="1:5" ht="12.75">
      <c r="A87" s="37" t="s">
        <v>52</v>
      </c>
      <c r="E87" s="38" t="s">
        <v>48</v>
      </c>
    </row>
    <row r="88" spans="1:5" ht="102">
      <c r="A88" t="s">
        <v>53</v>
      </c>
      <c r="E88" s="36" t="s">
        <v>125</v>
      </c>
    </row>
    <row r="89" spans="1:16" ht="12.75">
      <c r="A89" s="25" t="s">
        <v>46</v>
      </c>
      <c s="29" t="s">
        <v>126</v>
      </c>
      <c s="29" t="s">
        <v>127</v>
      </c>
      <c s="25" t="s">
        <v>48</v>
      </c>
      <c s="30" t="s">
        <v>128</v>
      </c>
      <c s="31" t="s">
        <v>116</v>
      </c>
      <c s="32">
        <v>48</v>
      </c>
      <c s="33">
        <v>0</v>
      </c>
      <c s="34">
        <f>ROUND(ROUND(H89,2)*ROUND(G89,3),2)</f>
      </c>
      <c r="O89">
        <f>(I89*21)/100</f>
      </c>
      <c t="s">
        <v>23</v>
      </c>
    </row>
    <row r="90" spans="1:5" ht="12.75">
      <c r="A90" s="35" t="s">
        <v>51</v>
      </c>
      <c r="E90" s="36" t="s">
        <v>128</v>
      </c>
    </row>
    <row r="91" spans="1:5" ht="12.75">
      <c r="A91" s="37" t="s">
        <v>52</v>
      </c>
      <c r="E91" s="38" t="s">
        <v>48</v>
      </c>
    </row>
    <row r="92" spans="1:5" ht="114.75">
      <c r="A92" t="s">
        <v>53</v>
      </c>
      <c r="E92" s="36" t="s">
        <v>129</v>
      </c>
    </row>
    <row r="93" spans="1:16" ht="12.75">
      <c r="A93" s="25" t="s">
        <v>46</v>
      </c>
      <c s="29" t="s">
        <v>130</v>
      </c>
      <c s="29" t="s">
        <v>131</v>
      </c>
      <c s="25" t="s">
        <v>48</v>
      </c>
      <c s="30" t="s">
        <v>132</v>
      </c>
      <c s="31" t="s">
        <v>50</v>
      </c>
      <c s="32">
        <v>2</v>
      </c>
      <c s="33">
        <v>0</v>
      </c>
      <c s="34">
        <f>ROUND(ROUND(H93,2)*ROUND(G93,3),2)</f>
      </c>
      <c r="O93">
        <f>(I93*21)/100</f>
      </c>
      <c t="s">
        <v>23</v>
      </c>
    </row>
    <row r="94" spans="1:5" ht="12.75">
      <c r="A94" s="35" t="s">
        <v>51</v>
      </c>
      <c r="E94" s="36" t="s">
        <v>132</v>
      </c>
    </row>
    <row r="95" spans="1:5" ht="12.75">
      <c r="A95" s="37" t="s">
        <v>52</v>
      </c>
      <c r="E95" s="38" t="s">
        <v>48</v>
      </c>
    </row>
    <row r="96" spans="1:5" ht="114.75">
      <c r="A96" t="s">
        <v>53</v>
      </c>
      <c r="E96" s="36" t="s">
        <v>133</v>
      </c>
    </row>
    <row r="97" spans="1:16" ht="12.75">
      <c r="A97" s="25" t="s">
        <v>46</v>
      </c>
      <c s="29" t="s">
        <v>134</v>
      </c>
      <c s="29" t="s">
        <v>135</v>
      </c>
      <c s="25" t="s">
        <v>48</v>
      </c>
      <c s="30" t="s">
        <v>136</v>
      </c>
      <c s="31" t="s">
        <v>50</v>
      </c>
      <c s="32">
        <v>2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12.75">
      <c r="A98" s="35" t="s">
        <v>51</v>
      </c>
      <c r="E98" s="36" t="s">
        <v>136</v>
      </c>
    </row>
    <row r="99" spans="1:5" ht="12.75">
      <c r="A99" s="37" t="s">
        <v>52</v>
      </c>
      <c r="E99" s="38" t="s">
        <v>48</v>
      </c>
    </row>
    <row r="100" spans="1:5" ht="127.5">
      <c r="A100" t="s">
        <v>53</v>
      </c>
      <c r="E100" s="36" t="s">
        <v>137</v>
      </c>
    </row>
    <row r="101" spans="1:16" ht="12.75">
      <c r="A101" s="25" t="s">
        <v>46</v>
      </c>
      <c s="29" t="s">
        <v>138</v>
      </c>
      <c s="29" t="s">
        <v>139</v>
      </c>
      <c s="25" t="s">
        <v>48</v>
      </c>
      <c s="30" t="s">
        <v>140</v>
      </c>
      <c s="31" t="s">
        <v>50</v>
      </c>
      <c s="32">
        <v>1</v>
      </c>
      <c s="33">
        <v>0</v>
      </c>
      <c s="34">
        <f>ROUND(ROUND(H101,2)*ROUND(G101,3),2)</f>
      </c>
      <c r="O101">
        <f>(I101*21)/100</f>
      </c>
      <c t="s">
        <v>23</v>
      </c>
    </row>
    <row r="102" spans="1:5" ht="12.75">
      <c r="A102" s="35" t="s">
        <v>51</v>
      </c>
      <c r="E102" s="36" t="s">
        <v>140</v>
      </c>
    </row>
    <row r="103" spans="1:5" ht="12.75">
      <c r="A103" s="37" t="s">
        <v>52</v>
      </c>
      <c r="E103" s="38" t="s">
        <v>48</v>
      </c>
    </row>
    <row r="104" spans="1:5" ht="12.75">
      <c r="A104" t="s">
        <v>53</v>
      </c>
      <c r="E104" s="36" t="s">
        <v>48</v>
      </c>
    </row>
    <row r="105" spans="1:16" ht="12.75">
      <c r="A105" s="25" t="s">
        <v>46</v>
      </c>
      <c s="29" t="s">
        <v>141</v>
      </c>
      <c s="29" t="s">
        <v>142</v>
      </c>
      <c s="25" t="s">
        <v>48</v>
      </c>
      <c s="30" t="s">
        <v>143</v>
      </c>
      <c s="31" t="s">
        <v>50</v>
      </c>
      <c s="32">
        <v>2</v>
      </c>
      <c s="33">
        <v>0</v>
      </c>
      <c s="34">
        <f>ROUND(ROUND(H105,2)*ROUND(G105,3),2)</f>
      </c>
      <c r="O105">
        <f>(I105*21)/100</f>
      </c>
      <c t="s">
        <v>23</v>
      </c>
    </row>
    <row r="106" spans="1:5" ht="12.75">
      <c r="A106" s="35" t="s">
        <v>51</v>
      </c>
      <c r="E106" s="36" t="s">
        <v>143</v>
      </c>
    </row>
    <row r="107" spans="1:5" ht="12.75">
      <c r="A107" s="37" t="s">
        <v>52</v>
      </c>
      <c r="E107" s="38" t="s">
        <v>48</v>
      </c>
    </row>
    <row r="108" spans="1:5" ht="12.75">
      <c r="A108" t="s">
        <v>53</v>
      </c>
      <c r="E108" s="36" t="s">
        <v>48</v>
      </c>
    </row>
    <row r="109" spans="1:16" ht="12.75">
      <c r="A109" s="25" t="s">
        <v>46</v>
      </c>
      <c s="29" t="s">
        <v>144</v>
      </c>
      <c s="29" t="s">
        <v>145</v>
      </c>
      <c s="25" t="s">
        <v>48</v>
      </c>
      <c s="30" t="s">
        <v>146</v>
      </c>
      <c s="31" t="s">
        <v>50</v>
      </c>
      <c s="32">
        <v>1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12.75">
      <c r="A110" s="35" t="s">
        <v>51</v>
      </c>
      <c r="E110" s="36" t="s">
        <v>146</v>
      </c>
    </row>
    <row r="111" spans="1:5" ht="12.75">
      <c r="A111" s="37" t="s">
        <v>52</v>
      </c>
      <c r="E111" s="38" t="s">
        <v>48</v>
      </c>
    </row>
    <row r="112" spans="1:5" ht="12.75">
      <c r="A112" t="s">
        <v>53</v>
      </c>
      <c r="E112" s="36" t="s">
        <v>48</v>
      </c>
    </row>
    <row r="113" spans="1:16" ht="12.75">
      <c r="A113" s="25" t="s">
        <v>46</v>
      </c>
      <c s="29" t="s">
        <v>147</v>
      </c>
      <c s="29" t="s">
        <v>148</v>
      </c>
      <c s="25" t="s">
        <v>48</v>
      </c>
      <c s="30" t="s">
        <v>149</v>
      </c>
      <c s="31" t="s">
        <v>50</v>
      </c>
      <c s="32">
        <v>2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12.75">
      <c r="A114" s="35" t="s">
        <v>51</v>
      </c>
      <c r="E114" s="36" t="s">
        <v>149</v>
      </c>
    </row>
    <row r="115" spans="1:5" ht="12.75">
      <c r="A115" s="37" t="s">
        <v>52</v>
      </c>
      <c r="E115" s="38" t="s">
        <v>48</v>
      </c>
    </row>
    <row r="116" spans="1:5" ht="12.75">
      <c r="A116" t="s">
        <v>53</v>
      </c>
      <c r="E116" s="36" t="s">
        <v>48</v>
      </c>
    </row>
    <row r="117" spans="1:16" ht="12.75">
      <c r="A117" s="25" t="s">
        <v>46</v>
      </c>
      <c s="29" t="s">
        <v>150</v>
      </c>
      <c s="29" t="s">
        <v>151</v>
      </c>
      <c s="25" t="s">
        <v>48</v>
      </c>
      <c s="30" t="s">
        <v>152</v>
      </c>
      <c s="31" t="s">
        <v>50</v>
      </c>
      <c s="32">
        <v>2</v>
      </c>
      <c s="33">
        <v>0</v>
      </c>
      <c s="34">
        <f>ROUND(ROUND(H117,2)*ROUND(G117,3),2)</f>
      </c>
      <c r="O117">
        <f>(I117*21)/100</f>
      </c>
      <c t="s">
        <v>23</v>
      </c>
    </row>
    <row r="118" spans="1:5" ht="12.75">
      <c r="A118" s="35" t="s">
        <v>51</v>
      </c>
      <c r="E118" s="36" t="s">
        <v>152</v>
      </c>
    </row>
    <row r="119" spans="1:5" ht="12.75">
      <c r="A119" s="37" t="s">
        <v>52</v>
      </c>
      <c r="E119" s="38" t="s">
        <v>48</v>
      </c>
    </row>
    <row r="120" spans="1:5" ht="12.75">
      <c r="A120" t="s">
        <v>53</v>
      </c>
      <c r="E120" s="36" t="s">
        <v>48</v>
      </c>
    </row>
    <row r="121" spans="1:16" ht="12.75">
      <c r="A121" s="25" t="s">
        <v>46</v>
      </c>
      <c s="29" t="s">
        <v>153</v>
      </c>
      <c s="29" t="s">
        <v>154</v>
      </c>
      <c s="25" t="s">
        <v>48</v>
      </c>
      <c s="30" t="s">
        <v>155</v>
      </c>
      <c s="31" t="s">
        <v>50</v>
      </c>
      <c s="32">
        <v>2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12.75">
      <c r="A122" s="35" t="s">
        <v>51</v>
      </c>
      <c r="E122" s="36" t="s">
        <v>155</v>
      </c>
    </row>
    <row r="123" spans="1:5" ht="12.75">
      <c r="A123" s="37" t="s">
        <v>52</v>
      </c>
      <c r="E123" s="38" t="s">
        <v>48</v>
      </c>
    </row>
    <row r="124" spans="1:5" ht="12.75">
      <c r="A124" t="s">
        <v>53</v>
      </c>
      <c r="E124" s="36" t="s">
        <v>48</v>
      </c>
    </row>
    <row r="125" spans="1:16" ht="12.75">
      <c r="A125" s="25" t="s">
        <v>46</v>
      </c>
      <c s="29" t="s">
        <v>156</v>
      </c>
      <c s="29" t="s">
        <v>157</v>
      </c>
      <c s="25" t="s">
        <v>48</v>
      </c>
      <c s="30" t="s">
        <v>158</v>
      </c>
      <c s="31" t="s">
        <v>50</v>
      </c>
      <c s="32">
        <v>2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51</v>
      </c>
      <c r="E126" s="36" t="s">
        <v>158</v>
      </c>
    </row>
    <row r="127" spans="1:5" ht="12.75">
      <c r="A127" s="37" t="s">
        <v>52</v>
      </c>
      <c r="E127" s="38" t="s">
        <v>48</v>
      </c>
    </row>
    <row r="128" spans="1:5" ht="12.75">
      <c r="A128" t="s">
        <v>53</v>
      </c>
      <c r="E128" s="36" t="s">
        <v>48</v>
      </c>
    </row>
    <row r="129" spans="1:16" ht="12.75">
      <c r="A129" s="25" t="s">
        <v>46</v>
      </c>
      <c s="29" t="s">
        <v>159</v>
      </c>
      <c s="29" t="s">
        <v>160</v>
      </c>
      <c s="25" t="s">
        <v>48</v>
      </c>
      <c s="30" t="s">
        <v>161</v>
      </c>
      <c s="31" t="s">
        <v>50</v>
      </c>
      <c s="32">
        <v>2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25.5">
      <c r="A130" s="35" t="s">
        <v>51</v>
      </c>
      <c r="E130" s="36" t="s">
        <v>162</v>
      </c>
    </row>
    <row r="131" spans="1:5" ht="12.75">
      <c r="A131" s="37" t="s">
        <v>52</v>
      </c>
      <c r="E131" s="38" t="s">
        <v>48</v>
      </c>
    </row>
    <row r="132" spans="1:5" ht="12.75">
      <c r="A132" t="s">
        <v>53</v>
      </c>
      <c r="E132" s="36" t="s">
        <v>48</v>
      </c>
    </row>
    <row r="133" spans="1:16" ht="12.75">
      <c r="A133" s="25" t="s">
        <v>46</v>
      </c>
      <c s="29" t="s">
        <v>163</v>
      </c>
      <c s="29" t="s">
        <v>164</v>
      </c>
      <c s="25" t="s">
        <v>48</v>
      </c>
      <c s="30" t="s">
        <v>165</v>
      </c>
      <c s="31" t="s">
        <v>50</v>
      </c>
      <c s="32">
        <v>4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51</v>
      </c>
      <c r="E134" s="36" t="s">
        <v>165</v>
      </c>
    </row>
    <row r="135" spans="1:5" ht="12.75">
      <c r="A135" s="37" t="s">
        <v>52</v>
      </c>
      <c r="E135" s="38" t="s">
        <v>48</v>
      </c>
    </row>
    <row r="136" spans="1:5" ht="12.75">
      <c r="A136" t="s">
        <v>53</v>
      </c>
      <c r="E136" s="36" t="s">
        <v>48</v>
      </c>
    </row>
    <row r="137" spans="1:16" ht="12.75">
      <c r="A137" s="25" t="s">
        <v>46</v>
      </c>
      <c s="29" t="s">
        <v>166</v>
      </c>
      <c s="29" t="s">
        <v>167</v>
      </c>
      <c s="25" t="s">
        <v>48</v>
      </c>
      <c s="30" t="s">
        <v>168</v>
      </c>
      <c s="31" t="s">
        <v>50</v>
      </c>
      <c s="32">
        <v>4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51</v>
      </c>
      <c r="E138" s="36" t="s">
        <v>168</v>
      </c>
    </row>
    <row r="139" spans="1:5" ht="12.75">
      <c r="A139" s="37" t="s">
        <v>52</v>
      </c>
      <c r="E139" s="38" t="s">
        <v>48</v>
      </c>
    </row>
    <row r="140" spans="1:5" ht="12.75">
      <c r="A140" t="s">
        <v>53</v>
      </c>
      <c r="E140" s="36" t="s">
        <v>48</v>
      </c>
    </row>
    <row r="141" spans="1:18" ht="12.75" customHeight="1">
      <c r="A141" s="6" t="s">
        <v>43</v>
      </c>
      <c s="6"/>
      <c s="40" t="s">
        <v>169</v>
      </c>
      <c s="6"/>
      <c s="27" t="s">
        <v>170</v>
      </c>
      <c s="6"/>
      <c s="6"/>
      <c s="6"/>
      <c s="41">
        <f>0+Q141</f>
      </c>
      <c r="O141">
        <f>0+R141</f>
      </c>
      <c r="Q141">
        <f>0+I142+I146+I150+I154+I158+I162+I166+I170+I174+I178+I182+I186+I190</f>
      </c>
      <c>
        <f>0+O142+O146+O150+O154+O158+O162+O166+O170+O174+O178+O182+O186+O190</f>
      </c>
    </row>
    <row r="142" spans="1:16" ht="12.75">
      <c r="A142" s="25" t="s">
        <v>46</v>
      </c>
      <c s="29" t="s">
        <v>171</v>
      </c>
      <c s="29" t="s">
        <v>172</v>
      </c>
      <c s="25" t="s">
        <v>48</v>
      </c>
      <c s="30" t="s">
        <v>173</v>
      </c>
      <c s="31" t="s">
        <v>50</v>
      </c>
      <c s="32">
        <v>8</v>
      </c>
      <c s="33">
        <v>0</v>
      </c>
      <c s="34">
        <f>ROUND(ROUND(H142,2)*ROUND(G142,3),2)</f>
      </c>
      <c r="O142">
        <f>(I142*21)/100</f>
      </c>
      <c t="s">
        <v>23</v>
      </c>
    </row>
    <row r="143" spans="1:5" ht="12.75">
      <c r="A143" s="35" t="s">
        <v>51</v>
      </c>
      <c r="E143" s="36" t="s">
        <v>173</v>
      </c>
    </row>
    <row r="144" spans="1:5" ht="12.75">
      <c r="A144" s="37" t="s">
        <v>52</v>
      </c>
      <c r="E144" s="38" t="s">
        <v>48</v>
      </c>
    </row>
    <row r="145" spans="1:5" ht="102">
      <c r="A145" t="s">
        <v>53</v>
      </c>
      <c r="E145" s="36" t="s">
        <v>174</v>
      </c>
    </row>
    <row r="146" spans="1:16" ht="12.75">
      <c r="A146" s="25" t="s">
        <v>46</v>
      </c>
      <c s="29" t="s">
        <v>175</v>
      </c>
      <c s="29" t="s">
        <v>176</v>
      </c>
      <c s="25" t="s">
        <v>48</v>
      </c>
      <c s="30" t="s">
        <v>177</v>
      </c>
      <c s="31" t="s">
        <v>60</v>
      </c>
      <c s="32">
        <v>125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51</v>
      </c>
      <c r="E147" s="36" t="s">
        <v>177</v>
      </c>
    </row>
    <row r="148" spans="1:5" ht="12.75">
      <c r="A148" s="37" t="s">
        <v>52</v>
      </c>
      <c r="E148" s="38" t="s">
        <v>48</v>
      </c>
    </row>
    <row r="149" spans="1:5" ht="89.25">
      <c r="A149" t="s">
        <v>53</v>
      </c>
      <c r="E149" s="36" t="s">
        <v>178</v>
      </c>
    </row>
    <row r="150" spans="1:16" ht="25.5">
      <c r="A150" s="25" t="s">
        <v>46</v>
      </c>
      <c s="29" t="s">
        <v>179</v>
      </c>
      <c s="29" t="s">
        <v>180</v>
      </c>
      <c s="25" t="s">
        <v>48</v>
      </c>
      <c s="30" t="s">
        <v>181</v>
      </c>
      <c s="31" t="s">
        <v>50</v>
      </c>
      <c s="32">
        <v>8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25.5">
      <c r="A151" s="35" t="s">
        <v>51</v>
      </c>
      <c r="E151" s="36" t="s">
        <v>181</v>
      </c>
    </row>
    <row r="152" spans="1:5" ht="12.75">
      <c r="A152" s="37" t="s">
        <v>52</v>
      </c>
      <c r="E152" s="38" t="s">
        <v>48</v>
      </c>
    </row>
    <row r="153" spans="1:5" ht="102">
      <c r="A153" t="s">
        <v>53</v>
      </c>
      <c r="E153" s="36" t="s">
        <v>182</v>
      </c>
    </row>
    <row r="154" spans="1:16" ht="12.75">
      <c r="A154" s="25" t="s">
        <v>46</v>
      </c>
      <c s="29" t="s">
        <v>183</v>
      </c>
      <c s="29" t="s">
        <v>184</v>
      </c>
      <c s="25" t="s">
        <v>48</v>
      </c>
      <c s="30" t="s">
        <v>185</v>
      </c>
      <c s="31" t="s">
        <v>186</v>
      </c>
      <c s="32">
        <v>1.11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51</v>
      </c>
      <c r="E155" s="36" t="s">
        <v>185</v>
      </c>
    </row>
    <row r="156" spans="1:5" ht="12.75">
      <c r="A156" s="37" t="s">
        <v>52</v>
      </c>
      <c r="E156" s="38" t="s">
        <v>48</v>
      </c>
    </row>
    <row r="157" spans="1:5" ht="76.5">
      <c r="A157" t="s">
        <v>53</v>
      </c>
      <c r="E157" s="36" t="s">
        <v>187</v>
      </c>
    </row>
    <row r="158" spans="1:16" ht="12.75">
      <c r="A158" s="25" t="s">
        <v>46</v>
      </c>
      <c s="29" t="s">
        <v>188</v>
      </c>
      <c s="29" t="s">
        <v>189</v>
      </c>
      <c s="25" t="s">
        <v>48</v>
      </c>
      <c s="30" t="s">
        <v>190</v>
      </c>
      <c s="31" t="s">
        <v>186</v>
      </c>
      <c s="32">
        <v>57.44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51</v>
      </c>
      <c r="E159" s="36" t="s">
        <v>190</v>
      </c>
    </row>
    <row r="160" spans="1:5" ht="12.75">
      <c r="A160" s="37" t="s">
        <v>52</v>
      </c>
      <c r="E160" s="38" t="s">
        <v>48</v>
      </c>
    </row>
    <row r="161" spans="1:5" ht="76.5">
      <c r="A161" t="s">
        <v>53</v>
      </c>
      <c r="E161" s="36" t="s">
        <v>187</v>
      </c>
    </row>
    <row r="162" spans="1:16" ht="12.75">
      <c r="A162" s="25" t="s">
        <v>46</v>
      </c>
      <c s="29" t="s">
        <v>191</v>
      </c>
      <c s="29" t="s">
        <v>192</v>
      </c>
      <c s="25" t="s">
        <v>48</v>
      </c>
      <c s="30" t="s">
        <v>193</v>
      </c>
      <c s="31" t="s">
        <v>186</v>
      </c>
      <c s="32">
        <v>1.11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51</v>
      </c>
      <c r="E163" s="36" t="s">
        <v>193</v>
      </c>
    </row>
    <row r="164" spans="1:5" ht="12.75">
      <c r="A164" s="37" t="s">
        <v>52</v>
      </c>
      <c r="E164" s="38" t="s">
        <v>48</v>
      </c>
    </row>
    <row r="165" spans="1:5" ht="204">
      <c r="A165" t="s">
        <v>53</v>
      </c>
      <c r="E165" s="36" t="s">
        <v>194</v>
      </c>
    </row>
    <row r="166" spans="1:16" ht="12.75">
      <c r="A166" s="25" t="s">
        <v>46</v>
      </c>
      <c s="29" t="s">
        <v>195</v>
      </c>
      <c s="29" t="s">
        <v>196</v>
      </c>
      <c s="25" t="s">
        <v>48</v>
      </c>
      <c s="30" t="s">
        <v>197</v>
      </c>
      <c s="31" t="s">
        <v>186</v>
      </c>
      <c s="32">
        <v>57.44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12.75">
      <c r="A167" s="35" t="s">
        <v>51</v>
      </c>
      <c r="E167" s="36" t="s">
        <v>197</v>
      </c>
    </row>
    <row r="168" spans="1:5" ht="12.75">
      <c r="A168" s="37" t="s">
        <v>52</v>
      </c>
      <c r="E168" s="38" t="s">
        <v>48</v>
      </c>
    </row>
    <row r="169" spans="1:5" ht="204">
      <c r="A169" t="s">
        <v>53</v>
      </c>
      <c r="E169" s="36" t="s">
        <v>198</v>
      </c>
    </row>
    <row r="170" spans="1:16" ht="12.75">
      <c r="A170" s="25" t="s">
        <v>46</v>
      </c>
      <c s="29" t="s">
        <v>199</v>
      </c>
      <c s="29" t="s">
        <v>200</v>
      </c>
      <c s="25" t="s">
        <v>48</v>
      </c>
      <c s="30" t="s">
        <v>201</v>
      </c>
      <c s="31" t="s">
        <v>50</v>
      </c>
      <c s="32">
        <v>16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12.75">
      <c r="A171" s="35" t="s">
        <v>51</v>
      </c>
      <c r="E171" s="36" t="s">
        <v>201</v>
      </c>
    </row>
    <row r="172" spans="1:5" ht="12.75">
      <c r="A172" s="37" t="s">
        <v>52</v>
      </c>
      <c r="E172" s="38" t="s">
        <v>48</v>
      </c>
    </row>
    <row r="173" spans="1:5" ht="165.75">
      <c r="A173" t="s">
        <v>53</v>
      </c>
      <c r="E173" s="36" t="s">
        <v>202</v>
      </c>
    </row>
    <row r="174" spans="1:16" ht="12.75">
      <c r="A174" s="25" t="s">
        <v>46</v>
      </c>
      <c s="29" t="s">
        <v>203</v>
      </c>
      <c s="29" t="s">
        <v>204</v>
      </c>
      <c s="25" t="s">
        <v>48</v>
      </c>
      <c s="30" t="s">
        <v>205</v>
      </c>
      <c s="31" t="s">
        <v>50</v>
      </c>
      <c s="32">
        <v>16</v>
      </c>
      <c s="33">
        <v>0</v>
      </c>
      <c s="34">
        <f>ROUND(ROUND(H174,2)*ROUND(G174,3),2)</f>
      </c>
      <c r="O174">
        <f>(I174*21)/100</f>
      </c>
      <c t="s">
        <v>23</v>
      </c>
    </row>
    <row r="175" spans="1:5" ht="12.75">
      <c r="A175" s="35" t="s">
        <v>51</v>
      </c>
      <c r="E175" s="36" t="s">
        <v>205</v>
      </c>
    </row>
    <row r="176" spans="1:5" ht="12.75">
      <c r="A176" s="37" t="s">
        <v>52</v>
      </c>
      <c r="E176" s="38" t="s">
        <v>48</v>
      </c>
    </row>
    <row r="177" spans="1:5" ht="127.5">
      <c r="A177" t="s">
        <v>53</v>
      </c>
      <c r="E177" s="36" t="s">
        <v>137</v>
      </c>
    </row>
    <row r="178" spans="1:16" ht="12.75">
      <c r="A178" s="25" t="s">
        <v>46</v>
      </c>
      <c s="29" t="s">
        <v>206</v>
      </c>
      <c s="29" t="s">
        <v>207</v>
      </c>
      <c s="25" t="s">
        <v>48</v>
      </c>
      <c s="30" t="s">
        <v>208</v>
      </c>
      <c s="31" t="s">
        <v>60</v>
      </c>
      <c s="32">
        <v>300</v>
      </c>
      <c s="33">
        <v>0</v>
      </c>
      <c s="34">
        <f>ROUND(ROUND(H178,2)*ROUND(G178,3),2)</f>
      </c>
      <c r="O178">
        <f>(I178*21)/100</f>
      </c>
      <c t="s">
        <v>23</v>
      </c>
    </row>
    <row r="179" spans="1:5" ht="12.75">
      <c r="A179" s="35" t="s">
        <v>51</v>
      </c>
      <c r="E179" s="36" t="s">
        <v>208</v>
      </c>
    </row>
    <row r="180" spans="1:5" ht="12.75">
      <c r="A180" s="37" t="s">
        <v>52</v>
      </c>
      <c r="E180" s="38" t="s">
        <v>48</v>
      </c>
    </row>
    <row r="181" spans="1:5" ht="140.25">
      <c r="A181" t="s">
        <v>53</v>
      </c>
      <c r="E181" s="36" t="s">
        <v>209</v>
      </c>
    </row>
    <row r="182" spans="1:16" ht="12.75">
      <c r="A182" s="25" t="s">
        <v>46</v>
      </c>
      <c s="29" t="s">
        <v>210</v>
      </c>
      <c s="29" t="s">
        <v>211</v>
      </c>
      <c s="25" t="s">
        <v>48</v>
      </c>
      <c s="30" t="s">
        <v>212</v>
      </c>
      <c s="31" t="s">
        <v>60</v>
      </c>
      <c s="32">
        <v>300</v>
      </c>
      <c s="33">
        <v>0</v>
      </c>
      <c s="34">
        <f>ROUND(ROUND(H182,2)*ROUND(G182,3),2)</f>
      </c>
      <c r="O182">
        <f>(I182*21)/100</f>
      </c>
      <c t="s">
        <v>23</v>
      </c>
    </row>
    <row r="183" spans="1:5" ht="12.75">
      <c r="A183" s="35" t="s">
        <v>51</v>
      </c>
      <c r="E183" s="36" t="s">
        <v>212</v>
      </c>
    </row>
    <row r="184" spans="1:5" ht="12.75">
      <c r="A184" s="37" t="s">
        <v>52</v>
      </c>
      <c r="E184" s="38" t="s">
        <v>48</v>
      </c>
    </row>
    <row r="185" spans="1:5" ht="102">
      <c r="A185" t="s">
        <v>53</v>
      </c>
      <c r="E185" s="36" t="s">
        <v>213</v>
      </c>
    </row>
    <row r="186" spans="1:16" ht="12.75">
      <c r="A186" s="25" t="s">
        <v>46</v>
      </c>
      <c s="29" t="s">
        <v>214</v>
      </c>
      <c s="29" t="s">
        <v>215</v>
      </c>
      <c s="25" t="s">
        <v>48</v>
      </c>
      <c s="30" t="s">
        <v>216</v>
      </c>
      <c s="31" t="s">
        <v>50</v>
      </c>
      <c s="32">
        <v>8</v>
      </c>
      <c s="33">
        <v>0</v>
      </c>
      <c s="34">
        <f>ROUND(ROUND(H186,2)*ROUND(G186,3),2)</f>
      </c>
      <c r="O186">
        <f>(I186*21)/100</f>
      </c>
      <c t="s">
        <v>23</v>
      </c>
    </row>
    <row r="187" spans="1:5" ht="12.75">
      <c r="A187" s="35" t="s">
        <v>51</v>
      </c>
      <c r="E187" s="36" t="s">
        <v>216</v>
      </c>
    </row>
    <row r="188" spans="1:5" ht="12.75">
      <c r="A188" s="37" t="s">
        <v>52</v>
      </c>
      <c r="E188" s="38" t="s">
        <v>48</v>
      </c>
    </row>
    <row r="189" spans="1:5" ht="165.75">
      <c r="A189" t="s">
        <v>53</v>
      </c>
      <c r="E189" s="36" t="s">
        <v>202</v>
      </c>
    </row>
    <row r="190" spans="1:16" ht="12.75">
      <c r="A190" s="25" t="s">
        <v>46</v>
      </c>
      <c s="29" t="s">
        <v>217</v>
      </c>
      <c s="29" t="s">
        <v>218</v>
      </c>
      <c s="25" t="s">
        <v>48</v>
      </c>
      <c s="30" t="s">
        <v>219</v>
      </c>
      <c s="31" t="s">
        <v>50</v>
      </c>
      <c s="32">
        <v>8</v>
      </c>
      <c s="33">
        <v>0</v>
      </c>
      <c s="34">
        <f>ROUND(ROUND(H190,2)*ROUND(G190,3),2)</f>
      </c>
      <c r="O190">
        <f>(I190*21)/100</f>
      </c>
      <c t="s">
        <v>23</v>
      </c>
    </row>
    <row r="191" spans="1:5" ht="12.75">
      <c r="A191" s="35" t="s">
        <v>51</v>
      </c>
      <c r="E191" s="36" t="s">
        <v>219</v>
      </c>
    </row>
    <row r="192" spans="1:5" ht="12.75">
      <c r="A192" s="37" t="s">
        <v>52</v>
      </c>
      <c r="E192" s="38" t="s">
        <v>48</v>
      </c>
    </row>
    <row r="193" spans="1:5" ht="127.5">
      <c r="A193" t="s">
        <v>53</v>
      </c>
      <c r="E193" s="36" t="s">
        <v>137</v>
      </c>
    </row>
    <row r="194" spans="1:18" ht="12.75" customHeight="1">
      <c r="A194" s="6" t="s">
        <v>43</v>
      </c>
      <c s="6"/>
      <c s="40" t="s">
        <v>220</v>
      </c>
      <c s="6"/>
      <c s="27" t="s">
        <v>221</v>
      </c>
      <c s="6"/>
      <c s="6"/>
      <c s="6"/>
      <c s="41">
        <f>0+Q194</f>
      </c>
      <c r="O194">
        <f>0+R194</f>
      </c>
      <c r="Q194">
        <f>0+I195+I199+I203+I207+I211+I215+I219+I223+I227+I231+I235+I239+I243+I247+I251+I255+I259</f>
      </c>
      <c>
        <f>0+O195+O199+O203+O207+O211+O215+O219+O223+O227+O231+O235+O239+O243+O247+O251+O255+O259</f>
      </c>
    </row>
    <row r="195" spans="1:16" ht="12.75">
      <c r="A195" s="25" t="s">
        <v>46</v>
      </c>
      <c s="29" t="s">
        <v>222</v>
      </c>
      <c s="29" t="s">
        <v>172</v>
      </c>
      <c s="25" t="s">
        <v>48</v>
      </c>
      <c s="30" t="s">
        <v>173</v>
      </c>
      <c s="31" t="s">
        <v>50</v>
      </c>
      <c s="32">
        <v>8</v>
      </c>
      <c s="33">
        <v>0</v>
      </c>
      <c s="34">
        <f>ROUND(ROUND(H195,2)*ROUND(G195,3),2)</f>
      </c>
      <c r="O195">
        <f>(I195*21)/100</f>
      </c>
      <c t="s">
        <v>23</v>
      </c>
    </row>
    <row r="196" spans="1:5" ht="12.75">
      <c r="A196" s="35" t="s">
        <v>51</v>
      </c>
      <c r="E196" s="36" t="s">
        <v>173</v>
      </c>
    </row>
    <row r="197" spans="1:5" ht="12.75">
      <c r="A197" s="37" t="s">
        <v>52</v>
      </c>
      <c r="E197" s="38" t="s">
        <v>48</v>
      </c>
    </row>
    <row r="198" spans="1:5" ht="102">
      <c r="A198" t="s">
        <v>53</v>
      </c>
      <c r="E198" s="36" t="s">
        <v>174</v>
      </c>
    </row>
    <row r="199" spans="1:16" ht="12.75">
      <c r="A199" s="25" t="s">
        <v>46</v>
      </c>
      <c s="29" t="s">
        <v>223</v>
      </c>
      <c s="29" t="s">
        <v>224</v>
      </c>
      <c s="25" t="s">
        <v>48</v>
      </c>
      <c s="30" t="s">
        <v>225</v>
      </c>
      <c s="31" t="s">
        <v>226</v>
      </c>
      <c s="32">
        <v>0.4</v>
      </c>
      <c s="33">
        <v>0</v>
      </c>
      <c s="34">
        <f>ROUND(ROUND(H199,2)*ROUND(G199,3),2)</f>
      </c>
      <c r="O199">
        <f>(I199*21)/100</f>
      </c>
      <c t="s">
        <v>23</v>
      </c>
    </row>
    <row r="200" spans="1:5" ht="12.75">
      <c r="A200" s="35" t="s">
        <v>51</v>
      </c>
      <c r="E200" s="36" t="s">
        <v>225</v>
      </c>
    </row>
    <row r="201" spans="1:5" ht="12.75">
      <c r="A201" s="37" t="s">
        <v>52</v>
      </c>
      <c r="E201" s="38" t="s">
        <v>48</v>
      </c>
    </row>
    <row r="202" spans="1:5" ht="153">
      <c r="A202" t="s">
        <v>53</v>
      </c>
      <c r="E202" s="36" t="s">
        <v>227</v>
      </c>
    </row>
    <row r="203" spans="1:16" ht="12.75">
      <c r="A203" s="25" t="s">
        <v>46</v>
      </c>
      <c s="29" t="s">
        <v>228</v>
      </c>
      <c s="29" t="s">
        <v>229</v>
      </c>
      <c s="25" t="s">
        <v>48</v>
      </c>
      <c s="30" t="s">
        <v>230</v>
      </c>
      <c s="31" t="s">
        <v>226</v>
      </c>
      <c s="32">
        <v>34.65</v>
      </c>
      <c s="33">
        <v>0</v>
      </c>
      <c s="34">
        <f>ROUND(ROUND(H203,2)*ROUND(G203,3),2)</f>
      </c>
      <c r="O203">
        <f>(I203*21)/100</f>
      </c>
      <c t="s">
        <v>23</v>
      </c>
    </row>
    <row r="204" spans="1:5" ht="12.75">
      <c r="A204" s="35" t="s">
        <v>51</v>
      </c>
      <c r="E204" s="36" t="s">
        <v>230</v>
      </c>
    </row>
    <row r="205" spans="1:5" ht="12.75">
      <c r="A205" s="37" t="s">
        <v>52</v>
      </c>
      <c r="E205" s="38" t="s">
        <v>48</v>
      </c>
    </row>
    <row r="206" spans="1:5" ht="153">
      <c r="A206" t="s">
        <v>53</v>
      </c>
      <c r="E206" s="36" t="s">
        <v>227</v>
      </c>
    </row>
    <row r="207" spans="1:16" ht="25.5">
      <c r="A207" s="25" t="s">
        <v>46</v>
      </c>
      <c s="29" t="s">
        <v>231</v>
      </c>
      <c s="29" t="s">
        <v>232</v>
      </c>
      <c s="25" t="s">
        <v>48</v>
      </c>
      <c s="30" t="s">
        <v>233</v>
      </c>
      <c s="31" t="s">
        <v>60</v>
      </c>
      <c s="32">
        <v>2390</v>
      </c>
      <c s="33">
        <v>0</v>
      </c>
      <c s="34">
        <f>ROUND(ROUND(H207,2)*ROUND(G207,3),2)</f>
      </c>
      <c r="O207">
        <f>(I207*21)/100</f>
      </c>
      <c t="s">
        <v>23</v>
      </c>
    </row>
    <row r="208" spans="1:5" ht="25.5">
      <c r="A208" s="35" t="s">
        <v>51</v>
      </c>
      <c r="E208" s="36" t="s">
        <v>233</v>
      </c>
    </row>
    <row r="209" spans="1:5" ht="12.75">
      <c r="A209" s="37" t="s">
        <v>52</v>
      </c>
      <c r="E209" s="38" t="s">
        <v>48</v>
      </c>
    </row>
    <row r="210" spans="1:5" ht="114.75">
      <c r="A210" t="s">
        <v>53</v>
      </c>
      <c r="E210" s="36" t="s">
        <v>234</v>
      </c>
    </row>
    <row r="211" spans="1:16" ht="12.75">
      <c r="A211" s="25" t="s">
        <v>46</v>
      </c>
      <c s="29" t="s">
        <v>235</v>
      </c>
      <c s="29" t="s">
        <v>236</v>
      </c>
      <c s="25" t="s">
        <v>48</v>
      </c>
      <c s="30" t="s">
        <v>237</v>
      </c>
      <c s="31" t="s">
        <v>60</v>
      </c>
      <c s="32">
        <v>4620</v>
      </c>
      <c s="33">
        <v>0</v>
      </c>
      <c s="34">
        <f>ROUND(ROUND(H211,2)*ROUND(G211,3),2)</f>
      </c>
      <c r="O211">
        <f>(I211*21)/100</f>
      </c>
      <c t="s">
        <v>23</v>
      </c>
    </row>
    <row r="212" spans="1:5" ht="12.75">
      <c r="A212" s="35" t="s">
        <v>51</v>
      </c>
      <c r="E212" s="36" t="s">
        <v>237</v>
      </c>
    </row>
    <row r="213" spans="1:5" ht="12.75">
      <c r="A213" s="37" t="s">
        <v>52</v>
      </c>
      <c r="E213" s="38" t="s">
        <v>48</v>
      </c>
    </row>
    <row r="214" spans="1:5" ht="153">
      <c r="A214" t="s">
        <v>53</v>
      </c>
      <c r="E214" s="36" t="s">
        <v>238</v>
      </c>
    </row>
    <row r="215" spans="1:16" ht="12.75">
      <c r="A215" s="25" t="s">
        <v>46</v>
      </c>
      <c s="29" t="s">
        <v>239</v>
      </c>
      <c s="29" t="s">
        <v>240</v>
      </c>
      <c s="25" t="s">
        <v>48</v>
      </c>
      <c s="30" t="s">
        <v>241</v>
      </c>
      <c s="31" t="s">
        <v>60</v>
      </c>
      <c s="32">
        <v>4620</v>
      </c>
      <c s="33">
        <v>0</v>
      </c>
      <c s="34">
        <f>ROUND(ROUND(H215,2)*ROUND(G215,3),2)</f>
      </c>
      <c r="O215">
        <f>(I215*21)/100</f>
      </c>
      <c t="s">
        <v>23</v>
      </c>
    </row>
    <row r="216" spans="1:5" ht="12.75">
      <c r="A216" s="35" t="s">
        <v>51</v>
      </c>
      <c r="E216" s="36" t="s">
        <v>241</v>
      </c>
    </row>
    <row r="217" spans="1:5" ht="12.75">
      <c r="A217" s="37" t="s">
        <v>52</v>
      </c>
      <c r="E217" s="38" t="s">
        <v>48</v>
      </c>
    </row>
    <row r="218" spans="1:5" ht="114.75">
      <c r="A218" t="s">
        <v>53</v>
      </c>
      <c r="E218" s="36" t="s">
        <v>234</v>
      </c>
    </row>
    <row r="219" spans="1:16" ht="12.75">
      <c r="A219" s="25" t="s">
        <v>46</v>
      </c>
      <c s="29" t="s">
        <v>242</v>
      </c>
      <c s="29" t="s">
        <v>243</v>
      </c>
      <c s="25" t="s">
        <v>48</v>
      </c>
      <c s="30" t="s">
        <v>244</v>
      </c>
      <c s="31" t="s">
        <v>245</v>
      </c>
      <c s="32">
        <v>4</v>
      </c>
      <c s="33">
        <v>0</v>
      </c>
      <c s="34">
        <f>ROUND(ROUND(H219,2)*ROUND(G219,3),2)</f>
      </c>
      <c r="O219">
        <f>(I219*21)/100</f>
      </c>
      <c t="s">
        <v>23</v>
      </c>
    </row>
    <row r="220" spans="1:5" ht="12.75">
      <c r="A220" s="35" t="s">
        <v>51</v>
      </c>
      <c r="E220" s="36" t="s">
        <v>244</v>
      </c>
    </row>
    <row r="221" spans="1:5" ht="12.75">
      <c r="A221" s="37" t="s">
        <v>52</v>
      </c>
      <c r="E221" s="38" t="s">
        <v>48</v>
      </c>
    </row>
    <row r="222" spans="1:5" ht="127.5">
      <c r="A222" t="s">
        <v>53</v>
      </c>
      <c r="E222" s="36" t="s">
        <v>246</v>
      </c>
    </row>
    <row r="223" spans="1:16" ht="12.75">
      <c r="A223" s="25" t="s">
        <v>46</v>
      </c>
      <c s="29" t="s">
        <v>247</v>
      </c>
      <c s="29" t="s">
        <v>248</v>
      </c>
      <c s="25" t="s">
        <v>48</v>
      </c>
      <c s="30" t="s">
        <v>249</v>
      </c>
      <c s="31" t="s">
        <v>60</v>
      </c>
      <c s="32">
        <v>4620</v>
      </c>
      <c s="33">
        <v>0</v>
      </c>
      <c s="34">
        <f>ROUND(ROUND(H223,2)*ROUND(G223,3),2)</f>
      </c>
      <c r="O223">
        <f>(I223*21)/100</f>
      </c>
      <c t="s">
        <v>23</v>
      </c>
    </row>
    <row r="224" spans="1:5" ht="12.75">
      <c r="A224" s="35" t="s">
        <v>51</v>
      </c>
      <c r="E224" s="36" t="s">
        <v>249</v>
      </c>
    </row>
    <row r="225" spans="1:5" ht="12.75">
      <c r="A225" s="37" t="s">
        <v>52</v>
      </c>
      <c r="E225" s="38" t="s">
        <v>48</v>
      </c>
    </row>
    <row r="226" spans="1:5" ht="127.5">
      <c r="A226" t="s">
        <v>53</v>
      </c>
      <c r="E226" s="36" t="s">
        <v>250</v>
      </c>
    </row>
    <row r="227" spans="1:16" ht="12.75">
      <c r="A227" s="25" t="s">
        <v>46</v>
      </c>
      <c s="29" t="s">
        <v>251</v>
      </c>
      <c s="29" t="s">
        <v>252</v>
      </c>
      <c s="25" t="s">
        <v>48</v>
      </c>
      <c s="30" t="s">
        <v>253</v>
      </c>
      <c s="31" t="s">
        <v>50</v>
      </c>
      <c s="32">
        <v>10</v>
      </c>
      <c s="33">
        <v>0</v>
      </c>
      <c s="34">
        <f>ROUND(ROUND(H227,2)*ROUND(G227,3),2)</f>
      </c>
      <c r="O227">
        <f>(I227*21)/100</f>
      </c>
      <c t="s">
        <v>23</v>
      </c>
    </row>
    <row r="228" spans="1:5" ht="12.75">
      <c r="A228" s="35" t="s">
        <v>51</v>
      </c>
      <c r="E228" s="36" t="s">
        <v>253</v>
      </c>
    </row>
    <row r="229" spans="1:5" ht="12.75">
      <c r="A229" s="37" t="s">
        <v>52</v>
      </c>
      <c r="E229" s="38" t="s">
        <v>48</v>
      </c>
    </row>
    <row r="230" spans="1:5" ht="178.5">
      <c r="A230" t="s">
        <v>53</v>
      </c>
      <c r="E230" s="36" t="s">
        <v>254</v>
      </c>
    </row>
    <row r="231" spans="1:16" ht="12.75">
      <c r="A231" s="25" t="s">
        <v>46</v>
      </c>
      <c s="29" t="s">
        <v>255</v>
      </c>
      <c s="29" t="s">
        <v>256</v>
      </c>
      <c s="25" t="s">
        <v>48</v>
      </c>
      <c s="30" t="s">
        <v>257</v>
      </c>
      <c s="31" t="s">
        <v>50</v>
      </c>
      <c s="32">
        <v>10</v>
      </c>
      <c s="33">
        <v>0</v>
      </c>
      <c s="34">
        <f>ROUND(ROUND(H231,2)*ROUND(G231,3),2)</f>
      </c>
      <c r="O231">
        <f>(I231*21)/100</f>
      </c>
      <c t="s">
        <v>23</v>
      </c>
    </row>
    <row r="232" spans="1:5" ht="12.75">
      <c r="A232" s="35" t="s">
        <v>51</v>
      </c>
      <c r="E232" s="36" t="s">
        <v>257</v>
      </c>
    </row>
    <row r="233" spans="1:5" ht="12.75">
      <c r="A233" s="37" t="s">
        <v>52</v>
      </c>
      <c r="E233" s="38" t="s">
        <v>48</v>
      </c>
    </row>
    <row r="234" spans="1:5" ht="127.5">
      <c r="A234" t="s">
        <v>53</v>
      </c>
      <c r="E234" s="36" t="s">
        <v>137</v>
      </c>
    </row>
    <row r="235" spans="1:16" ht="12.75">
      <c r="A235" s="25" t="s">
        <v>46</v>
      </c>
      <c s="29" t="s">
        <v>258</v>
      </c>
      <c s="29" t="s">
        <v>259</v>
      </c>
      <c s="25" t="s">
        <v>48</v>
      </c>
      <c s="30" t="s">
        <v>260</v>
      </c>
      <c s="31" t="s">
        <v>50</v>
      </c>
      <c s="32">
        <v>4</v>
      </c>
      <c s="33">
        <v>0</v>
      </c>
      <c s="34">
        <f>ROUND(ROUND(H235,2)*ROUND(G235,3),2)</f>
      </c>
      <c r="O235">
        <f>(I235*21)/100</f>
      </c>
      <c t="s">
        <v>23</v>
      </c>
    </row>
    <row r="236" spans="1:5" ht="12.75">
      <c r="A236" s="35" t="s">
        <v>51</v>
      </c>
      <c r="E236" s="36" t="s">
        <v>260</v>
      </c>
    </row>
    <row r="237" spans="1:5" ht="12.75">
      <c r="A237" s="37" t="s">
        <v>52</v>
      </c>
      <c r="E237" s="38" t="s">
        <v>48</v>
      </c>
    </row>
    <row r="238" spans="1:5" ht="178.5">
      <c r="A238" t="s">
        <v>53</v>
      </c>
      <c r="E238" s="36" t="s">
        <v>254</v>
      </c>
    </row>
    <row r="239" spans="1:16" ht="12.75">
      <c r="A239" s="25" t="s">
        <v>46</v>
      </c>
      <c s="29" t="s">
        <v>261</v>
      </c>
      <c s="29" t="s">
        <v>262</v>
      </c>
      <c s="25" t="s">
        <v>48</v>
      </c>
      <c s="30" t="s">
        <v>263</v>
      </c>
      <c s="31" t="s">
        <v>50</v>
      </c>
      <c s="32">
        <v>4</v>
      </c>
      <c s="33">
        <v>0</v>
      </c>
      <c s="34">
        <f>ROUND(ROUND(H239,2)*ROUND(G239,3),2)</f>
      </c>
      <c r="O239">
        <f>(I239*21)/100</f>
      </c>
      <c t="s">
        <v>23</v>
      </c>
    </row>
    <row r="240" spans="1:5" ht="12.75">
      <c r="A240" s="35" t="s">
        <v>51</v>
      </c>
      <c r="E240" s="36" t="s">
        <v>263</v>
      </c>
    </row>
    <row r="241" spans="1:5" ht="12.75">
      <c r="A241" s="37" t="s">
        <v>52</v>
      </c>
      <c r="E241" s="38" t="s">
        <v>48</v>
      </c>
    </row>
    <row r="242" spans="1:5" ht="127.5">
      <c r="A242" t="s">
        <v>53</v>
      </c>
      <c r="E242" s="36" t="s">
        <v>137</v>
      </c>
    </row>
    <row r="243" spans="1:16" ht="12.75">
      <c r="A243" s="25" t="s">
        <v>46</v>
      </c>
      <c s="29" t="s">
        <v>264</v>
      </c>
      <c s="29" t="s">
        <v>265</v>
      </c>
      <c s="25" t="s">
        <v>48</v>
      </c>
      <c s="30" t="s">
        <v>266</v>
      </c>
      <c s="31" t="s">
        <v>50</v>
      </c>
      <c s="32">
        <v>2</v>
      </c>
      <c s="33">
        <v>0</v>
      </c>
      <c s="34">
        <f>ROUND(ROUND(H243,2)*ROUND(G243,3),2)</f>
      </c>
      <c r="O243">
        <f>(I243*21)/100</f>
      </c>
      <c t="s">
        <v>23</v>
      </c>
    </row>
    <row r="244" spans="1:5" ht="12.75">
      <c r="A244" s="35" t="s">
        <v>51</v>
      </c>
      <c r="E244" s="36" t="s">
        <v>266</v>
      </c>
    </row>
    <row r="245" spans="1:5" ht="12.75">
      <c r="A245" s="37" t="s">
        <v>52</v>
      </c>
      <c r="E245" s="38" t="s">
        <v>48</v>
      </c>
    </row>
    <row r="246" spans="1:5" ht="178.5">
      <c r="A246" t="s">
        <v>53</v>
      </c>
      <c r="E246" s="36" t="s">
        <v>254</v>
      </c>
    </row>
    <row r="247" spans="1:16" ht="12.75">
      <c r="A247" s="25" t="s">
        <v>46</v>
      </c>
      <c s="29" t="s">
        <v>267</v>
      </c>
      <c s="29" t="s">
        <v>268</v>
      </c>
      <c s="25" t="s">
        <v>48</v>
      </c>
      <c s="30" t="s">
        <v>269</v>
      </c>
      <c s="31" t="s">
        <v>50</v>
      </c>
      <c s="32">
        <v>2</v>
      </c>
      <c s="33">
        <v>0</v>
      </c>
      <c s="34">
        <f>ROUND(ROUND(H247,2)*ROUND(G247,3),2)</f>
      </c>
      <c r="O247">
        <f>(I247*21)/100</f>
      </c>
      <c t="s">
        <v>23</v>
      </c>
    </row>
    <row r="248" spans="1:5" ht="12.75">
      <c r="A248" s="35" t="s">
        <v>51</v>
      </c>
      <c r="E248" s="36" t="s">
        <v>269</v>
      </c>
    </row>
    <row r="249" spans="1:5" ht="12.75">
      <c r="A249" s="37" t="s">
        <v>52</v>
      </c>
      <c r="E249" s="38" t="s">
        <v>48</v>
      </c>
    </row>
    <row r="250" spans="1:5" ht="127.5">
      <c r="A250" t="s">
        <v>53</v>
      </c>
      <c r="E250" s="36" t="s">
        <v>137</v>
      </c>
    </row>
    <row r="251" spans="1:16" ht="12.75">
      <c r="A251" s="25" t="s">
        <v>46</v>
      </c>
      <c s="29" t="s">
        <v>270</v>
      </c>
      <c s="29" t="s">
        <v>215</v>
      </c>
      <c s="25" t="s">
        <v>48</v>
      </c>
      <c s="30" t="s">
        <v>216</v>
      </c>
      <c s="31" t="s">
        <v>50</v>
      </c>
      <c s="32">
        <v>8</v>
      </c>
      <c s="33">
        <v>0</v>
      </c>
      <c s="34">
        <f>ROUND(ROUND(H251,2)*ROUND(G251,3),2)</f>
      </c>
      <c r="O251">
        <f>(I251*21)/100</f>
      </c>
      <c t="s">
        <v>23</v>
      </c>
    </row>
    <row r="252" spans="1:5" ht="12.75">
      <c r="A252" s="35" t="s">
        <v>51</v>
      </c>
      <c r="E252" s="36" t="s">
        <v>216</v>
      </c>
    </row>
    <row r="253" spans="1:5" ht="12.75">
      <c r="A253" s="37" t="s">
        <v>52</v>
      </c>
      <c r="E253" s="38" t="s">
        <v>48</v>
      </c>
    </row>
    <row r="254" spans="1:5" ht="165.75">
      <c r="A254" t="s">
        <v>53</v>
      </c>
      <c r="E254" s="36" t="s">
        <v>202</v>
      </c>
    </row>
    <row r="255" spans="1:16" ht="12.75">
      <c r="A255" s="25" t="s">
        <v>46</v>
      </c>
      <c s="29" t="s">
        <v>271</v>
      </c>
      <c s="29" t="s">
        <v>218</v>
      </c>
      <c s="25" t="s">
        <v>48</v>
      </c>
      <c s="30" t="s">
        <v>219</v>
      </c>
      <c s="31" t="s">
        <v>50</v>
      </c>
      <c s="32">
        <v>8</v>
      </c>
      <c s="33">
        <v>0</v>
      </c>
      <c s="34">
        <f>ROUND(ROUND(H255,2)*ROUND(G255,3),2)</f>
      </c>
      <c r="O255">
        <f>(I255*21)/100</f>
      </c>
      <c t="s">
        <v>23</v>
      </c>
    </row>
    <row r="256" spans="1:5" ht="12.75">
      <c r="A256" s="35" t="s">
        <v>51</v>
      </c>
      <c r="E256" s="36" t="s">
        <v>219</v>
      </c>
    </row>
    <row r="257" spans="1:5" ht="12.75">
      <c r="A257" s="37" t="s">
        <v>52</v>
      </c>
      <c r="E257" s="38" t="s">
        <v>48</v>
      </c>
    </row>
    <row r="258" spans="1:5" ht="127.5">
      <c r="A258" t="s">
        <v>53</v>
      </c>
      <c r="E258" s="36" t="s">
        <v>137</v>
      </c>
    </row>
    <row r="259" spans="1:16" ht="25.5">
      <c r="A259" s="25" t="s">
        <v>46</v>
      </c>
      <c s="29" t="s">
        <v>272</v>
      </c>
      <c s="29" t="s">
        <v>273</v>
      </c>
      <c s="25" t="s">
        <v>48</v>
      </c>
      <c s="30" t="s">
        <v>274</v>
      </c>
      <c s="31" t="s">
        <v>275</v>
      </c>
      <c s="32">
        <v>15</v>
      </c>
      <c s="33">
        <v>0</v>
      </c>
      <c s="34">
        <f>ROUND(ROUND(H259,2)*ROUND(G259,3),2)</f>
      </c>
      <c r="O259">
        <f>(I259*21)/100</f>
      </c>
      <c t="s">
        <v>23</v>
      </c>
    </row>
    <row r="260" spans="1:5" ht="25.5">
      <c r="A260" s="35" t="s">
        <v>51</v>
      </c>
      <c r="E260" s="36" t="s">
        <v>274</v>
      </c>
    </row>
    <row r="261" spans="1:5" ht="12.75">
      <c r="A261" s="37" t="s">
        <v>52</v>
      </c>
      <c r="E261" s="38" t="s">
        <v>48</v>
      </c>
    </row>
    <row r="262" spans="1:5" ht="127.5">
      <c r="A262" t="s">
        <v>53</v>
      </c>
      <c r="E262" s="36" t="s">
        <v>276</v>
      </c>
    </row>
    <row r="263" spans="1:18" ht="12.75" customHeight="1">
      <c r="A263" s="6" t="s">
        <v>43</v>
      </c>
      <c s="6"/>
      <c s="40" t="s">
        <v>277</v>
      </c>
      <c s="6"/>
      <c s="27" t="s">
        <v>278</v>
      </c>
      <c s="6"/>
      <c s="6"/>
      <c s="6"/>
      <c s="41">
        <f>0+Q263</f>
      </c>
      <c r="O263">
        <f>0+R263</f>
      </c>
      <c r="Q263">
        <f>0+I264+I268+I272+I276+I280+I284+I288+I292+I296+I300+I304+I308+I312+I316+I320</f>
      </c>
      <c>
        <f>0+O264+O268+O272+O276+O280+O284+O288+O292+O296+O300+O304+O308+O312+O316+O320</f>
      </c>
    </row>
    <row r="264" spans="1:16" ht="12.75">
      <c r="A264" s="25" t="s">
        <v>46</v>
      </c>
      <c s="29" t="s">
        <v>279</v>
      </c>
      <c s="29" t="s">
        <v>280</v>
      </c>
      <c s="25" t="s">
        <v>48</v>
      </c>
      <c s="30" t="s">
        <v>281</v>
      </c>
      <c s="31" t="s">
        <v>282</v>
      </c>
      <c s="32">
        <v>140</v>
      </c>
      <c s="33">
        <v>0</v>
      </c>
      <c s="34">
        <f>ROUND(ROUND(H264,2)*ROUND(G264,3),2)</f>
      </c>
      <c r="O264">
        <f>(I264*21)/100</f>
      </c>
      <c t="s">
        <v>23</v>
      </c>
    </row>
    <row r="265" spans="1:5" ht="12.75">
      <c r="A265" s="35" t="s">
        <v>51</v>
      </c>
      <c r="E265" s="36" t="s">
        <v>281</v>
      </c>
    </row>
    <row r="266" spans="1:5" ht="12.75">
      <c r="A266" s="37" t="s">
        <v>52</v>
      </c>
      <c r="E266" s="38" t="s">
        <v>48</v>
      </c>
    </row>
    <row r="267" spans="1:5" ht="12.75">
      <c r="A267" t="s">
        <v>53</v>
      </c>
      <c r="E267" s="36" t="s">
        <v>283</v>
      </c>
    </row>
    <row r="268" spans="1:16" ht="12.75">
      <c r="A268" s="25" t="s">
        <v>46</v>
      </c>
      <c s="29" t="s">
        <v>284</v>
      </c>
      <c s="29" t="s">
        <v>285</v>
      </c>
      <c s="25" t="s">
        <v>48</v>
      </c>
      <c s="30" t="s">
        <v>286</v>
      </c>
      <c s="31" t="s">
        <v>287</v>
      </c>
      <c s="32">
        <v>600</v>
      </c>
      <c s="33">
        <v>0</v>
      </c>
      <c s="34">
        <f>ROUND(ROUND(H268,2)*ROUND(G268,3),2)</f>
      </c>
      <c r="O268">
        <f>(I268*21)/100</f>
      </c>
      <c t="s">
        <v>23</v>
      </c>
    </row>
    <row r="269" spans="1:5" ht="12.75">
      <c r="A269" s="35" t="s">
        <v>51</v>
      </c>
      <c r="E269" s="36" t="s">
        <v>286</v>
      </c>
    </row>
    <row r="270" spans="1:5" ht="12.75">
      <c r="A270" s="37" t="s">
        <v>52</v>
      </c>
      <c r="E270" s="38" t="s">
        <v>48</v>
      </c>
    </row>
    <row r="271" spans="1:5" ht="38.25">
      <c r="A271" t="s">
        <v>53</v>
      </c>
      <c r="E271" s="36" t="s">
        <v>288</v>
      </c>
    </row>
    <row r="272" spans="1:16" ht="12.75">
      <c r="A272" s="25" t="s">
        <v>46</v>
      </c>
      <c s="29" t="s">
        <v>289</v>
      </c>
      <c s="29" t="s">
        <v>290</v>
      </c>
      <c s="25" t="s">
        <v>48</v>
      </c>
      <c s="30" t="s">
        <v>291</v>
      </c>
      <c s="31" t="s">
        <v>292</v>
      </c>
      <c s="32">
        <v>16.5</v>
      </c>
      <c s="33">
        <v>0</v>
      </c>
      <c s="34">
        <f>ROUND(ROUND(H272,2)*ROUND(G272,3),2)</f>
      </c>
      <c r="O272">
        <f>(I272*21)/100</f>
      </c>
      <c t="s">
        <v>23</v>
      </c>
    </row>
    <row r="273" spans="1:5" ht="12.75">
      <c r="A273" s="35" t="s">
        <v>51</v>
      </c>
      <c r="E273" s="36" t="s">
        <v>48</v>
      </c>
    </row>
    <row r="274" spans="1:5" ht="12.75">
      <c r="A274" s="37" t="s">
        <v>52</v>
      </c>
      <c r="E274" s="38" t="s">
        <v>48</v>
      </c>
    </row>
    <row r="275" spans="1:5" ht="318.75">
      <c r="A275" t="s">
        <v>53</v>
      </c>
      <c r="E275" s="36" t="s">
        <v>293</v>
      </c>
    </row>
    <row r="276" spans="1:16" ht="12.75">
      <c r="A276" s="25" t="s">
        <v>46</v>
      </c>
      <c s="29" t="s">
        <v>294</v>
      </c>
      <c s="29" t="s">
        <v>295</v>
      </c>
      <c s="25" t="s">
        <v>48</v>
      </c>
      <c s="30" t="s">
        <v>296</v>
      </c>
      <c s="31" t="s">
        <v>292</v>
      </c>
      <c s="32">
        <v>740.25</v>
      </c>
      <c s="33">
        <v>0</v>
      </c>
      <c s="34">
        <f>ROUND(ROUND(H276,2)*ROUND(G276,3),2)</f>
      </c>
      <c r="O276">
        <f>(I276*21)/100</f>
      </c>
      <c t="s">
        <v>23</v>
      </c>
    </row>
    <row r="277" spans="1:5" ht="12.75">
      <c r="A277" s="35" t="s">
        <v>51</v>
      </c>
      <c r="E277" s="36" t="s">
        <v>48</v>
      </c>
    </row>
    <row r="278" spans="1:5" ht="12.75">
      <c r="A278" s="37" t="s">
        <v>52</v>
      </c>
      <c r="E278" s="38" t="s">
        <v>48</v>
      </c>
    </row>
    <row r="279" spans="1:5" ht="318.75">
      <c r="A279" t="s">
        <v>53</v>
      </c>
      <c r="E279" s="36" t="s">
        <v>293</v>
      </c>
    </row>
    <row r="280" spans="1:16" ht="12.75">
      <c r="A280" s="25" t="s">
        <v>46</v>
      </c>
      <c s="29" t="s">
        <v>297</v>
      </c>
      <c s="29" t="s">
        <v>298</v>
      </c>
      <c s="25" t="s">
        <v>48</v>
      </c>
      <c s="30" t="s">
        <v>299</v>
      </c>
      <c s="31" t="s">
        <v>60</v>
      </c>
      <c s="32">
        <v>30</v>
      </c>
      <c s="33">
        <v>0</v>
      </c>
      <c s="34">
        <f>ROUND(ROUND(H280,2)*ROUND(G280,3),2)</f>
      </c>
      <c r="O280">
        <f>(I280*21)/100</f>
      </c>
      <c t="s">
        <v>23</v>
      </c>
    </row>
    <row r="281" spans="1:5" ht="12.75">
      <c r="A281" s="35" t="s">
        <v>51</v>
      </c>
      <c r="E281" s="36" t="s">
        <v>299</v>
      </c>
    </row>
    <row r="282" spans="1:5" ht="12.75">
      <c r="A282" s="37" t="s">
        <v>52</v>
      </c>
      <c r="E282" s="38" t="s">
        <v>48</v>
      </c>
    </row>
    <row r="283" spans="1:5" ht="25.5">
      <c r="A283" t="s">
        <v>53</v>
      </c>
      <c r="E283" s="36" t="s">
        <v>300</v>
      </c>
    </row>
    <row r="284" spans="1:16" ht="12.75">
      <c r="A284" s="25" t="s">
        <v>46</v>
      </c>
      <c s="29" t="s">
        <v>301</v>
      </c>
      <c s="29" t="s">
        <v>302</v>
      </c>
      <c s="25" t="s">
        <v>48</v>
      </c>
      <c s="30" t="s">
        <v>303</v>
      </c>
      <c s="31" t="s">
        <v>292</v>
      </c>
      <c s="32">
        <v>740.25</v>
      </c>
      <c s="33">
        <v>0</v>
      </c>
      <c s="34">
        <f>ROUND(ROUND(H284,2)*ROUND(G284,3),2)</f>
      </c>
      <c r="O284">
        <f>(I284*21)/100</f>
      </c>
      <c t="s">
        <v>23</v>
      </c>
    </row>
    <row r="285" spans="1:5" ht="12.75">
      <c r="A285" s="35" t="s">
        <v>51</v>
      </c>
      <c r="E285" s="36" t="s">
        <v>303</v>
      </c>
    </row>
    <row r="286" spans="1:5" ht="12.75">
      <c r="A286" s="37" t="s">
        <v>52</v>
      </c>
      <c r="E286" s="38" t="s">
        <v>48</v>
      </c>
    </row>
    <row r="287" spans="1:5" ht="229.5">
      <c r="A287" t="s">
        <v>53</v>
      </c>
      <c r="E287" s="36" t="s">
        <v>304</v>
      </c>
    </row>
    <row r="288" spans="1:16" ht="12.75">
      <c r="A288" s="25" t="s">
        <v>46</v>
      </c>
      <c s="29" t="s">
        <v>305</v>
      </c>
      <c s="29" t="s">
        <v>306</v>
      </c>
      <c s="25" t="s">
        <v>48</v>
      </c>
      <c s="30" t="s">
        <v>307</v>
      </c>
      <c s="31" t="s">
        <v>292</v>
      </c>
      <c s="32">
        <v>352.5</v>
      </c>
      <c s="33">
        <v>0</v>
      </c>
      <c s="34">
        <f>ROUND(ROUND(H288,2)*ROUND(G288,3),2)</f>
      </c>
      <c r="O288">
        <f>(I288*21)/100</f>
      </c>
      <c t="s">
        <v>23</v>
      </c>
    </row>
    <row r="289" spans="1:5" ht="12.75">
      <c r="A289" s="35" t="s">
        <v>51</v>
      </c>
      <c r="E289" s="36" t="s">
        <v>307</v>
      </c>
    </row>
    <row r="290" spans="1:5" ht="12.75">
      <c r="A290" s="37" t="s">
        <v>52</v>
      </c>
      <c r="E290" s="38" t="s">
        <v>48</v>
      </c>
    </row>
    <row r="291" spans="1:5" ht="12.75">
      <c r="A291" t="s">
        <v>53</v>
      </c>
      <c r="E291" s="36" t="s">
        <v>308</v>
      </c>
    </row>
    <row r="292" spans="1:16" ht="12.75">
      <c r="A292" s="25" t="s">
        <v>46</v>
      </c>
      <c s="29" t="s">
        <v>309</v>
      </c>
      <c s="29" t="s">
        <v>310</v>
      </c>
      <c s="25" t="s">
        <v>48</v>
      </c>
      <c s="30" t="s">
        <v>311</v>
      </c>
      <c s="31" t="s">
        <v>287</v>
      </c>
      <c s="32">
        <v>40.5</v>
      </c>
      <c s="33">
        <v>0</v>
      </c>
      <c s="34">
        <f>ROUND(ROUND(H292,2)*ROUND(G292,3),2)</f>
      </c>
      <c r="O292">
        <f>(I292*21)/100</f>
      </c>
      <c t="s">
        <v>23</v>
      </c>
    </row>
    <row r="293" spans="1:5" ht="12.75">
      <c r="A293" s="35" t="s">
        <v>51</v>
      </c>
      <c r="E293" s="36" t="s">
        <v>311</v>
      </c>
    </row>
    <row r="294" spans="1:5" ht="12.75">
      <c r="A294" s="37" t="s">
        <v>52</v>
      </c>
      <c r="E294" s="38" t="s">
        <v>48</v>
      </c>
    </row>
    <row r="295" spans="1:5" ht="89.25">
      <c r="A295" t="s">
        <v>53</v>
      </c>
      <c r="E295" s="36" t="s">
        <v>312</v>
      </c>
    </row>
    <row r="296" spans="1:16" ht="12.75">
      <c r="A296" s="25" t="s">
        <v>46</v>
      </c>
      <c s="29" t="s">
        <v>313</v>
      </c>
      <c s="29" t="s">
        <v>314</v>
      </c>
      <c s="25" t="s">
        <v>48</v>
      </c>
      <c s="30" t="s">
        <v>315</v>
      </c>
      <c s="31" t="s">
        <v>60</v>
      </c>
      <c s="32">
        <v>50</v>
      </c>
      <c s="33">
        <v>0</v>
      </c>
      <c s="34">
        <f>ROUND(ROUND(H296,2)*ROUND(G296,3),2)</f>
      </c>
      <c r="O296">
        <f>(I296*21)/100</f>
      </c>
      <c t="s">
        <v>23</v>
      </c>
    </row>
    <row r="297" spans="1:5" ht="12.75">
      <c r="A297" s="35" t="s">
        <v>51</v>
      </c>
      <c r="E297" s="36" t="s">
        <v>315</v>
      </c>
    </row>
    <row r="298" spans="1:5" ht="12.75">
      <c r="A298" s="37" t="s">
        <v>52</v>
      </c>
      <c r="E298" s="38" t="s">
        <v>48</v>
      </c>
    </row>
    <row r="299" spans="1:5" ht="102">
      <c r="A299" t="s">
        <v>53</v>
      </c>
      <c r="E299" s="36" t="s">
        <v>316</v>
      </c>
    </row>
    <row r="300" spans="1:16" ht="12.75">
      <c r="A300" s="25" t="s">
        <v>46</v>
      </c>
      <c s="29" t="s">
        <v>317</v>
      </c>
      <c s="29" t="s">
        <v>318</v>
      </c>
      <c s="25" t="s">
        <v>48</v>
      </c>
      <c s="30" t="s">
        <v>319</v>
      </c>
      <c s="31" t="s">
        <v>60</v>
      </c>
      <c s="32">
        <v>2350</v>
      </c>
      <c s="33">
        <v>0</v>
      </c>
      <c s="34">
        <f>ROUND(ROUND(H300,2)*ROUND(G300,3),2)</f>
      </c>
      <c r="O300">
        <f>(I300*21)/100</f>
      </c>
      <c t="s">
        <v>23</v>
      </c>
    </row>
    <row r="301" spans="1:5" ht="12.75">
      <c r="A301" s="35" t="s">
        <v>51</v>
      </c>
      <c r="E301" s="36" t="s">
        <v>319</v>
      </c>
    </row>
    <row r="302" spans="1:5" ht="12.75">
      <c r="A302" s="37" t="s">
        <v>52</v>
      </c>
      <c r="E302" s="38" t="s">
        <v>48</v>
      </c>
    </row>
    <row r="303" spans="1:5" ht="140.25">
      <c r="A303" t="s">
        <v>53</v>
      </c>
      <c r="E303" s="36" t="s">
        <v>320</v>
      </c>
    </row>
    <row r="304" spans="1:16" ht="25.5">
      <c r="A304" s="25" t="s">
        <v>46</v>
      </c>
      <c s="29" t="s">
        <v>321</v>
      </c>
      <c s="29" t="s">
        <v>322</v>
      </c>
      <c s="25" t="s">
        <v>48</v>
      </c>
      <c s="30" t="s">
        <v>323</v>
      </c>
      <c s="31" t="s">
        <v>50</v>
      </c>
      <c s="32">
        <v>6</v>
      </c>
      <c s="33">
        <v>0</v>
      </c>
      <c s="34">
        <f>ROUND(ROUND(H304,2)*ROUND(G304,3),2)</f>
      </c>
      <c r="O304">
        <f>(I304*21)/100</f>
      </c>
      <c t="s">
        <v>23</v>
      </c>
    </row>
    <row r="305" spans="1:5" ht="25.5">
      <c r="A305" s="35" t="s">
        <v>51</v>
      </c>
      <c r="E305" s="36" t="s">
        <v>323</v>
      </c>
    </row>
    <row r="306" spans="1:5" ht="12.75">
      <c r="A306" s="37" t="s">
        <v>52</v>
      </c>
      <c r="E306" s="38" t="s">
        <v>48</v>
      </c>
    </row>
    <row r="307" spans="1:5" ht="102">
      <c r="A307" t="s">
        <v>53</v>
      </c>
      <c r="E307" s="36" t="s">
        <v>324</v>
      </c>
    </row>
    <row r="308" spans="1:16" ht="12.75">
      <c r="A308" s="25" t="s">
        <v>46</v>
      </c>
      <c s="29" t="s">
        <v>325</v>
      </c>
      <c s="29" t="s">
        <v>326</v>
      </c>
      <c s="25" t="s">
        <v>48</v>
      </c>
      <c s="30" t="s">
        <v>327</v>
      </c>
      <c s="31" t="s">
        <v>60</v>
      </c>
      <c s="32">
        <v>50</v>
      </c>
      <c s="33">
        <v>0</v>
      </c>
      <c s="34">
        <f>ROUND(ROUND(H308,2)*ROUND(G308,3),2)</f>
      </c>
      <c r="O308">
        <f>(I308*21)/100</f>
      </c>
      <c t="s">
        <v>23</v>
      </c>
    </row>
    <row r="309" spans="1:5" ht="12.75">
      <c r="A309" s="35" t="s">
        <v>51</v>
      </c>
      <c r="E309" s="36" t="s">
        <v>327</v>
      </c>
    </row>
    <row r="310" spans="1:5" ht="12.75">
      <c r="A310" s="37" t="s">
        <v>52</v>
      </c>
      <c r="E310" s="38" t="s">
        <v>48</v>
      </c>
    </row>
    <row r="311" spans="1:5" ht="76.5">
      <c r="A311" t="s">
        <v>53</v>
      </c>
      <c r="E311" s="36" t="s">
        <v>328</v>
      </c>
    </row>
    <row r="312" spans="1:16" ht="12.75">
      <c r="A312" s="25" t="s">
        <v>46</v>
      </c>
      <c s="29" t="s">
        <v>329</v>
      </c>
      <c s="29" t="s">
        <v>330</v>
      </c>
      <c s="25" t="s">
        <v>48</v>
      </c>
      <c s="30" t="s">
        <v>331</v>
      </c>
      <c s="31" t="s">
        <v>60</v>
      </c>
      <c s="32">
        <v>30</v>
      </c>
      <c s="33">
        <v>0</v>
      </c>
      <c s="34">
        <f>ROUND(ROUND(H312,2)*ROUND(G312,3),2)</f>
      </c>
      <c r="O312">
        <f>(I312*21)/100</f>
      </c>
      <c t="s">
        <v>23</v>
      </c>
    </row>
    <row r="313" spans="1:5" ht="12.75">
      <c r="A313" s="35" t="s">
        <v>51</v>
      </c>
      <c r="E313" s="36" t="s">
        <v>331</v>
      </c>
    </row>
    <row r="314" spans="1:5" ht="12.75">
      <c r="A314" s="37" t="s">
        <v>52</v>
      </c>
      <c r="E314" s="38" t="s">
        <v>48</v>
      </c>
    </row>
    <row r="315" spans="1:5" ht="12.75">
      <c r="A315" t="s">
        <v>53</v>
      </c>
      <c r="E315" s="36" t="s">
        <v>48</v>
      </c>
    </row>
    <row r="316" spans="1:16" ht="12.75">
      <c r="A316" s="25" t="s">
        <v>46</v>
      </c>
      <c s="29" t="s">
        <v>332</v>
      </c>
      <c s="29" t="s">
        <v>333</v>
      </c>
      <c s="25" t="s">
        <v>48</v>
      </c>
      <c s="30" t="s">
        <v>334</v>
      </c>
      <c s="31" t="s">
        <v>335</v>
      </c>
      <c s="32">
        <v>2.35</v>
      </c>
      <c s="33">
        <v>0</v>
      </c>
      <c s="34">
        <f>ROUND(ROUND(H316,2)*ROUND(G316,3),2)</f>
      </c>
      <c r="O316">
        <f>(I316*21)/100</f>
      </c>
      <c t="s">
        <v>23</v>
      </c>
    </row>
    <row r="317" spans="1:5" ht="12.75">
      <c r="A317" s="35" t="s">
        <v>51</v>
      </c>
      <c r="E317" s="36" t="s">
        <v>334</v>
      </c>
    </row>
    <row r="318" spans="1:5" ht="12.75">
      <c r="A318" s="37" t="s">
        <v>52</v>
      </c>
      <c r="E318" s="38" t="s">
        <v>48</v>
      </c>
    </row>
    <row r="319" spans="1:5" ht="12.75">
      <c r="A319" t="s">
        <v>53</v>
      </c>
      <c r="E319" s="36" t="s">
        <v>48</v>
      </c>
    </row>
    <row r="320" spans="1:16" ht="12.75">
      <c r="A320" s="25" t="s">
        <v>46</v>
      </c>
      <c s="29" t="s">
        <v>336</v>
      </c>
      <c s="29" t="s">
        <v>337</v>
      </c>
      <c s="25" t="s">
        <v>48</v>
      </c>
      <c s="30" t="s">
        <v>338</v>
      </c>
      <c s="31" t="s">
        <v>339</v>
      </c>
      <c s="32">
        <v>1</v>
      </c>
      <c s="33">
        <v>0</v>
      </c>
      <c s="34">
        <f>ROUND(ROUND(H320,2)*ROUND(G320,3),2)</f>
      </c>
      <c r="O320">
        <f>(I320*21)/100</f>
      </c>
      <c t="s">
        <v>23</v>
      </c>
    </row>
    <row r="321" spans="1:5" ht="12.75">
      <c r="A321" s="35" t="s">
        <v>51</v>
      </c>
      <c r="E321" s="36" t="s">
        <v>338</v>
      </c>
    </row>
    <row r="322" spans="1:5" ht="12.75">
      <c r="A322" s="37" t="s">
        <v>52</v>
      </c>
      <c r="E322" s="38" t="s">
        <v>48</v>
      </c>
    </row>
    <row r="323" spans="1:5" ht="12.75">
      <c r="A323" t="s">
        <v>53</v>
      </c>
      <c r="E323" s="36" t="s">
        <v>48</v>
      </c>
    </row>
    <row r="324" spans="1:18" ht="12.75" customHeight="1">
      <c r="A324" s="6" t="s">
        <v>43</v>
      </c>
      <c s="6"/>
      <c s="40" t="s">
        <v>340</v>
      </c>
      <c s="6"/>
      <c s="27" t="s">
        <v>341</v>
      </c>
      <c s="6"/>
      <c s="6"/>
      <c s="6"/>
      <c s="41">
        <f>0+Q324</f>
      </c>
      <c r="O324">
        <f>0+R324</f>
      </c>
      <c r="Q324">
        <f>0+I325+I329+I333+I337+I341+I345</f>
      </c>
      <c>
        <f>0+O325+O329+O333+O337+O341+O345</f>
      </c>
    </row>
    <row r="325" spans="1:16" ht="12.75">
      <c r="A325" s="25" t="s">
        <v>46</v>
      </c>
      <c s="29" t="s">
        <v>342</v>
      </c>
      <c s="29" t="s">
        <v>343</v>
      </c>
      <c s="25" t="s">
        <v>48</v>
      </c>
      <c s="30" t="s">
        <v>344</v>
      </c>
      <c s="31" t="s">
        <v>50</v>
      </c>
      <c s="32">
        <v>2</v>
      </c>
      <c s="33">
        <v>0</v>
      </c>
      <c s="34">
        <f>ROUND(ROUND(H325,2)*ROUND(G325,3),2)</f>
      </c>
      <c r="O325">
        <f>(I325*21)/100</f>
      </c>
      <c t="s">
        <v>23</v>
      </c>
    </row>
    <row r="326" spans="1:5" ht="12.75">
      <c r="A326" s="35" t="s">
        <v>51</v>
      </c>
      <c r="E326" s="36" t="s">
        <v>344</v>
      </c>
    </row>
    <row r="327" spans="1:5" ht="12.75">
      <c r="A327" s="37" t="s">
        <v>52</v>
      </c>
      <c r="E327" s="38" t="s">
        <v>48</v>
      </c>
    </row>
    <row r="328" spans="1:5" ht="127.5">
      <c r="A328" t="s">
        <v>53</v>
      </c>
      <c r="E328" s="36" t="s">
        <v>345</v>
      </c>
    </row>
    <row r="329" spans="1:16" ht="12.75">
      <c r="A329" s="25" t="s">
        <v>46</v>
      </c>
      <c s="29" t="s">
        <v>346</v>
      </c>
      <c s="29" t="s">
        <v>347</v>
      </c>
      <c s="25" t="s">
        <v>48</v>
      </c>
      <c s="30" t="s">
        <v>348</v>
      </c>
      <c s="31" t="s">
        <v>50</v>
      </c>
      <c s="32">
        <v>2</v>
      </c>
      <c s="33">
        <v>0</v>
      </c>
      <c s="34">
        <f>ROUND(ROUND(H329,2)*ROUND(G329,3),2)</f>
      </c>
      <c r="O329">
        <f>(I329*21)/100</f>
      </c>
      <c t="s">
        <v>23</v>
      </c>
    </row>
    <row r="330" spans="1:5" ht="12.75">
      <c r="A330" s="35" t="s">
        <v>51</v>
      </c>
      <c r="E330" s="36" t="s">
        <v>348</v>
      </c>
    </row>
    <row r="331" spans="1:5" ht="12.75">
      <c r="A331" s="37" t="s">
        <v>52</v>
      </c>
      <c r="E331" s="38" t="s">
        <v>48</v>
      </c>
    </row>
    <row r="332" spans="1:5" ht="127.5">
      <c r="A332" t="s">
        <v>53</v>
      </c>
      <c r="E332" s="36" t="s">
        <v>349</v>
      </c>
    </row>
    <row r="333" spans="1:16" ht="25.5">
      <c r="A333" s="25" t="s">
        <v>46</v>
      </c>
      <c s="29" t="s">
        <v>350</v>
      </c>
      <c s="29" t="s">
        <v>351</v>
      </c>
      <c s="25" t="s">
        <v>48</v>
      </c>
      <c s="30" t="s">
        <v>352</v>
      </c>
      <c s="31" t="s">
        <v>50</v>
      </c>
      <c s="32">
        <v>2</v>
      </c>
      <c s="33">
        <v>0</v>
      </c>
      <c s="34">
        <f>ROUND(ROUND(H333,2)*ROUND(G333,3),2)</f>
      </c>
      <c r="O333">
        <f>(I333*21)/100</f>
      </c>
      <c t="s">
        <v>23</v>
      </c>
    </row>
    <row r="334" spans="1:5" ht="25.5">
      <c r="A334" s="35" t="s">
        <v>51</v>
      </c>
      <c r="E334" s="36" t="s">
        <v>352</v>
      </c>
    </row>
    <row r="335" spans="1:5" ht="12.75">
      <c r="A335" s="37" t="s">
        <v>52</v>
      </c>
      <c r="E335" s="38" t="s">
        <v>48</v>
      </c>
    </row>
    <row r="336" spans="1:5" ht="127.5">
      <c r="A336" t="s">
        <v>53</v>
      </c>
      <c r="E336" s="36" t="s">
        <v>353</v>
      </c>
    </row>
    <row r="337" spans="1:16" ht="25.5">
      <c r="A337" s="25" t="s">
        <v>46</v>
      </c>
      <c s="29" t="s">
        <v>354</v>
      </c>
      <c s="29" t="s">
        <v>355</v>
      </c>
      <c s="25" t="s">
        <v>48</v>
      </c>
      <c s="30" t="s">
        <v>356</v>
      </c>
      <c s="31" t="s">
        <v>50</v>
      </c>
      <c s="32">
        <v>2</v>
      </c>
      <c s="33">
        <v>0</v>
      </c>
      <c s="34">
        <f>ROUND(ROUND(H337,2)*ROUND(G337,3),2)</f>
      </c>
      <c r="O337">
        <f>(I337*21)/100</f>
      </c>
      <c t="s">
        <v>23</v>
      </c>
    </row>
    <row r="338" spans="1:5" ht="25.5">
      <c r="A338" s="35" t="s">
        <v>51</v>
      </c>
      <c r="E338" s="36" t="s">
        <v>356</v>
      </c>
    </row>
    <row r="339" spans="1:5" ht="12.75">
      <c r="A339" s="37" t="s">
        <v>52</v>
      </c>
      <c r="E339" s="38" t="s">
        <v>48</v>
      </c>
    </row>
    <row r="340" spans="1:5" ht="153">
      <c r="A340" t="s">
        <v>53</v>
      </c>
      <c r="E340" s="36" t="s">
        <v>357</v>
      </c>
    </row>
    <row r="341" spans="1:16" ht="12.75">
      <c r="A341" s="25" t="s">
        <v>46</v>
      </c>
      <c s="29" t="s">
        <v>358</v>
      </c>
      <c s="29" t="s">
        <v>359</v>
      </c>
      <c s="25" t="s">
        <v>48</v>
      </c>
      <c s="30" t="s">
        <v>360</v>
      </c>
      <c s="31" t="s">
        <v>50</v>
      </c>
      <c s="32">
        <v>2</v>
      </c>
      <c s="33">
        <v>0</v>
      </c>
      <c s="34">
        <f>ROUND(ROUND(H341,2)*ROUND(G341,3),2)</f>
      </c>
      <c r="O341">
        <f>(I341*21)/100</f>
      </c>
      <c t="s">
        <v>23</v>
      </c>
    </row>
    <row r="342" spans="1:5" ht="12.75">
      <c r="A342" s="35" t="s">
        <v>51</v>
      </c>
      <c r="E342" s="36" t="s">
        <v>360</v>
      </c>
    </row>
    <row r="343" spans="1:5" ht="12.75">
      <c r="A343" s="37" t="s">
        <v>52</v>
      </c>
      <c r="E343" s="38" t="s">
        <v>48</v>
      </c>
    </row>
    <row r="344" spans="1:5" ht="153">
      <c r="A344" t="s">
        <v>53</v>
      </c>
      <c r="E344" s="36" t="s">
        <v>361</v>
      </c>
    </row>
    <row r="345" spans="1:16" ht="12.75">
      <c r="A345" s="25" t="s">
        <v>46</v>
      </c>
      <c s="29" t="s">
        <v>362</v>
      </c>
      <c s="29" t="s">
        <v>363</v>
      </c>
      <c s="25" t="s">
        <v>48</v>
      </c>
      <c s="30" t="s">
        <v>364</v>
      </c>
      <c s="31" t="s">
        <v>50</v>
      </c>
      <c s="32">
        <v>4</v>
      </c>
      <c s="33">
        <v>0</v>
      </c>
      <c s="34">
        <f>ROUND(ROUND(H345,2)*ROUND(G345,3),2)</f>
      </c>
      <c r="O345">
        <f>(I345*21)/100</f>
      </c>
      <c t="s">
        <v>23</v>
      </c>
    </row>
    <row r="346" spans="1:5" ht="12.75">
      <c r="A346" s="35" t="s">
        <v>51</v>
      </c>
      <c r="E346" s="36" t="s">
        <v>364</v>
      </c>
    </row>
    <row r="347" spans="1:5" ht="12.75">
      <c r="A347" s="37" t="s">
        <v>52</v>
      </c>
      <c r="E347" s="38" t="s">
        <v>48</v>
      </c>
    </row>
    <row r="348" spans="1:5" ht="153">
      <c r="A348" t="s">
        <v>53</v>
      </c>
      <c r="E348" s="36" t="s">
        <v>365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0+O8+O61+O90+O103+O156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366</v>
      </c>
      <c s="42">
        <f>0+I8+I61+I90+I103+I156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366</v>
      </c>
      <c s="6"/>
      <c s="18" t="s">
        <v>367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368</v>
      </c>
      <c s="19"/>
      <c s="19"/>
      <c s="19"/>
      <c s="28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25.5">
      <c r="A9" s="25" t="s">
        <v>46</v>
      </c>
      <c s="29" t="s">
        <v>29</v>
      </c>
      <c s="29" t="s">
        <v>369</v>
      </c>
      <c s="25" t="s">
        <v>48</v>
      </c>
      <c s="30" t="s">
        <v>370</v>
      </c>
      <c s="31" t="s">
        <v>371</v>
      </c>
      <c s="32">
        <v>35.49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38.25">
      <c r="A11" s="37" t="s">
        <v>52</v>
      </c>
      <c r="E11" s="38" t="s">
        <v>372</v>
      </c>
    </row>
    <row r="12" spans="1:5" ht="140.25">
      <c r="A12" t="s">
        <v>53</v>
      </c>
      <c r="E12" s="36" t="s">
        <v>373</v>
      </c>
    </row>
    <row r="13" spans="1:16" ht="25.5">
      <c r="A13" s="25" t="s">
        <v>46</v>
      </c>
      <c s="29" t="s">
        <v>23</v>
      </c>
      <c s="29" t="s">
        <v>374</v>
      </c>
      <c s="25" t="s">
        <v>48</v>
      </c>
      <c s="30" t="s">
        <v>375</v>
      </c>
      <c s="31" t="s">
        <v>371</v>
      </c>
      <c s="32">
        <v>93.6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12.75">
      <c r="A15" s="37" t="s">
        <v>52</v>
      </c>
      <c r="E15" s="38" t="s">
        <v>376</v>
      </c>
    </row>
    <row r="16" spans="1:5" ht="140.25">
      <c r="A16" t="s">
        <v>53</v>
      </c>
      <c r="E16" s="36" t="s">
        <v>373</v>
      </c>
    </row>
    <row r="17" spans="1:16" ht="25.5">
      <c r="A17" s="25" t="s">
        <v>46</v>
      </c>
      <c s="29" t="s">
        <v>22</v>
      </c>
      <c s="29" t="s">
        <v>377</v>
      </c>
      <c s="25" t="s">
        <v>48</v>
      </c>
      <c s="30" t="s">
        <v>378</v>
      </c>
      <c s="31" t="s">
        <v>371</v>
      </c>
      <c s="32">
        <v>0.54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48</v>
      </c>
    </row>
    <row r="19" spans="1:5" ht="38.25">
      <c r="A19" s="37" t="s">
        <v>52</v>
      </c>
      <c r="E19" s="38" t="s">
        <v>379</v>
      </c>
    </row>
    <row r="20" spans="1:5" ht="140.25">
      <c r="A20" t="s">
        <v>53</v>
      </c>
      <c r="E20" s="36" t="s">
        <v>373</v>
      </c>
    </row>
    <row r="21" spans="1:16" ht="25.5">
      <c r="A21" s="25" t="s">
        <v>46</v>
      </c>
      <c s="29" t="s">
        <v>33</v>
      </c>
      <c s="29" t="s">
        <v>380</v>
      </c>
      <c s="25" t="s">
        <v>48</v>
      </c>
      <c s="30" t="s">
        <v>381</v>
      </c>
      <c s="31" t="s">
        <v>371</v>
      </c>
      <c s="32">
        <v>0.013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51</v>
      </c>
      <c r="E22" s="36" t="s">
        <v>48</v>
      </c>
    </row>
    <row r="23" spans="1:5" ht="12.75">
      <c r="A23" s="37" t="s">
        <v>52</v>
      </c>
      <c r="E23" s="38" t="s">
        <v>382</v>
      </c>
    </row>
    <row r="24" spans="1:5" ht="140.25">
      <c r="A24" t="s">
        <v>53</v>
      </c>
      <c r="E24" s="36" t="s">
        <v>373</v>
      </c>
    </row>
    <row r="25" spans="1:16" ht="25.5">
      <c r="A25" s="25" t="s">
        <v>46</v>
      </c>
      <c s="29" t="s">
        <v>35</v>
      </c>
      <c s="29" t="s">
        <v>383</v>
      </c>
      <c s="25" t="s">
        <v>48</v>
      </c>
      <c s="30" t="s">
        <v>384</v>
      </c>
      <c s="31" t="s">
        <v>371</v>
      </c>
      <c s="32">
        <v>0.013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51</v>
      </c>
      <c r="E26" s="36" t="s">
        <v>48</v>
      </c>
    </row>
    <row r="27" spans="1:5" ht="12.75">
      <c r="A27" s="37" t="s">
        <v>52</v>
      </c>
      <c r="E27" s="38" t="s">
        <v>385</v>
      </c>
    </row>
    <row r="28" spans="1:5" ht="140.25">
      <c r="A28" t="s">
        <v>53</v>
      </c>
      <c r="E28" s="36" t="s">
        <v>373</v>
      </c>
    </row>
    <row r="29" spans="1:16" ht="25.5">
      <c r="A29" s="25" t="s">
        <v>46</v>
      </c>
      <c s="29" t="s">
        <v>37</v>
      </c>
      <c s="29" t="s">
        <v>386</v>
      </c>
      <c s="25" t="s">
        <v>48</v>
      </c>
      <c s="30" t="s">
        <v>387</v>
      </c>
      <c s="31" t="s">
        <v>371</v>
      </c>
      <c s="32">
        <v>3.04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51</v>
      </c>
      <c r="E30" s="36" t="s">
        <v>48</v>
      </c>
    </row>
    <row r="31" spans="1:5" ht="12.75">
      <c r="A31" s="37" t="s">
        <v>52</v>
      </c>
      <c r="E31" s="38" t="s">
        <v>388</v>
      </c>
    </row>
    <row r="32" spans="1:5" ht="140.25">
      <c r="A32" t="s">
        <v>53</v>
      </c>
      <c r="E32" s="36" t="s">
        <v>373</v>
      </c>
    </row>
    <row r="33" spans="1:16" ht="12.75">
      <c r="A33" s="25" t="s">
        <v>46</v>
      </c>
      <c s="29" t="s">
        <v>71</v>
      </c>
      <c s="29" t="s">
        <v>389</v>
      </c>
      <c s="25" t="s">
        <v>48</v>
      </c>
      <c s="30" t="s">
        <v>390</v>
      </c>
      <c s="31" t="s">
        <v>282</v>
      </c>
      <c s="32">
        <v>4</v>
      </c>
      <c s="33">
        <v>0</v>
      </c>
      <c s="34">
        <f>ROUND(ROUND(H33,2)*ROUND(G33,3),2)</f>
      </c>
      <c r="O33">
        <f>(I33*0)/100</f>
      </c>
      <c t="s">
        <v>27</v>
      </c>
    </row>
    <row r="34" spans="1:5" ht="12.75">
      <c r="A34" s="35" t="s">
        <v>51</v>
      </c>
      <c r="E34" s="36" t="s">
        <v>48</v>
      </c>
    </row>
    <row r="35" spans="1:5" ht="12.75">
      <c r="A35" s="37" t="s">
        <v>52</v>
      </c>
      <c r="E35" s="38" t="s">
        <v>391</v>
      </c>
    </row>
    <row r="36" spans="1:5" ht="12.75">
      <c r="A36" t="s">
        <v>53</v>
      </c>
      <c r="E36" s="36" t="s">
        <v>283</v>
      </c>
    </row>
    <row r="37" spans="1:16" ht="12.75">
      <c r="A37" s="25" t="s">
        <v>46</v>
      </c>
      <c s="29" t="s">
        <v>75</v>
      </c>
      <c s="29" t="s">
        <v>392</v>
      </c>
      <c s="25" t="s">
        <v>48</v>
      </c>
      <c s="30" t="s">
        <v>393</v>
      </c>
      <c s="31" t="s">
        <v>50</v>
      </c>
      <c s="32">
        <v>1</v>
      </c>
      <c s="33">
        <v>0</v>
      </c>
      <c s="34">
        <f>ROUND(ROUND(H37,2)*ROUND(G37,3),2)</f>
      </c>
      <c r="O37">
        <f>(I37*0)/100</f>
      </c>
      <c t="s">
        <v>27</v>
      </c>
    </row>
    <row r="38" spans="1:5" ht="25.5">
      <c r="A38" s="35" t="s">
        <v>51</v>
      </c>
      <c r="E38" s="36" t="s">
        <v>394</v>
      </c>
    </row>
    <row r="39" spans="1:5" ht="12.75">
      <c r="A39" s="37" t="s">
        <v>52</v>
      </c>
      <c r="E39" s="38" t="s">
        <v>48</v>
      </c>
    </row>
    <row r="40" spans="1:5" ht="12.75">
      <c r="A40" t="s">
        <v>53</v>
      </c>
      <c r="E40" s="36" t="s">
        <v>395</v>
      </c>
    </row>
    <row r="41" spans="1:16" ht="12.75">
      <c r="A41" s="25" t="s">
        <v>46</v>
      </c>
      <c s="29" t="s">
        <v>40</v>
      </c>
      <c s="29" t="s">
        <v>396</v>
      </c>
      <c s="25" t="s">
        <v>48</v>
      </c>
      <c s="30" t="s">
        <v>397</v>
      </c>
      <c s="31" t="s">
        <v>339</v>
      </c>
      <c s="32">
        <v>2</v>
      </c>
      <c s="33">
        <v>0</v>
      </c>
      <c s="34">
        <f>ROUND(ROUND(H41,2)*ROUND(G41,3),2)</f>
      </c>
      <c r="O41">
        <f>(I41*0)/100</f>
      </c>
      <c t="s">
        <v>27</v>
      </c>
    </row>
    <row r="42" spans="1:5" ht="51">
      <c r="A42" s="35" t="s">
        <v>51</v>
      </c>
      <c r="E42" s="36" t="s">
        <v>398</v>
      </c>
    </row>
    <row r="43" spans="1:5" ht="38.25">
      <c r="A43" s="37" t="s">
        <v>52</v>
      </c>
      <c r="E43" s="38" t="s">
        <v>399</v>
      </c>
    </row>
    <row r="44" spans="1:5" ht="12.75">
      <c r="A44" t="s">
        <v>53</v>
      </c>
      <c r="E44" s="36" t="s">
        <v>400</v>
      </c>
    </row>
    <row r="45" spans="1:16" ht="12.75">
      <c r="A45" s="25" t="s">
        <v>46</v>
      </c>
      <c s="29" t="s">
        <v>42</v>
      </c>
      <c s="29" t="s">
        <v>401</v>
      </c>
      <c s="25" t="s">
        <v>48</v>
      </c>
      <c s="30" t="s">
        <v>402</v>
      </c>
      <c s="31" t="s">
        <v>339</v>
      </c>
      <c s="32">
        <v>1</v>
      </c>
      <c s="33">
        <v>0</v>
      </c>
      <c s="34">
        <f>ROUND(ROUND(H45,2)*ROUND(G45,3),2)</f>
      </c>
      <c r="O45">
        <f>(I45*0)/100</f>
      </c>
      <c t="s">
        <v>27</v>
      </c>
    </row>
    <row r="46" spans="1:5" ht="12.75">
      <c r="A46" s="35" t="s">
        <v>51</v>
      </c>
      <c r="E46" s="36" t="s">
        <v>403</v>
      </c>
    </row>
    <row r="47" spans="1:5" ht="12.75">
      <c r="A47" s="37" t="s">
        <v>52</v>
      </c>
      <c r="E47" s="38" t="s">
        <v>48</v>
      </c>
    </row>
    <row r="48" spans="1:5" ht="25.5">
      <c r="A48" t="s">
        <v>53</v>
      </c>
      <c r="E48" s="36" t="s">
        <v>404</v>
      </c>
    </row>
    <row r="49" spans="1:16" ht="12.75">
      <c r="A49" s="25" t="s">
        <v>46</v>
      </c>
      <c s="29" t="s">
        <v>85</v>
      </c>
      <c s="29" t="s">
        <v>405</v>
      </c>
      <c s="25" t="s">
        <v>48</v>
      </c>
      <c s="30" t="s">
        <v>406</v>
      </c>
      <c s="31" t="s">
        <v>50</v>
      </c>
      <c s="32">
        <v>2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51</v>
      </c>
      <c r="E50" s="36" t="s">
        <v>407</v>
      </c>
    </row>
    <row r="51" spans="1:5" ht="12.75">
      <c r="A51" s="37" t="s">
        <v>52</v>
      </c>
      <c r="E51" s="38" t="s">
        <v>408</v>
      </c>
    </row>
    <row r="52" spans="1:5" ht="12.75">
      <c r="A52" t="s">
        <v>53</v>
      </c>
      <c r="E52" s="36" t="s">
        <v>400</v>
      </c>
    </row>
    <row r="53" spans="1:16" ht="25.5">
      <c r="A53" s="25" t="s">
        <v>46</v>
      </c>
      <c s="29" t="s">
        <v>89</v>
      </c>
      <c s="29" t="s">
        <v>409</v>
      </c>
      <c s="25" t="s">
        <v>48</v>
      </c>
      <c s="30" t="s">
        <v>410</v>
      </c>
      <c s="31" t="s">
        <v>339</v>
      </c>
      <c s="32">
        <v>1</v>
      </c>
      <c s="33">
        <v>0</v>
      </c>
      <c s="34">
        <f>ROUND(ROUND(H53,2)*ROUND(G53,3),2)</f>
      </c>
      <c r="O53">
        <f>(I53*0)/100</f>
      </c>
      <c t="s">
        <v>27</v>
      </c>
    </row>
    <row r="54" spans="1:5" ht="12.75">
      <c r="A54" s="35" t="s">
        <v>51</v>
      </c>
      <c r="E54" s="36" t="s">
        <v>411</v>
      </c>
    </row>
    <row r="55" spans="1:5" ht="12.75">
      <c r="A55" s="37" t="s">
        <v>52</v>
      </c>
      <c r="E55" s="38" t="s">
        <v>48</v>
      </c>
    </row>
    <row r="56" spans="1:5" ht="12.75">
      <c r="A56" t="s">
        <v>53</v>
      </c>
      <c r="E56" s="36" t="s">
        <v>283</v>
      </c>
    </row>
    <row r="57" spans="1:16" ht="25.5">
      <c r="A57" s="25" t="s">
        <v>46</v>
      </c>
      <c s="29" t="s">
        <v>93</v>
      </c>
      <c s="29" t="s">
        <v>412</v>
      </c>
      <c s="25" t="s">
        <v>48</v>
      </c>
      <c s="30" t="s">
        <v>413</v>
      </c>
      <c s="31" t="s">
        <v>339</v>
      </c>
      <c s="32">
        <v>1</v>
      </c>
      <c s="33">
        <v>0</v>
      </c>
      <c s="34">
        <f>ROUND(ROUND(H57,2)*ROUND(G57,3),2)</f>
      </c>
      <c r="O57">
        <f>(I57*0)/100</f>
      </c>
      <c t="s">
        <v>27</v>
      </c>
    </row>
    <row r="58" spans="1:5" ht="12.75">
      <c r="A58" s="35" t="s">
        <v>51</v>
      </c>
      <c r="E58" s="36" t="s">
        <v>414</v>
      </c>
    </row>
    <row r="59" spans="1:5" ht="12.75">
      <c r="A59" s="37" t="s">
        <v>52</v>
      </c>
      <c r="E59" s="38" t="s">
        <v>48</v>
      </c>
    </row>
    <row r="60" spans="1:5" ht="12.75">
      <c r="A60" t="s">
        <v>53</v>
      </c>
      <c r="E60" s="36" t="s">
        <v>283</v>
      </c>
    </row>
    <row r="61" spans="1:18" ht="12.75" customHeight="1">
      <c r="A61" s="6" t="s">
        <v>43</v>
      </c>
      <c s="6"/>
      <c s="40" t="s">
        <v>29</v>
      </c>
      <c s="6"/>
      <c s="27" t="s">
        <v>278</v>
      </c>
      <c s="6"/>
      <c s="6"/>
      <c s="6"/>
      <c s="41">
        <f>0+Q61</f>
      </c>
      <c r="O61">
        <f>0+R61</f>
      </c>
      <c r="Q61">
        <f>0+I62+I66+I70+I74+I78+I82+I86</f>
      </c>
      <c>
        <f>0+O62+O66+O70+O74+O78+O82+O86</f>
      </c>
    </row>
    <row r="62" spans="1:16" ht="12.75">
      <c r="A62" s="25" t="s">
        <v>46</v>
      </c>
      <c s="29" t="s">
        <v>97</v>
      </c>
      <c s="29" t="s">
        <v>415</v>
      </c>
      <c s="25" t="s">
        <v>48</v>
      </c>
      <c s="30" t="s">
        <v>416</v>
      </c>
      <c s="31" t="s">
        <v>292</v>
      </c>
      <c s="32">
        <v>1.4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51</v>
      </c>
      <c r="E63" s="36" t="s">
        <v>48</v>
      </c>
    </row>
    <row r="64" spans="1:5" ht="12.75">
      <c r="A64" s="37" t="s">
        <v>52</v>
      </c>
      <c r="E64" s="38" t="s">
        <v>417</v>
      </c>
    </row>
    <row r="65" spans="1:5" ht="369.75">
      <c r="A65" t="s">
        <v>53</v>
      </c>
      <c r="E65" s="36" t="s">
        <v>418</v>
      </c>
    </row>
    <row r="66" spans="1:16" ht="12.75">
      <c r="A66" s="25" t="s">
        <v>46</v>
      </c>
      <c s="29" t="s">
        <v>101</v>
      </c>
      <c s="29" t="s">
        <v>419</v>
      </c>
      <c s="25" t="s">
        <v>48</v>
      </c>
      <c s="30" t="s">
        <v>420</v>
      </c>
      <c s="31" t="s">
        <v>421</v>
      </c>
      <c s="32">
        <v>28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51</v>
      </c>
      <c r="E67" s="36" t="s">
        <v>48</v>
      </c>
    </row>
    <row r="68" spans="1:5" ht="12.75">
      <c r="A68" s="37" t="s">
        <v>52</v>
      </c>
      <c r="E68" s="38" t="s">
        <v>422</v>
      </c>
    </row>
    <row r="69" spans="1:5" ht="25.5">
      <c r="A69" t="s">
        <v>53</v>
      </c>
      <c r="E69" s="36" t="s">
        <v>423</v>
      </c>
    </row>
    <row r="70" spans="1:16" ht="12.75">
      <c r="A70" s="25" t="s">
        <v>46</v>
      </c>
      <c s="29" t="s">
        <v>105</v>
      </c>
      <c s="29" t="s">
        <v>424</v>
      </c>
      <c s="25" t="s">
        <v>48</v>
      </c>
      <c s="30" t="s">
        <v>425</v>
      </c>
      <c s="31" t="s">
        <v>292</v>
      </c>
      <c s="32">
        <v>15.5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51</v>
      </c>
      <c r="E71" s="36" t="s">
        <v>48</v>
      </c>
    </row>
    <row r="72" spans="1:5" ht="12.75">
      <c r="A72" s="37" t="s">
        <v>52</v>
      </c>
      <c r="E72" s="38" t="s">
        <v>426</v>
      </c>
    </row>
    <row r="73" spans="1:5" ht="63.75">
      <c r="A73" t="s">
        <v>53</v>
      </c>
      <c r="E73" s="36" t="s">
        <v>427</v>
      </c>
    </row>
    <row r="74" spans="1:16" ht="12.75">
      <c r="A74" s="25" t="s">
        <v>46</v>
      </c>
      <c s="29" t="s">
        <v>109</v>
      </c>
      <c s="29" t="s">
        <v>428</v>
      </c>
      <c s="25" t="s">
        <v>48</v>
      </c>
      <c s="30" t="s">
        <v>429</v>
      </c>
      <c s="31" t="s">
        <v>287</v>
      </c>
      <c s="32">
        <v>80.6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51</v>
      </c>
      <c r="E75" s="36" t="s">
        <v>48</v>
      </c>
    </row>
    <row r="76" spans="1:5" ht="25.5">
      <c r="A76" s="37" t="s">
        <v>52</v>
      </c>
      <c r="E76" s="38" t="s">
        <v>430</v>
      </c>
    </row>
    <row r="77" spans="1:5" ht="25.5">
      <c r="A77" t="s">
        <v>53</v>
      </c>
      <c r="E77" s="36" t="s">
        <v>431</v>
      </c>
    </row>
    <row r="78" spans="1:16" ht="12.75">
      <c r="A78" s="25" t="s">
        <v>46</v>
      </c>
      <c s="29" t="s">
        <v>113</v>
      </c>
      <c s="29" t="s">
        <v>432</v>
      </c>
      <c s="25" t="s">
        <v>48</v>
      </c>
      <c s="30" t="s">
        <v>433</v>
      </c>
      <c s="31" t="s">
        <v>287</v>
      </c>
      <c s="32">
        <v>80.6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51</v>
      </c>
      <c r="E79" s="36" t="s">
        <v>48</v>
      </c>
    </row>
    <row r="80" spans="1:5" ht="25.5">
      <c r="A80" s="37" t="s">
        <v>52</v>
      </c>
      <c r="E80" s="38" t="s">
        <v>430</v>
      </c>
    </row>
    <row r="81" spans="1:5" ht="25.5">
      <c r="A81" t="s">
        <v>53</v>
      </c>
      <c r="E81" s="36" t="s">
        <v>431</v>
      </c>
    </row>
    <row r="82" spans="1:16" ht="12.75">
      <c r="A82" s="25" t="s">
        <v>46</v>
      </c>
      <c s="29" t="s">
        <v>118</v>
      </c>
      <c s="29" t="s">
        <v>434</v>
      </c>
      <c s="25" t="s">
        <v>48</v>
      </c>
      <c s="30" t="s">
        <v>435</v>
      </c>
      <c s="31" t="s">
        <v>287</v>
      </c>
      <c s="32">
        <v>41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51</v>
      </c>
      <c r="E83" s="36" t="s">
        <v>48</v>
      </c>
    </row>
    <row r="84" spans="1:5" ht="25.5">
      <c r="A84" s="37" t="s">
        <v>52</v>
      </c>
      <c r="E84" s="38" t="s">
        <v>436</v>
      </c>
    </row>
    <row r="85" spans="1:5" ht="38.25">
      <c r="A85" t="s">
        <v>53</v>
      </c>
      <c r="E85" s="36" t="s">
        <v>437</v>
      </c>
    </row>
    <row r="86" spans="1:16" ht="12.75">
      <c r="A86" s="25" t="s">
        <v>46</v>
      </c>
      <c s="29" t="s">
        <v>122</v>
      </c>
      <c s="29" t="s">
        <v>438</v>
      </c>
      <c s="25" t="s">
        <v>48</v>
      </c>
      <c s="30" t="s">
        <v>439</v>
      </c>
      <c s="31" t="s">
        <v>287</v>
      </c>
      <c s="32">
        <v>41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51</v>
      </c>
      <c r="E87" s="36" t="s">
        <v>48</v>
      </c>
    </row>
    <row r="88" spans="1:5" ht="12.75">
      <c r="A88" s="37" t="s">
        <v>52</v>
      </c>
      <c r="E88" s="38" t="s">
        <v>440</v>
      </c>
    </row>
    <row r="89" spans="1:5" ht="25.5">
      <c r="A89" t="s">
        <v>53</v>
      </c>
      <c r="E89" s="36" t="s">
        <v>441</v>
      </c>
    </row>
    <row r="90" spans="1:18" ht="12.75" customHeight="1">
      <c r="A90" s="6" t="s">
        <v>43</v>
      </c>
      <c s="6"/>
      <c s="40" t="s">
        <v>33</v>
      </c>
      <c s="6"/>
      <c s="27" t="s">
        <v>442</v>
      </c>
      <c s="6"/>
      <c s="6"/>
      <c s="6"/>
      <c s="41">
        <f>0+Q90</f>
      </c>
      <c r="O90">
        <f>0+R90</f>
      </c>
      <c r="Q90">
        <f>0+I91+I95+I99</f>
      </c>
      <c>
        <f>0+O91+O95+O99</f>
      </c>
    </row>
    <row r="91" spans="1:16" ht="12.75">
      <c r="A91" s="25" t="s">
        <v>46</v>
      </c>
      <c s="29" t="s">
        <v>126</v>
      </c>
      <c s="29" t="s">
        <v>443</v>
      </c>
      <c s="25" t="s">
        <v>48</v>
      </c>
      <c s="30" t="s">
        <v>444</v>
      </c>
      <c s="31" t="s">
        <v>292</v>
      </c>
      <c s="32">
        <v>1.86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51</v>
      </c>
      <c r="E92" s="36" t="s">
        <v>48</v>
      </c>
    </row>
    <row r="93" spans="1:5" ht="12.75">
      <c r="A93" s="37" t="s">
        <v>52</v>
      </c>
      <c r="E93" s="38" t="s">
        <v>445</v>
      </c>
    </row>
    <row r="94" spans="1:5" ht="369.75">
      <c r="A94" t="s">
        <v>53</v>
      </c>
      <c r="E94" s="36" t="s">
        <v>446</v>
      </c>
    </row>
    <row r="95" spans="1:16" ht="12.75">
      <c r="A95" s="25" t="s">
        <v>46</v>
      </c>
      <c s="29" t="s">
        <v>130</v>
      </c>
      <c s="29" t="s">
        <v>447</v>
      </c>
      <c s="25" t="s">
        <v>48</v>
      </c>
      <c s="30" t="s">
        <v>448</v>
      </c>
      <c s="31" t="s">
        <v>292</v>
      </c>
      <c s="32">
        <v>0.448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12.75">
      <c r="A96" s="35" t="s">
        <v>51</v>
      </c>
      <c r="E96" s="36" t="s">
        <v>48</v>
      </c>
    </row>
    <row r="97" spans="1:5" ht="12.75">
      <c r="A97" s="37" t="s">
        <v>52</v>
      </c>
      <c r="E97" s="38" t="s">
        <v>449</v>
      </c>
    </row>
    <row r="98" spans="1:5" ht="369.75">
      <c r="A98" t="s">
        <v>53</v>
      </c>
      <c r="E98" s="36" t="s">
        <v>446</v>
      </c>
    </row>
    <row r="99" spans="1:16" ht="12.75">
      <c r="A99" s="25" t="s">
        <v>46</v>
      </c>
      <c s="29" t="s">
        <v>134</v>
      </c>
      <c s="29" t="s">
        <v>450</v>
      </c>
      <c s="25" t="s">
        <v>48</v>
      </c>
      <c s="30" t="s">
        <v>451</v>
      </c>
      <c s="31" t="s">
        <v>292</v>
      </c>
      <c s="32">
        <v>0.672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12.75">
      <c r="A100" s="35" t="s">
        <v>51</v>
      </c>
      <c r="E100" s="36" t="s">
        <v>48</v>
      </c>
    </row>
    <row r="101" spans="1:5" ht="12.75">
      <c r="A101" s="37" t="s">
        <v>52</v>
      </c>
      <c r="E101" s="38" t="s">
        <v>452</v>
      </c>
    </row>
    <row r="102" spans="1:5" ht="102">
      <c r="A102" t="s">
        <v>53</v>
      </c>
      <c r="E102" s="36" t="s">
        <v>453</v>
      </c>
    </row>
    <row r="103" spans="1:18" ht="12.75" customHeight="1">
      <c r="A103" s="6" t="s">
        <v>43</v>
      </c>
      <c s="6"/>
      <c s="40" t="s">
        <v>35</v>
      </c>
      <c s="6"/>
      <c s="27" t="s">
        <v>454</v>
      </c>
      <c s="6"/>
      <c s="6"/>
      <c s="6"/>
      <c s="41">
        <f>0+Q103</f>
      </c>
      <c r="O103">
        <f>0+R103</f>
      </c>
      <c r="Q103">
        <f>0+I104+I108+I112+I116+I120+I124+I128+I132+I136+I140+I144+I148+I152</f>
      </c>
      <c>
        <f>0+O104+O108+O112+O116+O120+O124+O128+O132+O136+O140+O144+O148+O152</f>
      </c>
    </row>
    <row r="104" spans="1:16" ht="12.75">
      <c r="A104" s="25" t="s">
        <v>46</v>
      </c>
      <c s="29" t="s">
        <v>138</v>
      </c>
      <c s="29" t="s">
        <v>455</v>
      </c>
      <c s="25" t="s">
        <v>48</v>
      </c>
      <c s="30" t="s">
        <v>456</v>
      </c>
      <c s="31" t="s">
        <v>292</v>
      </c>
      <c s="32">
        <v>52</v>
      </c>
      <c s="33">
        <v>0</v>
      </c>
      <c s="34">
        <f>ROUND(ROUND(H104,2)*ROUND(G104,3),2)</f>
      </c>
      <c r="O104">
        <f>(I104*21)/100</f>
      </c>
      <c t="s">
        <v>23</v>
      </c>
    </row>
    <row r="105" spans="1:5" ht="12.75">
      <c r="A105" s="35" t="s">
        <v>51</v>
      </c>
      <c r="E105" s="36" t="s">
        <v>48</v>
      </c>
    </row>
    <row r="106" spans="1:5" ht="12.75">
      <c r="A106" s="37" t="s">
        <v>52</v>
      </c>
      <c r="E106" s="38" t="s">
        <v>457</v>
      </c>
    </row>
    <row r="107" spans="1:5" ht="89.25">
      <c r="A107" t="s">
        <v>53</v>
      </c>
      <c r="E107" s="36" t="s">
        <v>458</v>
      </c>
    </row>
    <row r="108" spans="1:16" ht="12.75">
      <c r="A108" s="25" t="s">
        <v>46</v>
      </c>
      <c s="29" t="s">
        <v>141</v>
      </c>
      <c s="29" t="s">
        <v>459</v>
      </c>
      <c s="25" t="s">
        <v>48</v>
      </c>
      <c s="30" t="s">
        <v>460</v>
      </c>
      <c s="31" t="s">
        <v>292</v>
      </c>
      <c s="32">
        <v>133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12.75">
      <c r="A109" s="35" t="s">
        <v>51</v>
      </c>
      <c r="E109" s="36" t="s">
        <v>48</v>
      </c>
    </row>
    <row r="110" spans="1:5" ht="12.75">
      <c r="A110" s="37" t="s">
        <v>52</v>
      </c>
      <c r="E110" s="38" t="s">
        <v>461</v>
      </c>
    </row>
    <row r="111" spans="1:5" ht="89.25">
      <c r="A111" t="s">
        <v>53</v>
      </c>
      <c r="E111" s="36" t="s">
        <v>458</v>
      </c>
    </row>
    <row r="112" spans="1:16" ht="12.75">
      <c r="A112" s="25" t="s">
        <v>46</v>
      </c>
      <c s="29" t="s">
        <v>144</v>
      </c>
      <c s="29" t="s">
        <v>462</v>
      </c>
      <c s="25" t="s">
        <v>48</v>
      </c>
      <c s="30" t="s">
        <v>463</v>
      </c>
      <c s="31" t="s">
        <v>60</v>
      </c>
      <c s="32">
        <v>21.2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51</v>
      </c>
      <c r="E113" s="36" t="s">
        <v>48</v>
      </c>
    </row>
    <row r="114" spans="1:5" ht="12.75">
      <c r="A114" s="37" t="s">
        <v>52</v>
      </c>
      <c r="E114" s="38" t="s">
        <v>464</v>
      </c>
    </row>
    <row r="115" spans="1:5" ht="306">
      <c r="A115" t="s">
        <v>53</v>
      </c>
      <c r="E115" s="36" t="s">
        <v>465</v>
      </c>
    </row>
    <row r="116" spans="1:16" ht="12.75">
      <c r="A116" s="25" t="s">
        <v>46</v>
      </c>
      <c s="29" t="s">
        <v>147</v>
      </c>
      <c s="29" t="s">
        <v>466</v>
      </c>
      <c s="25" t="s">
        <v>48</v>
      </c>
      <c s="30" t="s">
        <v>467</v>
      </c>
      <c s="31" t="s">
        <v>60</v>
      </c>
      <c s="32">
        <v>4.8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51</v>
      </c>
      <c r="E117" s="36" t="s">
        <v>48</v>
      </c>
    </row>
    <row r="118" spans="1:5" ht="12.75">
      <c r="A118" s="37" t="s">
        <v>52</v>
      </c>
      <c r="E118" s="38" t="s">
        <v>468</v>
      </c>
    </row>
    <row r="119" spans="1:5" ht="306">
      <c r="A119" t="s">
        <v>53</v>
      </c>
      <c r="E119" s="36" t="s">
        <v>465</v>
      </c>
    </row>
    <row r="120" spans="1:16" ht="25.5">
      <c r="A120" s="25" t="s">
        <v>46</v>
      </c>
      <c s="29" t="s">
        <v>150</v>
      </c>
      <c s="29" t="s">
        <v>469</v>
      </c>
      <c s="25" t="s">
        <v>48</v>
      </c>
      <c s="30" t="s">
        <v>470</v>
      </c>
      <c s="31" t="s">
        <v>60</v>
      </c>
      <c s="32">
        <v>198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51</v>
      </c>
      <c r="E121" s="36" t="s">
        <v>48</v>
      </c>
    </row>
    <row r="122" spans="1:5" ht="12.75">
      <c r="A122" s="37" t="s">
        <v>52</v>
      </c>
      <c r="E122" s="38" t="s">
        <v>471</v>
      </c>
    </row>
    <row r="123" spans="1:5" ht="114.75">
      <c r="A123" t="s">
        <v>53</v>
      </c>
      <c r="E123" s="36" t="s">
        <v>472</v>
      </c>
    </row>
    <row r="124" spans="1:16" ht="25.5">
      <c r="A124" s="25" t="s">
        <v>46</v>
      </c>
      <c s="29" t="s">
        <v>153</v>
      </c>
      <c s="29" t="s">
        <v>473</v>
      </c>
      <c s="25" t="s">
        <v>48</v>
      </c>
      <c s="30" t="s">
        <v>474</v>
      </c>
      <c s="31" t="s">
        <v>60</v>
      </c>
      <c s="32">
        <v>170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12.75">
      <c r="A125" s="35" t="s">
        <v>51</v>
      </c>
      <c r="E125" s="36" t="s">
        <v>48</v>
      </c>
    </row>
    <row r="126" spans="1:5" ht="12.75">
      <c r="A126" s="37" t="s">
        <v>52</v>
      </c>
      <c r="E126" s="38" t="s">
        <v>475</v>
      </c>
    </row>
    <row r="127" spans="1:5" ht="102">
      <c r="A127" t="s">
        <v>53</v>
      </c>
      <c r="E127" s="36" t="s">
        <v>476</v>
      </c>
    </row>
    <row r="128" spans="1:16" ht="12.75">
      <c r="A128" s="25" t="s">
        <v>46</v>
      </c>
      <c s="29" t="s">
        <v>156</v>
      </c>
      <c s="29" t="s">
        <v>477</v>
      </c>
      <c s="25" t="s">
        <v>48</v>
      </c>
      <c s="30" t="s">
        <v>478</v>
      </c>
      <c s="31" t="s">
        <v>60</v>
      </c>
      <c s="32">
        <v>52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51</v>
      </c>
      <c r="E129" s="36" t="s">
        <v>48</v>
      </c>
    </row>
    <row r="130" spans="1:5" ht="38.25">
      <c r="A130" s="37" t="s">
        <v>52</v>
      </c>
      <c r="E130" s="38" t="s">
        <v>479</v>
      </c>
    </row>
    <row r="131" spans="1:5" ht="153">
      <c r="A131" t="s">
        <v>53</v>
      </c>
      <c r="E131" s="36" t="s">
        <v>480</v>
      </c>
    </row>
    <row r="132" spans="1:16" ht="12.75">
      <c r="A132" s="25" t="s">
        <v>46</v>
      </c>
      <c s="29" t="s">
        <v>159</v>
      </c>
      <c s="29" t="s">
        <v>481</v>
      </c>
      <c s="25" t="s">
        <v>48</v>
      </c>
      <c s="30" t="s">
        <v>482</v>
      </c>
      <c s="31" t="s">
        <v>50</v>
      </c>
      <c s="32">
        <v>12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51</v>
      </c>
      <c r="E133" s="36" t="s">
        <v>48</v>
      </c>
    </row>
    <row r="134" spans="1:5" ht="38.25">
      <c r="A134" s="37" t="s">
        <v>52</v>
      </c>
      <c r="E134" s="38" t="s">
        <v>483</v>
      </c>
    </row>
    <row r="135" spans="1:5" ht="255">
      <c r="A135" t="s">
        <v>53</v>
      </c>
      <c r="E135" s="36" t="s">
        <v>484</v>
      </c>
    </row>
    <row r="136" spans="1:16" ht="12.75">
      <c r="A136" s="25" t="s">
        <v>46</v>
      </c>
      <c s="29" t="s">
        <v>163</v>
      </c>
      <c s="29" t="s">
        <v>485</v>
      </c>
      <c s="25" t="s">
        <v>48</v>
      </c>
      <c s="30" t="s">
        <v>486</v>
      </c>
      <c s="31" t="s">
        <v>50</v>
      </c>
      <c s="32">
        <v>13</v>
      </c>
      <c s="33">
        <v>0</v>
      </c>
      <c s="34">
        <f>ROUND(ROUND(H136,2)*ROUND(G136,3),2)</f>
      </c>
      <c r="O136">
        <f>(I136*21)/100</f>
      </c>
      <c t="s">
        <v>23</v>
      </c>
    </row>
    <row r="137" spans="1:5" ht="12.75">
      <c r="A137" s="35" t="s">
        <v>51</v>
      </c>
      <c r="E137" s="36" t="s">
        <v>48</v>
      </c>
    </row>
    <row r="138" spans="1:5" ht="12.75">
      <c r="A138" s="37" t="s">
        <v>52</v>
      </c>
      <c r="E138" s="38" t="s">
        <v>487</v>
      </c>
    </row>
    <row r="139" spans="1:5" ht="153">
      <c r="A139" t="s">
        <v>53</v>
      </c>
      <c r="E139" s="36" t="s">
        <v>488</v>
      </c>
    </row>
    <row r="140" spans="1:16" ht="25.5">
      <c r="A140" s="25" t="s">
        <v>46</v>
      </c>
      <c s="29" t="s">
        <v>166</v>
      </c>
      <c s="29" t="s">
        <v>489</v>
      </c>
      <c s="25" t="s">
        <v>48</v>
      </c>
      <c s="30" t="s">
        <v>490</v>
      </c>
      <c s="31" t="s">
        <v>60</v>
      </c>
      <c s="32">
        <v>100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2.75">
      <c r="A141" s="35" t="s">
        <v>51</v>
      </c>
      <c r="E141" s="36" t="s">
        <v>48</v>
      </c>
    </row>
    <row r="142" spans="1:5" ht="12.75">
      <c r="A142" s="37" t="s">
        <v>52</v>
      </c>
      <c r="E142" s="38" t="s">
        <v>491</v>
      </c>
    </row>
    <row r="143" spans="1:5" ht="178.5">
      <c r="A143" t="s">
        <v>53</v>
      </c>
      <c r="E143" s="36" t="s">
        <v>492</v>
      </c>
    </row>
    <row r="144" spans="1:16" ht="12.75">
      <c r="A144" s="25" t="s">
        <v>46</v>
      </c>
      <c s="29" t="s">
        <v>171</v>
      </c>
      <c s="29" t="s">
        <v>493</v>
      </c>
      <c s="25" t="s">
        <v>48</v>
      </c>
      <c s="30" t="s">
        <v>494</v>
      </c>
      <c s="31" t="s">
        <v>50</v>
      </c>
      <c s="32">
        <v>8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12.75">
      <c r="A145" s="35" t="s">
        <v>51</v>
      </c>
      <c r="E145" s="36" t="s">
        <v>48</v>
      </c>
    </row>
    <row r="146" spans="1:5" ht="38.25">
      <c r="A146" s="37" t="s">
        <v>52</v>
      </c>
      <c r="E146" s="38" t="s">
        <v>495</v>
      </c>
    </row>
    <row r="147" spans="1:5" ht="102">
      <c r="A147" t="s">
        <v>53</v>
      </c>
      <c r="E147" s="36" t="s">
        <v>496</v>
      </c>
    </row>
    <row r="148" spans="1:16" ht="25.5">
      <c r="A148" s="25" t="s">
        <v>46</v>
      </c>
      <c s="29" t="s">
        <v>175</v>
      </c>
      <c s="29" t="s">
        <v>497</v>
      </c>
      <c s="25" t="s">
        <v>48</v>
      </c>
      <c s="30" t="s">
        <v>498</v>
      </c>
      <c s="31" t="s">
        <v>50</v>
      </c>
      <c s="32">
        <v>77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12.75">
      <c r="A149" s="35" t="s">
        <v>51</v>
      </c>
      <c r="E149" s="36" t="s">
        <v>499</v>
      </c>
    </row>
    <row r="150" spans="1:5" ht="12.75">
      <c r="A150" s="37" t="s">
        <v>52</v>
      </c>
      <c r="E150" s="38" t="s">
        <v>500</v>
      </c>
    </row>
    <row r="151" spans="1:5" ht="140.25">
      <c r="A151" t="s">
        <v>53</v>
      </c>
      <c r="E151" s="36" t="s">
        <v>501</v>
      </c>
    </row>
    <row r="152" spans="1:16" ht="12.75">
      <c r="A152" s="25" t="s">
        <v>46</v>
      </c>
      <c s="29" t="s">
        <v>179</v>
      </c>
      <c s="29" t="s">
        <v>502</v>
      </c>
      <c s="25" t="s">
        <v>48</v>
      </c>
      <c s="30" t="s">
        <v>503</v>
      </c>
      <c s="31" t="s">
        <v>60</v>
      </c>
      <c s="32">
        <v>42</v>
      </c>
      <c s="33">
        <v>0</v>
      </c>
      <c s="34">
        <f>ROUND(ROUND(H152,2)*ROUND(G152,3),2)</f>
      </c>
      <c r="O152">
        <f>(I152*21)/100</f>
      </c>
      <c t="s">
        <v>23</v>
      </c>
    </row>
    <row r="153" spans="1:5" ht="12.75">
      <c r="A153" s="35" t="s">
        <v>51</v>
      </c>
      <c r="E153" s="36" t="s">
        <v>48</v>
      </c>
    </row>
    <row r="154" spans="1:5" ht="25.5">
      <c r="A154" s="37" t="s">
        <v>52</v>
      </c>
      <c r="E154" s="38" t="s">
        <v>504</v>
      </c>
    </row>
    <row r="155" spans="1:5" ht="102">
      <c r="A155" t="s">
        <v>53</v>
      </c>
      <c r="E155" s="36" t="s">
        <v>505</v>
      </c>
    </row>
    <row r="156" spans="1:18" ht="12.75" customHeight="1">
      <c r="A156" s="6" t="s">
        <v>43</v>
      </c>
      <c s="6"/>
      <c s="40" t="s">
        <v>40</v>
      </c>
      <c s="6"/>
      <c s="27" t="s">
        <v>506</v>
      </c>
      <c s="6"/>
      <c s="6"/>
      <c s="6"/>
      <c s="41">
        <f>0+Q156</f>
      </c>
      <c r="O156">
        <f>0+R156</f>
      </c>
      <c r="Q156">
        <f>0+I157+I161+I165+I169+I173+I177+I181+I185+I189+I193</f>
      </c>
      <c>
        <f>0+O157+O161+O165+O169+O173+O177+O181+O185+O189+O193</f>
      </c>
    </row>
    <row r="157" spans="1:16" ht="12.75">
      <c r="A157" s="25" t="s">
        <v>46</v>
      </c>
      <c s="29" t="s">
        <v>183</v>
      </c>
      <c s="29" t="s">
        <v>507</v>
      </c>
      <c s="25" t="s">
        <v>48</v>
      </c>
      <c s="30" t="s">
        <v>508</v>
      </c>
      <c s="31" t="s">
        <v>60</v>
      </c>
      <c s="32">
        <v>4.8</v>
      </c>
      <c s="33">
        <v>0</v>
      </c>
      <c s="34">
        <f>ROUND(ROUND(H157,2)*ROUND(G157,3),2)</f>
      </c>
      <c r="O157">
        <f>(I157*21)/100</f>
      </c>
      <c t="s">
        <v>23</v>
      </c>
    </row>
    <row r="158" spans="1:5" ht="12.75">
      <c r="A158" s="35" t="s">
        <v>51</v>
      </c>
      <c r="E158" s="36" t="s">
        <v>48</v>
      </c>
    </row>
    <row r="159" spans="1:5" ht="12.75">
      <c r="A159" s="37" t="s">
        <v>52</v>
      </c>
      <c r="E159" s="38" t="s">
        <v>509</v>
      </c>
    </row>
    <row r="160" spans="1:5" ht="140.25">
      <c r="A160" t="s">
        <v>53</v>
      </c>
      <c r="E160" s="36" t="s">
        <v>510</v>
      </c>
    </row>
    <row r="161" spans="1:16" ht="12.75">
      <c r="A161" s="25" t="s">
        <v>46</v>
      </c>
      <c s="29" t="s">
        <v>188</v>
      </c>
      <c s="29" t="s">
        <v>511</v>
      </c>
      <c s="25" t="s">
        <v>48</v>
      </c>
      <c s="30" t="s">
        <v>512</v>
      </c>
      <c s="31" t="s">
        <v>287</v>
      </c>
      <c s="32">
        <v>52</v>
      </c>
      <c s="33">
        <v>0</v>
      </c>
      <c s="34">
        <f>ROUND(ROUND(H161,2)*ROUND(G161,3),2)</f>
      </c>
      <c r="O161">
        <f>(I161*21)/100</f>
      </c>
      <c t="s">
        <v>23</v>
      </c>
    </row>
    <row r="162" spans="1:5" ht="12.75">
      <c r="A162" s="35" t="s">
        <v>51</v>
      </c>
      <c r="E162" s="36" t="s">
        <v>48</v>
      </c>
    </row>
    <row r="163" spans="1:5" ht="12.75">
      <c r="A163" s="37" t="s">
        <v>52</v>
      </c>
      <c r="E163" s="38" t="s">
        <v>513</v>
      </c>
    </row>
    <row r="164" spans="1:5" ht="153">
      <c r="A164" t="s">
        <v>53</v>
      </c>
      <c r="E164" s="36" t="s">
        <v>514</v>
      </c>
    </row>
    <row r="165" spans="1:16" ht="12.75">
      <c r="A165" s="25" t="s">
        <v>46</v>
      </c>
      <c s="29" t="s">
        <v>191</v>
      </c>
      <c s="29" t="s">
        <v>515</v>
      </c>
      <c s="25" t="s">
        <v>48</v>
      </c>
      <c s="30" t="s">
        <v>516</v>
      </c>
      <c s="31" t="s">
        <v>60</v>
      </c>
      <c s="32">
        <v>31</v>
      </c>
      <c s="33">
        <v>0</v>
      </c>
      <c s="34">
        <f>ROUND(ROUND(H165,2)*ROUND(G165,3),2)</f>
      </c>
      <c r="O165">
        <f>(I165*21)/100</f>
      </c>
      <c t="s">
        <v>23</v>
      </c>
    </row>
    <row r="166" spans="1:5" ht="12.75">
      <c r="A166" s="35" t="s">
        <v>51</v>
      </c>
      <c r="E166" s="36" t="s">
        <v>48</v>
      </c>
    </row>
    <row r="167" spans="1:5" ht="12.75">
      <c r="A167" s="37" t="s">
        <v>52</v>
      </c>
      <c r="E167" s="38" t="s">
        <v>517</v>
      </c>
    </row>
    <row r="168" spans="1:5" ht="89.25">
      <c r="A168" t="s">
        <v>53</v>
      </c>
      <c r="E168" s="36" t="s">
        <v>518</v>
      </c>
    </row>
    <row r="169" spans="1:16" ht="12.75">
      <c r="A169" s="25" t="s">
        <v>46</v>
      </c>
      <c s="29" t="s">
        <v>195</v>
      </c>
      <c s="29" t="s">
        <v>519</v>
      </c>
      <c s="25" t="s">
        <v>48</v>
      </c>
      <c s="30" t="s">
        <v>520</v>
      </c>
      <c s="31" t="s">
        <v>292</v>
      </c>
      <c s="32">
        <v>52</v>
      </c>
      <c s="33">
        <v>0</v>
      </c>
      <c s="34">
        <f>ROUND(ROUND(H169,2)*ROUND(G169,3),2)</f>
      </c>
      <c r="O169">
        <f>(I169*21)/100</f>
      </c>
      <c t="s">
        <v>23</v>
      </c>
    </row>
    <row r="170" spans="1:5" ht="12.75">
      <c r="A170" s="35" t="s">
        <v>51</v>
      </c>
      <c r="E170" s="36" t="s">
        <v>48</v>
      </c>
    </row>
    <row r="171" spans="1:5" ht="12.75">
      <c r="A171" s="37" t="s">
        <v>52</v>
      </c>
      <c r="E171" s="38" t="s">
        <v>521</v>
      </c>
    </row>
    <row r="172" spans="1:5" ht="140.25">
      <c r="A172" t="s">
        <v>53</v>
      </c>
      <c r="E172" s="36" t="s">
        <v>522</v>
      </c>
    </row>
    <row r="173" spans="1:16" ht="25.5">
      <c r="A173" s="25" t="s">
        <v>46</v>
      </c>
      <c s="29" t="s">
        <v>199</v>
      </c>
      <c s="29" t="s">
        <v>523</v>
      </c>
      <c s="25" t="s">
        <v>48</v>
      </c>
      <c s="30" t="s">
        <v>524</v>
      </c>
      <c s="31" t="s">
        <v>421</v>
      </c>
      <c s="32">
        <v>1040</v>
      </c>
      <c s="33">
        <v>0</v>
      </c>
      <c s="34">
        <f>ROUND(ROUND(H173,2)*ROUND(G173,3),2)</f>
      </c>
      <c r="O173">
        <f>(I173*21)/100</f>
      </c>
      <c t="s">
        <v>23</v>
      </c>
    </row>
    <row r="174" spans="1:5" ht="12.75">
      <c r="A174" s="35" t="s">
        <v>51</v>
      </c>
      <c r="E174" s="36" t="s">
        <v>48</v>
      </c>
    </row>
    <row r="175" spans="1:5" ht="12.75">
      <c r="A175" s="37" t="s">
        <v>52</v>
      </c>
      <c r="E175" s="38" t="s">
        <v>525</v>
      </c>
    </row>
    <row r="176" spans="1:5" ht="127.5">
      <c r="A176" t="s">
        <v>53</v>
      </c>
      <c r="E176" s="36" t="s">
        <v>526</v>
      </c>
    </row>
    <row r="177" spans="1:16" ht="12.75">
      <c r="A177" s="25" t="s">
        <v>46</v>
      </c>
      <c s="29" t="s">
        <v>203</v>
      </c>
      <c s="29" t="s">
        <v>527</v>
      </c>
      <c s="25" t="s">
        <v>48</v>
      </c>
      <c s="30" t="s">
        <v>528</v>
      </c>
      <c s="31" t="s">
        <v>60</v>
      </c>
      <c s="32">
        <v>26</v>
      </c>
      <c s="33">
        <v>0</v>
      </c>
      <c s="34">
        <f>ROUND(ROUND(H177,2)*ROUND(G177,3),2)</f>
      </c>
      <c r="O177">
        <f>(I177*21)/100</f>
      </c>
      <c t="s">
        <v>23</v>
      </c>
    </row>
    <row r="178" spans="1:5" ht="12.75">
      <c r="A178" s="35" t="s">
        <v>51</v>
      </c>
      <c r="E178" s="36" t="s">
        <v>48</v>
      </c>
    </row>
    <row r="179" spans="1:5" ht="12.75">
      <c r="A179" s="37" t="s">
        <v>52</v>
      </c>
      <c r="E179" s="38" t="s">
        <v>529</v>
      </c>
    </row>
    <row r="180" spans="1:5" ht="178.5">
      <c r="A180" t="s">
        <v>53</v>
      </c>
      <c r="E180" s="36" t="s">
        <v>530</v>
      </c>
    </row>
    <row r="181" spans="1:16" ht="25.5">
      <c r="A181" s="25" t="s">
        <v>46</v>
      </c>
      <c s="29" t="s">
        <v>206</v>
      </c>
      <c s="29" t="s">
        <v>531</v>
      </c>
      <c s="25" t="s">
        <v>48</v>
      </c>
      <c s="30" t="s">
        <v>532</v>
      </c>
      <c s="31" t="s">
        <v>533</v>
      </c>
      <c s="32">
        <v>468</v>
      </c>
      <c s="33">
        <v>0</v>
      </c>
      <c s="34">
        <f>ROUND(ROUND(H181,2)*ROUND(G181,3),2)</f>
      </c>
      <c r="O181">
        <f>(I181*21)/100</f>
      </c>
      <c t="s">
        <v>23</v>
      </c>
    </row>
    <row r="182" spans="1:5" ht="12.75">
      <c r="A182" s="35" t="s">
        <v>51</v>
      </c>
      <c r="E182" s="36" t="s">
        <v>48</v>
      </c>
    </row>
    <row r="183" spans="1:5" ht="12.75">
      <c r="A183" s="37" t="s">
        <v>52</v>
      </c>
      <c r="E183" s="38" t="s">
        <v>534</v>
      </c>
    </row>
    <row r="184" spans="1:5" ht="102">
      <c r="A184" t="s">
        <v>53</v>
      </c>
      <c r="E184" s="36" t="s">
        <v>535</v>
      </c>
    </row>
    <row r="185" spans="1:16" ht="12.75">
      <c r="A185" s="25" t="s">
        <v>46</v>
      </c>
      <c s="29" t="s">
        <v>210</v>
      </c>
      <c s="29" t="s">
        <v>536</v>
      </c>
      <c s="25" t="s">
        <v>48</v>
      </c>
      <c s="30" t="s">
        <v>537</v>
      </c>
      <c s="31" t="s">
        <v>50</v>
      </c>
      <c s="32">
        <v>97</v>
      </c>
      <c s="33">
        <v>0</v>
      </c>
      <c s="34">
        <f>ROUND(ROUND(H185,2)*ROUND(G185,3),2)</f>
      </c>
      <c r="O185">
        <f>(I185*21)/100</f>
      </c>
      <c t="s">
        <v>23</v>
      </c>
    </row>
    <row r="186" spans="1:5" ht="12.75">
      <c r="A186" s="35" t="s">
        <v>51</v>
      </c>
      <c r="E186" s="36" t="s">
        <v>48</v>
      </c>
    </row>
    <row r="187" spans="1:5" ht="38.25">
      <c r="A187" s="37" t="s">
        <v>52</v>
      </c>
      <c r="E187" s="38" t="s">
        <v>538</v>
      </c>
    </row>
    <row r="188" spans="1:5" ht="127.5">
      <c r="A188" t="s">
        <v>53</v>
      </c>
      <c r="E188" s="36" t="s">
        <v>539</v>
      </c>
    </row>
    <row r="189" spans="1:16" ht="25.5">
      <c r="A189" s="25" t="s">
        <v>46</v>
      </c>
      <c s="29" t="s">
        <v>214</v>
      </c>
      <c s="29" t="s">
        <v>540</v>
      </c>
      <c s="25" t="s">
        <v>48</v>
      </c>
      <c s="30" t="s">
        <v>541</v>
      </c>
      <c s="31" t="s">
        <v>533</v>
      </c>
      <c s="32">
        <v>4</v>
      </c>
      <c s="33">
        <v>0</v>
      </c>
      <c s="34">
        <f>ROUND(ROUND(H189,2)*ROUND(G189,3),2)</f>
      </c>
      <c r="O189">
        <f>(I189*21)/100</f>
      </c>
      <c t="s">
        <v>23</v>
      </c>
    </row>
    <row r="190" spans="1:5" ht="12.75">
      <c r="A190" s="35" t="s">
        <v>51</v>
      </c>
      <c r="E190" s="36" t="s">
        <v>48</v>
      </c>
    </row>
    <row r="191" spans="1:5" ht="12.75">
      <c r="A191" s="37" t="s">
        <v>52</v>
      </c>
      <c r="E191" s="38" t="s">
        <v>542</v>
      </c>
    </row>
    <row r="192" spans="1:5" ht="127.5">
      <c r="A192" t="s">
        <v>53</v>
      </c>
      <c r="E192" s="36" t="s">
        <v>543</v>
      </c>
    </row>
    <row r="193" spans="1:16" ht="12.75">
      <c r="A193" s="25" t="s">
        <v>46</v>
      </c>
      <c s="29" t="s">
        <v>217</v>
      </c>
      <c s="29" t="s">
        <v>544</v>
      </c>
      <c s="25" t="s">
        <v>48</v>
      </c>
      <c s="30" t="s">
        <v>545</v>
      </c>
      <c s="31" t="s">
        <v>287</v>
      </c>
      <c s="32">
        <v>34.56</v>
      </c>
      <c s="33">
        <v>0</v>
      </c>
      <c s="34">
        <f>ROUND(ROUND(H193,2)*ROUND(G193,3),2)</f>
      </c>
      <c r="O193">
        <f>(I193*21)/100</f>
      </c>
      <c t="s">
        <v>23</v>
      </c>
    </row>
    <row r="194" spans="1:5" ht="12.75">
      <c r="A194" s="35" t="s">
        <v>51</v>
      </c>
      <c r="E194" s="36" t="s">
        <v>48</v>
      </c>
    </row>
    <row r="195" spans="1:5" ht="12.75">
      <c r="A195" s="37" t="s">
        <v>52</v>
      </c>
      <c r="E195" s="38" t="s">
        <v>546</v>
      </c>
    </row>
    <row r="196" spans="1:5" ht="178.5">
      <c r="A196" t="s">
        <v>53</v>
      </c>
      <c r="E196" s="36" t="s">
        <v>547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0+O8+O29+O54+O59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548</v>
      </c>
      <c s="42">
        <f>0+I8+I29+I54+I59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548</v>
      </c>
      <c s="6"/>
      <c s="18" t="s">
        <v>549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368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25.5">
      <c r="A9" s="25" t="s">
        <v>46</v>
      </c>
      <c s="29" t="s">
        <v>29</v>
      </c>
      <c s="29" t="s">
        <v>369</v>
      </c>
      <c s="25" t="s">
        <v>48</v>
      </c>
      <c s="30" t="s">
        <v>370</v>
      </c>
      <c s="31" t="s">
        <v>371</v>
      </c>
      <c s="32">
        <v>6.182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12.75">
      <c r="A11" s="37" t="s">
        <v>52</v>
      </c>
      <c r="E11" s="38" t="s">
        <v>550</v>
      </c>
    </row>
    <row r="12" spans="1:5" ht="140.25">
      <c r="A12" t="s">
        <v>53</v>
      </c>
      <c r="E12" s="36" t="s">
        <v>373</v>
      </c>
    </row>
    <row r="13" spans="1:16" ht="25.5">
      <c r="A13" s="25" t="s">
        <v>46</v>
      </c>
      <c s="29" t="s">
        <v>23</v>
      </c>
      <c s="29" t="s">
        <v>551</v>
      </c>
      <c s="25" t="s">
        <v>48</v>
      </c>
      <c s="30" t="s">
        <v>552</v>
      </c>
      <c s="31" t="s">
        <v>371</v>
      </c>
      <c s="32">
        <v>6.771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12.75">
      <c r="A15" s="37" t="s">
        <v>52</v>
      </c>
      <c r="E15" s="38" t="s">
        <v>553</v>
      </c>
    </row>
    <row r="16" spans="1:5" ht="140.25">
      <c r="A16" t="s">
        <v>53</v>
      </c>
      <c r="E16" s="36" t="s">
        <v>373</v>
      </c>
    </row>
    <row r="17" spans="1:16" ht="25.5">
      <c r="A17" s="25" t="s">
        <v>46</v>
      </c>
      <c s="29" t="s">
        <v>22</v>
      </c>
      <c s="29" t="s">
        <v>554</v>
      </c>
      <c s="25" t="s">
        <v>48</v>
      </c>
      <c s="30" t="s">
        <v>555</v>
      </c>
      <c s="31" t="s">
        <v>371</v>
      </c>
      <c s="32">
        <v>2.783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48</v>
      </c>
    </row>
    <row r="19" spans="1:5" ht="12.75">
      <c r="A19" s="37" t="s">
        <v>52</v>
      </c>
      <c r="E19" s="38" t="s">
        <v>556</v>
      </c>
    </row>
    <row r="20" spans="1:5" ht="140.25">
      <c r="A20" t="s">
        <v>53</v>
      </c>
      <c r="E20" s="36" t="s">
        <v>373</v>
      </c>
    </row>
    <row r="21" spans="1:16" ht="12.75">
      <c r="A21" s="25" t="s">
        <v>46</v>
      </c>
      <c s="29" t="s">
        <v>33</v>
      </c>
      <c s="29" t="s">
        <v>557</v>
      </c>
      <c s="25" t="s">
        <v>48</v>
      </c>
      <c s="30" t="s">
        <v>558</v>
      </c>
      <c s="31" t="s">
        <v>339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51</v>
      </c>
      <c r="E22" s="36" t="s">
        <v>48</v>
      </c>
    </row>
    <row r="23" spans="1:5" ht="12.75">
      <c r="A23" s="37" t="s">
        <v>52</v>
      </c>
      <c r="E23" s="38" t="s">
        <v>559</v>
      </c>
    </row>
    <row r="24" spans="1:5" ht="12.75">
      <c r="A24" t="s">
        <v>53</v>
      </c>
      <c r="E24" s="36" t="s">
        <v>283</v>
      </c>
    </row>
    <row r="25" spans="1:16" ht="12.75">
      <c r="A25" s="25" t="s">
        <v>46</v>
      </c>
      <c s="29" t="s">
        <v>35</v>
      </c>
      <c s="29" t="s">
        <v>560</v>
      </c>
      <c s="25" t="s">
        <v>48</v>
      </c>
      <c s="30" t="s">
        <v>281</v>
      </c>
      <c s="31" t="s">
        <v>339</v>
      </c>
      <c s="32">
        <v>1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12.75">
      <c r="A26" s="35" t="s">
        <v>51</v>
      </c>
      <c r="E26" s="36" t="s">
        <v>48</v>
      </c>
    </row>
    <row r="27" spans="1:5" ht="12.75">
      <c r="A27" s="37" t="s">
        <v>52</v>
      </c>
      <c r="E27" s="38" t="s">
        <v>48</v>
      </c>
    </row>
    <row r="28" spans="1:5" ht="12.75">
      <c r="A28" t="s">
        <v>53</v>
      </c>
      <c r="E28" s="36" t="s">
        <v>283</v>
      </c>
    </row>
    <row r="29" spans="1:18" ht="12.75" customHeight="1">
      <c r="A29" s="6" t="s">
        <v>43</v>
      </c>
      <c s="6"/>
      <c s="40" t="s">
        <v>29</v>
      </c>
      <c s="6"/>
      <c s="27" t="s">
        <v>278</v>
      </c>
      <c s="6"/>
      <c s="6"/>
      <c s="6"/>
      <c s="41">
        <f>0+Q29</f>
      </c>
      <c r="O29">
        <f>0+R29</f>
      </c>
      <c r="Q29">
        <f>0+I30+I34+I38+I42+I46+I50</f>
      </c>
      <c>
        <f>0+O30+O34+O38+O42+O46+O50</f>
      </c>
    </row>
    <row r="30" spans="1:16" ht="12.75">
      <c r="A30" s="25" t="s">
        <v>46</v>
      </c>
      <c s="29" t="s">
        <v>37</v>
      </c>
      <c s="29" t="s">
        <v>561</v>
      </c>
      <c s="25" t="s">
        <v>48</v>
      </c>
      <c s="30" t="s">
        <v>562</v>
      </c>
      <c s="31" t="s">
        <v>292</v>
      </c>
      <c s="32">
        <v>2.944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51</v>
      </c>
      <c r="E31" s="36" t="s">
        <v>48</v>
      </c>
    </row>
    <row r="32" spans="1:5" ht="12.75">
      <c r="A32" s="37" t="s">
        <v>52</v>
      </c>
      <c r="E32" s="38" t="s">
        <v>563</v>
      </c>
    </row>
    <row r="33" spans="1:5" ht="318.75">
      <c r="A33" t="s">
        <v>53</v>
      </c>
      <c r="E33" s="36" t="s">
        <v>564</v>
      </c>
    </row>
    <row r="34" spans="1:16" ht="12.75">
      <c r="A34" s="25" t="s">
        <v>46</v>
      </c>
      <c s="29" t="s">
        <v>71</v>
      </c>
      <c s="29" t="s">
        <v>565</v>
      </c>
      <c s="25" t="s">
        <v>48</v>
      </c>
      <c s="30" t="s">
        <v>566</v>
      </c>
      <c s="31" t="s">
        <v>421</v>
      </c>
      <c s="32">
        <v>58.88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51</v>
      </c>
      <c r="E35" s="36" t="s">
        <v>48</v>
      </c>
    </row>
    <row r="36" spans="1:5" ht="12.75">
      <c r="A36" s="37" t="s">
        <v>52</v>
      </c>
      <c r="E36" s="38" t="s">
        <v>567</v>
      </c>
    </row>
    <row r="37" spans="1:5" ht="25.5">
      <c r="A37" t="s">
        <v>53</v>
      </c>
      <c r="E37" s="36" t="s">
        <v>423</v>
      </c>
    </row>
    <row r="38" spans="1:16" ht="12.75">
      <c r="A38" s="25" t="s">
        <v>46</v>
      </c>
      <c s="29" t="s">
        <v>75</v>
      </c>
      <c s="29" t="s">
        <v>568</v>
      </c>
      <c s="25" t="s">
        <v>48</v>
      </c>
      <c s="30" t="s">
        <v>569</v>
      </c>
      <c s="31" t="s">
        <v>292</v>
      </c>
      <c s="32">
        <v>2.944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51</v>
      </c>
      <c r="E39" s="36" t="s">
        <v>48</v>
      </c>
    </row>
    <row r="40" spans="1:5" ht="12.75">
      <c r="A40" s="37" t="s">
        <v>52</v>
      </c>
      <c r="E40" s="38" t="s">
        <v>563</v>
      </c>
    </row>
    <row r="41" spans="1:5" ht="318.75">
      <c r="A41" t="s">
        <v>53</v>
      </c>
      <c r="E41" s="36" t="s">
        <v>570</v>
      </c>
    </row>
    <row r="42" spans="1:16" ht="12.75">
      <c r="A42" s="25" t="s">
        <v>46</v>
      </c>
      <c s="29" t="s">
        <v>40</v>
      </c>
      <c s="29" t="s">
        <v>571</v>
      </c>
      <c s="25" t="s">
        <v>48</v>
      </c>
      <c s="30" t="s">
        <v>572</v>
      </c>
      <c s="31" t="s">
        <v>421</v>
      </c>
      <c s="32">
        <v>58.88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51</v>
      </c>
      <c r="E43" s="36" t="s">
        <v>48</v>
      </c>
    </row>
    <row r="44" spans="1:5" ht="12.75">
      <c r="A44" s="37" t="s">
        <v>52</v>
      </c>
      <c r="E44" s="38" t="s">
        <v>567</v>
      </c>
    </row>
    <row r="45" spans="1:5" ht="25.5">
      <c r="A45" t="s">
        <v>53</v>
      </c>
      <c r="E45" s="36" t="s">
        <v>423</v>
      </c>
    </row>
    <row r="46" spans="1:16" ht="12.75">
      <c r="A46" s="25" t="s">
        <v>46</v>
      </c>
      <c s="29" t="s">
        <v>42</v>
      </c>
      <c s="29" t="s">
        <v>428</v>
      </c>
      <c s="25" t="s">
        <v>48</v>
      </c>
      <c s="30" t="s">
        <v>429</v>
      </c>
      <c s="31" t="s">
        <v>287</v>
      </c>
      <c s="32">
        <v>3.84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51</v>
      </c>
      <c r="E47" s="36" t="s">
        <v>48</v>
      </c>
    </row>
    <row r="48" spans="1:5" ht="12.75">
      <c r="A48" s="37" t="s">
        <v>52</v>
      </c>
      <c r="E48" s="38" t="s">
        <v>573</v>
      </c>
    </row>
    <row r="49" spans="1:5" ht="25.5">
      <c r="A49" t="s">
        <v>53</v>
      </c>
      <c r="E49" s="36" t="s">
        <v>431</v>
      </c>
    </row>
    <row r="50" spans="1:16" ht="12.75">
      <c r="A50" s="25" t="s">
        <v>46</v>
      </c>
      <c s="29" t="s">
        <v>85</v>
      </c>
      <c s="29" t="s">
        <v>432</v>
      </c>
      <c s="25" t="s">
        <v>48</v>
      </c>
      <c s="30" t="s">
        <v>433</v>
      </c>
      <c s="31" t="s">
        <v>287</v>
      </c>
      <c s="32">
        <v>3.84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51</v>
      </c>
      <c r="E51" s="36" t="s">
        <v>48</v>
      </c>
    </row>
    <row r="52" spans="1:5" ht="12.75">
      <c r="A52" s="37" t="s">
        <v>52</v>
      </c>
      <c r="E52" s="38" t="s">
        <v>573</v>
      </c>
    </row>
    <row r="53" spans="1:5" ht="25.5">
      <c r="A53" t="s">
        <v>53</v>
      </c>
      <c r="E53" s="36" t="s">
        <v>431</v>
      </c>
    </row>
    <row r="54" spans="1:18" ht="12.75" customHeight="1">
      <c r="A54" s="6" t="s">
        <v>43</v>
      </c>
      <c s="6"/>
      <c s="40" t="s">
        <v>33</v>
      </c>
      <c s="6"/>
      <c s="27" t="s">
        <v>442</v>
      </c>
      <c s="6"/>
      <c s="6"/>
      <c s="6"/>
      <c s="41">
        <f>0+Q54</f>
      </c>
      <c r="O54">
        <f>0+R54</f>
      </c>
      <c r="Q54">
        <f>0+I55</f>
      </c>
      <c>
        <f>0+O55</f>
      </c>
    </row>
    <row r="55" spans="1:16" ht="12.75">
      <c r="A55" s="25" t="s">
        <v>46</v>
      </c>
      <c s="29" t="s">
        <v>89</v>
      </c>
      <c s="29" t="s">
        <v>574</v>
      </c>
      <c s="25" t="s">
        <v>48</v>
      </c>
      <c s="30" t="s">
        <v>575</v>
      </c>
      <c s="31" t="s">
        <v>292</v>
      </c>
      <c s="32">
        <v>3.84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12.75">
      <c r="A56" s="35" t="s">
        <v>51</v>
      </c>
      <c r="E56" s="36" t="s">
        <v>48</v>
      </c>
    </row>
    <row r="57" spans="1:5" ht="12.75">
      <c r="A57" s="37" t="s">
        <v>52</v>
      </c>
      <c r="E57" s="38" t="s">
        <v>576</v>
      </c>
    </row>
    <row r="58" spans="1:5" ht="369.75">
      <c r="A58" t="s">
        <v>53</v>
      </c>
      <c r="E58" s="36" t="s">
        <v>446</v>
      </c>
    </row>
    <row r="59" spans="1:18" ht="12.75" customHeight="1">
      <c r="A59" s="6" t="s">
        <v>43</v>
      </c>
      <c s="6"/>
      <c s="40" t="s">
        <v>40</v>
      </c>
      <c s="6"/>
      <c s="27" t="s">
        <v>506</v>
      </c>
      <c s="6"/>
      <c s="6"/>
      <c s="6"/>
      <c s="41">
        <f>0+Q59</f>
      </c>
      <c r="O59">
        <f>0+R59</f>
      </c>
      <c r="Q59">
        <f>0+I60+I64+I68</f>
      </c>
      <c>
        <f>0+O60+O64+O68</f>
      </c>
    </row>
    <row r="60" spans="1:16" ht="12.75">
      <c r="A60" s="25" t="s">
        <v>46</v>
      </c>
      <c s="29" t="s">
        <v>93</v>
      </c>
      <c s="29" t="s">
        <v>577</v>
      </c>
      <c s="25" t="s">
        <v>48</v>
      </c>
      <c s="30" t="s">
        <v>578</v>
      </c>
      <c s="31" t="s">
        <v>287</v>
      </c>
      <c s="32">
        <v>7.42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12.75">
      <c r="A61" s="35" t="s">
        <v>51</v>
      </c>
      <c r="E61" s="36" t="s">
        <v>48</v>
      </c>
    </row>
    <row r="62" spans="1:5" ht="12.75">
      <c r="A62" s="37" t="s">
        <v>52</v>
      </c>
      <c r="E62" s="38" t="s">
        <v>579</v>
      </c>
    </row>
    <row r="63" spans="1:5" ht="178.5">
      <c r="A63" t="s">
        <v>53</v>
      </c>
      <c r="E63" s="36" t="s">
        <v>547</v>
      </c>
    </row>
    <row r="64" spans="1:16" ht="25.5">
      <c r="A64" s="25" t="s">
        <v>46</v>
      </c>
      <c s="29" t="s">
        <v>97</v>
      </c>
      <c s="29" t="s">
        <v>580</v>
      </c>
      <c s="25" t="s">
        <v>48</v>
      </c>
      <c s="30" t="s">
        <v>581</v>
      </c>
      <c s="31" t="s">
        <v>533</v>
      </c>
      <c s="32">
        <v>55.65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12.75">
      <c r="A65" s="35" t="s">
        <v>51</v>
      </c>
      <c r="E65" s="36" t="s">
        <v>48</v>
      </c>
    </row>
    <row r="66" spans="1:5" ht="12.75">
      <c r="A66" s="37" t="s">
        <v>52</v>
      </c>
      <c r="E66" s="38" t="s">
        <v>582</v>
      </c>
    </row>
    <row r="67" spans="1:5" ht="127.5">
      <c r="A67" t="s">
        <v>53</v>
      </c>
      <c r="E67" s="36" t="s">
        <v>583</v>
      </c>
    </row>
    <row r="68" spans="1:16" ht="12.75">
      <c r="A68" s="25" t="s">
        <v>46</v>
      </c>
      <c s="29" t="s">
        <v>101</v>
      </c>
      <c s="29" t="s">
        <v>584</v>
      </c>
      <c s="25" t="s">
        <v>48</v>
      </c>
      <c s="30" t="s">
        <v>585</v>
      </c>
      <c s="31" t="s">
        <v>287</v>
      </c>
      <c s="32">
        <v>17.28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12.75">
      <c r="A69" s="35" t="s">
        <v>51</v>
      </c>
      <c r="E69" s="36" t="s">
        <v>48</v>
      </c>
    </row>
    <row r="70" spans="1:5" ht="12.75">
      <c r="A70" s="37" t="s">
        <v>52</v>
      </c>
      <c r="E70" s="38" t="s">
        <v>586</v>
      </c>
    </row>
    <row r="71" spans="1:5" ht="280.5">
      <c r="A71" t="s">
        <v>53</v>
      </c>
      <c r="E71" s="36" t="s">
        <v>587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0+O8+O33+O86+O95+O116+O121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588</v>
      </c>
      <c s="42">
        <f>0+I8+I33+I86+I95+I116+I121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588</v>
      </c>
      <c s="6"/>
      <c s="18" t="s">
        <v>589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368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25.5">
      <c r="A9" s="25" t="s">
        <v>46</v>
      </c>
      <c s="29" t="s">
        <v>29</v>
      </c>
      <c s="29" t="s">
        <v>369</v>
      </c>
      <c s="25" t="s">
        <v>48</v>
      </c>
      <c s="30" t="s">
        <v>370</v>
      </c>
      <c s="31" t="s">
        <v>371</v>
      </c>
      <c s="32">
        <v>14.784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51">
      <c r="A11" s="37" t="s">
        <v>52</v>
      </c>
      <c r="E11" s="38" t="s">
        <v>590</v>
      </c>
    </row>
    <row r="12" spans="1:5" ht="140.25">
      <c r="A12" t="s">
        <v>53</v>
      </c>
      <c r="E12" s="36" t="s">
        <v>373</v>
      </c>
    </row>
    <row r="13" spans="1:16" ht="25.5">
      <c r="A13" s="25" t="s">
        <v>46</v>
      </c>
      <c s="29" t="s">
        <v>23</v>
      </c>
      <c s="29" t="s">
        <v>551</v>
      </c>
      <c s="25" t="s">
        <v>48</v>
      </c>
      <c s="30" t="s">
        <v>552</v>
      </c>
      <c s="31" t="s">
        <v>371</v>
      </c>
      <c s="32">
        <v>16.192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51">
      <c r="A15" s="37" t="s">
        <v>52</v>
      </c>
      <c r="E15" s="38" t="s">
        <v>591</v>
      </c>
    </row>
    <row r="16" spans="1:5" ht="140.25">
      <c r="A16" t="s">
        <v>53</v>
      </c>
      <c r="E16" s="36" t="s">
        <v>373</v>
      </c>
    </row>
    <row r="17" spans="1:16" ht="25.5">
      <c r="A17" s="25" t="s">
        <v>46</v>
      </c>
      <c s="29" t="s">
        <v>22</v>
      </c>
      <c s="29" t="s">
        <v>592</v>
      </c>
      <c s="25" t="s">
        <v>48</v>
      </c>
      <c s="30" t="s">
        <v>593</v>
      </c>
      <c s="31" t="s">
        <v>371</v>
      </c>
      <c s="32">
        <v>7.68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48</v>
      </c>
    </row>
    <row r="19" spans="1:5" ht="12.75">
      <c r="A19" s="37" t="s">
        <v>52</v>
      </c>
      <c r="E19" s="38" t="s">
        <v>594</v>
      </c>
    </row>
    <row r="20" spans="1:5" ht="140.25">
      <c r="A20" t="s">
        <v>53</v>
      </c>
      <c r="E20" s="36" t="s">
        <v>373</v>
      </c>
    </row>
    <row r="21" spans="1:16" ht="12.75">
      <c r="A21" s="25" t="s">
        <v>46</v>
      </c>
      <c s="29" t="s">
        <v>33</v>
      </c>
      <c s="29" t="s">
        <v>392</v>
      </c>
      <c s="25" t="s">
        <v>48</v>
      </c>
      <c s="30" t="s">
        <v>393</v>
      </c>
      <c s="31" t="s">
        <v>50</v>
      </c>
      <c s="32">
        <v>1</v>
      </c>
      <c s="33">
        <v>0</v>
      </c>
      <c s="34">
        <f>ROUND(ROUND(H21,2)*ROUND(G21,3),2)</f>
      </c>
      <c r="O21">
        <f>(I21*0)/100</f>
      </c>
      <c t="s">
        <v>27</v>
      </c>
    </row>
    <row r="22" spans="1:5" ht="25.5">
      <c r="A22" s="35" t="s">
        <v>51</v>
      </c>
      <c r="E22" s="36" t="s">
        <v>595</v>
      </c>
    </row>
    <row r="23" spans="1:5" ht="12.75">
      <c r="A23" s="37" t="s">
        <v>52</v>
      </c>
      <c r="E23" s="38" t="s">
        <v>48</v>
      </c>
    </row>
    <row r="24" spans="1:5" ht="12.75">
      <c r="A24" t="s">
        <v>53</v>
      </c>
      <c r="E24" s="36" t="s">
        <v>395</v>
      </c>
    </row>
    <row r="25" spans="1:16" ht="25.5">
      <c r="A25" s="25" t="s">
        <v>46</v>
      </c>
      <c s="29" t="s">
        <v>35</v>
      </c>
      <c s="29" t="s">
        <v>596</v>
      </c>
      <c s="25" t="s">
        <v>48</v>
      </c>
      <c s="30" t="s">
        <v>597</v>
      </c>
      <c s="31" t="s">
        <v>50</v>
      </c>
      <c s="32">
        <v>2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12.75">
      <c r="A26" s="35" t="s">
        <v>51</v>
      </c>
      <c r="E26" s="36" t="s">
        <v>598</v>
      </c>
    </row>
    <row r="27" spans="1:5" ht="12.75">
      <c r="A27" s="37" t="s">
        <v>52</v>
      </c>
      <c r="E27" s="38" t="s">
        <v>48</v>
      </c>
    </row>
    <row r="28" spans="1:5" ht="12.75">
      <c r="A28" t="s">
        <v>53</v>
      </c>
      <c r="E28" s="36" t="s">
        <v>395</v>
      </c>
    </row>
    <row r="29" spans="1:16" ht="12.75">
      <c r="A29" s="25" t="s">
        <v>46</v>
      </c>
      <c s="29" t="s">
        <v>37</v>
      </c>
      <c s="29" t="s">
        <v>560</v>
      </c>
      <c s="25" t="s">
        <v>48</v>
      </c>
      <c s="30" t="s">
        <v>281</v>
      </c>
      <c s="31" t="s">
        <v>339</v>
      </c>
      <c s="32">
        <v>1</v>
      </c>
      <c s="33">
        <v>0</v>
      </c>
      <c s="34">
        <f>ROUND(ROUND(H29,2)*ROUND(G29,3),2)</f>
      </c>
      <c r="O29">
        <f>(I29*0)/100</f>
      </c>
      <c t="s">
        <v>27</v>
      </c>
    </row>
    <row r="30" spans="1:5" ht="12.75">
      <c r="A30" s="35" t="s">
        <v>51</v>
      </c>
      <c r="E30" s="36" t="s">
        <v>48</v>
      </c>
    </row>
    <row r="31" spans="1:5" ht="12.75">
      <c r="A31" s="37" t="s">
        <v>52</v>
      </c>
      <c r="E31" s="38" t="s">
        <v>48</v>
      </c>
    </row>
    <row r="32" spans="1:5" ht="12.75">
      <c r="A32" t="s">
        <v>53</v>
      </c>
      <c r="E32" s="36" t="s">
        <v>283</v>
      </c>
    </row>
    <row r="33" spans="1:18" ht="12.75" customHeight="1">
      <c r="A33" s="6" t="s">
        <v>43</v>
      </c>
      <c s="6"/>
      <c s="40" t="s">
        <v>29</v>
      </c>
      <c s="6"/>
      <c s="27" t="s">
        <v>278</v>
      </c>
      <c s="6"/>
      <c s="6"/>
      <c s="6"/>
      <c s="41">
        <f>0+Q33</f>
      </c>
      <c r="O33">
        <f>0+R33</f>
      </c>
      <c r="Q33">
        <f>0+I34+I38+I42+I46+I50+I54+I58+I62+I66+I70+I74+I78+I82</f>
      </c>
      <c>
        <f>0+O34+O38+O42+O46+O50+O54+O58+O62+O66+O70+O74+O78+O82</f>
      </c>
    </row>
    <row r="34" spans="1:16" ht="12.75">
      <c r="A34" s="25" t="s">
        <v>46</v>
      </c>
      <c s="29" t="s">
        <v>71</v>
      </c>
      <c s="29" t="s">
        <v>599</v>
      </c>
      <c s="25" t="s">
        <v>48</v>
      </c>
      <c s="30" t="s">
        <v>600</v>
      </c>
      <c s="31" t="s">
        <v>292</v>
      </c>
      <c s="32">
        <v>3.2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51</v>
      </c>
      <c r="E35" s="36" t="s">
        <v>48</v>
      </c>
    </row>
    <row r="36" spans="1:5" ht="12.75">
      <c r="A36" s="37" t="s">
        <v>52</v>
      </c>
      <c r="E36" s="38" t="s">
        <v>601</v>
      </c>
    </row>
    <row r="37" spans="1:5" ht="63.75">
      <c r="A37" t="s">
        <v>53</v>
      </c>
      <c r="E37" s="36" t="s">
        <v>602</v>
      </c>
    </row>
    <row r="38" spans="1:16" ht="12.75">
      <c r="A38" s="25" t="s">
        <v>46</v>
      </c>
      <c s="29" t="s">
        <v>75</v>
      </c>
      <c s="29" t="s">
        <v>603</v>
      </c>
      <c s="25" t="s">
        <v>48</v>
      </c>
      <c s="30" t="s">
        <v>604</v>
      </c>
      <c s="31" t="s">
        <v>533</v>
      </c>
      <c s="32">
        <v>153.6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51</v>
      </c>
      <c r="E39" s="36" t="s">
        <v>48</v>
      </c>
    </row>
    <row r="40" spans="1:5" ht="12.75">
      <c r="A40" s="37" t="s">
        <v>52</v>
      </c>
      <c r="E40" s="38" t="s">
        <v>605</v>
      </c>
    </row>
    <row r="41" spans="1:5" ht="25.5">
      <c r="A41" t="s">
        <v>53</v>
      </c>
      <c r="E41" s="36" t="s">
        <v>606</v>
      </c>
    </row>
    <row r="42" spans="1:16" ht="12.75">
      <c r="A42" s="25" t="s">
        <v>46</v>
      </c>
      <c s="29" t="s">
        <v>40</v>
      </c>
      <c s="29" t="s">
        <v>415</v>
      </c>
      <c s="25" t="s">
        <v>48</v>
      </c>
      <c s="30" t="s">
        <v>416</v>
      </c>
      <c s="31" t="s">
        <v>292</v>
      </c>
      <c s="32">
        <v>5.28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51</v>
      </c>
      <c r="E43" s="36" t="s">
        <v>48</v>
      </c>
    </row>
    <row r="44" spans="1:5" ht="12.75">
      <c r="A44" s="37" t="s">
        <v>52</v>
      </c>
      <c r="E44" s="38" t="s">
        <v>607</v>
      </c>
    </row>
    <row r="45" spans="1:5" ht="369.75">
      <c r="A45" t="s">
        <v>53</v>
      </c>
      <c r="E45" s="36" t="s">
        <v>418</v>
      </c>
    </row>
    <row r="46" spans="1:16" ht="12.75">
      <c r="A46" s="25" t="s">
        <v>46</v>
      </c>
      <c s="29" t="s">
        <v>42</v>
      </c>
      <c s="29" t="s">
        <v>419</v>
      </c>
      <c s="25" t="s">
        <v>48</v>
      </c>
      <c s="30" t="s">
        <v>420</v>
      </c>
      <c s="31" t="s">
        <v>421</v>
      </c>
      <c s="32">
        <v>105.6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51</v>
      </c>
      <c r="E47" s="36" t="s">
        <v>48</v>
      </c>
    </row>
    <row r="48" spans="1:5" ht="12.75">
      <c r="A48" s="37" t="s">
        <v>52</v>
      </c>
      <c r="E48" s="38" t="s">
        <v>608</v>
      </c>
    </row>
    <row r="49" spans="1:5" ht="25.5">
      <c r="A49" t="s">
        <v>53</v>
      </c>
      <c r="E49" s="36" t="s">
        <v>423</v>
      </c>
    </row>
    <row r="50" spans="1:16" ht="12.75">
      <c r="A50" s="25" t="s">
        <v>46</v>
      </c>
      <c s="29" t="s">
        <v>85</v>
      </c>
      <c s="29" t="s">
        <v>609</v>
      </c>
      <c s="25" t="s">
        <v>48</v>
      </c>
      <c s="30" t="s">
        <v>610</v>
      </c>
      <c s="31" t="s">
        <v>292</v>
      </c>
      <c s="32">
        <v>5.28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51</v>
      </c>
      <c r="E51" s="36" t="s">
        <v>48</v>
      </c>
    </row>
    <row r="52" spans="1:5" ht="12.75">
      <c r="A52" s="37" t="s">
        <v>52</v>
      </c>
      <c r="E52" s="38" t="s">
        <v>607</v>
      </c>
    </row>
    <row r="53" spans="1:5" ht="369.75">
      <c r="A53" t="s">
        <v>53</v>
      </c>
      <c r="E53" s="36" t="s">
        <v>611</v>
      </c>
    </row>
    <row r="54" spans="1:16" ht="12.75">
      <c r="A54" s="25" t="s">
        <v>46</v>
      </c>
      <c s="29" t="s">
        <v>89</v>
      </c>
      <c s="29" t="s">
        <v>612</v>
      </c>
      <c s="25" t="s">
        <v>48</v>
      </c>
      <c s="30" t="s">
        <v>613</v>
      </c>
      <c s="31" t="s">
        <v>421</v>
      </c>
      <c s="32">
        <v>105.6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51</v>
      </c>
      <c r="E55" s="36" t="s">
        <v>48</v>
      </c>
    </row>
    <row r="56" spans="1:5" ht="12.75">
      <c r="A56" s="37" t="s">
        <v>52</v>
      </c>
      <c r="E56" s="38" t="s">
        <v>608</v>
      </c>
    </row>
    <row r="57" spans="1:5" ht="25.5">
      <c r="A57" t="s">
        <v>53</v>
      </c>
      <c r="E57" s="36" t="s">
        <v>423</v>
      </c>
    </row>
    <row r="58" spans="1:16" ht="12.75">
      <c r="A58" s="25" t="s">
        <v>46</v>
      </c>
      <c s="29" t="s">
        <v>93</v>
      </c>
      <c s="29" t="s">
        <v>561</v>
      </c>
      <c s="25" t="s">
        <v>48</v>
      </c>
      <c s="30" t="s">
        <v>562</v>
      </c>
      <c s="31" t="s">
        <v>292</v>
      </c>
      <c s="32">
        <v>1.76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51</v>
      </c>
      <c r="E59" s="36" t="s">
        <v>48</v>
      </c>
    </row>
    <row r="60" spans="1:5" ht="12.75">
      <c r="A60" s="37" t="s">
        <v>52</v>
      </c>
      <c r="E60" s="38" t="s">
        <v>614</v>
      </c>
    </row>
    <row r="61" spans="1:5" ht="318.75">
      <c r="A61" t="s">
        <v>53</v>
      </c>
      <c r="E61" s="36" t="s">
        <v>564</v>
      </c>
    </row>
    <row r="62" spans="1:16" ht="12.75">
      <c r="A62" s="25" t="s">
        <v>46</v>
      </c>
      <c s="29" t="s">
        <v>97</v>
      </c>
      <c s="29" t="s">
        <v>565</v>
      </c>
      <c s="25" t="s">
        <v>48</v>
      </c>
      <c s="30" t="s">
        <v>566</v>
      </c>
      <c s="31" t="s">
        <v>421</v>
      </c>
      <c s="32">
        <v>35.2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51</v>
      </c>
      <c r="E63" s="36" t="s">
        <v>48</v>
      </c>
    </row>
    <row r="64" spans="1:5" ht="12.75">
      <c r="A64" s="37" t="s">
        <v>52</v>
      </c>
      <c r="E64" s="38" t="s">
        <v>615</v>
      </c>
    </row>
    <row r="65" spans="1:5" ht="25.5">
      <c r="A65" t="s">
        <v>53</v>
      </c>
      <c r="E65" s="36" t="s">
        <v>423</v>
      </c>
    </row>
    <row r="66" spans="1:16" ht="12.75">
      <c r="A66" s="25" t="s">
        <v>46</v>
      </c>
      <c s="29" t="s">
        <v>101</v>
      </c>
      <c s="29" t="s">
        <v>568</v>
      </c>
      <c s="25" t="s">
        <v>48</v>
      </c>
      <c s="30" t="s">
        <v>569</v>
      </c>
      <c s="31" t="s">
        <v>292</v>
      </c>
      <c s="32">
        <v>1.76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51</v>
      </c>
      <c r="E67" s="36" t="s">
        <v>48</v>
      </c>
    </row>
    <row r="68" spans="1:5" ht="12.75">
      <c r="A68" s="37" t="s">
        <v>52</v>
      </c>
      <c r="E68" s="38" t="s">
        <v>614</v>
      </c>
    </row>
    <row r="69" spans="1:5" ht="318.75">
      <c r="A69" t="s">
        <v>53</v>
      </c>
      <c r="E69" s="36" t="s">
        <v>570</v>
      </c>
    </row>
    <row r="70" spans="1:16" ht="12.75">
      <c r="A70" s="25" t="s">
        <v>46</v>
      </c>
      <c s="29" t="s">
        <v>105</v>
      </c>
      <c s="29" t="s">
        <v>571</v>
      </c>
      <c s="25" t="s">
        <v>48</v>
      </c>
      <c s="30" t="s">
        <v>572</v>
      </c>
      <c s="31" t="s">
        <v>421</v>
      </c>
      <c s="32">
        <v>35.2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51</v>
      </c>
      <c r="E71" s="36" t="s">
        <v>48</v>
      </c>
    </row>
    <row r="72" spans="1:5" ht="12.75">
      <c r="A72" s="37" t="s">
        <v>52</v>
      </c>
      <c r="E72" s="38" t="s">
        <v>615</v>
      </c>
    </row>
    <row r="73" spans="1:5" ht="25.5">
      <c r="A73" t="s">
        <v>53</v>
      </c>
      <c r="E73" s="36" t="s">
        <v>423</v>
      </c>
    </row>
    <row r="74" spans="1:16" ht="12.75">
      <c r="A74" s="25" t="s">
        <v>46</v>
      </c>
      <c s="29" t="s">
        <v>109</v>
      </c>
      <c s="29" t="s">
        <v>616</v>
      </c>
      <c s="25" t="s">
        <v>48</v>
      </c>
      <c s="30" t="s">
        <v>617</v>
      </c>
      <c s="31" t="s">
        <v>292</v>
      </c>
      <c s="32">
        <v>16</v>
      </c>
      <c s="33">
        <v>0</v>
      </c>
      <c s="34">
        <f>ROUND(ROUND(H74,2)*ROUND(G74,3),2)</f>
      </c>
      <c r="O74">
        <f>(I74*0)/100</f>
      </c>
      <c t="s">
        <v>27</v>
      </c>
    </row>
    <row r="75" spans="1:5" ht="12.75">
      <c r="A75" s="35" t="s">
        <v>51</v>
      </c>
      <c r="E75" s="36" t="s">
        <v>48</v>
      </c>
    </row>
    <row r="76" spans="1:5" ht="12.75">
      <c r="A76" s="37" t="s">
        <v>52</v>
      </c>
      <c r="E76" s="38" t="s">
        <v>618</v>
      </c>
    </row>
    <row r="77" spans="1:5" ht="242.25">
      <c r="A77" t="s">
        <v>53</v>
      </c>
      <c r="E77" s="36" t="s">
        <v>619</v>
      </c>
    </row>
    <row r="78" spans="1:16" ht="12.75">
      <c r="A78" s="25" t="s">
        <v>46</v>
      </c>
      <c s="29" t="s">
        <v>113</v>
      </c>
      <c s="29" t="s">
        <v>428</v>
      </c>
      <c s="25" t="s">
        <v>48</v>
      </c>
      <c s="30" t="s">
        <v>429</v>
      </c>
      <c s="31" t="s">
        <v>287</v>
      </c>
      <c s="32">
        <v>11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51</v>
      </c>
      <c r="E79" s="36" t="s">
        <v>48</v>
      </c>
    </row>
    <row r="80" spans="1:5" ht="12.75">
      <c r="A80" s="37" t="s">
        <v>52</v>
      </c>
      <c r="E80" s="38" t="s">
        <v>620</v>
      </c>
    </row>
    <row r="81" spans="1:5" ht="25.5">
      <c r="A81" t="s">
        <v>53</v>
      </c>
      <c r="E81" s="36" t="s">
        <v>431</v>
      </c>
    </row>
    <row r="82" spans="1:16" ht="12.75">
      <c r="A82" s="25" t="s">
        <v>46</v>
      </c>
      <c s="29" t="s">
        <v>118</v>
      </c>
      <c s="29" t="s">
        <v>432</v>
      </c>
      <c s="25" t="s">
        <v>48</v>
      </c>
      <c s="30" t="s">
        <v>433</v>
      </c>
      <c s="31" t="s">
        <v>287</v>
      </c>
      <c s="32">
        <v>11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51</v>
      </c>
      <c r="E83" s="36" t="s">
        <v>48</v>
      </c>
    </row>
    <row r="84" spans="1:5" ht="12.75">
      <c r="A84" s="37" t="s">
        <v>52</v>
      </c>
      <c r="E84" s="38" t="s">
        <v>620</v>
      </c>
    </row>
    <row r="85" spans="1:5" ht="25.5">
      <c r="A85" t="s">
        <v>53</v>
      </c>
      <c r="E85" s="36" t="s">
        <v>431</v>
      </c>
    </row>
    <row r="86" spans="1:18" ht="12.75" customHeight="1">
      <c r="A86" s="6" t="s">
        <v>43</v>
      </c>
      <c s="6"/>
      <c s="40" t="s">
        <v>33</v>
      </c>
      <c s="6"/>
      <c s="27" t="s">
        <v>442</v>
      </c>
      <c s="6"/>
      <c s="6"/>
      <c s="6"/>
      <c s="41">
        <f>0+Q86</f>
      </c>
      <c r="O86">
        <f>0+R86</f>
      </c>
      <c r="Q86">
        <f>0+I87+I91</f>
      </c>
      <c>
        <f>0+O87+O91</f>
      </c>
    </row>
    <row r="87" spans="1:16" ht="12.75">
      <c r="A87" s="25" t="s">
        <v>46</v>
      </c>
      <c s="29" t="s">
        <v>122</v>
      </c>
      <c s="29" t="s">
        <v>621</v>
      </c>
      <c s="25" t="s">
        <v>48</v>
      </c>
      <c s="30" t="s">
        <v>622</v>
      </c>
      <c s="31" t="s">
        <v>292</v>
      </c>
      <c s="32">
        <v>0.88</v>
      </c>
      <c s="33">
        <v>0</v>
      </c>
      <c s="34">
        <f>ROUND(ROUND(H87,2)*ROUND(G87,3),2)</f>
      </c>
      <c r="O87">
        <f>(I87*0)/100</f>
      </c>
      <c t="s">
        <v>27</v>
      </c>
    </row>
    <row r="88" spans="1:5" ht="12.75">
      <c r="A88" s="35" t="s">
        <v>51</v>
      </c>
      <c r="E88" s="36" t="s">
        <v>48</v>
      </c>
    </row>
    <row r="89" spans="1:5" ht="25.5">
      <c r="A89" s="37" t="s">
        <v>52</v>
      </c>
      <c r="E89" s="38" t="s">
        <v>623</v>
      </c>
    </row>
    <row r="90" spans="1:5" ht="369.75">
      <c r="A90" t="s">
        <v>53</v>
      </c>
      <c r="E90" s="36" t="s">
        <v>446</v>
      </c>
    </row>
    <row r="91" spans="1:16" ht="12.75">
      <c r="A91" s="25" t="s">
        <v>46</v>
      </c>
      <c s="29" t="s">
        <v>126</v>
      </c>
      <c s="29" t="s">
        <v>624</v>
      </c>
      <c s="25" t="s">
        <v>48</v>
      </c>
      <c s="30" t="s">
        <v>625</v>
      </c>
      <c s="31" t="s">
        <v>292</v>
      </c>
      <c s="32">
        <v>10.495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51</v>
      </c>
      <c r="E92" s="36" t="s">
        <v>48</v>
      </c>
    </row>
    <row r="93" spans="1:5" ht="63.75">
      <c r="A93" s="37" t="s">
        <v>52</v>
      </c>
      <c r="E93" s="38" t="s">
        <v>626</v>
      </c>
    </row>
    <row r="94" spans="1:5" ht="38.25">
      <c r="A94" t="s">
        <v>53</v>
      </c>
      <c r="E94" s="36" t="s">
        <v>627</v>
      </c>
    </row>
    <row r="95" spans="1:18" ht="12.75" customHeight="1">
      <c r="A95" s="6" t="s">
        <v>43</v>
      </c>
      <c s="6"/>
      <c s="40" t="s">
        <v>35</v>
      </c>
      <c s="6"/>
      <c s="27" t="s">
        <v>454</v>
      </c>
      <c s="6"/>
      <c s="6"/>
      <c s="6"/>
      <c s="41">
        <f>0+Q95</f>
      </c>
      <c r="O95">
        <f>0+R95</f>
      </c>
      <c r="Q95">
        <f>0+I96+I100+I104+I108+I112</f>
      </c>
      <c>
        <f>0+O96+O100+O104+O108+O112</f>
      </c>
    </row>
    <row r="96" spans="1:16" ht="12.75">
      <c r="A96" s="25" t="s">
        <v>46</v>
      </c>
      <c s="29" t="s">
        <v>130</v>
      </c>
      <c s="29" t="s">
        <v>628</v>
      </c>
      <c s="25" t="s">
        <v>48</v>
      </c>
      <c s="30" t="s">
        <v>629</v>
      </c>
      <c s="31" t="s">
        <v>287</v>
      </c>
      <c s="32">
        <v>22</v>
      </c>
      <c s="33">
        <v>0</v>
      </c>
      <c s="34">
        <f>ROUND(ROUND(H96,2)*ROUND(G96,3),2)</f>
      </c>
      <c r="O96">
        <f>(I96*21)/100</f>
      </c>
      <c t="s">
        <v>23</v>
      </c>
    </row>
    <row r="97" spans="1:5" ht="12.75">
      <c r="A97" s="35" t="s">
        <v>51</v>
      </c>
      <c r="E97" s="36" t="s">
        <v>48</v>
      </c>
    </row>
    <row r="98" spans="1:5" ht="12.75">
      <c r="A98" s="37" t="s">
        <v>52</v>
      </c>
      <c r="E98" s="38" t="s">
        <v>630</v>
      </c>
    </row>
    <row r="99" spans="1:5" ht="51">
      <c r="A99" t="s">
        <v>53</v>
      </c>
      <c r="E99" s="36" t="s">
        <v>631</v>
      </c>
    </row>
    <row r="100" spans="1:16" ht="12.75">
      <c r="A100" s="25" t="s">
        <v>46</v>
      </c>
      <c s="29" t="s">
        <v>134</v>
      </c>
      <c s="29" t="s">
        <v>632</v>
      </c>
      <c s="25" t="s">
        <v>48</v>
      </c>
      <c s="30" t="s">
        <v>633</v>
      </c>
      <c s="31" t="s">
        <v>287</v>
      </c>
      <c s="32">
        <v>22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51</v>
      </c>
      <c r="E101" s="36" t="s">
        <v>48</v>
      </c>
    </row>
    <row r="102" spans="1:5" ht="12.75">
      <c r="A102" s="37" t="s">
        <v>52</v>
      </c>
      <c r="E102" s="38" t="s">
        <v>634</v>
      </c>
    </row>
    <row r="103" spans="1:5" ht="51">
      <c r="A103" t="s">
        <v>53</v>
      </c>
      <c r="E103" s="36" t="s">
        <v>631</v>
      </c>
    </row>
    <row r="104" spans="1:16" ht="12.75">
      <c r="A104" s="25" t="s">
        <v>46</v>
      </c>
      <c s="29" t="s">
        <v>138</v>
      </c>
      <c s="29" t="s">
        <v>635</v>
      </c>
      <c s="25" t="s">
        <v>48</v>
      </c>
      <c s="30" t="s">
        <v>636</v>
      </c>
      <c s="31" t="s">
        <v>292</v>
      </c>
      <c s="32">
        <v>0.88</v>
      </c>
      <c s="33">
        <v>0</v>
      </c>
      <c s="34">
        <f>ROUND(ROUND(H104,2)*ROUND(G104,3),2)</f>
      </c>
      <c r="O104">
        <f>(I104*21)/100</f>
      </c>
      <c t="s">
        <v>23</v>
      </c>
    </row>
    <row r="105" spans="1:5" ht="12.75">
      <c r="A105" s="35" t="s">
        <v>51</v>
      </c>
      <c r="E105" s="36" t="s">
        <v>48</v>
      </c>
    </row>
    <row r="106" spans="1:5" ht="12.75">
      <c r="A106" s="37" t="s">
        <v>52</v>
      </c>
      <c r="E106" s="38" t="s">
        <v>637</v>
      </c>
    </row>
    <row r="107" spans="1:5" ht="140.25">
      <c r="A107" t="s">
        <v>53</v>
      </c>
      <c r="E107" s="36" t="s">
        <v>638</v>
      </c>
    </row>
    <row r="108" spans="1:16" ht="12.75">
      <c r="A108" s="25" t="s">
        <v>46</v>
      </c>
      <c s="29" t="s">
        <v>141</v>
      </c>
      <c s="29" t="s">
        <v>639</v>
      </c>
      <c s="25" t="s">
        <v>48</v>
      </c>
      <c s="30" t="s">
        <v>640</v>
      </c>
      <c s="31" t="s">
        <v>292</v>
      </c>
      <c s="32">
        <v>1.1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12.75">
      <c r="A109" s="35" t="s">
        <v>51</v>
      </c>
      <c r="E109" s="36" t="s">
        <v>48</v>
      </c>
    </row>
    <row r="110" spans="1:5" ht="12.75">
      <c r="A110" s="37" t="s">
        <v>52</v>
      </c>
      <c r="E110" s="38" t="s">
        <v>641</v>
      </c>
    </row>
    <row r="111" spans="1:5" ht="140.25">
      <c r="A111" t="s">
        <v>53</v>
      </c>
      <c r="E111" s="36" t="s">
        <v>638</v>
      </c>
    </row>
    <row r="112" spans="1:16" ht="12.75">
      <c r="A112" s="25" t="s">
        <v>46</v>
      </c>
      <c s="29" t="s">
        <v>144</v>
      </c>
      <c s="29" t="s">
        <v>642</v>
      </c>
      <c s="25" t="s">
        <v>48</v>
      </c>
      <c s="30" t="s">
        <v>643</v>
      </c>
      <c s="31" t="s">
        <v>60</v>
      </c>
      <c s="32">
        <v>20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51</v>
      </c>
      <c r="E113" s="36" t="s">
        <v>48</v>
      </c>
    </row>
    <row r="114" spans="1:5" ht="12.75">
      <c r="A114" s="37" t="s">
        <v>52</v>
      </c>
      <c r="E114" s="38" t="s">
        <v>644</v>
      </c>
    </row>
    <row r="115" spans="1:5" ht="38.25">
      <c r="A115" t="s">
        <v>53</v>
      </c>
      <c r="E115" s="36" t="s">
        <v>645</v>
      </c>
    </row>
    <row r="116" spans="1:18" ht="12.75" customHeight="1">
      <c r="A116" s="6" t="s">
        <v>43</v>
      </c>
      <c s="6"/>
      <c s="40" t="s">
        <v>75</v>
      </c>
      <c s="6"/>
      <c s="27" t="s">
        <v>646</v>
      </c>
      <c s="6"/>
      <c s="6"/>
      <c s="6"/>
      <c s="41">
        <f>0+Q116</f>
      </c>
      <c r="O116">
        <f>0+R116</f>
      </c>
      <c r="Q116">
        <f>0+I117</f>
      </c>
      <c>
        <f>0+O117</f>
      </c>
    </row>
    <row r="117" spans="1:16" ht="12.75">
      <c r="A117" s="25" t="s">
        <v>46</v>
      </c>
      <c s="29" t="s">
        <v>147</v>
      </c>
      <c s="29" t="s">
        <v>647</v>
      </c>
      <c s="25" t="s">
        <v>48</v>
      </c>
      <c s="30" t="s">
        <v>648</v>
      </c>
      <c s="31" t="s">
        <v>60</v>
      </c>
      <c s="32">
        <v>1.5</v>
      </c>
      <c s="33">
        <v>0</v>
      </c>
      <c s="34">
        <f>ROUND(ROUND(H117,2)*ROUND(G117,3),2)</f>
      </c>
      <c r="O117">
        <f>(I117*21)/100</f>
      </c>
      <c t="s">
        <v>23</v>
      </c>
    </row>
    <row r="118" spans="1:5" ht="12.75">
      <c r="A118" s="35" t="s">
        <v>51</v>
      </c>
      <c r="E118" s="36" t="s">
        <v>48</v>
      </c>
    </row>
    <row r="119" spans="1:5" ht="12.75">
      <c r="A119" s="37" t="s">
        <v>52</v>
      </c>
      <c r="E119" s="38" t="s">
        <v>649</v>
      </c>
    </row>
    <row r="120" spans="1:5" ht="255">
      <c r="A120" t="s">
        <v>53</v>
      </c>
      <c r="E120" s="36" t="s">
        <v>650</v>
      </c>
    </row>
    <row r="121" spans="1:18" ht="12.75" customHeight="1">
      <c r="A121" s="6" t="s">
        <v>43</v>
      </c>
      <c s="6"/>
      <c s="40" t="s">
        <v>40</v>
      </c>
      <c s="6"/>
      <c s="27" t="s">
        <v>506</v>
      </c>
      <c s="6"/>
      <c s="6"/>
      <c s="6"/>
      <c s="41">
        <f>0+Q121</f>
      </c>
      <c r="O121">
        <f>0+R121</f>
      </c>
      <c r="Q121">
        <f>0+I122+I126</f>
      </c>
      <c>
        <f>0+O122+O126</f>
      </c>
    </row>
    <row r="122" spans="1:16" ht="12.75">
      <c r="A122" s="25" t="s">
        <v>46</v>
      </c>
      <c s="29" t="s">
        <v>150</v>
      </c>
      <c s="29" t="s">
        <v>651</v>
      </c>
      <c s="25" t="s">
        <v>48</v>
      </c>
      <c s="30" t="s">
        <v>652</v>
      </c>
      <c s="31" t="s">
        <v>60</v>
      </c>
      <c s="32">
        <v>6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12.75">
      <c r="A123" s="35" t="s">
        <v>51</v>
      </c>
      <c r="E123" s="36" t="s">
        <v>48</v>
      </c>
    </row>
    <row r="124" spans="1:5" ht="12.75">
      <c r="A124" s="37" t="s">
        <v>52</v>
      </c>
      <c r="E124" s="38" t="s">
        <v>653</v>
      </c>
    </row>
    <row r="125" spans="1:5" ht="25.5">
      <c r="A125" t="s">
        <v>53</v>
      </c>
      <c r="E125" s="36" t="s">
        <v>654</v>
      </c>
    </row>
    <row r="126" spans="1:16" ht="12.75">
      <c r="A126" s="25" t="s">
        <v>46</v>
      </c>
      <c s="29" t="s">
        <v>153</v>
      </c>
      <c s="29" t="s">
        <v>655</v>
      </c>
      <c s="25" t="s">
        <v>48</v>
      </c>
      <c s="30" t="s">
        <v>656</v>
      </c>
      <c s="31" t="s">
        <v>60</v>
      </c>
      <c s="32">
        <v>4</v>
      </c>
      <c s="33">
        <v>0</v>
      </c>
      <c s="34">
        <f>ROUND(ROUND(H126,2)*ROUND(G126,3),2)</f>
      </c>
      <c r="O126">
        <f>(I126*0)/100</f>
      </c>
      <c t="s">
        <v>27</v>
      </c>
    </row>
    <row r="127" spans="1:5" ht="12.75">
      <c r="A127" s="35" t="s">
        <v>51</v>
      </c>
      <c r="E127" s="36" t="s">
        <v>48</v>
      </c>
    </row>
    <row r="128" spans="1:5" ht="12.75">
      <c r="A128" s="37" t="s">
        <v>52</v>
      </c>
      <c r="E128" s="38" t="s">
        <v>657</v>
      </c>
    </row>
    <row r="129" spans="1:5" ht="76.5">
      <c r="A129" t="s">
        <v>53</v>
      </c>
      <c r="E129" s="36" t="s">
        <v>658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0+O8+O49+O98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659</v>
      </c>
      <c s="42">
        <f>0+I8+I49+I98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659</v>
      </c>
      <c s="6"/>
      <c s="18" t="s">
        <v>660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368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25.5">
      <c r="A9" s="25" t="s">
        <v>46</v>
      </c>
      <c s="29" t="s">
        <v>29</v>
      </c>
      <c s="29" t="s">
        <v>374</v>
      </c>
      <c s="25" t="s">
        <v>48</v>
      </c>
      <c s="30" t="s">
        <v>375</v>
      </c>
      <c s="31" t="s">
        <v>371</v>
      </c>
      <c s="32">
        <v>152.28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12.75">
      <c r="A11" s="37" t="s">
        <v>52</v>
      </c>
      <c r="E11" s="38" t="s">
        <v>661</v>
      </c>
    </row>
    <row r="12" spans="1:5" ht="140.25">
      <c r="A12" t="s">
        <v>53</v>
      </c>
      <c r="E12" s="36" t="s">
        <v>373</v>
      </c>
    </row>
    <row r="13" spans="1:16" ht="25.5">
      <c r="A13" s="25" t="s">
        <v>46</v>
      </c>
      <c s="29" t="s">
        <v>23</v>
      </c>
      <c s="29" t="s">
        <v>377</v>
      </c>
      <c s="25" t="s">
        <v>48</v>
      </c>
      <c s="30" t="s">
        <v>378</v>
      </c>
      <c s="31" t="s">
        <v>371</v>
      </c>
      <c s="32">
        <v>7.02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38.25">
      <c r="A15" s="37" t="s">
        <v>52</v>
      </c>
      <c r="E15" s="38" t="s">
        <v>662</v>
      </c>
    </row>
    <row r="16" spans="1:5" ht="140.25">
      <c r="A16" t="s">
        <v>53</v>
      </c>
      <c r="E16" s="36" t="s">
        <v>373</v>
      </c>
    </row>
    <row r="17" spans="1:16" ht="25.5">
      <c r="A17" s="25" t="s">
        <v>46</v>
      </c>
      <c s="29" t="s">
        <v>22</v>
      </c>
      <c s="29" t="s">
        <v>380</v>
      </c>
      <c s="25" t="s">
        <v>48</v>
      </c>
      <c s="30" t="s">
        <v>381</v>
      </c>
      <c s="31" t="s">
        <v>371</v>
      </c>
      <c s="32">
        <v>0.02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48</v>
      </c>
    </row>
    <row r="19" spans="1:5" ht="12.75">
      <c r="A19" s="37" t="s">
        <v>52</v>
      </c>
      <c r="E19" s="38" t="s">
        <v>663</v>
      </c>
    </row>
    <row r="20" spans="1:5" ht="140.25">
      <c r="A20" t="s">
        <v>53</v>
      </c>
      <c r="E20" s="36" t="s">
        <v>373</v>
      </c>
    </row>
    <row r="21" spans="1:16" ht="25.5">
      <c r="A21" s="25" t="s">
        <v>46</v>
      </c>
      <c s="29" t="s">
        <v>33</v>
      </c>
      <c s="29" t="s">
        <v>383</v>
      </c>
      <c s="25" t="s">
        <v>48</v>
      </c>
      <c s="30" t="s">
        <v>384</v>
      </c>
      <c s="31" t="s">
        <v>371</v>
      </c>
      <c s="32">
        <v>0.02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51</v>
      </c>
      <c r="E22" s="36" t="s">
        <v>48</v>
      </c>
    </row>
    <row r="23" spans="1:5" ht="12.75">
      <c r="A23" s="37" t="s">
        <v>52</v>
      </c>
      <c r="E23" s="38" t="s">
        <v>664</v>
      </c>
    </row>
    <row r="24" spans="1:5" ht="140.25">
      <c r="A24" t="s">
        <v>53</v>
      </c>
      <c r="E24" s="36" t="s">
        <v>373</v>
      </c>
    </row>
    <row r="25" spans="1:16" ht="25.5">
      <c r="A25" s="25" t="s">
        <v>46</v>
      </c>
      <c s="29" t="s">
        <v>35</v>
      </c>
      <c s="29" t="s">
        <v>386</v>
      </c>
      <c s="25" t="s">
        <v>48</v>
      </c>
      <c s="30" t="s">
        <v>387</v>
      </c>
      <c s="31" t="s">
        <v>371</v>
      </c>
      <c s="32">
        <v>3.04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51</v>
      </c>
      <c r="E26" s="36" t="s">
        <v>48</v>
      </c>
    </row>
    <row r="27" spans="1:5" ht="12.75">
      <c r="A27" s="37" t="s">
        <v>52</v>
      </c>
      <c r="E27" s="38" t="s">
        <v>388</v>
      </c>
    </row>
    <row r="28" spans="1:5" ht="140.25">
      <c r="A28" t="s">
        <v>53</v>
      </c>
      <c r="E28" s="36" t="s">
        <v>373</v>
      </c>
    </row>
    <row r="29" spans="1:16" ht="12.75">
      <c r="A29" s="25" t="s">
        <v>46</v>
      </c>
      <c s="29" t="s">
        <v>37</v>
      </c>
      <c s="29" t="s">
        <v>389</v>
      </c>
      <c s="25" t="s">
        <v>48</v>
      </c>
      <c s="30" t="s">
        <v>390</v>
      </c>
      <c s="31" t="s">
        <v>282</v>
      </c>
      <c s="32">
        <v>5.2</v>
      </c>
      <c s="33">
        <v>0</v>
      </c>
      <c s="34">
        <f>ROUND(ROUND(H29,2)*ROUND(G29,3),2)</f>
      </c>
      <c r="O29">
        <f>(I29*0)/100</f>
      </c>
      <c t="s">
        <v>27</v>
      </c>
    </row>
    <row r="30" spans="1:5" ht="12.75">
      <c r="A30" s="35" t="s">
        <v>51</v>
      </c>
      <c r="E30" s="36" t="s">
        <v>48</v>
      </c>
    </row>
    <row r="31" spans="1:5" ht="12.75">
      <c r="A31" s="37" t="s">
        <v>52</v>
      </c>
      <c r="E31" s="38" t="s">
        <v>665</v>
      </c>
    </row>
    <row r="32" spans="1:5" ht="12.75">
      <c r="A32" t="s">
        <v>53</v>
      </c>
      <c r="E32" s="36" t="s">
        <v>283</v>
      </c>
    </row>
    <row r="33" spans="1:16" ht="12.75">
      <c r="A33" s="25" t="s">
        <v>46</v>
      </c>
      <c s="29" t="s">
        <v>71</v>
      </c>
      <c s="29" t="s">
        <v>392</v>
      </c>
      <c s="25" t="s">
        <v>48</v>
      </c>
      <c s="30" t="s">
        <v>393</v>
      </c>
      <c s="31" t="s">
        <v>50</v>
      </c>
      <c s="32">
        <v>1</v>
      </c>
      <c s="33">
        <v>0</v>
      </c>
      <c s="34">
        <f>ROUND(ROUND(H33,2)*ROUND(G33,3),2)</f>
      </c>
      <c r="O33">
        <f>(I33*0)/100</f>
      </c>
      <c t="s">
        <v>27</v>
      </c>
    </row>
    <row r="34" spans="1:5" ht="25.5">
      <c r="A34" s="35" t="s">
        <v>51</v>
      </c>
      <c r="E34" s="36" t="s">
        <v>394</v>
      </c>
    </row>
    <row r="35" spans="1:5" ht="12.75">
      <c r="A35" s="37" t="s">
        <v>52</v>
      </c>
      <c r="E35" s="38" t="s">
        <v>48</v>
      </c>
    </row>
    <row r="36" spans="1:5" ht="12.75">
      <c r="A36" t="s">
        <v>53</v>
      </c>
      <c r="E36" s="36" t="s">
        <v>395</v>
      </c>
    </row>
    <row r="37" spans="1:16" ht="12.75">
      <c r="A37" s="25" t="s">
        <v>46</v>
      </c>
      <c s="29" t="s">
        <v>75</v>
      </c>
      <c s="29" t="s">
        <v>401</v>
      </c>
      <c s="25" t="s">
        <v>48</v>
      </c>
      <c s="30" t="s">
        <v>402</v>
      </c>
      <c s="31" t="s">
        <v>339</v>
      </c>
      <c s="32">
        <v>1</v>
      </c>
      <c s="33">
        <v>0</v>
      </c>
      <c s="34">
        <f>ROUND(ROUND(H37,2)*ROUND(G37,3),2)</f>
      </c>
      <c r="O37">
        <f>(I37*0)/100</f>
      </c>
      <c t="s">
        <v>27</v>
      </c>
    </row>
    <row r="38" spans="1:5" ht="12.75">
      <c r="A38" s="35" t="s">
        <v>51</v>
      </c>
      <c r="E38" s="36" t="s">
        <v>403</v>
      </c>
    </row>
    <row r="39" spans="1:5" ht="12.75">
      <c r="A39" s="37" t="s">
        <v>52</v>
      </c>
      <c r="E39" s="38" t="s">
        <v>48</v>
      </c>
    </row>
    <row r="40" spans="1:5" ht="25.5">
      <c r="A40" t="s">
        <v>53</v>
      </c>
      <c r="E40" s="36" t="s">
        <v>404</v>
      </c>
    </row>
    <row r="41" spans="1:16" ht="25.5">
      <c r="A41" s="25" t="s">
        <v>46</v>
      </c>
      <c s="29" t="s">
        <v>40</v>
      </c>
      <c s="29" t="s">
        <v>409</v>
      </c>
      <c s="25" t="s">
        <v>48</v>
      </c>
      <c s="30" t="s">
        <v>410</v>
      </c>
      <c s="31" t="s">
        <v>339</v>
      </c>
      <c s="32">
        <v>1</v>
      </c>
      <c s="33">
        <v>0</v>
      </c>
      <c s="34">
        <f>ROUND(ROUND(H41,2)*ROUND(G41,3),2)</f>
      </c>
      <c r="O41">
        <f>(I41*0)/100</f>
      </c>
      <c t="s">
        <v>27</v>
      </c>
    </row>
    <row r="42" spans="1:5" ht="12.75">
      <c r="A42" s="35" t="s">
        <v>51</v>
      </c>
      <c r="E42" s="36" t="s">
        <v>411</v>
      </c>
    </row>
    <row r="43" spans="1:5" ht="12.75">
      <c r="A43" s="37" t="s">
        <v>52</v>
      </c>
      <c r="E43" s="38" t="s">
        <v>48</v>
      </c>
    </row>
    <row r="44" spans="1:5" ht="12.75">
      <c r="A44" t="s">
        <v>53</v>
      </c>
      <c r="E44" s="36" t="s">
        <v>283</v>
      </c>
    </row>
    <row r="45" spans="1:16" ht="25.5">
      <c r="A45" s="25" t="s">
        <v>46</v>
      </c>
      <c s="29" t="s">
        <v>42</v>
      </c>
      <c s="29" t="s">
        <v>412</v>
      </c>
      <c s="25" t="s">
        <v>48</v>
      </c>
      <c s="30" t="s">
        <v>413</v>
      </c>
      <c s="31" t="s">
        <v>339</v>
      </c>
      <c s="32">
        <v>1</v>
      </c>
      <c s="33">
        <v>0</v>
      </c>
      <c s="34">
        <f>ROUND(ROUND(H45,2)*ROUND(G45,3),2)</f>
      </c>
      <c r="O45">
        <f>(I45*0)/100</f>
      </c>
      <c t="s">
        <v>27</v>
      </c>
    </row>
    <row r="46" spans="1:5" ht="12.75">
      <c r="A46" s="35" t="s">
        <v>51</v>
      </c>
      <c r="E46" s="36" t="s">
        <v>414</v>
      </c>
    </row>
    <row r="47" spans="1:5" ht="12.75">
      <c r="A47" s="37" t="s">
        <v>52</v>
      </c>
      <c r="E47" s="38" t="s">
        <v>48</v>
      </c>
    </row>
    <row r="48" spans="1:5" ht="12.75">
      <c r="A48" t="s">
        <v>53</v>
      </c>
      <c r="E48" s="36" t="s">
        <v>283</v>
      </c>
    </row>
    <row r="49" spans="1:18" ht="12.75" customHeight="1">
      <c r="A49" s="6" t="s">
        <v>43</v>
      </c>
      <c s="6"/>
      <c s="40" t="s">
        <v>35</v>
      </c>
      <c s="6"/>
      <c s="27" t="s">
        <v>454</v>
      </c>
      <c s="6"/>
      <c s="6"/>
      <c s="6"/>
      <c s="41">
        <f>0+Q49</f>
      </c>
      <c r="O49">
        <f>0+R49</f>
      </c>
      <c r="Q49">
        <f>0+I50+I54+I58+I62+I66+I70+I74+I78+I82+I86+I90+I94</f>
      </c>
      <c>
        <f>0+O50+O54+O58+O62+O66+O70+O74+O78+O82+O86+O90+O94</f>
      </c>
    </row>
    <row r="50" spans="1:16" ht="12.75">
      <c r="A50" s="25" t="s">
        <v>46</v>
      </c>
      <c s="29" t="s">
        <v>85</v>
      </c>
      <c s="29" t="s">
        <v>455</v>
      </c>
      <c s="25" t="s">
        <v>48</v>
      </c>
      <c s="30" t="s">
        <v>456</v>
      </c>
      <c s="31" t="s">
        <v>292</v>
      </c>
      <c s="32">
        <v>84.64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51</v>
      </c>
      <c r="E51" s="36" t="s">
        <v>48</v>
      </c>
    </row>
    <row r="52" spans="1:5" ht="12.75">
      <c r="A52" s="37" t="s">
        <v>52</v>
      </c>
      <c r="E52" s="38" t="s">
        <v>666</v>
      </c>
    </row>
    <row r="53" spans="1:5" ht="89.25">
      <c r="A53" t="s">
        <v>53</v>
      </c>
      <c r="E53" s="36" t="s">
        <v>458</v>
      </c>
    </row>
    <row r="54" spans="1:16" ht="12.75">
      <c r="A54" s="25" t="s">
        <v>46</v>
      </c>
      <c s="29" t="s">
        <v>89</v>
      </c>
      <c s="29" t="s">
        <v>459</v>
      </c>
      <c s="25" t="s">
        <v>48</v>
      </c>
      <c s="30" t="s">
        <v>460</v>
      </c>
      <c s="31" t="s">
        <v>292</v>
      </c>
      <c s="32">
        <v>163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51</v>
      </c>
      <c r="E55" s="36" t="s">
        <v>48</v>
      </c>
    </row>
    <row r="56" spans="1:5" ht="12.75">
      <c r="A56" s="37" t="s">
        <v>52</v>
      </c>
      <c r="E56" s="38" t="s">
        <v>667</v>
      </c>
    </row>
    <row r="57" spans="1:5" ht="89.25">
      <c r="A57" t="s">
        <v>53</v>
      </c>
      <c r="E57" s="36" t="s">
        <v>458</v>
      </c>
    </row>
    <row r="58" spans="1:16" ht="12.75">
      <c r="A58" s="25" t="s">
        <v>46</v>
      </c>
      <c s="29" t="s">
        <v>93</v>
      </c>
      <c s="29" t="s">
        <v>462</v>
      </c>
      <c s="25" t="s">
        <v>48</v>
      </c>
      <c s="30" t="s">
        <v>463</v>
      </c>
      <c s="31" t="s">
        <v>60</v>
      </c>
      <c s="32">
        <v>31.52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51</v>
      </c>
      <c r="E59" s="36" t="s">
        <v>48</v>
      </c>
    </row>
    <row r="60" spans="1:5" ht="12.75">
      <c r="A60" s="37" t="s">
        <v>52</v>
      </c>
      <c r="E60" s="38" t="s">
        <v>668</v>
      </c>
    </row>
    <row r="61" spans="1:5" ht="306">
      <c r="A61" t="s">
        <v>53</v>
      </c>
      <c r="E61" s="36" t="s">
        <v>465</v>
      </c>
    </row>
    <row r="62" spans="1:16" ht="12.75">
      <c r="A62" s="25" t="s">
        <v>46</v>
      </c>
      <c s="29" t="s">
        <v>97</v>
      </c>
      <c s="29" t="s">
        <v>466</v>
      </c>
      <c s="25" t="s">
        <v>48</v>
      </c>
      <c s="30" t="s">
        <v>467</v>
      </c>
      <c s="31" t="s">
        <v>60</v>
      </c>
      <c s="32">
        <v>10.8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51</v>
      </c>
      <c r="E63" s="36" t="s">
        <v>48</v>
      </c>
    </row>
    <row r="64" spans="1:5" ht="12.75">
      <c r="A64" s="37" t="s">
        <v>52</v>
      </c>
      <c r="E64" s="38" t="s">
        <v>669</v>
      </c>
    </row>
    <row r="65" spans="1:5" ht="306">
      <c r="A65" t="s">
        <v>53</v>
      </c>
      <c r="E65" s="36" t="s">
        <v>465</v>
      </c>
    </row>
    <row r="66" spans="1:16" ht="25.5">
      <c r="A66" s="25" t="s">
        <v>46</v>
      </c>
      <c s="29" t="s">
        <v>101</v>
      </c>
      <c s="29" t="s">
        <v>469</v>
      </c>
      <c s="25" t="s">
        <v>48</v>
      </c>
      <c s="30" t="s">
        <v>470</v>
      </c>
      <c s="31" t="s">
        <v>60</v>
      </c>
      <c s="32">
        <v>519.33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51</v>
      </c>
      <c r="E67" s="36" t="s">
        <v>48</v>
      </c>
    </row>
    <row r="68" spans="1:5" ht="25.5">
      <c r="A68" s="37" t="s">
        <v>52</v>
      </c>
      <c r="E68" s="38" t="s">
        <v>670</v>
      </c>
    </row>
    <row r="69" spans="1:5" ht="114.75">
      <c r="A69" t="s">
        <v>53</v>
      </c>
      <c r="E69" s="36" t="s">
        <v>472</v>
      </c>
    </row>
    <row r="70" spans="1:16" ht="25.5">
      <c r="A70" s="25" t="s">
        <v>46</v>
      </c>
      <c s="29" t="s">
        <v>105</v>
      </c>
      <c s="29" t="s">
        <v>473</v>
      </c>
      <c s="25" t="s">
        <v>48</v>
      </c>
      <c s="30" t="s">
        <v>474</v>
      </c>
      <c s="31" t="s">
        <v>60</v>
      </c>
      <c s="32">
        <v>165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51</v>
      </c>
      <c r="E71" s="36" t="s">
        <v>48</v>
      </c>
    </row>
    <row r="72" spans="1:5" ht="12.75">
      <c r="A72" s="37" t="s">
        <v>52</v>
      </c>
      <c r="E72" s="38" t="s">
        <v>671</v>
      </c>
    </row>
    <row r="73" spans="1:5" ht="102">
      <c r="A73" t="s">
        <v>53</v>
      </c>
      <c r="E73" s="36" t="s">
        <v>476</v>
      </c>
    </row>
    <row r="74" spans="1:16" ht="12.75">
      <c r="A74" s="25" t="s">
        <v>46</v>
      </c>
      <c s="29" t="s">
        <v>109</v>
      </c>
      <c s="29" t="s">
        <v>477</v>
      </c>
      <c s="25" t="s">
        <v>48</v>
      </c>
      <c s="30" t="s">
        <v>478</v>
      </c>
      <c s="31" t="s">
        <v>60</v>
      </c>
      <c s="32">
        <v>45.36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51</v>
      </c>
      <c r="E75" s="36" t="s">
        <v>48</v>
      </c>
    </row>
    <row r="76" spans="1:5" ht="12.75">
      <c r="A76" s="37" t="s">
        <v>52</v>
      </c>
      <c r="E76" s="38" t="s">
        <v>672</v>
      </c>
    </row>
    <row r="77" spans="1:5" ht="153">
      <c r="A77" t="s">
        <v>53</v>
      </c>
      <c r="E77" s="36" t="s">
        <v>480</v>
      </c>
    </row>
    <row r="78" spans="1:16" ht="12.75">
      <c r="A78" s="25" t="s">
        <v>46</v>
      </c>
      <c s="29" t="s">
        <v>113</v>
      </c>
      <c s="29" t="s">
        <v>481</v>
      </c>
      <c s="25" t="s">
        <v>48</v>
      </c>
      <c s="30" t="s">
        <v>482</v>
      </c>
      <c s="31" t="s">
        <v>50</v>
      </c>
      <c s="32">
        <v>8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51</v>
      </c>
      <c r="E79" s="36" t="s">
        <v>48</v>
      </c>
    </row>
    <row r="80" spans="1:5" ht="12.75">
      <c r="A80" s="37" t="s">
        <v>52</v>
      </c>
      <c r="E80" s="38" t="s">
        <v>673</v>
      </c>
    </row>
    <row r="81" spans="1:5" ht="255">
      <c r="A81" t="s">
        <v>53</v>
      </c>
      <c r="E81" s="36" t="s">
        <v>484</v>
      </c>
    </row>
    <row r="82" spans="1:16" ht="12.75">
      <c r="A82" s="25" t="s">
        <v>46</v>
      </c>
      <c s="29" t="s">
        <v>118</v>
      </c>
      <c s="29" t="s">
        <v>485</v>
      </c>
      <c s="25" t="s">
        <v>48</v>
      </c>
      <c s="30" t="s">
        <v>486</v>
      </c>
      <c s="31" t="s">
        <v>50</v>
      </c>
      <c s="32">
        <v>14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51</v>
      </c>
      <c r="E83" s="36" t="s">
        <v>48</v>
      </c>
    </row>
    <row r="84" spans="1:5" ht="12.75">
      <c r="A84" s="37" t="s">
        <v>52</v>
      </c>
      <c r="E84" s="38" t="s">
        <v>674</v>
      </c>
    </row>
    <row r="85" spans="1:5" ht="153">
      <c r="A85" t="s">
        <v>53</v>
      </c>
      <c r="E85" s="36" t="s">
        <v>488</v>
      </c>
    </row>
    <row r="86" spans="1:16" ht="25.5">
      <c r="A86" s="25" t="s">
        <v>46</v>
      </c>
      <c s="29" t="s">
        <v>122</v>
      </c>
      <c s="29" t="s">
        <v>489</v>
      </c>
      <c s="25" t="s">
        <v>48</v>
      </c>
      <c s="30" t="s">
        <v>490</v>
      </c>
      <c s="31" t="s">
        <v>60</v>
      </c>
      <c s="32">
        <v>100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51</v>
      </c>
      <c r="E87" s="36" t="s">
        <v>48</v>
      </c>
    </row>
    <row r="88" spans="1:5" ht="12.75">
      <c r="A88" s="37" t="s">
        <v>52</v>
      </c>
      <c r="E88" s="38" t="s">
        <v>491</v>
      </c>
    </row>
    <row r="89" spans="1:5" ht="178.5">
      <c r="A89" t="s">
        <v>53</v>
      </c>
      <c r="E89" s="36" t="s">
        <v>492</v>
      </c>
    </row>
    <row r="90" spans="1:16" ht="12.75">
      <c r="A90" s="25" t="s">
        <v>46</v>
      </c>
      <c s="29" t="s">
        <v>126</v>
      </c>
      <c s="29" t="s">
        <v>493</v>
      </c>
      <c s="25" t="s">
        <v>48</v>
      </c>
      <c s="30" t="s">
        <v>494</v>
      </c>
      <c s="31" t="s">
        <v>50</v>
      </c>
      <c s="32">
        <v>4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51</v>
      </c>
      <c r="E91" s="36" t="s">
        <v>48</v>
      </c>
    </row>
    <row r="92" spans="1:5" ht="12.75">
      <c r="A92" s="37" t="s">
        <v>52</v>
      </c>
      <c r="E92" s="38" t="s">
        <v>675</v>
      </c>
    </row>
    <row r="93" spans="1:5" ht="102">
      <c r="A93" t="s">
        <v>53</v>
      </c>
      <c r="E93" s="36" t="s">
        <v>496</v>
      </c>
    </row>
    <row r="94" spans="1:16" ht="12.75">
      <c r="A94" s="25" t="s">
        <v>46</v>
      </c>
      <c s="29" t="s">
        <v>130</v>
      </c>
      <c s="29" t="s">
        <v>502</v>
      </c>
      <c s="25" t="s">
        <v>48</v>
      </c>
      <c s="30" t="s">
        <v>503</v>
      </c>
      <c s="31" t="s">
        <v>60</v>
      </c>
      <c s="32">
        <v>65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51</v>
      </c>
      <c r="E95" s="36" t="s">
        <v>48</v>
      </c>
    </row>
    <row r="96" spans="1:5" ht="25.5">
      <c r="A96" s="37" t="s">
        <v>52</v>
      </c>
      <c r="E96" s="38" t="s">
        <v>676</v>
      </c>
    </row>
    <row r="97" spans="1:5" ht="102">
      <c r="A97" t="s">
        <v>53</v>
      </c>
      <c r="E97" s="36" t="s">
        <v>505</v>
      </c>
    </row>
    <row r="98" spans="1:18" ht="12.75" customHeight="1">
      <c r="A98" s="6" t="s">
        <v>43</v>
      </c>
      <c s="6"/>
      <c s="40" t="s">
        <v>40</v>
      </c>
      <c s="6"/>
      <c s="27" t="s">
        <v>506</v>
      </c>
      <c s="6"/>
      <c s="6"/>
      <c s="6"/>
      <c s="41">
        <f>0+Q98</f>
      </c>
      <c r="O98">
        <f>0+R98</f>
      </c>
      <c r="Q98">
        <f>0+I99+I103+I107+I111+I115+I119+I123+I127+I131+I135+I139+I143+I147</f>
      </c>
      <c>
        <f>0+O99+O103+O107+O111+O115+O119+O123+O127+O131+O135+O139+O143+O147</f>
      </c>
    </row>
    <row r="99" spans="1:16" ht="12.75">
      <c r="A99" s="25" t="s">
        <v>46</v>
      </c>
      <c s="29" t="s">
        <v>134</v>
      </c>
      <c s="29" t="s">
        <v>507</v>
      </c>
      <c s="25" t="s">
        <v>48</v>
      </c>
      <c s="30" t="s">
        <v>508</v>
      </c>
      <c s="31" t="s">
        <v>60</v>
      </c>
      <c s="32">
        <v>10.8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12.75">
      <c r="A100" s="35" t="s">
        <v>51</v>
      </c>
      <c r="E100" s="36" t="s">
        <v>48</v>
      </c>
    </row>
    <row r="101" spans="1:5" ht="12.75">
      <c r="A101" s="37" t="s">
        <v>52</v>
      </c>
      <c r="E101" s="38" t="s">
        <v>677</v>
      </c>
    </row>
    <row r="102" spans="1:5" ht="140.25">
      <c r="A102" t="s">
        <v>53</v>
      </c>
      <c r="E102" s="36" t="s">
        <v>510</v>
      </c>
    </row>
    <row r="103" spans="1:16" ht="12.75">
      <c r="A103" s="25" t="s">
        <v>46</v>
      </c>
      <c s="29" t="s">
        <v>138</v>
      </c>
      <c s="29" t="s">
        <v>511</v>
      </c>
      <c s="25" t="s">
        <v>48</v>
      </c>
      <c s="30" t="s">
        <v>512</v>
      </c>
      <c s="31" t="s">
        <v>287</v>
      </c>
      <c s="32">
        <v>78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51</v>
      </c>
      <c r="E104" s="36" t="s">
        <v>48</v>
      </c>
    </row>
    <row r="105" spans="1:5" ht="12.75">
      <c r="A105" s="37" t="s">
        <v>52</v>
      </c>
      <c r="E105" s="38" t="s">
        <v>678</v>
      </c>
    </row>
    <row r="106" spans="1:5" ht="153">
      <c r="A106" t="s">
        <v>53</v>
      </c>
      <c r="E106" s="36" t="s">
        <v>514</v>
      </c>
    </row>
    <row r="107" spans="1:16" ht="12.75">
      <c r="A107" s="25" t="s">
        <v>46</v>
      </c>
      <c s="29" t="s">
        <v>141</v>
      </c>
      <c s="29" t="s">
        <v>519</v>
      </c>
      <c s="25" t="s">
        <v>48</v>
      </c>
      <c s="30" t="s">
        <v>520</v>
      </c>
      <c s="31" t="s">
        <v>292</v>
      </c>
      <c s="32">
        <v>84.6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12.75">
      <c r="A108" s="35" t="s">
        <v>51</v>
      </c>
      <c r="E108" s="36" t="s">
        <v>48</v>
      </c>
    </row>
    <row r="109" spans="1:5" ht="12.75">
      <c r="A109" s="37" t="s">
        <v>52</v>
      </c>
      <c r="E109" s="38" t="s">
        <v>679</v>
      </c>
    </row>
    <row r="110" spans="1:5" ht="140.25">
      <c r="A110" t="s">
        <v>53</v>
      </c>
      <c r="E110" s="36" t="s">
        <v>522</v>
      </c>
    </row>
    <row r="111" spans="1:16" ht="25.5">
      <c r="A111" s="25" t="s">
        <v>46</v>
      </c>
      <c s="29" t="s">
        <v>144</v>
      </c>
      <c s="29" t="s">
        <v>523</v>
      </c>
      <c s="25" t="s">
        <v>48</v>
      </c>
      <c s="30" t="s">
        <v>524</v>
      </c>
      <c s="31" t="s">
        <v>421</v>
      </c>
      <c s="32">
        <v>1692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12.75">
      <c r="A112" s="35" t="s">
        <v>51</v>
      </c>
      <c r="E112" s="36" t="s">
        <v>48</v>
      </c>
    </row>
    <row r="113" spans="1:5" ht="12.75">
      <c r="A113" s="37" t="s">
        <v>52</v>
      </c>
      <c r="E113" s="38" t="s">
        <v>680</v>
      </c>
    </row>
    <row r="114" spans="1:5" ht="127.5">
      <c r="A114" t="s">
        <v>53</v>
      </c>
      <c r="E114" s="36" t="s">
        <v>526</v>
      </c>
    </row>
    <row r="115" spans="1:16" ht="12.75">
      <c r="A115" s="25" t="s">
        <v>46</v>
      </c>
      <c s="29" t="s">
        <v>147</v>
      </c>
      <c s="29" t="s">
        <v>681</v>
      </c>
      <c s="25" t="s">
        <v>48</v>
      </c>
      <c s="30" t="s">
        <v>682</v>
      </c>
      <c s="31" t="s">
        <v>60</v>
      </c>
      <c s="32">
        <v>16.32</v>
      </c>
      <c s="33">
        <v>0</v>
      </c>
      <c s="34">
        <f>ROUND(ROUND(H115,2)*ROUND(G115,3),2)</f>
      </c>
      <c r="O115">
        <f>(I115*0)/100</f>
      </c>
      <c t="s">
        <v>27</v>
      </c>
    </row>
    <row r="116" spans="1:5" ht="12.75">
      <c r="A116" s="35" t="s">
        <v>51</v>
      </c>
      <c r="E116" s="36" t="s">
        <v>48</v>
      </c>
    </row>
    <row r="117" spans="1:5" ht="12.75">
      <c r="A117" s="37" t="s">
        <v>52</v>
      </c>
      <c r="E117" s="38" t="s">
        <v>683</v>
      </c>
    </row>
    <row r="118" spans="1:5" ht="178.5">
      <c r="A118" t="s">
        <v>53</v>
      </c>
      <c r="E118" s="36" t="s">
        <v>530</v>
      </c>
    </row>
    <row r="119" spans="1:16" ht="25.5">
      <c r="A119" s="25" t="s">
        <v>46</v>
      </c>
      <c s="29" t="s">
        <v>150</v>
      </c>
      <c s="29" t="s">
        <v>684</v>
      </c>
      <c s="25" t="s">
        <v>48</v>
      </c>
      <c s="30" t="s">
        <v>685</v>
      </c>
      <c s="31" t="s">
        <v>533</v>
      </c>
      <c s="32">
        <v>195.84</v>
      </c>
      <c s="33">
        <v>0</v>
      </c>
      <c s="34">
        <f>ROUND(ROUND(H119,2)*ROUND(G119,3),2)</f>
      </c>
      <c r="O119">
        <f>(I119*0)/100</f>
      </c>
      <c t="s">
        <v>27</v>
      </c>
    </row>
    <row r="120" spans="1:5" ht="12.75">
      <c r="A120" s="35" t="s">
        <v>51</v>
      </c>
      <c r="E120" s="36" t="s">
        <v>48</v>
      </c>
    </row>
    <row r="121" spans="1:5" ht="12.75">
      <c r="A121" s="37" t="s">
        <v>52</v>
      </c>
      <c r="E121" s="38" t="s">
        <v>686</v>
      </c>
    </row>
    <row r="122" spans="1:5" ht="102">
      <c r="A122" t="s">
        <v>53</v>
      </c>
      <c r="E122" s="36" t="s">
        <v>535</v>
      </c>
    </row>
    <row r="123" spans="1:16" ht="12.75">
      <c r="A123" s="25" t="s">
        <v>46</v>
      </c>
      <c s="29" t="s">
        <v>153</v>
      </c>
      <c s="29" t="s">
        <v>527</v>
      </c>
      <c s="25" t="s">
        <v>48</v>
      </c>
      <c s="30" t="s">
        <v>528</v>
      </c>
      <c s="31" t="s">
        <v>60</v>
      </c>
      <c s="32">
        <v>42.32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12.75">
      <c r="A124" s="35" t="s">
        <v>51</v>
      </c>
      <c r="E124" s="36" t="s">
        <v>48</v>
      </c>
    </row>
    <row r="125" spans="1:5" ht="12.75">
      <c r="A125" s="37" t="s">
        <v>52</v>
      </c>
      <c r="E125" s="38" t="s">
        <v>687</v>
      </c>
    </row>
    <row r="126" spans="1:5" ht="178.5">
      <c r="A126" t="s">
        <v>53</v>
      </c>
      <c r="E126" s="36" t="s">
        <v>530</v>
      </c>
    </row>
    <row r="127" spans="1:16" ht="25.5">
      <c r="A127" s="25" t="s">
        <v>46</v>
      </c>
      <c s="29" t="s">
        <v>156</v>
      </c>
      <c s="29" t="s">
        <v>531</v>
      </c>
      <c s="25" t="s">
        <v>48</v>
      </c>
      <c s="30" t="s">
        <v>532</v>
      </c>
      <c s="31" t="s">
        <v>533</v>
      </c>
      <c s="32">
        <v>404.04</v>
      </c>
      <c s="33">
        <v>0</v>
      </c>
      <c s="34">
        <f>ROUND(ROUND(H127,2)*ROUND(G127,3),2)</f>
      </c>
      <c r="O127">
        <f>(I127*21)/100</f>
      </c>
      <c t="s">
        <v>23</v>
      </c>
    </row>
    <row r="128" spans="1:5" ht="12.75">
      <c r="A128" s="35" t="s">
        <v>51</v>
      </c>
      <c r="E128" s="36" t="s">
        <v>48</v>
      </c>
    </row>
    <row r="129" spans="1:5" ht="12.75">
      <c r="A129" s="37" t="s">
        <v>52</v>
      </c>
      <c r="E129" s="38" t="s">
        <v>688</v>
      </c>
    </row>
    <row r="130" spans="1:5" ht="102">
      <c r="A130" t="s">
        <v>53</v>
      </c>
      <c r="E130" s="36" t="s">
        <v>535</v>
      </c>
    </row>
    <row r="131" spans="1:16" ht="12.75">
      <c r="A131" s="25" t="s">
        <v>46</v>
      </c>
      <c s="29" t="s">
        <v>159</v>
      </c>
      <c s="29" t="s">
        <v>536</v>
      </c>
      <c s="25" t="s">
        <v>48</v>
      </c>
      <c s="30" t="s">
        <v>537</v>
      </c>
      <c s="31" t="s">
        <v>50</v>
      </c>
      <c s="32">
        <v>79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12.75">
      <c r="A132" s="35" t="s">
        <v>51</v>
      </c>
      <c r="E132" s="36" t="s">
        <v>48</v>
      </c>
    </row>
    <row r="133" spans="1:5" ht="38.25">
      <c r="A133" s="37" t="s">
        <v>52</v>
      </c>
      <c r="E133" s="38" t="s">
        <v>689</v>
      </c>
    </row>
    <row r="134" spans="1:5" ht="127.5">
      <c r="A134" t="s">
        <v>53</v>
      </c>
      <c r="E134" s="36" t="s">
        <v>539</v>
      </c>
    </row>
    <row r="135" spans="1:16" ht="25.5">
      <c r="A135" s="25" t="s">
        <v>46</v>
      </c>
      <c s="29" t="s">
        <v>163</v>
      </c>
      <c s="29" t="s">
        <v>540</v>
      </c>
      <c s="25" t="s">
        <v>48</v>
      </c>
      <c s="30" t="s">
        <v>541</v>
      </c>
      <c s="31" t="s">
        <v>533</v>
      </c>
      <c s="32">
        <v>4.4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12.75">
      <c r="A136" s="35" t="s">
        <v>51</v>
      </c>
      <c r="E136" s="36" t="s">
        <v>48</v>
      </c>
    </row>
    <row r="137" spans="1:5" ht="12.75">
      <c r="A137" s="37" t="s">
        <v>52</v>
      </c>
      <c r="E137" s="38" t="s">
        <v>690</v>
      </c>
    </row>
    <row r="138" spans="1:5" ht="127.5">
      <c r="A138" t="s">
        <v>53</v>
      </c>
      <c r="E138" s="36" t="s">
        <v>543</v>
      </c>
    </row>
    <row r="139" spans="1:16" ht="25.5">
      <c r="A139" s="25" t="s">
        <v>46</v>
      </c>
      <c s="29" t="s">
        <v>166</v>
      </c>
      <c s="29" t="s">
        <v>497</v>
      </c>
      <c s="25" t="s">
        <v>48</v>
      </c>
      <c s="30" t="s">
        <v>498</v>
      </c>
      <c s="31" t="s">
        <v>50</v>
      </c>
      <c s="32">
        <v>57</v>
      </c>
      <c s="33">
        <v>0</v>
      </c>
      <c s="34">
        <f>ROUND(ROUND(H139,2)*ROUND(G139,3),2)</f>
      </c>
      <c r="O139">
        <f>(I139*21)/100</f>
      </c>
      <c t="s">
        <v>23</v>
      </c>
    </row>
    <row r="140" spans="1:5" ht="12.75">
      <c r="A140" s="35" t="s">
        <v>51</v>
      </c>
      <c r="E140" s="36" t="s">
        <v>499</v>
      </c>
    </row>
    <row r="141" spans="1:5" ht="12.75">
      <c r="A141" s="37" t="s">
        <v>52</v>
      </c>
      <c r="E141" s="38" t="s">
        <v>691</v>
      </c>
    </row>
    <row r="142" spans="1:5" ht="140.25">
      <c r="A142" t="s">
        <v>53</v>
      </c>
      <c r="E142" s="36" t="s">
        <v>501</v>
      </c>
    </row>
    <row r="143" spans="1:16" ht="12.75">
      <c r="A143" s="25" t="s">
        <v>46</v>
      </c>
      <c s="29" t="s">
        <v>171</v>
      </c>
      <c s="29" t="s">
        <v>692</v>
      </c>
      <c s="25" t="s">
        <v>48</v>
      </c>
      <c s="30" t="s">
        <v>693</v>
      </c>
      <c s="31" t="s">
        <v>60</v>
      </c>
      <c s="32">
        <v>20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12.75">
      <c r="A144" s="35" t="s">
        <v>51</v>
      </c>
      <c r="E144" s="36" t="s">
        <v>48</v>
      </c>
    </row>
    <row r="145" spans="1:5" ht="12.75">
      <c r="A145" s="37" t="s">
        <v>52</v>
      </c>
      <c r="E145" s="38" t="s">
        <v>694</v>
      </c>
    </row>
    <row r="146" spans="1:5" ht="38.25">
      <c r="A146" t="s">
        <v>53</v>
      </c>
      <c r="E146" s="36" t="s">
        <v>695</v>
      </c>
    </row>
    <row r="147" spans="1:16" ht="12.75">
      <c r="A147" s="25" t="s">
        <v>46</v>
      </c>
      <c s="29" t="s">
        <v>175</v>
      </c>
      <c s="29" t="s">
        <v>544</v>
      </c>
      <c s="25" t="s">
        <v>48</v>
      </c>
      <c s="30" t="s">
        <v>545</v>
      </c>
      <c s="31" t="s">
        <v>287</v>
      </c>
      <c s="32">
        <v>77.76</v>
      </c>
      <c s="33">
        <v>0</v>
      </c>
      <c s="34">
        <f>ROUND(ROUND(H147,2)*ROUND(G147,3),2)</f>
      </c>
      <c r="O147">
        <f>(I147*21)/100</f>
      </c>
      <c t="s">
        <v>23</v>
      </c>
    </row>
    <row r="148" spans="1:5" ht="12.75">
      <c r="A148" s="35" t="s">
        <v>51</v>
      </c>
      <c r="E148" s="36" t="s">
        <v>48</v>
      </c>
    </row>
    <row r="149" spans="1:5" ht="12.75">
      <c r="A149" s="37" t="s">
        <v>52</v>
      </c>
      <c r="E149" s="38" t="s">
        <v>696</v>
      </c>
    </row>
    <row r="150" spans="1:5" ht="178.5">
      <c r="A150" t="s">
        <v>53</v>
      </c>
      <c r="E150" s="36" t="s">
        <v>547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0+O8+O45+O110+O115+O124+O141+O154+O159+O168+O189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697</v>
      </c>
      <c s="42">
        <f>0+I8+I45+I110+I115+I124+I141+I154+I159+I168+I189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697</v>
      </c>
      <c s="6"/>
      <c s="18" t="s">
        <v>698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368</v>
      </c>
      <c s="19"/>
      <c s="19"/>
      <c s="19"/>
      <c s="28">
        <f>0+Q8</f>
      </c>
      <c r="O8">
        <f>0+R8</f>
      </c>
      <c r="Q8">
        <f>0+I9+I13+I17+I21+I25+I29+I33+I37+I41</f>
      </c>
      <c>
        <f>0+O9+O13+O17+O21+O25+O29+O33+O37+O41</f>
      </c>
    </row>
    <row r="9" spans="1:16" ht="25.5">
      <c r="A9" s="25" t="s">
        <v>46</v>
      </c>
      <c s="29" t="s">
        <v>29</v>
      </c>
      <c s="29" t="s">
        <v>369</v>
      </c>
      <c s="25" t="s">
        <v>48</v>
      </c>
      <c s="30" t="s">
        <v>370</v>
      </c>
      <c s="31" t="s">
        <v>371</v>
      </c>
      <c s="32">
        <v>212.518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102">
      <c r="A11" s="37" t="s">
        <v>52</v>
      </c>
      <c r="E11" s="38" t="s">
        <v>699</v>
      </c>
    </row>
    <row r="12" spans="1:5" ht="140.25">
      <c r="A12" t="s">
        <v>53</v>
      </c>
      <c r="E12" s="36" t="s">
        <v>373</v>
      </c>
    </row>
    <row r="13" spans="1:16" ht="25.5">
      <c r="A13" s="25" t="s">
        <v>46</v>
      </c>
      <c s="29" t="s">
        <v>23</v>
      </c>
      <c s="29" t="s">
        <v>551</v>
      </c>
      <c s="25" t="s">
        <v>48</v>
      </c>
      <c s="30" t="s">
        <v>552</v>
      </c>
      <c s="31" t="s">
        <v>371</v>
      </c>
      <c s="32">
        <v>232.757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102">
      <c r="A15" s="37" t="s">
        <v>52</v>
      </c>
      <c r="E15" s="38" t="s">
        <v>700</v>
      </c>
    </row>
    <row r="16" spans="1:5" ht="140.25">
      <c r="A16" t="s">
        <v>53</v>
      </c>
      <c r="E16" s="36" t="s">
        <v>373</v>
      </c>
    </row>
    <row r="17" spans="1:16" ht="25.5">
      <c r="A17" s="25" t="s">
        <v>46</v>
      </c>
      <c s="29" t="s">
        <v>22</v>
      </c>
      <c s="29" t="s">
        <v>554</v>
      </c>
      <c s="25" t="s">
        <v>48</v>
      </c>
      <c s="30" t="s">
        <v>555</v>
      </c>
      <c s="31" t="s">
        <v>371</v>
      </c>
      <c s="32">
        <v>2.5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48</v>
      </c>
    </row>
    <row r="19" spans="1:5" ht="38.25">
      <c r="A19" s="37" t="s">
        <v>52</v>
      </c>
      <c r="E19" s="38" t="s">
        <v>701</v>
      </c>
    </row>
    <row r="20" spans="1:5" ht="140.25">
      <c r="A20" t="s">
        <v>53</v>
      </c>
      <c r="E20" s="36" t="s">
        <v>373</v>
      </c>
    </row>
    <row r="21" spans="1:16" ht="12.75">
      <c r="A21" s="25" t="s">
        <v>46</v>
      </c>
      <c s="29" t="s">
        <v>33</v>
      </c>
      <c s="29" t="s">
        <v>392</v>
      </c>
      <c s="25" t="s">
        <v>48</v>
      </c>
      <c s="30" t="s">
        <v>393</v>
      </c>
      <c s="31" t="s">
        <v>50</v>
      </c>
      <c s="32">
        <v>1</v>
      </c>
      <c s="33">
        <v>0</v>
      </c>
      <c s="34">
        <f>ROUND(ROUND(H21,2)*ROUND(G21,3),2)</f>
      </c>
      <c r="O21">
        <f>(I21*0)/100</f>
      </c>
      <c t="s">
        <v>27</v>
      </c>
    </row>
    <row r="22" spans="1:5" ht="25.5">
      <c r="A22" s="35" t="s">
        <v>51</v>
      </c>
      <c r="E22" s="36" t="s">
        <v>595</v>
      </c>
    </row>
    <row r="23" spans="1:5" ht="12.75">
      <c r="A23" s="37" t="s">
        <v>52</v>
      </c>
      <c r="E23" s="38" t="s">
        <v>48</v>
      </c>
    </row>
    <row r="24" spans="1:5" ht="12.75">
      <c r="A24" t="s">
        <v>53</v>
      </c>
      <c r="E24" s="36" t="s">
        <v>395</v>
      </c>
    </row>
    <row r="25" spans="1:16" ht="25.5">
      <c r="A25" s="25" t="s">
        <v>46</v>
      </c>
      <c s="29" t="s">
        <v>35</v>
      </c>
      <c s="29" t="s">
        <v>596</v>
      </c>
      <c s="25" t="s">
        <v>48</v>
      </c>
      <c s="30" t="s">
        <v>597</v>
      </c>
      <c s="31" t="s">
        <v>50</v>
      </c>
      <c s="32">
        <v>2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12.75">
      <c r="A26" s="35" t="s">
        <v>51</v>
      </c>
      <c r="E26" s="36" t="s">
        <v>598</v>
      </c>
    </row>
    <row r="27" spans="1:5" ht="12.75">
      <c r="A27" s="37" t="s">
        <v>52</v>
      </c>
      <c r="E27" s="38" t="s">
        <v>48</v>
      </c>
    </row>
    <row r="28" spans="1:5" ht="12.75">
      <c r="A28" t="s">
        <v>53</v>
      </c>
      <c r="E28" s="36" t="s">
        <v>395</v>
      </c>
    </row>
    <row r="29" spans="1:16" ht="12.75">
      <c r="A29" s="25" t="s">
        <v>46</v>
      </c>
      <c s="29" t="s">
        <v>37</v>
      </c>
      <c s="29" t="s">
        <v>396</v>
      </c>
      <c s="25" t="s">
        <v>48</v>
      </c>
      <c s="30" t="s">
        <v>397</v>
      </c>
      <c s="31" t="s">
        <v>339</v>
      </c>
      <c s="32">
        <v>2</v>
      </c>
      <c s="33">
        <v>0</v>
      </c>
      <c s="34">
        <f>ROUND(ROUND(H29,2)*ROUND(G29,3),2)</f>
      </c>
      <c r="O29">
        <f>(I29*0)/100</f>
      </c>
      <c t="s">
        <v>27</v>
      </c>
    </row>
    <row r="30" spans="1:5" ht="51">
      <c r="A30" s="35" t="s">
        <v>51</v>
      </c>
      <c r="E30" s="36" t="s">
        <v>398</v>
      </c>
    </row>
    <row r="31" spans="1:5" ht="38.25">
      <c r="A31" s="37" t="s">
        <v>52</v>
      </c>
      <c r="E31" s="38" t="s">
        <v>399</v>
      </c>
    </row>
    <row r="32" spans="1:5" ht="12.75">
      <c r="A32" t="s">
        <v>53</v>
      </c>
      <c r="E32" s="36" t="s">
        <v>400</v>
      </c>
    </row>
    <row r="33" spans="1:16" ht="12.75">
      <c r="A33" s="25" t="s">
        <v>46</v>
      </c>
      <c s="29" t="s">
        <v>71</v>
      </c>
      <c s="29" t="s">
        <v>405</v>
      </c>
      <c s="25" t="s">
        <v>48</v>
      </c>
      <c s="30" t="s">
        <v>406</v>
      </c>
      <c s="31" t="s">
        <v>50</v>
      </c>
      <c s="32">
        <v>2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51</v>
      </c>
      <c r="E34" s="36" t="s">
        <v>407</v>
      </c>
    </row>
    <row r="35" spans="1:5" ht="12.75">
      <c r="A35" s="37" t="s">
        <v>52</v>
      </c>
      <c r="E35" s="38" t="s">
        <v>408</v>
      </c>
    </row>
    <row r="36" spans="1:5" ht="12.75">
      <c r="A36" t="s">
        <v>53</v>
      </c>
      <c r="E36" s="36" t="s">
        <v>400</v>
      </c>
    </row>
    <row r="37" spans="1:16" ht="12.75">
      <c r="A37" s="25" t="s">
        <v>46</v>
      </c>
      <c s="29" t="s">
        <v>75</v>
      </c>
      <c s="29" t="s">
        <v>560</v>
      </c>
      <c s="25" t="s">
        <v>48</v>
      </c>
      <c s="30" t="s">
        <v>281</v>
      </c>
      <c s="31" t="s">
        <v>339</v>
      </c>
      <c s="32">
        <v>1</v>
      </c>
      <c s="33">
        <v>0</v>
      </c>
      <c s="34">
        <f>ROUND(ROUND(H37,2)*ROUND(G37,3),2)</f>
      </c>
      <c r="O37">
        <f>(I37*0)/100</f>
      </c>
      <c t="s">
        <v>27</v>
      </c>
    </row>
    <row r="38" spans="1:5" ht="12.75">
      <c r="A38" s="35" t="s">
        <v>51</v>
      </c>
      <c r="E38" s="36" t="s">
        <v>48</v>
      </c>
    </row>
    <row r="39" spans="1:5" ht="12.75">
      <c r="A39" s="37" t="s">
        <v>52</v>
      </c>
      <c r="E39" s="38" t="s">
        <v>48</v>
      </c>
    </row>
    <row r="40" spans="1:5" ht="12.75">
      <c r="A40" t="s">
        <v>53</v>
      </c>
      <c r="E40" s="36" t="s">
        <v>283</v>
      </c>
    </row>
    <row r="41" spans="1:16" ht="12.75">
      <c r="A41" s="25" t="s">
        <v>46</v>
      </c>
      <c s="29" t="s">
        <v>40</v>
      </c>
      <c s="29" t="s">
        <v>702</v>
      </c>
      <c s="25" t="s">
        <v>48</v>
      </c>
      <c s="30" t="s">
        <v>703</v>
      </c>
      <c s="31" t="s">
        <v>339</v>
      </c>
      <c s="32">
        <v>1</v>
      </c>
      <c s="33">
        <v>0</v>
      </c>
      <c s="34">
        <f>ROUND(ROUND(H41,2)*ROUND(G41,3),2)</f>
      </c>
      <c r="O41">
        <f>(I41*0)/100</f>
      </c>
      <c t="s">
        <v>27</v>
      </c>
    </row>
    <row r="42" spans="1:5" ht="38.25">
      <c r="A42" s="35" t="s">
        <v>51</v>
      </c>
      <c r="E42" s="36" t="s">
        <v>704</v>
      </c>
    </row>
    <row r="43" spans="1:5" ht="12.75">
      <c r="A43" s="37" t="s">
        <v>52</v>
      </c>
      <c r="E43" s="38" t="s">
        <v>48</v>
      </c>
    </row>
    <row r="44" spans="1:5" ht="12.75">
      <c r="A44" t="s">
        <v>53</v>
      </c>
      <c r="E44" s="36" t="s">
        <v>283</v>
      </c>
    </row>
    <row r="45" spans="1:18" ht="12.75" customHeight="1">
      <c r="A45" s="6" t="s">
        <v>43</v>
      </c>
      <c s="6"/>
      <c s="40" t="s">
        <v>29</v>
      </c>
      <c s="6"/>
      <c s="27" t="s">
        <v>278</v>
      </c>
      <c s="6"/>
      <c s="6"/>
      <c s="6"/>
      <c s="41">
        <f>0+Q45</f>
      </c>
      <c r="O45">
        <f>0+R45</f>
      </c>
      <c r="Q45">
        <f>0+I46+I50+I54+I58+I62+I66+I70+I74+I78+I82+I86+I90+I94+I98+I102+I106</f>
      </c>
      <c>
        <f>0+O46+O50+O54+O58+O62+O66+O70+O74+O78+O82+O86+O90+O94+O98+O102+O106</f>
      </c>
    </row>
    <row r="46" spans="1:16" ht="12.75">
      <c r="A46" s="25" t="s">
        <v>46</v>
      </c>
      <c s="29" t="s">
        <v>42</v>
      </c>
      <c s="29" t="s">
        <v>415</v>
      </c>
      <c s="25" t="s">
        <v>48</v>
      </c>
      <c s="30" t="s">
        <v>416</v>
      </c>
      <c s="31" t="s">
        <v>292</v>
      </c>
      <c s="32">
        <v>67.249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51</v>
      </c>
      <c r="E47" s="36" t="s">
        <v>48</v>
      </c>
    </row>
    <row r="48" spans="1:5" ht="38.25">
      <c r="A48" s="37" t="s">
        <v>52</v>
      </c>
      <c r="E48" s="38" t="s">
        <v>705</v>
      </c>
    </row>
    <row r="49" spans="1:5" ht="369.75">
      <c r="A49" t="s">
        <v>53</v>
      </c>
      <c r="E49" s="36" t="s">
        <v>418</v>
      </c>
    </row>
    <row r="50" spans="1:16" ht="12.75">
      <c r="A50" s="25" t="s">
        <v>46</v>
      </c>
      <c s="29" t="s">
        <v>85</v>
      </c>
      <c s="29" t="s">
        <v>419</v>
      </c>
      <c s="25" t="s">
        <v>48</v>
      </c>
      <c s="30" t="s">
        <v>420</v>
      </c>
      <c s="31" t="s">
        <v>421</v>
      </c>
      <c s="32">
        <v>1344.97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51</v>
      </c>
      <c r="E51" s="36" t="s">
        <v>48</v>
      </c>
    </row>
    <row r="52" spans="1:5" ht="38.25">
      <c r="A52" s="37" t="s">
        <v>52</v>
      </c>
      <c r="E52" s="38" t="s">
        <v>706</v>
      </c>
    </row>
    <row r="53" spans="1:5" ht="25.5">
      <c r="A53" t="s">
        <v>53</v>
      </c>
      <c r="E53" s="36" t="s">
        <v>423</v>
      </c>
    </row>
    <row r="54" spans="1:16" ht="12.75">
      <c r="A54" s="25" t="s">
        <v>46</v>
      </c>
      <c s="29" t="s">
        <v>89</v>
      </c>
      <c s="29" t="s">
        <v>609</v>
      </c>
      <c s="25" t="s">
        <v>48</v>
      </c>
      <c s="30" t="s">
        <v>610</v>
      </c>
      <c s="31" t="s">
        <v>292</v>
      </c>
      <c s="32">
        <v>67.249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51</v>
      </c>
      <c r="E55" s="36" t="s">
        <v>48</v>
      </c>
    </row>
    <row r="56" spans="1:5" ht="38.25">
      <c r="A56" s="37" t="s">
        <v>52</v>
      </c>
      <c r="E56" s="38" t="s">
        <v>705</v>
      </c>
    </row>
    <row r="57" spans="1:5" ht="369.75">
      <c r="A57" t="s">
        <v>53</v>
      </c>
      <c r="E57" s="36" t="s">
        <v>611</v>
      </c>
    </row>
    <row r="58" spans="1:16" ht="12.75">
      <c r="A58" s="25" t="s">
        <v>46</v>
      </c>
      <c s="29" t="s">
        <v>93</v>
      </c>
      <c s="29" t="s">
        <v>612</v>
      </c>
      <c s="25" t="s">
        <v>48</v>
      </c>
      <c s="30" t="s">
        <v>613</v>
      </c>
      <c s="31" t="s">
        <v>421</v>
      </c>
      <c s="32">
        <v>1344.97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51</v>
      </c>
      <c r="E59" s="36" t="s">
        <v>48</v>
      </c>
    </row>
    <row r="60" spans="1:5" ht="38.25">
      <c r="A60" s="37" t="s">
        <v>52</v>
      </c>
      <c r="E60" s="38" t="s">
        <v>706</v>
      </c>
    </row>
    <row r="61" spans="1:5" ht="25.5">
      <c r="A61" t="s">
        <v>53</v>
      </c>
      <c r="E61" s="36" t="s">
        <v>423</v>
      </c>
    </row>
    <row r="62" spans="1:16" ht="12.75">
      <c r="A62" s="25" t="s">
        <v>46</v>
      </c>
      <c s="29" t="s">
        <v>97</v>
      </c>
      <c s="29" t="s">
        <v>561</v>
      </c>
      <c s="25" t="s">
        <v>48</v>
      </c>
      <c s="30" t="s">
        <v>562</v>
      </c>
      <c s="31" t="s">
        <v>292</v>
      </c>
      <c s="32">
        <v>31.724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51</v>
      </c>
      <c r="E63" s="36" t="s">
        <v>48</v>
      </c>
    </row>
    <row r="64" spans="1:5" ht="63.75">
      <c r="A64" s="37" t="s">
        <v>52</v>
      </c>
      <c r="E64" s="38" t="s">
        <v>707</v>
      </c>
    </row>
    <row r="65" spans="1:5" ht="318.75">
      <c r="A65" t="s">
        <v>53</v>
      </c>
      <c r="E65" s="36" t="s">
        <v>564</v>
      </c>
    </row>
    <row r="66" spans="1:16" ht="12.75">
      <c r="A66" s="25" t="s">
        <v>46</v>
      </c>
      <c s="29" t="s">
        <v>101</v>
      </c>
      <c s="29" t="s">
        <v>565</v>
      </c>
      <c s="25" t="s">
        <v>48</v>
      </c>
      <c s="30" t="s">
        <v>566</v>
      </c>
      <c s="31" t="s">
        <v>421</v>
      </c>
      <c s="32">
        <v>634.48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51</v>
      </c>
      <c r="E67" s="36" t="s">
        <v>48</v>
      </c>
    </row>
    <row r="68" spans="1:5" ht="63.75">
      <c r="A68" s="37" t="s">
        <v>52</v>
      </c>
      <c r="E68" s="38" t="s">
        <v>708</v>
      </c>
    </row>
    <row r="69" spans="1:5" ht="25.5">
      <c r="A69" t="s">
        <v>53</v>
      </c>
      <c r="E69" s="36" t="s">
        <v>423</v>
      </c>
    </row>
    <row r="70" spans="1:16" ht="12.75">
      <c r="A70" s="25" t="s">
        <v>46</v>
      </c>
      <c s="29" t="s">
        <v>105</v>
      </c>
      <c s="29" t="s">
        <v>568</v>
      </c>
      <c s="25" t="s">
        <v>48</v>
      </c>
      <c s="30" t="s">
        <v>569</v>
      </c>
      <c s="31" t="s">
        <v>292</v>
      </c>
      <c s="32">
        <v>31.724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51</v>
      </c>
      <c r="E71" s="36" t="s">
        <v>48</v>
      </c>
    </row>
    <row r="72" spans="1:5" ht="63.75">
      <c r="A72" s="37" t="s">
        <v>52</v>
      </c>
      <c r="E72" s="38" t="s">
        <v>707</v>
      </c>
    </row>
    <row r="73" spans="1:5" ht="318.75">
      <c r="A73" t="s">
        <v>53</v>
      </c>
      <c r="E73" s="36" t="s">
        <v>570</v>
      </c>
    </row>
    <row r="74" spans="1:16" ht="12.75">
      <c r="A74" s="25" t="s">
        <v>46</v>
      </c>
      <c s="29" t="s">
        <v>109</v>
      </c>
      <c s="29" t="s">
        <v>571</v>
      </c>
      <c s="25" t="s">
        <v>48</v>
      </c>
      <c s="30" t="s">
        <v>572</v>
      </c>
      <c s="31" t="s">
        <v>421</v>
      </c>
      <c s="32">
        <v>634.48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51</v>
      </c>
      <c r="E75" s="36" t="s">
        <v>48</v>
      </c>
    </row>
    <row r="76" spans="1:5" ht="63.75">
      <c r="A76" s="37" t="s">
        <v>52</v>
      </c>
      <c r="E76" s="38" t="s">
        <v>708</v>
      </c>
    </row>
    <row r="77" spans="1:5" ht="25.5">
      <c r="A77" t="s">
        <v>53</v>
      </c>
      <c r="E77" s="36" t="s">
        <v>423</v>
      </c>
    </row>
    <row r="78" spans="1:16" ht="12.75">
      <c r="A78" s="25" t="s">
        <v>46</v>
      </c>
      <c s="29" t="s">
        <v>113</v>
      </c>
      <c s="29" t="s">
        <v>709</v>
      </c>
      <c s="25" t="s">
        <v>48</v>
      </c>
      <c s="30" t="s">
        <v>710</v>
      </c>
      <c s="31" t="s">
        <v>292</v>
      </c>
      <c s="32">
        <v>2.024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51</v>
      </c>
      <c r="E79" s="36" t="s">
        <v>48</v>
      </c>
    </row>
    <row r="80" spans="1:5" ht="12.75">
      <c r="A80" s="37" t="s">
        <v>52</v>
      </c>
      <c r="E80" s="38" t="s">
        <v>711</v>
      </c>
    </row>
    <row r="81" spans="1:5" ht="318.75">
      <c r="A81" t="s">
        <v>53</v>
      </c>
      <c r="E81" s="36" t="s">
        <v>564</v>
      </c>
    </row>
    <row r="82" spans="1:16" ht="12.75">
      <c r="A82" s="25" t="s">
        <v>46</v>
      </c>
      <c s="29" t="s">
        <v>118</v>
      </c>
      <c s="29" t="s">
        <v>712</v>
      </c>
      <c s="25" t="s">
        <v>48</v>
      </c>
      <c s="30" t="s">
        <v>713</v>
      </c>
      <c s="31" t="s">
        <v>421</v>
      </c>
      <c s="32">
        <v>40.48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51</v>
      </c>
      <c r="E83" s="36" t="s">
        <v>48</v>
      </c>
    </row>
    <row r="84" spans="1:5" ht="12.75">
      <c r="A84" s="37" t="s">
        <v>52</v>
      </c>
      <c r="E84" s="38" t="s">
        <v>714</v>
      </c>
    </row>
    <row r="85" spans="1:5" ht="25.5">
      <c r="A85" t="s">
        <v>53</v>
      </c>
      <c r="E85" s="36" t="s">
        <v>423</v>
      </c>
    </row>
    <row r="86" spans="1:16" ht="12.75">
      <c r="A86" s="25" t="s">
        <v>46</v>
      </c>
      <c s="29" t="s">
        <v>122</v>
      </c>
      <c s="29" t="s">
        <v>715</v>
      </c>
      <c s="25" t="s">
        <v>48</v>
      </c>
      <c s="30" t="s">
        <v>716</v>
      </c>
      <c s="31" t="s">
        <v>292</v>
      </c>
      <c s="32">
        <v>2.024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51</v>
      </c>
      <c r="E87" s="36" t="s">
        <v>48</v>
      </c>
    </row>
    <row r="88" spans="1:5" ht="12.75">
      <c r="A88" s="37" t="s">
        <v>52</v>
      </c>
      <c r="E88" s="38" t="s">
        <v>711</v>
      </c>
    </row>
    <row r="89" spans="1:5" ht="318.75">
      <c r="A89" t="s">
        <v>53</v>
      </c>
      <c r="E89" s="36" t="s">
        <v>570</v>
      </c>
    </row>
    <row r="90" spans="1:16" ht="12.75">
      <c r="A90" s="25" t="s">
        <v>46</v>
      </c>
      <c s="29" t="s">
        <v>126</v>
      </c>
      <c s="29" t="s">
        <v>717</v>
      </c>
      <c s="25" t="s">
        <v>48</v>
      </c>
      <c s="30" t="s">
        <v>718</v>
      </c>
      <c s="31" t="s">
        <v>421</v>
      </c>
      <c s="32">
        <v>40.48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51</v>
      </c>
      <c r="E91" s="36" t="s">
        <v>48</v>
      </c>
    </row>
    <row r="92" spans="1:5" ht="12.75">
      <c r="A92" s="37" t="s">
        <v>52</v>
      </c>
      <c r="E92" s="38" t="s">
        <v>714</v>
      </c>
    </row>
    <row r="93" spans="1:5" ht="25.5">
      <c r="A93" t="s">
        <v>53</v>
      </c>
      <c r="E93" s="36" t="s">
        <v>423</v>
      </c>
    </row>
    <row r="94" spans="1:16" ht="12.75">
      <c r="A94" s="25" t="s">
        <v>46</v>
      </c>
      <c s="29" t="s">
        <v>130</v>
      </c>
      <c s="29" t="s">
        <v>428</v>
      </c>
      <c s="25" t="s">
        <v>48</v>
      </c>
      <c s="30" t="s">
        <v>429</v>
      </c>
      <c s="31" t="s">
        <v>287</v>
      </c>
      <c s="32">
        <v>121.52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51</v>
      </c>
      <c r="E95" s="36" t="s">
        <v>48</v>
      </c>
    </row>
    <row r="96" spans="1:5" ht="12.75">
      <c r="A96" s="37" t="s">
        <v>52</v>
      </c>
      <c r="E96" s="38" t="s">
        <v>719</v>
      </c>
    </row>
    <row r="97" spans="1:5" ht="25.5">
      <c r="A97" t="s">
        <v>53</v>
      </c>
      <c r="E97" s="36" t="s">
        <v>431</v>
      </c>
    </row>
    <row r="98" spans="1:16" ht="12.75">
      <c r="A98" s="25" t="s">
        <v>46</v>
      </c>
      <c s="29" t="s">
        <v>134</v>
      </c>
      <c s="29" t="s">
        <v>432</v>
      </c>
      <c s="25" t="s">
        <v>48</v>
      </c>
      <c s="30" t="s">
        <v>433</v>
      </c>
      <c s="31" t="s">
        <v>287</v>
      </c>
      <c s="32">
        <v>121.52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51</v>
      </c>
      <c r="E99" s="36" t="s">
        <v>48</v>
      </c>
    </row>
    <row r="100" spans="1:5" ht="12.75">
      <c r="A100" s="37" t="s">
        <v>52</v>
      </c>
      <c r="E100" s="38" t="s">
        <v>719</v>
      </c>
    </row>
    <row r="101" spans="1:5" ht="25.5">
      <c r="A101" t="s">
        <v>53</v>
      </c>
      <c r="E101" s="36" t="s">
        <v>431</v>
      </c>
    </row>
    <row r="102" spans="1:16" ht="12.75">
      <c r="A102" s="25" t="s">
        <v>46</v>
      </c>
      <c s="29" t="s">
        <v>138</v>
      </c>
      <c s="29" t="s">
        <v>434</v>
      </c>
      <c s="25" t="s">
        <v>48</v>
      </c>
      <c s="30" t="s">
        <v>435</v>
      </c>
      <c s="31" t="s">
        <v>287</v>
      </c>
      <c s="32">
        <v>124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51</v>
      </c>
      <c r="E103" s="36" t="s">
        <v>48</v>
      </c>
    </row>
    <row r="104" spans="1:5" ht="12.75">
      <c r="A104" s="37" t="s">
        <v>52</v>
      </c>
      <c r="E104" s="38" t="s">
        <v>720</v>
      </c>
    </row>
    <row r="105" spans="1:5" ht="38.25">
      <c r="A105" t="s">
        <v>53</v>
      </c>
      <c r="E105" s="36" t="s">
        <v>437</v>
      </c>
    </row>
    <row r="106" spans="1:16" ht="12.75">
      <c r="A106" s="25" t="s">
        <v>46</v>
      </c>
      <c s="29" t="s">
        <v>141</v>
      </c>
      <c s="29" t="s">
        <v>438</v>
      </c>
      <c s="25" t="s">
        <v>48</v>
      </c>
      <c s="30" t="s">
        <v>439</v>
      </c>
      <c s="31" t="s">
        <v>287</v>
      </c>
      <c s="32">
        <v>124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51</v>
      </c>
      <c r="E107" s="36" t="s">
        <v>48</v>
      </c>
    </row>
    <row r="108" spans="1:5" ht="12.75">
      <c r="A108" s="37" t="s">
        <v>52</v>
      </c>
      <c r="E108" s="38" t="s">
        <v>721</v>
      </c>
    </row>
    <row r="109" spans="1:5" ht="25.5">
      <c r="A109" t="s">
        <v>53</v>
      </c>
      <c r="E109" s="36" t="s">
        <v>441</v>
      </c>
    </row>
    <row r="110" spans="1:18" ht="12.75" customHeight="1">
      <c r="A110" s="6" t="s">
        <v>43</v>
      </c>
      <c s="6"/>
      <c s="40" t="s">
        <v>23</v>
      </c>
      <c s="6"/>
      <c s="27" t="s">
        <v>722</v>
      </c>
      <c s="6"/>
      <c s="6"/>
      <c s="6"/>
      <c s="41">
        <f>0+Q110</f>
      </c>
      <c r="O110">
        <f>0+R110</f>
      </c>
      <c r="Q110">
        <f>0+I111</f>
      </c>
      <c>
        <f>0+O111</f>
      </c>
    </row>
    <row r="111" spans="1:16" ht="12.75">
      <c r="A111" s="25" t="s">
        <v>46</v>
      </c>
      <c s="29" t="s">
        <v>144</v>
      </c>
      <c s="29" t="s">
        <v>723</v>
      </c>
      <c s="25" t="s">
        <v>48</v>
      </c>
      <c s="30" t="s">
        <v>724</v>
      </c>
      <c s="31" t="s">
        <v>287</v>
      </c>
      <c s="32">
        <v>66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12.75">
      <c r="A112" s="35" t="s">
        <v>51</v>
      </c>
      <c r="E112" s="36" t="s">
        <v>48</v>
      </c>
    </row>
    <row r="113" spans="1:5" ht="12.75">
      <c r="A113" s="37" t="s">
        <v>52</v>
      </c>
      <c r="E113" s="38" t="s">
        <v>725</v>
      </c>
    </row>
    <row r="114" spans="1:5" ht="25.5">
      <c r="A114" t="s">
        <v>53</v>
      </c>
      <c r="E114" s="36" t="s">
        <v>726</v>
      </c>
    </row>
    <row r="115" spans="1:18" ht="12.75" customHeight="1">
      <c r="A115" s="6" t="s">
        <v>43</v>
      </c>
      <c s="6"/>
      <c s="40" t="s">
        <v>22</v>
      </c>
      <c s="6"/>
      <c s="27" t="s">
        <v>727</v>
      </c>
      <c s="6"/>
      <c s="6"/>
      <c s="6"/>
      <c s="41">
        <f>0+Q115</f>
      </c>
      <c r="O115">
        <f>0+R115</f>
      </c>
      <c r="Q115">
        <f>0+I116+I120</f>
      </c>
      <c>
        <f>0+O116+O120</f>
      </c>
    </row>
    <row r="116" spans="1:16" ht="12.75">
      <c r="A116" s="25" t="s">
        <v>46</v>
      </c>
      <c s="29" t="s">
        <v>147</v>
      </c>
      <c s="29" t="s">
        <v>728</v>
      </c>
      <c s="25" t="s">
        <v>48</v>
      </c>
      <c s="30" t="s">
        <v>729</v>
      </c>
      <c s="31" t="s">
        <v>292</v>
      </c>
      <c s="32">
        <v>4.514</v>
      </c>
      <c s="33">
        <v>0</v>
      </c>
      <c s="34">
        <f>ROUND(ROUND(H116,2)*ROUND(G116,3),2)</f>
      </c>
      <c r="O116">
        <f>(I116*0)/100</f>
      </c>
      <c t="s">
        <v>27</v>
      </c>
    </row>
    <row r="117" spans="1:5" ht="12.75">
      <c r="A117" s="35" t="s">
        <v>51</v>
      </c>
      <c r="E117" s="36" t="s">
        <v>48</v>
      </c>
    </row>
    <row r="118" spans="1:5" ht="38.25">
      <c r="A118" s="37" t="s">
        <v>52</v>
      </c>
      <c r="E118" s="38" t="s">
        <v>730</v>
      </c>
    </row>
    <row r="119" spans="1:5" ht="229.5">
      <c r="A119" t="s">
        <v>53</v>
      </c>
      <c r="E119" s="36" t="s">
        <v>731</v>
      </c>
    </row>
    <row r="120" spans="1:16" ht="12.75">
      <c r="A120" s="25" t="s">
        <v>46</v>
      </c>
      <c s="29" t="s">
        <v>150</v>
      </c>
      <c s="29" t="s">
        <v>732</v>
      </c>
      <c s="25" t="s">
        <v>48</v>
      </c>
      <c s="30" t="s">
        <v>733</v>
      </c>
      <c s="31" t="s">
        <v>734</v>
      </c>
      <c s="32">
        <v>8</v>
      </c>
      <c s="33">
        <v>0</v>
      </c>
      <c s="34">
        <f>ROUND(ROUND(H120,2)*ROUND(G120,3),2)</f>
      </c>
      <c r="O120">
        <f>(I120*0)/100</f>
      </c>
      <c t="s">
        <v>27</v>
      </c>
    </row>
    <row r="121" spans="1:5" ht="12.75">
      <c r="A121" s="35" t="s">
        <v>51</v>
      </c>
      <c r="E121" s="36" t="s">
        <v>48</v>
      </c>
    </row>
    <row r="122" spans="1:5" ht="12.75">
      <c r="A122" s="37" t="s">
        <v>52</v>
      </c>
      <c r="E122" s="38" t="s">
        <v>735</v>
      </c>
    </row>
    <row r="123" spans="1:5" ht="38.25">
      <c r="A123" t="s">
        <v>53</v>
      </c>
      <c r="E123" s="36" t="s">
        <v>736</v>
      </c>
    </row>
    <row r="124" spans="1:18" ht="12.75" customHeight="1">
      <c r="A124" s="6" t="s">
        <v>43</v>
      </c>
      <c s="6"/>
      <c s="40" t="s">
        <v>33</v>
      </c>
      <c s="6"/>
      <c s="27" t="s">
        <v>442</v>
      </c>
      <c s="6"/>
      <c s="6"/>
      <c s="6"/>
      <c s="41">
        <f>0+Q124</f>
      </c>
      <c r="O124">
        <f>0+R124</f>
      </c>
      <c r="Q124">
        <f>0+I125+I129+I133+I137</f>
      </c>
      <c>
        <f>0+O125+O129+O133+O137</f>
      </c>
    </row>
    <row r="125" spans="1:16" ht="12.75">
      <c r="A125" s="25" t="s">
        <v>46</v>
      </c>
      <c s="29" t="s">
        <v>153</v>
      </c>
      <c s="29" t="s">
        <v>443</v>
      </c>
      <c s="25" t="s">
        <v>48</v>
      </c>
      <c s="30" t="s">
        <v>444</v>
      </c>
      <c s="31" t="s">
        <v>292</v>
      </c>
      <c s="32">
        <v>3.08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51</v>
      </c>
      <c r="E126" s="36" t="s">
        <v>48</v>
      </c>
    </row>
    <row r="127" spans="1:5" ht="12.75">
      <c r="A127" s="37" t="s">
        <v>52</v>
      </c>
      <c r="E127" s="38" t="s">
        <v>737</v>
      </c>
    </row>
    <row r="128" spans="1:5" ht="369.75">
      <c r="A128" t="s">
        <v>53</v>
      </c>
      <c r="E128" s="36" t="s">
        <v>446</v>
      </c>
    </row>
    <row r="129" spans="1:16" ht="12.75">
      <c r="A129" s="25" t="s">
        <v>46</v>
      </c>
      <c s="29" t="s">
        <v>156</v>
      </c>
      <c s="29" t="s">
        <v>447</v>
      </c>
      <c s="25" t="s">
        <v>48</v>
      </c>
      <c s="30" t="s">
        <v>448</v>
      </c>
      <c s="31" t="s">
        <v>292</v>
      </c>
      <c s="32">
        <v>0.27</v>
      </c>
      <c s="33">
        <v>0</v>
      </c>
      <c s="34">
        <f>ROUND(ROUND(H129,2)*ROUND(G129,3),2)</f>
      </c>
      <c r="O129">
        <f>(I129*0)/100</f>
      </c>
      <c t="s">
        <v>27</v>
      </c>
    </row>
    <row r="130" spans="1:5" ht="12.75">
      <c r="A130" s="35" t="s">
        <v>51</v>
      </c>
      <c r="E130" s="36" t="s">
        <v>48</v>
      </c>
    </row>
    <row r="131" spans="1:5" ht="25.5">
      <c r="A131" s="37" t="s">
        <v>52</v>
      </c>
      <c r="E131" s="38" t="s">
        <v>738</v>
      </c>
    </row>
    <row r="132" spans="1:5" ht="369.75">
      <c r="A132" t="s">
        <v>53</v>
      </c>
      <c r="E132" s="36" t="s">
        <v>446</v>
      </c>
    </row>
    <row r="133" spans="1:16" ht="12.75">
      <c r="A133" s="25" t="s">
        <v>46</v>
      </c>
      <c s="29" t="s">
        <v>159</v>
      </c>
      <c s="29" t="s">
        <v>624</v>
      </c>
      <c s="25" t="s">
        <v>48</v>
      </c>
      <c s="30" t="s">
        <v>625</v>
      </c>
      <c s="31" t="s">
        <v>292</v>
      </c>
      <c s="32">
        <v>43.515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51</v>
      </c>
      <c r="E134" s="36" t="s">
        <v>48</v>
      </c>
    </row>
    <row r="135" spans="1:5" ht="102">
      <c r="A135" s="37" t="s">
        <v>52</v>
      </c>
      <c r="E135" s="38" t="s">
        <v>739</v>
      </c>
    </row>
    <row r="136" spans="1:5" ht="38.25">
      <c r="A136" t="s">
        <v>53</v>
      </c>
      <c r="E136" s="36" t="s">
        <v>627</v>
      </c>
    </row>
    <row r="137" spans="1:16" ht="12.75">
      <c r="A137" s="25" t="s">
        <v>46</v>
      </c>
      <c s="29" t="s">
        <v>163</v>
      </c>
      <c s="29" t="s">
        <v>450</v>
      </c>
      <c s="25" t="s">
        <v>48</v>
      </c>
      <c s="30" t="s">
        <v>451</v>
      </c>
      <c s="31" t="s">
        <v>292</v>
      </c>
      <c s="32">
        <v>0.9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51</v>
      </c>
      <c r="E138" s="36" t="s">
        <v>48</v>
      </c>
    </row>
    <row r="139" spans="1:5" ht="12.75">
      <c r="A139" s="37" t="s">
        <v>52</v>
      </c>
      <c r="E139" s="38" t="s">
        <v>740</v>
      </c>
    </row>
    <row r="140" spans="1:5" ht="102">
      <c r="A140" t="s">
        <v>53</v>
      </c>
      <c r="E140" s="36" t="s">
        <v>453</v>
      </c>
    </row>
    <row r="141" spans="1:18" ht="12.75" customHeight="1">
      <c r="A141" s="6" t="s">
        <v>43</v>
      </c>
      <c s="6"/>
      <c s="40" t="s">
        <v>35</v>
      </c>
      <c s="6"/>
      <c s="27" t="s">
        <v>454</v>
      </c>
      <c s="6"/>
      <c s="6"/>
      <c s="6"/>
      <c s="41">
        <f>0+Q141</f>
      </c>
      <c r="O141">
        <f>0+R141</f>
      </c>
      <c r="Q141">
        <f>0+I142+I146+I150</f>
      </c>
      <c>
        <f>0+O142+O146+O150</f>
      </c>
    </row>
    <row r="142" spans="1:16" ht="25.5">
      <c r="A142" s="25" t="s">
        <v>46</v>
      </c>
      <c s="29" t="s">
        <v>166</v>
      </c>
      <c s="29" t="s">
        <v>741</v>
      </c>
      <c s="25" t="s">
        <v>48</v>
      </c>
      <c s="30" t="s">
        <v>742</v>
      </c>
      <c s="31" t="s">
        <v>292</v>
      </c>
      <c s="32">
        <v>51.088</v>
      </c>
      <c s="33">
        <v>0</v>
      </c>
      <c s="34">
        <f>ROUND(ROUND(H142,2)*ROUND(G142,3),2)</f>
      </c>
      <c r="O142">
        <f>(I142*21)/100</f>
      </c>
      <c t="s">
        <v>23</v>
      </c>
    </row>
    <row r="143" spans="1:5" ht="12.75">
      <c r="A143" s="35" t="s">
        <v>51</v>
      </c>
      <c r="E143" s="36" t="s">
        <v>48</v>
      </c>
    </row>
    <row r="144" spans="1:5" ht="12.75">
      <c r="A144" s="37" t="s">
        <v>52</v>
      </c>
      <c r="E144" s="38" t="s">
        <v>743</v>
      </c>
    </row>
    <row r="145" spans="1:5" ht="280.5">
      <c r="A145" t="s">
        <v>53</v>
      </c>
      <c r="E145" s="36" t="s">
        <v>744</v>
      </c>
    </row>
    <row r="146" spans="1:16" ht="12.75">
      <c r="A146" s="25" t="s">
        <v>46</v>
      </c>
      <c s="29" t="s">
        <v>171</v>
      </c>
      <c s="29" t="s">
        <v>745</v>
      </c>
      <c s="25" t="s">
        <v>48</v>
      </c>
      <c s="30" t="s">
        <v>746</v>
      </c>
      <c s="31" t="s">
        <v>287</v>
      </c>
      <c s="32">
        <v>2.5</v>
      </c>
      <c s="33">
        <v>0</v>
      </c>
      <c s="34">
        <f>ROUND(ROUND(H146,2)*ROUND(G146,3),2)</f>
      </c>
      <c r="O146">
        <f>(I146*0)/100</f>
      </c>
      <c t="s">
        <v>27</v>
      </c>
    </row>
    <row r="147" spans="1:5" ht="12.75">
      <c r="A147" s="35" t="s">
        <v>51</v>
      </c>
      <c r="E147" s="36" t="s">
        <v>747</v>
      </c>
    </row>
    <row r="148" spans="1:5" ht="12.75">
      <c r="A148" s="37" t="s">
        <v>52</v>
      </c>
      <c r="E148" s="38" t="s">
        <v>748</v>
      </c>
    </row>
    <row r="149" spans="1:5" ht="153">
      <c r="A149" t="s">
        <v>53</v>
      </c>
      <c r="E149" s="36" t="s">
        <v>749</v>
      </c>
    </row>
    <row r="150" spans="1:16" ht="25.5">
      <c r="A150" s="25" t="s">
        <v>46</v>
      </c>
      <c s="29" t="s">
        <v>175</v>
      </c>
      <c s="29" t="s">
        <v>750</v>
      </c>
      <c s="25" t="s">
        <v>48</v>
      </c>
      <c s="30" t="s">
        <v>751</v>
      </c>
      <c s="31" t="s">
        <v>292</v>
      </c>
      <c s="32">
        <v>72.912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51</v>
      </c>
      <c r="E151" s="36" t="s">
        <v>48</v>
      </c>
    </row>
    <row r="152" spans="1:5" ht="12.75">
      <c r="A152" s="37" t="s">
        <v>52</v>
      </c>
      <c r="E152" s="38" t="s">
        <v>752</v>
      </c>
    </row>
    <row r="153" spans="1:5" ht="267.75">
      <c r="A153" t="s">
        <v>53</v>
      </c>
      <c r="E153" s="36" t="s">
        <v>753</v>
      </c>
    </row>
    <row r="154" spans="1:18" ht="12.75" customHeight="1">
      <c r="A154" s="6" t="s">
        <v>43</v>
      </c>
      <c s="6"/>
      <c s="40" t="s">
        <v>37</v>
      </c>
      <c s="6"/>
      <c s="27" t="s">
        <v>754</v>
      </c>
      <c s="6"/>
      <c s="6"/>
      <c s="6"/>
      <c s="41">
        <f>0+Q154</f>
      </c>
      <c r="O154">
        <f>0+R154</f>
      </c>
      <c r="Q154">
        <f>0+I155</f>
      </c>
      <c>
        <f>0+O155</f>
      </c>
    </row>
    <row r="155" spans="1:16" ht="12.75">
      <c r="A155" s="25" t="s">
        <v>46</v>
      </c>
      <c s="29" t="s">
        <v>179</v>
      </c>
      <c s="29" t="s">
        <v>755</v>
      </c>
      <c s="25" t="s">
        <v>48</v>
      </c>
      <c s="30" t="s">
        <v>756</v>
      </c>
      <c s="31" t="s">
        <v>287</v>
      </c>
      <c s="32">
        <v>1</v>
      </c>
      <c s="33">
        <v>0</v>
      </c>
      <c s="34">
        <f>ROUND(ROUND(H155,2)*ROUND(G155,3),2)</f>
      </c>
      <c r="O155">
        <f>(I155*0)/100</f>
      </c>
      <c t="s">
        <v>27</v>
      </c>
    </row>
    <row r="156" spans="1:5" ht="12.75">
      <c r="A156" s="35" t="s">
        <v>51</v>
      </c>
      <c r="E156" s="36" t="s">
        <v>48</v>
      </c>
    </row>
    <row r="157" spans="1:5" ht="12.75">
      <c r="A157" s="37" t="s">
        <v>52</v>
      </c>
      <c r="E157" s="38" t="s">
        <v>757</v>
      </c>
    </row>
    <row r="158" spans="1:5" ht="51">
      <c r="A158" t="s">
        <v>53</v>
      </c>
      <c r="E158" s="36" t="s">
        <v>758</v>
      </c>
    </row>
    <row r="159" spans="1:18" ht="12.75" customHeight="1">
      <c r="A159" s="6" t="s">
        <v>43</v>
      </c>
      <c s="6"/>
      <c s="40" t="s">
        <v>71</v>
      </c>
      <c s="6"/>
      <c s="27" t="s">
        <v>759</v>
      </c>
      <c s="6"/>
      <c s="6"/>
      <c s="6"/>
      <c s="41">
        <f>0+Q159</f>
      </c>
      <c r="O159">
        <f>0+R159</f>
      </c>
      <c r="Q159">
        <f>0+I160+I164</f>
      </c>
      <c>
        <f>0+O160+O164</f>
      </c>
    </row>
    <row r="160" spans="1:16" ht="12.75">
      <c r="A160" s="25" t="s">
        <v>46</v>
      </c>
      <c s="29" t="s">
        <v>183</v>
      </c>
      <c s="29" t="s">
        <v>760</v>
      </c>
      <c s="25" t="s">
        <v>48</v>
      </c>
      <c s="30" t="s">
        <v>761</v>
      </c>
      <c s="31" t="s">
        <v>60</v>
      </c>
      <c s="32">
        <v>20</v>
      </c>
      <c s="33">
        <v>0</v>
      </c>
      <c s="34">
        <f>ROUND(ROUND(H160,2)*ROUND(G160,3),2)</f>
      </c>
      <c r="O160">
        <f>(I160*21)/100</f>
      </c>
      <c t="s">
        <v>23</v>
      </c>
    </row>
    <row r="161" spans="1:5" ht="12.75">
      <c r="A161" s="35" t="s">
        <v>51</v>
      </c>
      <c r="E161" s="36" t="s">
        <v>48</v>
      </c>
    </row>
    <row r="162" spans="1:5" ht="12.75">
      <c r="A162" s="37" t="s">
        <v>52</v>
      </c>
      <c r="E162" s="38" t="s">
        <v>762</v>
      </c>
    </row>
    <row r="163" spans="1:5" ht="102">
      <c r="A163" t="s">
        <v>53</v>
      </c>
      <c r="E163" s="36" t="s">
        <v>324</v>
      </c>
    </row>
    <row r="164" spans="1:16" ht="12.75">
      <c r="A164" s="25" t="s">
        <v>46</v>
      </c>
      <c s="29" t="s">
        <v>188</v>
      </c>
      <c s="29" t="s">
        <v>763</v>
      </c>
      <c s="25" t="s">
        <v>48</v>
      </c>
      <c s="30" t="s">
        <v>764</v>
      </c>
      <c s="31" t="s">
        <v>287</v>
      </c>
      <c s="32">
        <v>40</v>
      </c>
      <c s="33">
        <v>0</v>
      </c>
      <c s="34">
        <f>ROUND(ROUND(H164,2)*ROUND(G164,3),2)</f>
      </c>
      <c r="O164">
        <f>(I164*0)/100</f>
      </c>
      <c t="s">
        <v>27</v>
      </c>
    </row>
    <row r="165" spans="1:5" ht="12.75">
      <c r="A165" s="35" t="s">
        <v>51</v>
      </c>
      <c r="E165" s="36" t="s">
        <v>48</v>
      </c>
    </row>
    <row r="166" spans="1:5" ht="12.75">
      <c r="A166" s="37" t="s">
        <v>52</v>
      </c>
      <c r="E166" s="38" t="s">
        <v>765</v>
      </c>
    </row>
    <row r="167" spans="1:5" ht="89.25">
      <c r="A167" t="s">
        <v>53</v>
      </c>
      <c r="E167" s="36" t="s">
        <v>766</v>
      </c>
    </row>
    <row r="168" spans="1:18" ht="12.75" customHeight="1">
      <c r="A168" s="6" t="s">
        <v>43</v>
      </c>
      <c s="6"/>
      <c s="40" t="s">
        <v>75</v>
      </c>
      <c s="6"/>
      <c s="27" t="s">
        <v>646</v>
      </c>
      <c s="6"/>
      <c s="6"/>
      <c s="6"/>
      <c s="41">
        <f>0+Q168</f>
      </c>
      <c r="O168">
        <f>0+R168</f>
      </c>
      <c r="Q168">
        <f>0+I169+I173+I177+I181+I185</f>
      </c>
      <c>
        <f>0+O169+O173+O177+O181+O185</f>
      </c>
    </row>
    <row r="169" spans="1:16" ht="12.75">
      <c r="A169" s="25" t="s">
        <v>46</v>
      </c>
      <c s="29" t="s">
        <v>191</v>
      </c>
      <c s="29" t="s">
        <v>647</v>
      </c>
      <c s="25" t="s">
        <v>48</v>
      </c>
      <c s="30" t="s">
        <v>648</v>
      </c>
      <c s="31" t="s">
        <v>60</v>
      </c>
      <c s="32">
        <v>2</v>
      </c>
      <c s="33">
        <v>0</v>
      </c>
      <c s="34">
        <f>ROUND(ROUND(H169,2)*ROUND(G169,3),2)</f>
      </c>
      <c r="O169">
        <f>(I169*21)/100</f>
      </c>
      <c t="s">
        <v>23</v>
      </c>
    </row>
    <row r="170" spans="1:5" ht="12.75">
      <c r="A170" s="35" t="s">
        <v>51</v>
      </c>
      <c r="E170" s="36" t="s">
        <v>48</v>
      </c>
    </row>
    <row r="171" spans="1:5" ht="12.75">
      <c r="A171" s="37" t="s">
        <v>52</v>
      </c>
      <c r="E171" s="38" t="s">
        <v>767</v>
      </c>
    </row>
    <row r="172" spans="1:5" ht="255">
      <c r="A172" t="s">
        <v>53</v>
      </c>
      <c r="E172" s="36" t="s">
        <v>650</v>
      </c>
    </row>
    <row r="173" spans="1:16" ht="12.75">
      <c r="A173" s="25" t="s">
        <v>46</v>
      </c>
      <c s="29" t="s">
        <v>195</v>
      </c>
      <c s="29" t="s">
        <v>768</v>
      </c>
      <c s="25" t="s">
        <v>48</v>
      </c>
      <c s="30" t="s">
        <v>769</v>
      </c>
      <c s="31" t="s">
        <v>60</v>
      </c>
      <c s="32">
        <v>22</v>
      </c>
      <c s="33">
        <v>0</v>
      </c>
      <c s="34">
        <f>ROUND(ROUND(H173,2)*ROUND(G173,3),2)</f>
      </c>
      <c r="O173">
        <f>(I173*21)/100</f>
      </c>
      <c t="s">
        <v>23</v>
      </c>
    </row>
    <row r="174" spans="1:5" ht="12.75">
      <c r="A174" s="35" t="s">
        <v>51</v>
      </c>
      <c r="E174" s="36" t="s">
        <v>48</v>
      </c>
    </row>
    <row r="175" spans="1:5" ht="12.75">
      <c r="A175" s="37" t="s">
        <v>52</v>
      </c>
      <c r="E175" s="38" t="s">
        <v>770</v>
      </c>
    </row>
    <row r="176" spans="1:5" ht="242.25">
      <c r="A176" t="s">
        <v>53</v>
      </c>
      <c r="E176" s="36" t="s">
        <v>771</v>
      </c>
    </row>
    <row r="177" spans="1:16" ht="12.75">
      <c r="A177" s="25" t="s">
        <v>46</v>
      </c>
      <c s="29" t="s">
        <v>199</v>
      </c>
      <c s="29" t="s">
        <v>772</v>
      </c>
      <c s="25" t="s">
        <v>48</v>
      </c>
      <c s="30" t="s">
        <v>773</v>
      </c>
      <c s="31" t="s">
        <v>60</v>
      </c>
      <c s="32">
        <v>20</v>
      </c>
      <c s="33">
        <v>0</v>
      </c>
      <c s="34">
        <f>ROUND(ROUND(H177,2)*ROUND(G177,3),2)</f>
      </c>
      <c r="O177">
        <f>(I177*21)/100</f>
      </c>
      <c t="s">
        <v>23</v>
      </c>
    </row>
    <row r="178" spans="1:5" ht="12.75">
      <c r="A178" s="35" t="s">
        <v>51</v>
      </c>
      <c r="E178" s="36" t="s">
        <v>48</v>
      </c>
    </row>
    <row r="179" spans="1:5" ht="12.75">
      <c r="A179" s="37" t="s">
        <v>52</v>
      </c>
      <c r="E179" s="38" t="s">
        <v>774</v>
      </c>
    </row>
    <row r="180" spans="1:5" ht="242.25">
      <c r="A180" t="s">
        <v>53</v>
      </c>
      <c r="E180" s="36" t="s">
        <v>775</v>
      </c>
    </row>
    <row r="181" spans="1:16" ht="12.75">
      <c r="A181" s="25" t="s">
        <v>46</v>
      </c>
      <c s="29" t="s">
        <v>203</v>
      </c>
      <c s="29" t="s">
        <v>776</v>
      </c>
      <c s="25" t="s">
        <v>48</v>
      </c>
      <c s="30" t="s">
        <v>777</v>
      </c>
      <c s="31" t="s">
        <v>50</v>
      </c>
      <c s="32">
        <v>1</v>
      </c>
      <c s="33">
        <v>0</v>
      </c>
      <c s="34">
        <f>ROUND(ROUND(H181,2)*ROUND(G181,3),2)</f>
      </c>
      <c r="O181">
        <f>(I181*21)/100</f>
      </c>
      <c t="s">
        <v>23</v>
      </c>
    </row>
    <row r="182" spans="1:5" ht="12.75">
      <c r="A182" s="35" t="s">
        <v>51</v>
      </c>
      <c r="E182" s="36" t="s">
        <v>48</v>
      </c>
    </row>
    <row r="183" spans="1:5" ht="12.75">
      <c r="A183" s="37" t="s">
        <v>52</v>
      </c>
      <c r="E183" s="38" t="s">
        <v>778</v>
      </c>
    </row>
    <row r="184" spans="1:5" ht="89.25">
      <c r="A184" t="s">
        <v>53</v>
      </c>
      <c r="E184" s="36" t="s">
        <v>779</v>
      </c>
    </row>
    <row r="185" spans="1:16" ht="12.75">
      <c r="A185" s="25" t="s">
        <v>46</v>
      </c>
      <c s="29" t="s">
        <v>206</v>
      </c>
      <c s="29" t="s">
        <v>780</v>
      </c>
      <c s="25" t="s">
        <v>48</v>
      </c>
      <c s="30" t="s">
        <v>781</v>
      </c>
      <c s="31" t="s">
        <v>50</v>
      </c>
      <c s="32">
        <v>1</v>
      </c>
      <c s="33">
        <v>0</v>
      </c>
      <c s="34">
        <f>ROUND(ROUND(H185,2)*ROUND(G185,3),2)</f>
      </c>
      <c r="O185">
        <f>(I185*21)/100</f>
      </c>
      <c t="s">
        <v>23</v>
      </c>
    </row>
    <row r="186" spans="1:5" ht="12.75">
      <c r="A186" s="35" t="s">
        <v>51</v>
      </c>
      <c r="E186" s="36" t="s">
        <v>48</v>
      </c>
    </row>
    <row r="187" spans="1:5" ht="12.75">
      <c r="A187" s="37" t="s">
        <v>52</v>
      </c>
      <c r="E187" s="38" t="s">
        <v>782</v>
      </c>
    </row>
    <row r="188" spans="1:5" ht="89.25">
      <c r="A188" t="s">
        <v>53</v>
      </c>
      <c r="E188" s="36" t="s">
        <v>779</v>
      </c>
    </row>
    <row r="189" spans="1:18" ht="12.75" customHeight="1">
      <c r="A189" s="6" t="s">
        <v>43</v>
      </c>
      <c s="6"/>
      <c s="40" t="s">
        <v>40</v>
      </c>
      <c s="6"/>
      <c s="27" t="s">
        <v>506</v>
      </c>
      <c s="6"/>
      <c s="6"/>
      <c s="6"/>
      <c s="41">
        <f>0+Q189</f>
      </c>
      <c r="O189">
        <f>0+R189</f>
      </c>
      <c r="Q189">
        <f>0+I190+I194</f>
      </c>
      <c>
        <f>0+O190+O194</f>
      </c>
    </row>
    <row r="190" spans="1:16" ht="12.75">
      <c r="A190" s="25" t="s">
        <v>46</v>
      </c>
      <c s="29" t="s">
        <v>210</v>
      </c>
      <c s="29" t="s">
        <v>783</v>
      </c>
      <c s="25" t="s">
        <v>48</v>
      </c>
      <c s="30" t="s">
        <v>784</v>
      </c>
      <c s="31" t="s">
        <v>60</v>
      </c>
      <c s="32">
        <v>6</v>
      </c>
      <c s="33">
        <v>0</v>
      </c>
      <c s="34">
        <f>ROUND(ROUND(H190,2)*ROUND(G190,3),2)</f>
      </c>
      <c r="O190">
        <f>(I190*21)/100</f>
      </c>
      <c t="s">
        <v>23</v>
      </c>
    </row>
    <row r="191" spans="1:5" ht="12.75">
      <c r="A191" s="35" t="s">
        <v>51</v>
      </c>
      <c r="E191" s="36" t="s">
        <v>48</v>
      </c>
    </row>
    <row r="192" spans="1:5" ht="12.75">
      <c r="A192" s="37" t="s">
        <v>52</v>
      </c>
      <c r="E192" s="38" t="s">
        <v>785</v>
      </c>
    </row>
    <row r="193" spans="1:5" ht="51">
      <c r="A193" t="s">
        <v>53</v>
      </c>
      <c r="E193" s="36" t="s">
        <v>786</v>
      </c>
    </row>
    <row r="194" spans="1:16" ht="12.75">
      <c r="A194" s="25" t="s">
        <v>46</v>
      </c>
      <c s="29" t="s">
        <v>214</v>
      </c>
      <c s="29" t="s">
        <v>787</v>
      </c>
      <c s="25" t="s">
        <v>48</v>
      </c>
      <c s="30" t="s">
        <v>788</v>
      </c>
      <c s="31" t="s">
        <v>60</v>
      </c>
      <c s="32">
        <v>20</v>
      </c>
      <c s="33">
        <v>0</v>
      </c>
      <c s="34">
        <f>ROUND(ROUND(H194,2)*ROUND(G194,3),2)</f>
      </c>
      <c r="O194">
        <f>(I194*21)/100</f>
      </c>
      <c t="s">
        <v>23</v>
      </c>
    </row>
    <row r="195" spans="1:5" ht="12.75">
      <c r="A195" s="35" t="s">
        <v>51</v>
      </c>
      <c r="E195" s="36" t="s">
        <v>48</v>
      </c>
    </row>
    <row r="196" spans="1:5" ht="12.75">
      <c r="A196" s="37" t="s">
        <v>52</v>
      </c>
      <c r="E196" s="38" t="s">
        <v>789</v>
      </c>
    </row>
    <row r="197" spans="1:5" ht="114.75">
      <c r="A197" t="s">
        <v>53</v>
      </c>
      <c r="E197" s="36" t="s">
        <v>790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0+O8+O41+O110+O119+O152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791</v>
      </c>
      <c s="42">
        <f>0+I8+I41+I110+I119+I152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791</v>
      </c>
      <c s="6"/>
      <c s="18" t="s">
        <v>792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368</v>
      </c>
      <c s="19"/>
      <c s="19"/>
      <c s="19"/>
      <c s="28">
        <f>0+Q8</f>
      </c>
      <c r="O8">
        <f>0+R8</f>
      </c>
      <c r="Q8">
        <f>0+I9+I13+I17+I21+I25+I29+I33+I37</f>
      </c>
      <c>
        <f>0+O9+O13+O17+O21+O25+O29+O33+O37</f>
      </c>
    </row>
    <row r="9" spans="1:16" ht="25.5">
      <c r="A9" s="25" t="s">
        <v>46</v>
      </c>
      <c s="29" t="s">
        <v>29</v>
      </c>
      <c s="29" t="s">
        <v>369</v>
      </c>
      <c s="25" t="s">
        <v>48</v>
      </c>
      <c s="30" t="s">
        <v>370</v>
      </c>
      <c s="31" t="s">
        <v>371</v>
      </c>
      <c s="32">
        <v>25.179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38.25">
      <c r="A11" s="37" t="s">
        <v>52</v>
      </c>
      <c r="E11" s="38" t="s">
        <v>793</v>
      </c>
    </row>
    <row r="12" spans="1:5" ht="140.25">
      <c r="A12" t="s">
        <v>53</v>
      </c>
      <c r="E12" s="36" t="s">
        <v>373</v>
      </c>
    </row>
    <row r="13" spans="1:16" ht="25.5">
      <c r="A13" s="25" t="s">
        <v>46</v>
      </c>
      <c s="29" t="s">
        <v>23</v>
      </c>
      <c s="29" t="s">
        <v>551</v>
      </c>
      <c s="25" t="s">
        <v>48</v>
      </c>
      <c s="30" t="s">
        <v>552</v>
      </c>
      <c s="31" t="s">
        <v>371</v>
      </c>
      <c s="32">
        <v>27.577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38.25">
      <c r="A15" s="37" t="s">
        <v>52</v>
      </c>
      <c r="E15" s="38" t="s">
        <v>794</v>
      </c>
    </row>
    <row r="16" spans="1:5" ht="140.25">
      <c r="A16" t="s">
        <v>53</v>
      </c>
      <c r="E16" s="36" t="s">
        <v>373</v>
      </c>
    </row>
    <row r="17" spans="1:16" ht="25.5">
      <c r="A17" s="25" t="s">
        <v>46</v>
      </c>
      <c s="29" t="s">
        <v>22</v>
      </c>
      <c s="29" t="s">
        <v>592</v>
      </c>
      <c s="25" t="s">
        <v>48</v>
      </c>
      <c s="30" t="s">
        <v>593</v>
      </c>
      <c s="31" t="s">
        <v>371</v>
      </c>
      <c s="32">
        <v>25.056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48</v>
      </c>
    </row>
    <row r="19" spans="1:5" ht="38.25">
      <c r="A19" s="37" t="s">
        <v>52</v>
      </c>
      <c r="E19" s="38" t="s">
        <v>795</v>
      </c>
    </row>
    <row r="20" spans="1:5" ht="140.25">
      <c r="A20" t="s">
        <v>53</v>
      </c>
      <c r="E20" s="36" t="s">
        <v>373</v>
      </c>
    </row>
    <row r="21" spans="1:16" ht="25.5">
      <c r="A21" s="25" t="s">
        <v>46</v>
      </c>
      <c s="29" t="s">
        <v>33</v>
      </c>
      <c s="29" t="s">
        <v>554</v>
      </c>
      <c s="25" t="s">
        <v>48</v>
      </c>
      <c s="30" t="s">
        <v>555</v>
      </c>
      <c s="31" t="s">
        <v>371</v>
      </c>
      <c s="32">
        <v>1.695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51</v>
      </c>
      <c r="E22" s="36" t="s">
        <v>48</v>
      </c>
    </row>
    <row r="23" spans="1:5" ht="76.5">
      <c r="A23" s="37" t="s">
        <v>52</v>
      </c>
      <c r="E23" s="38" t="s">
        <v>796</v>
      </c>
    </row>
    <row r="24" spans="1:5" ht="140.25">
      <c r="A24" t="s">
        <v>53</v>
      </c>
      <c r="E24" s="36" t="s">
        <v>373</v>
      </c>
    </row>
    <row r="25" spans="1:16" ht="12.75">
      <c r="A25" s="25" t="s">
        <v>46</v>
      </c>
      <c s="29" t="s">
        <v>35</v>
      </c>
      <c s="29" t="s">
        <v>392</v>
      </c>
      <c s="25" t="s">
        <v>48</v>
      </c>
      <c s="30" t="s">
        <v>393</v>
      </c>
      <c s="31" t="s">
        <v>50</v>
      </c>
      <c s="32">
        <v>1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25.5">
      <c r="A26" s="35" t="s">
        <v>51</v>
      </c>
      <c r="E26" s="36" t="s">
        <v>394</v>
      </c>
    </row>
    <row r="27" spans="1:5" ht="12.75">
      <c r="A27" s="37" t="s">
        <v>52</v>
      </c>
      <c r="E27" s="38" t="s">
        <v>48</v>
      </c>
    </row>
    <row r="28" spans="1:5" ht="12.75">
      <c r="A28" t="s">
        <v>53</v>
      </c>
      <c r="E28" s="36" t="s">
        <v>395</v>
      </c>
    </row>
    <row r="29" spans="1:16" ht="25.5">
      <c r="A29" s="25" t="s">
        <v>46</v>
      </c>
      <c s="29" t="s">
        <v>37</v>
      </c>
      <c s="29" t="s">
        <v>596</v>
      </c>
      <c s="25" t="s">
        <v>48</v>
      </c>
      <c s="30" t="s">
        <v>597</v>
      </c>
      <c s="31" t="s">
        <v>50</v>
      </c>
      <c s="32">
        <v>2</v>
      </c>
      <c s="33">
        <v>0</v>
      </c>
      <c s="34">
        <f>ROUND(ROUND(H29,2)*ROUND(G29,3),2)</f>
      </c>
      <c r="O29">
        <f>(I29*0)/100</f>
      </c>
      <c t="s">
        <v>27</v>
      </c>
    </row>
    <row r="30" spans="1:5" ht="12.75">
      <c r="A30" s="35" t="s">
        <v>51</v>
      </c>
      <c r="E30" s="36" t="s">
        <v>598</v>
      </c>
    </row>
    <row r="31" spans="1:5" ht="12.75">
      <c r="A31" s="37" t="s">
        <v>52</v>
      </c>
      <c r="E31" s="38" t="s">
        <v>48</v>
      </c>
    </row>
    <row r="32" spans="1:5" ht="12.75">
      <c r="A32" t="s">
        <v>53</v>
      </c>
      <c r="E32" s="36" t="s">
        <v>395</v>
      </c>
    </row>
    <row r="33" spans="1:16" ht="12.75">
      <c r="A33" s="25" t="s">
        <v>46</v>
      </c>
      <c s="29" t="s">
        <v>71</v>
      </c>
      <c s="29" t="s">
        <v>557</v>
      </c>
      <c s="25" t="s">
        <v>48</v>
      </c>
      <c s="30" t="s">
        <v>558</v>
      </c>
      <c s="31" t="s">
        <v>339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51</v>
      </c>
      <c r="E34" s="36" t="s">
        <v>48</v>
      </c>
    </row>
    <row r="35" spans="1:5" ht="12.75">
      <c r="A35" s="37" t="s">
        <v>52</v>
      </c>
      <c r="E35" s="38" t="s">
        <v>559</v>
      </c>
    </row>
    <row r="36" spans="1:5" ht="12.75">
      <c r="A36" t="s">
        <v>53</v>
      </c>
      <c r="E36" s="36" t="s">
        <v>283</v>
      </c>
    </row>
    <row r="37" spans="1:16" ht="12.75">
      <c r="A37" s="25" t="s">
        <v>46</v>
      </c>
      <c s="29" t="s">
        <v>75</v>
      </c>
      <c s="29" t="s">
        <v>560</v>
      </c>
      <c s="25" t="s">
        <v>48</v>
      </c>
      <c s="30" t="s">
        <v>281</v>
      </c>
      <c s="31" t="s">
        <v>339</v>
      </c>
      <c s="32">
        <v>1</v>
      </c>
      <c s="33">
        <v>0</v>
      </c>
      <c s="34">
        <f>ROUND(ROUND(H37,2)*ROUND(G37,3),2)</f>
      </c>
      <c r="O37">
        <f>(I37*0)/100</f>
      </c>
      <c t="s">
        <v>27</v>
      </c>
    </row>
    <row r="38" spans="1:5" ht="12.75">
      <c r="A38" s="35" t="s">
        <v>51</v>
      </c>
      <c r="E38" s="36" t="s">
        <v>48</v>
      </c>
    </row>
    <row r="39" spans="1:5" ht="12.75">
      <c r="A39" s="37" t="s">
        <v>52</v>
      </c>
      <c r="E39" s="38" t="s">
        <v>48</v>
      </c>
    </row>
    <row r="40" spans="1:5" ht="12.75">
      <c r="A40" t="s">
        <v>53</v>
      </c>
      <c r="E40" s="36" t="s">
        <v>283</v>
      </c>
    </row>
    <row r="41" spans="1:18" ht="12.75" customHeight="1">
      <c r="A41" s="6" t="s">
        <v>43</v>
      </c>
      <c s="6"/>
      <c s="40" t="s">
        <v>29</v>
      </c>
      <c s="6"/>
      <c s="27" t="s">
        <v>278</v>
      </c>
      <c s="6"/>
      <c s="6"/>
      <c s="6"/>
      <c s="41">
        <f>0+Q41</f>
      </c>
      <c r="O41">
        <f>0+R41</f>
      </c>
      <c r="Q41">
        <f>0+I42+I46+I50+I54+I58+I62+I66+I70+I74+I78+I82+I86+I90+I94+I98+I102+I106</f>
      </c>
      <c>
        <f>0+O42+O46+O50+O54+O58+O62+O66+O70+O74+O78+O82+O86+O90+O94+O98+O102+O106</f>
      </c>
    </row>
    <row r="42" spans="1:16" ht="25.5">
      <c r="A42" s="25" t="s">
        <v>46</v>
      </c>
      <c s="29" t="s">
        <v>40</v>
      </c>
      <c s="29" t="s">
        <v>797</v>
      </c>
      <c s="25" t="s">
        <v>48</v>
      </c>
      <c s="30" t="s">
        <v>798</v>
      </c>
      <c s="31" t="s">
        <v>292</v>
      </c>
      <c s="32">
        <v>1.89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51</v>
      </c>
      <c r="E43" s="36" t="s">
        <v>48</v>
      </c>
    </row>
    <row r="44" spans="1:5" ht="12.75">
      <c r="A44" s="37" t="s">
        <v>52</v>
      </c>
      <c r="E44" s="38" t="s">
        <v>799</v>
      </c>
    </row>
    <row r="45" spans="1:5" ht="63.75">
      <c r="A45" t="s">
        <v>53</v>
      </c>
      <c r="E45" s="36" t="s">
        <v>602</v>
      </c>
    </row>
    <row r="46" spans="1:16" ht="25.5">
      <c r="A46" s="25" t="s">
        <v>46</v>
      </c>
      <c s="29" t="s">
        <v>42</v>
      </c>
      <c s="29" t="s">
        <v>800</v>
      </c>
      <c s="25" t="s">
        <v>48</v>
      </c>
      <c s="30" t="s">
        <v>801</v>
      </c>
      <c s="31" t="s">
        <v>533</v>
      </c>
      <c s="32">
        <v>90.72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51</v>
      </c>
      <c r="E47" s="36" t="s">
        <v>48</v>
      </c>
    </row>
    <row r="48" spans="1:5" ht="12.75">
      <c r="A48" s="37" t="s">
        <v>52</v>
      </c>
      <c r="E48" s="38" t="s">
        <v>802</v>
      </c>
    </row>
    <row r="49" spans="1:5" ht="25.5">
      <c r="A49" t="s">
        <v>53</v>
      </c>
      <c r="E49" s="36" t="s">
        <v>606</v>
      </c>
    </row>
    <row r="50" spans="1:16" ht="12.75">
      <c r="A50" s="25" t="s">
        <v>46</v>
      </c>
      <c s="29" t="s">
        <v>85</v>
      </c>
      <c s="29" t="s">
        <v>803</v>
      </c>
      <c s="25" t="s">
        <v>48</v>
      </c>
      <c s="30" t="s">
        <v>804</v>
      </c>
      <c s="31" t="s">
        <v>292</v>
      </c>
      <c s="32">
        <v>0.038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51</v>
      </c>
      <c r="E51" s="36" t="s">
        <v>48</v>
      </c>
    </row>
    <row r="52" spans="1:5" ht="25.5">
      <c r="A52" s="37" t="s">
        <v>52</v>
      </c>
      <c r="E52" s="38" t="s">
        <v>805</v>
      </c>
    </row>
    <row r="53" spans="1:5" ht="63.75">
      <c r="A53" t="s">
        <v>53</v>
      </c>
      <c r="E53" s="36" t="s">
        <v>602</v>
      </c>
    </row>
    <row r="54" spans="1:16" ht="12.75">
      <c r="A54" s="25" t="s">
        <v>46</v>
      </c>
      <c s="29" t="s">
        <v>89</v>
      </c>
      <c s="29" t="s">
        <v>806</v>
      </c>
      <c s="25" t="s">
        <v>48</v>
      </c>
      <c s="30" t="s">
        <v>807</v>
      </c>
      <c s="31" t="s">
        <v>533</v>
      </c>
      <c s="32">
        <v>11.9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51</v>
      </c>
      <c r="E55" s="36" t="s">
        <v>48</v>
      </c>
    </row>
    <row r="56" spans="1:5" ht="63.75">
      <c r="A56" s="37" t="s">
        <v>52</v>
      </c>
      <c r="E56" s="38" t="s">
        <v>808</v>
      </c>
    </row>
    <row r="57" spans="1:5" ht="25.5">
      <c r="A57" t="s">
        <v>53</v>
      </c>
      <c r="E57" s="36" t="s">
        <v>606</v>
      </c>
    </row>
    <row r="58" spans="1:16" ht="12.75">
      <c r="A58" s="25" t="s">
        <v>46</v>
      </c>
      <c s="29" t="s">
        <v>93</v>
      </c>
      <c s="29" t="s">
        <v>809</v>
      </c>
      <c s="25" t="s">
        <v>48</v>
      </c>
      <c s="30" t="s">
        <v>810</v>
      </c>
      <c s="31" t="s">
        <v>60</v>
      </c>
      <c s="32">
        <v>1.5</v>
      </c>
      <c s="33">
        <v>0</v>
      </c>
      <c s="34">
        <f>ROUND(ROUND(H58,2)*ROUND(G58,3),2)</f>
      </c>
      <c r="O58">
        <f>(I58*0)/100</f>
      </c>
      <c t="s">
        <v>27</v>
      </c>
    </row>
    <row r="59" spans="1:5" ht="12.75">
      <c r="A59" s="35" t="s">
        <v>51</v>
      </c>
      <c r="E59" s="36" t="s">
        <v>48</v>
      </c>
    </row>
    <row r="60" spans="1:5" ht="12.75">
      <c r="A60" s="37" t="s">
        <v>52</v>
      </c>
      <c r="E60" s="38" t="s">
        <v>811</v>
      </c>
    </row>
    <row r="61" spans="1:5" ht="63.75">
      <c r="A61" t="s">
        <v>53</v>
      </c>
      <c r="E61" s="36" t="s">
        <v>602</v>
      </c>
    </row>
    <row r="62" spans="1:16" ht="12.75">
      <c r="A62" s="25" t="s">
        <v>46</v>
      </c>
      <c s="29" t="s">
        <v>97</v>
      </c>
      <c s="29" t="s">
        <v>812</v>
      </c>
      <c s="25" t="s">
        <v>48</v>
      </c>
      <c s="30" t="s">
        <v>813</v>
      </c>
      <c s="31" t="s">
        <v>533</v>
      </c>
      <c s="32">
        <v>4.5</v>
      </c>
      <c s="33">
        <v>0</v>
      </c>
      <c s="34">
        <f>ROUND(ROUND(H62,2)*ROUND(G62,3),2)</f>
      </c>
      <c r="O62">
        <f>(I62*0)/100</f>
      </c>
      <c t="s">
        <v>27</v>
      </c>
    </row>
    <row r="63" spans="1:5" ht="12.75">
      <c r="A63" s="35" t="s">
        <v>51</v>
      </c>
      <c r="E63" s="36" t="s">
        <v>48</v>
      </c>
    </row>
    <row r="64" spans="1:5" ht="51">
      <c r="A64" s="37" t="s">
        <v>52</v>
      </c>
      <c r="E64" s="38" t="s">
        <v>814</v>
      </c>
    </row>
    <row r="65" spans="1:5" ht="25.5">
      <c r="A65" t="s">
        <v>53</v>
      </c>
      <c r="E65" s="36" t="s">
        <v>606</v>
      </c>
    </row>
    <row r="66" spans="1:16" ht="25.5">
      <c r="A66" s="25" t="s">
        <v>46</v>
      </c>
      <c s="29" t="s">
        <v>101</v>
      </c>
      <c s="29" t="s">
        <v>815</v>
      </c>
      <c s="25" t="s">
        <v>48</v>
      </c>
      <c s="30" t="s">
        <v>816</v>
      </c>
      <c s="31" t="s">
        <v>60</v>
      </c>
      <c s="32">
        <v>3.5</v>
      </c>
      <c s="33">
        <v>0</v>
      </c>
      <c s="34">
        <f>ROUND(ROUND(H66,2)*ROUND(G66,3),2)</f>
      </c>
      <c r="O66">
        <f>(I66*0)/100</f>
      </c>
      <c t="s">
        <v>27</v>
      </c>
    </row>
    <row r="67" spans="1:5" ht="12.75">
      <c r="A67" s="35" t="s">
        <v>51</v>
      </c>
      <c r="E67" s="36" t="s">
        <v>48</v>
      </c>
    </row>
    <row r="68" spans="1:5" ht="12.75">
      <c r="A68" s="37" t="s">
        <v>52</v>
      </c>
      <c r="E68" s="38" t="s">
        <v>817</v>
      </c>
    </row>
    <row r="69" spans="1:5" ht="63.75">
      <c r="A69" t="s">
        <v>53</v>
      </c>
      <c r="E69" s="36" t="s">
        <v>602</v>
      </c>
    </row>
    <row r="70" spans="1:16" ht="25.5">
      <c r="A70" s="25" t="s">
        <v>46</v>
      </c>
      <c s="29" t="s">
        <v>105</v>
      </c>
      <c s="29" t="s">
        <v>818</v>
      </c>
      <c s="25" t="s">
        <v>48</v>
      </c>
      <c s="30" t="s">
        <v>819</v>
      </c>
      <c s="31" t="s">
        <v>533</v>
      </c>
      <c s="32">
        <v>17.5</v>
      </c>
      <c s="33">
        <v>0</v>
      </c>
      <c s="34">
        <f>ROUND(ROUND(H70,2)*ROUND(G70,3),2)</f>
      </c>
      <c r="O70">
        <f>(I70*0)/100</f>
      </c>
      <c t="s">
        <v>27</v>
      </c>
    </row>
    <row r="71" spans="1:5" ht="12.75">
      <c r="A71" s="35" t="s">
        <v>51</v>
      </c>
      <c r="E71" s="36" t="s">
        <v>48</v>
      </c>
    </row>
    <row r="72" spans="1:5" ht="51">
      <c r="A72" s="37" t="s">
        <v>52</v>
      </c>
      <c r="E72" s="38" t="s">
        <v>820</v>
      </c>
    </row>
    <row r="73" spans="1:5" ht="25.5">
      <c r="A73" t="s">
        <v>53</v>
      </c>
      <c r="E73" s="36" t="s">
        <v>606</v>
      </c>
    </row>
    <row r="74" spans="1:16" ht="12.75">
      <c r="A74" s="25" t="s">
        <v>46</v>
      </c>
      <c s="29" t="s">
        <v>109</v>
      </c>
      <c s="29" t="s">
        <v>599</v>
      </c>
      <c s="25" t="s">
        <v>48</v>
      </c>
      <c s="30" t="s">
        <v>600</v>
      </c>
      <c s="31" t="s">
        <v>292</v>
      </c>
      <c s="32">
        <v>8.55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51</v>
      </c>
      <c r="E75" s="36" t="s">
        <v>48</v>
      </c>
    </row>
    <row r="76" spans="1:5" ht="12.75">
      <c r="A76" s="37" t="s">
        <v>52</v>
      </c>
      <c r="E76" s="38" t="s">
        <v>821</v>
      </c>
    </row>
    <row r="77" spans="1:5" ht="63.75">
      <c r="A77" t="s">
        <v>53</v>
      </c>
      <c r="E77" s="36" t="s">
        <v>602</v>
      </c>
    </row>
    <row r="78" spans="1:16" ht="12.75">
      <c r="A78" s="25" t="s">
        <v>46</v>
      </c>
      <c s="29" t="s">
        <v>113</v>
      </c>
      <c s="29" t="s">
        <v>603</v>
      </c>
      <c s="25" t="s">
        <v>48</v>
      </c>
      <c s="30" t="s">
        <v>604</v>
      </c>
      <c s="31" t="s">
        <v>533</v>
      </c>
      <c s="32">
        <v>410.4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51</v>
      </c>
      <c r="E79" s="36" t="s">
        <v>48</v>
      </c>
    </row>
    <row r="80" spans="1:5" ht="12.75">
      <c r="A80" s="37" t="s">
        <v>52</v>
      </c>
      <c r="E80" s="38" t="s">
        <v>822</v>
      </c>
    </row>
    <row r="81" spans="1:5" ht="25.5">
      <c r="A81" t="s">
        <v>53</v>
      </c>
      <c r="E81" s="36" t="s">
        <v>606</v>
      </c>
    </row>
    <row r="82" spans="1:16" ht="12.75">
      <c r="A82" s="25" t="s">
        <v>46</v>
      </c>
      <c s="29" t="s">
        <v>118</v>
      </c>
      <c s="29" t="s">
        <v>415</v>
      </c>
      <c s="25" t="s">
        <v>48</v>
      </c>
      <c s="30" t="s">
        <v>416</v>
      </c>
      <c s="31" t="s">
        <v>292</v>
      </c>
      <c s="32">
        <v>11.99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51</v>
      </c>
      <c r="E83" s="36" t="s">
        <v>48</v>
      </c>
    </row>
    <row r="84" spans="1:5" ht="38.25">
      <c r="A84" s="37" t="s">
        <v>52</v>
      </c>
      <c r="E84" s="38" t="s">
        <v>823</v>
      </c>
    </row>
    <row r="85" spans="1:5" ht="369.75">
      <c r="A85" t="s">
        <v>53</v>
      </c>
      <c r="E85" s="36" t="s">
        <v>418</v>
      </c>
    </row>
    <row r="86" spans="1:16" ht="12.75">
      <c r="A86" s="25" t="s">
        <v>46</v>
      </c>
      <c s="29" t="s">
        <v>122</v>
      </c>
      <c s="29" t="s">
        <v>419</v>
      </c>
      <c s="25" t="s">
        <v>48</v>
      </c>
      <c s="30" t="s">
        <v>420</v>
      </c>
      <c s="31" t="s">
        <v>421</v>
      </c>
      <c s="32">
        <v>239.8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51</v>
      </c>
      <c r="E87" s="36" t="s">
        <v>48</v>
      </c>
    </row>
    <row r="88" spans="1:5" ht="38.25">
      <c r="A88" s="37" t="s">
        <v>52</v>
      </c>
      <c r="E88" s="38" t="s">
        <v>824</v>
      </c>
    </row>
    <row r="89" spans="1:5" ht="25.5">
      <c r="A89" t="s">
        <v>53</v>
      </c>
      <c r="E89" s="36" t="s">
        <v>423</v>
      </c>
    </row>
    <row r="90" spans="1:16" ht="12.75">
      <c r="A90" s="25" t="s">
        <v>46</v>
      </c>
      <c s="29" t="s">
        <v>126</v>
      </c>
      <c s="29" t="s">
        <v>609</v>
      </c>
      <c s="25" t="s">
        <v>48</v>
      </c>
      <c s="30" t="s">
        <v>610</v>
      </c>
      <c s="31" t="s">
        <v>292</v>
      </c>
      <c s="32">
        <v>11.99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51</v>
      </c>
      <c r="E91" s="36" t="s">
        <v>48</v>
      </c>
    </row>
    <row r="92" spans="1:5" ht="38.25">
      <c r="A92" s="37" t="s">
        <v>52</v>
      </c>
      <c r="E92" s="38" t="s">
        <v>823</v>
      </c>
    </row>
    <row r="93" spans="1:5" ht="369.75">
      <c r="A93" t="s">
        <v>53</v>
      </c>
      <c r="E93" s="36" t="s">
        <v>611</v>
      </c>
    </row>
    <row r="94" spans="1:16" ht="12.75">
      <c r="A94" s="25" t="s">
        <v>46</v>
      </c>
      <c s="29" t="s">
        <v>130</v>
      </c>
      <c s="29" t="s">
        <v>612</v>
      </c>
      <c s="25" t="s">
        <v>48</v>
      </c>
      <c s="30" t="s">
        <v>613</v>
      </c>
      <c s="31" t="s">
        <v>421</v>
      </c>
      <c s="32">
        <v>239.8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51</v>
      </c>
      <c r="E95" s="36" t="s">
        <v>48</v>
      </c>
    </row>
    <row r="96" spans="1:5" ht="38.25">
      <c r="A96" s="37" t="s">
        <v>52</v>
      </c>
      <c r="E96" s="38" t="s">
        <v>824</v>
      </c>
    </row>
    <row r="97" spans="1:5" ht="25.5">
      <c r="A97" t="s">
        <v>53</v>
      </c>
      <c r="E97" s="36" t="s">
        <v>423</v>
      </c>
    </row>
    <row r="98" spans="1:16" ht="12.75">
      <c r="A98" s="25" t="s">
        <v>46</v>
      </c>
      <c s="29" t="s">
        <v>134</v>
      </c>
      <c s="29" t="s">
        <v>616</v>
      </c>
      <c s="25" t="s">
        <v>48</v>
      </c>
      <c s="30" t="s">
        <v>617</v>
      </c>
      <c s="31" t="s">
        <v>292</v>
      </c>
      <c s="32">
        <v>7.5</v>
      </c>
      <c s="33">
        <v>0</v>
      </c>
      <c s="34">
        <f>ROUND(ROUND(H98,2)*ROUND(G98,3),2)</f>
      </c>
      <c r="O98">
        <f>(I98*0)/100</f>
      </c>
      <c t="s">
        <v>27</v>
      </c>
    </row>
    <row r="99" spans="1:5" ht="12.75">
      <c r="A99" s="35" t="s">
        <v>51</v>
      </c>
      <c r="E99" s="36" t="s">
        <v>48</v>
      </c>
    </row>
    <row r="100" spans="1:5" ht="12.75">
      <c r="A100" s="37" t="s">
        <v>52</v>
      </c>
      <c r="E100" s="38" t="s">
        <v>825</v>
      </c>
    </row>
    <row r="101" spans="1:5" ht="242.25">
      <c r="A101" t="s">
        <v>53</v>
      </c>
      <c r="E101" s="36" t="s">
        <v>619</v>
      </c>
    </row>
    <row r="102" spans="1:16" ht="12.75">
      <c r="A102" s="25" t="s">
        <v>46</v>
      </c>
      <c s="29" t="s">
        <v>138</v>
      </c>
      <c s="29" t="s">
        <v>428</v>
      </c>
      <c s="25" t="s">
        <v>48</v>
      </c>
      <c s="30" t="s">
        <v>429</v>
      </c>
      <c s="31" t="s">
        <v>287</v>
      </c>
      <c s="32">
        <v>28.5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51</v>
      </c>
      <c r="E103" s="36" t="s">
        <v>48</v>
      </c>
    </row>
    <row r="104" spans="1:5" ht="12.75">
      <c r="A104" s="37" t="s">
        <v>52</v>
      </c>
      <c r="E104" s="38" t="s">
        <v>826</v>
      </c>
    </row>
    <row r="105" spans="1:5" ht="25.5">
      <c r="A105" t="s">
        <v>53</v>
      </c>
      <c r="E105" s="36" t="s">
        <v>431</v>
      </c>
    </row>
    <row r="106" spans="1:16" ht="12.75">
      <c r="A106" s="25" t="s">
        <v>46</v>
      </c>
      <c s="29" t="s">
        <v>141</v>
      </c>
      <c s="29" t="s">
        <v>432</v>
      </c>
      <c s="25" t="s">
        <v>48</v>
      </c>
      <c s="30" t="s">
        <v>433</v>
      </c>
      <c s="31" t="s">
        <v>287</v>
      </c>
      <c s="32">
        <v>28.5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51</v>
      </c>
      <c r="E107" s="36" t="s">
        <v>48</v>
      </c>
    </row>
    <row r="108" spans="1:5" ht="12.75">
      <c r="A108" s="37" t="s">
        <v>52</v>
      </c>
      <c r="E108" s="38" t="s">
        <v>826</v>
      </c>
    </row>
    <row r="109" spans="1:5" ht="25.5">
      <c r="A109" t="s">
        <v>53</v>
      </c>
      <c r="E109" s="36" t="s">
        <v>431</v>
      </c>
    </row>
    <row r="110" spans="1:18" ht="12.75" customHeight="1">
      <c r="A110" s="6" t="s">
        <v>43</v>
      </c>
      <c s="6"/>
      <c s="40" t="s">
        <v>33</v>
      </c>
      <c s="6"/>
      <c s="27" t="s">
        <v>442</v>
      </c>
      <c s="6"/>
      <c s="6"/>
      <c s="6"/>
      <c s="41">
        <f>0+Q110</f>
      </c>
      <c r="O110">
        <f>0+R110</f>
      </c>
      <c r="Q110">
        <f>0+I111+I115</f>
      </c>
      <c>
        <f>0+O111+O115</f>
      </c>
    </row>
    <row r="111" spans="1:16" ht="12.75">
      <c r="A111" s="25" t="s">
        <v>46</v>
      </c>
      <c s="29" t="s">
        <v>144</v>
      </c>
      <c s="29" t="s">
        <v>574</v>
      </c>
      <c s="25" t="s">
        <v>48</v>
      </c>
      <c s="30" t="s">
        <v>575</v>
      </c>
      <c s="31" t="s">
        <v>292</v>
      </c>
      <c s="32">
        <v>8.64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12.75">
      <c r="A112" s="35" t="s">
        <v>51</v>
      </c>
      <c r="E112" s="36" t="s">
        <v>48</v>
      </c>
    </row>
    <row r="113" spans="1:5" ht="12.75">
      <c r="A113" s="37" t="s">
        <v>52</v>
      </c>
      <c r="E113" s="38" t="s">
        <v>827</v>
      </c>
    </row>
    <row r="114" spans="1:5" ht="369.75">
      <c r="A114" t="s">
        <v>53</v>
      </c>
      <c r="E114" s="36" t="s">
        <v>446</v>
      </c>
    </row>
    <row r="115" spans="1:16" ht="12.75">
      <c r="A115" s="25" t="s">
        <v>46</v>
      </c>
      <c s="29" t="s">
        <v>147</v>
      </c>
      <c s="29" t="s">
        <v>624</v>
      </c>
      <c s="25" t="s">
        <v>48</v>
      </c>
      <c s="30" t="s">
        <v>625</v>
      </c>
      <c s="31" t="s">
        <v>292</v>
      </c>
      <c s="32">
        <v>19.35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12.75">
      <c r="A116" s="35" t="s">
        <v>51</v>
      </c>
      <c r="E116" s="36" t="s">
        <v>48</v>
      </c>
    </row>
    <row r="117" spans="1:5" ht="51">
      <c r="A117" s="37" t="s">
        <v>52</v>
      </c>
      <c r="E117" s="38" t="s">
        <v>828</v>
      </c>
    </row>
    <row r="118" spans="1:5" ht="38.25">
      <c r="A118" t="s">
        <v>53</v>
      </c>
      <c r="E118" s="36" t="s">
        <v>627</v>
      </c>
    </row>
    <row r="119" spans="1:18" ht="12.75" customHeight="1">
      <c r="A119" s="6" t="s">
        <v>43</v>
      </c>
      <c s="6"/>
      <c s="40" t="s">
        <v>35</v>
      </c>
      <c s="6"/>
      <c s="27" t="s">
        <v>454</v>
      </c>
      <c s="6"/>
      <c s="6"/>
      <c s="6"/>
      <c s="41">
        <f>0+Q119</f>
      </c>
      <c r="O119">
        <f>0+R119</f>
      </c>
      <c r="Q119">
        <f>0+I120+I124+I128+I132+I136+I140+I144+I148</f>
      </c>
      <c>
        <f>0+O120+O124+O128+O132+O136+O140+O144+O148</f>
      </c>
    </row>
    <row r="120" spans="1:16" ht="12.75">
      <c r="A120" s="25" t="s">
        <v>46</v>
      </c>
      <c s="29" t="s">
        <v>150</v>
      </c>
      <c s="29" t="s">
        <v>829</v>
      </c>
      <c s="25" t="s">
        <v>48</v>
      </c>
      <c s="30" t="s">
        <v>830</v>
      </c>
      <c s="31" t="s">
        <v>287</v>
      </c>
      <c s="32">
        <v>4</v>
      </c>
      <c s="33">
        <v>0</v>
      </c>
      <c s="34">
        <f>ROUND(ROUND(H120,2)*ROUND(G120,3),2)</f>
      </c>
      <c r="O120">
        <f>(I120*0)/100</f>
      </c>
      <c t="s">
        <v>27</v>
      </c>
    </row>
    <row r="121" spans="1:5" ht="12.75">
      <c r="A121" s="35" t="s">
        <v>51</v>
      </c>
      <c r="E121" s="36" t="s">
        <v>48</v>
      </c>
    </row>
    <row r="122" spans="1:5" ht="12.75">
      <c r="A122" s="37" t="s">
        <v>52</v>
      </c>
      <c r="E122" s="38" t="s">
        <v>831</v>
      </c>
    </row>
    <row r="123" spans="1:5" ht="102">
      <c r="A123" t="s">
        <v>53</v>
      </c>
      <c r="E123" s="36" t="s">
        <v>832</v>
      </c>
    </row>
    <row r="124" spans="1:16" ht="12.75">
      <c r="A124" s="25" t="s">
        <v>46</v>
      </c>
      <c s="29" t="s">
        <v>153</v>
      </c>
      <c s="29" t="s">
        <v>628</v>
      </c>
      <c s="25" t="s">
        <v>48</v>
      </c>
      <c s="30" t="s">
        <v>629</v>
      </c>
      <c s="31" t="s">
        <v>287</v>
      </c>
      <c s="32">
        <v>43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12.75">
      <c r="A125" s="35" t="s">
        <v>51</v>
      </c>
      <c r="E125" s="36" t="s">
        <v>48</v>
      </c>
    </row>
    <row r="126" spans="1:5" ht="12.75">
      <c r="A126" s="37" t="s">
        <v>52</v>
      </c>
      <c r="E126" s="38" t="s">
        <v>833</v>
      </c>
    </row>
    <row r="127" spans="1:5" ht="51">
      <c r="A127" t="s">
        <v>53</v>
      </c>
      <c r="E127" s="36" t="s">
        <v>631</v>
      </c>
    </row>
    <row r="128" spans="1:16" ht="12.75">
      <c r="A128" s="25" t="s">
        <v>46</v>
      </c>
      <c s="29" t="s">
        <v>156</v>
      </c>
      <c s="29" t="s">
        <v>632</v>
      </c>
      <c s="25" t="s">
        <v>48</v>
      </c>
      <c s="30" t="s">
        <v>633</v>
      </c>
      <c s="31" t="s">
        <v>287</v>
      </c>
      <c s="32">
        <v>86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51</v>
      </c>
      <c r="E129" s="36" t="s">
        <v>48</v>
      </c>
    </row>
    <row r="130" spans="1:5" ht="12.75">
      <c r="A130" s="37" t="s">
        <v>52</v>
      </c>
      <c r="E130" s="38" t="s">
        <v>834</v>
      </c>
    </row>
    <row r="131" spans="1:5" ht="51">
      <c r="A131" t="s">
        <v>53</v>
      </c>
      <c r="E131" s="36" t="s">
        <v>631</v>
      </c>
    </row>
    <row r="132" spans="1:16" ht="12.75">
      <c r="A132" s="25" t="s">
        <v>46</v>
      </c>
      <c s="29" t="s">
        <v>159</v>
      </c>
      <c s="29" t="s">
        <v>835</v>
      </c>
      <c s="25" t="s">
        <v>48</v>
      </c>
      <c s="30" t="s">
        <v>836</v>
      </c>
      <c s="31" t="s">
        <v>292</v>
      </c>
      <c s="32">
        <v>1.72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51</v>
      </c>
      <c r="E133" s="36" t="s">
        <v>48</v>
      </c>
    </row>
    <row r="134" spans="1:5" ht="12.75">
      <c r="A134" s="37" t="s">
        <v>52</v>
      </c>
      <c r="E134" s="38" t="s">
        <v>837</v>
      </c>
    </row>
    <row r="135" spans="1:5" ht="140.25">
      <c r="A135" t="s">
        <v>53</v>
      </c>
      <c r="E135" s="36" t="s">
        <v>638</v>
      </c>
    </row>
    <row r="136" spans="1:16" ht="12.75">
      <c r="A136" s="25" t="s">
        <v>46</v>
      </c>
      <c s="29" t="s">
        <v>163</v>
      </c>
      <c s="29" t="s">
        <v>838</v>
      </c>
      <c s="25" t="s">
        <v>48</v>
      </c>
      <c s="30" t="s">
        <v>839</v>
      </c>
      <c s="31" t="s">
        <v>292</v>
      </c>
      <c s="32">
        <v>2.58</v>
      </c>
      <c s="33">
        <v>0</v>
      </c>
      <c s="34">
        <f>ROUND(ROUND(H136,2)*ROUND(G136,3),2)</f>
      </c>
      <c r="O136">
        <f>(I136*21)/100</f>
      </c>
      <c t="s">
        <v>23</v>
      </c>
    </row>
    <row r="137" spans="1:5" ht="12.75">
      <c r="A137" s="35" t="s">
        <v>51</v>
      </c>
      <c r="E137" s="36" t="s">
        <v>48</v>
      </c>
    </row>
    <row r="138" spans="1:5" ht="12.75">
      <c r="A138" s="37" t="s">
        <v>52</v>
      </c>
      <c r="E138" s="38" t="s">
        <v>840</v>
      </c>
    </row>
    <row r="139" spans="1:5" ht="140.25">
      <c r="A139" t="s">
        <v>53</v>
      </c>
      <c r="E139" s="36" t="s">
        <v>638</v>
      </c>
    </row>
    <row r="140" spans="1:16" ht="12.75">
      <c r="A140" s="25" t="s">
        <v>46</v>
      </c>
      <c s="29" t="s">
        <v>166</v>
      </c>
      <c s="29" t="s">
        <v>841</v>
      </c>
      <c s="25" t="s">
        <v>48</v>
      </c>
      <c s="30" t="s">
        <v>842</v>
      </c>
      <c s="31" t="s">
        <v>292</v>
      </c>
      <c s="32">
        <v>3.87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2.75">
      <c r="A141" s="35" t="s">
        <v>51</v>
      </c>
      <c r="E141" s="36" t="s">
        <v>48</v>
      </c>
    </row>
    <row r="142" spans="1:5" ht="12.75">
      <c r="A142" s="37" t="s">
        <v>52</v>
      </c>
      <c r="E142" s="38" t="s">
        <v>843</v>
      </c>
    </row>
    <row r="143" spans="1:5" ht="140.25">
      <c r="A143" t="s">
        <v>53</v>
      </c>
      <c r="E143" s="36" t="s">
        <v>638</v>
      </c>
    </row>
    <row r="144" spans="1:16" ht="12.75">
      <c r="A144" s="25" t="s">
        <v>46</v>
      </c>
      <c s="29" t="s">
        <v>171</v>
      </c>
      <c s="29" t="s">
        <v>745</v>
      </c>
      <c s="25" t="s">
        <v>48</v>
      </c>
      <c s="30" t="s">
        <v>746</v>
      </c>
      <c s="31" t="s">
        <v>287</v>
      </c>
      <c s="32">
        <v>10</v>
      </c>
      <c s="33">
        <v>0</v>
      </c>
      <c s="34">
        <f>ROUND(ROUND(H144,2)*ROUND(G144,3),2)</f>
      </c>
      <c r="O144">
        <f>(I144*0)/100</f>
      </c>
      <c t="s">
        <v>27</v>
      </c>
    </row>
    <row r="145" spans="1:5" ht="12.75">
      <c r="A145" s="35" t="s">
        <v>51</v>
      </c>
      <c r="E145" s="36" t="s">
        <v>747</v>
      </c>
    </row>
    <row r="146" spans="1:5" ht="12.75">
      <c r="A146" s="37" t="s">
        <v>52</v>
      </c>
      <c r="E146" s="38" t="s">
        <v>844</v>
      </c>
    </row>
    <row r="147" spans="1:5" ht="153">
      <c r="A147" t="s">
        <v>53</v>
      </c>
      <c r="E147" s="36" t="s">
        <v>749</v>
      </c>
    </row>
    <row r="148" spans="1:16" ht="12.75">
      <c r="A148" s="25" t="s">
        <v>46</v>
      </c>
      <c s="29" t="s">
        <v>175</v>
      </c>
      <c s="29" t="s">
        <v>642</v>
      </c>
      <c s="25" t="s">
        <v>48</v>
      </c>
      <c s="30" t="s">
        <v>643</v>
      </c>
      <c s="31" t="s">
        <v>60</v>
      </c>
      <c s="32">
        <v>14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12.75">
      <c r="A149" s="35" t="s">
        <v>51</v>
      </c>
      <c r="E149" s="36" t="s">
        <v>48</v>
      </c>
    </row>
    <row r="150" spans="1:5" ht="12.75">
      <c r="A150" s="37" t="s">
        <v>52</v>
      </c>
      <c r="E150" s="38" t="s">
        <v>845</v>
      </c>
    </row>
    <row r="151" spans="1:5" ht="38.25">
      <c r="A151" t="s">
        <v>53</v>
      </c>
      <c r="E151" s="36" t="s">
        <v>645</v>
      </c>
    </row>
    <row r="152" spans="1:18" ht="12.75" customHeight="1">
      <c r="A152" s="6" t="s">
        <v>43</v>
      </c>
      <c s="6"/>
      <c s="40" t="s">
        <v>40</v>
      </c>
      <c s="6"/>
      <c s="27" t="s">
        <v>506</v>
      </c>
      <c s="6"/>
      <c s="6"/>
      <c s="6"/>
      <c s="41">
        <f>0+Q152</f>
      </c>
      <c r="O152">
        <f>0+R152</f>
      </c>
      <c r="Q152">
        <f>0+I153+I157+I161+I165</f>
      </c>
      <c>
        <f>0+O153+O157+O161+O165</f>
      </c>
    </row>
    <row r="153" spans="1:16" ht="12.75">
      <c r="A153" s="25" t="s">
        <v>46</v>
      </c>
      <c s="29" t="s">
        <v>179</v>
      </c>
      <c s="29" t="s">
        <v>783</v>
      </c>
      <c s="25" t="s">
        <v>48</v>
      </c>
      <c s="30" t="s">
        <v>784</v>
      </c>
      <c s="31" t="s">
        <v>60</v>
      </c>
      <c s="32">
        <v>7</v>
      </c>
      <c s="33">
        <v>0</v>
      </c>
      <c s="34">
        <f>ROUND(ROUND(H153,2)*ROUND(G153,3),2)</f>
      </c>
      <c r="O153">
        <f>(I153*21)/100</f>
      </c>
      <c t="s">
        <v>23</v>
      </c>
    </row>
    <row r="154" spans="1:5" ht="12.75">
      <c r="A154" s="35" t="s">
        <v>51</v>
      </c>
      <c r="E154" s="36" t="s">
        <v>48</v>
      </c>
    </row>
    <row r="155" spans="1:5" ht="12.75">
      <c r="A155" s="37" t="s">
        <v>52</v>
      </c>
      <c r="E155" s="38" t="s">
        <v>846</v>
      </c>
    </row>
    <row r="156" spans="1:5" ht="51">
      <c r="A156" t="s">
        <v>53</v>
      </c>
      <c r="E156" s="36" t="s">
        <v>786</v>
      </c>
    </row>
    <row r="157" spans="1:16" ht="12.75">
      <c r="A157" s="25" t="s">
        <v>46</v>
      </c>
      <c s="29" t="s">
        <v>183</v>
      </c>
      <c s="29" t="s">
        <v>847</v>
      </c>
      <c s="25" t="s">
        <v>48</v>
      </c>
      <c s="30" t="s">
        <v>848</v>
      </c>
      <c s="31" t="s">
        <v>60</v>
      </c>
      <c s="32">
        <v>7</v>
      </c>
      <c s="33">
        <v>0</v>
      </c>
      <c s="34">
        <f>ROUND(ROUND(H157,2)*ROUND(G157,3),2)</f>
      </c>
      <c r="O157">
        <f>(I157*0)/100</f>
      </c>
      <c t="s">
        <v>27</v>
      </c>
    </row>
    <row r="158" spans="1:5" ht="12.75">
      <c r="A158" s="35" t="s">
        <v>51</v>
      </c>
      <c r="E158" s="36" t="s">
        <v>48</v>
      </c>
    </row>
    <row r="159" spans="1:5" ht="12.75">
      <c r="A159" s="37" t="s">
        <v>52</v>
      </c>
      <c r="E159" s="38" t="s">
        <v>849</v>
      </c>
    </row>
    <row r="160" spans="1:5" ht="51">
      <c r="A160" t="s">
        <v>53</v>
      </c>
      <c r="E160" s="36" t="s">
        <v>786</v>
      </c>
    </row>
    <row r="161" spans="1:16" ht="12.75">
      <c r="A161" s="25" t="s">
        <v>46</v>
      </c>
      <c s="29" t="s">
        <v>188</v>
      </c>
      <c s="29" t="s">
        <v>850</v>
      </c>
      <c s="25" t="s">
        <v>48</v>
      </c>
      <c s="30" t="s">
        <v>851</v>
      </c>
      <c s="31" t="s">
        <v>60</v>
      </c>
      <c s="32">
        <v>14</v>
      </c>
      <c s="33">
        <v>0</v>
      </c>
      <c s="34">
        <f>ROUND(ROUND(H161,2)*ROUND(G161,3),2)</f>
      </c>
      <c r="O161">
        <f>(I161*21)/100</f>
      </c>
      <c t="s">
        <v>23</v>
      </c>
    </row>
    <row r="162" spans="1:5" ht="12.75">
      <c r="A162" s="35" t="s">
        <v>51</v>
      </c>
      <c r="E162" s="36" t="s">
        <v>48</v>
      </c>
    </row>
    <row r="163" spans="1:5" ht="12.75">
      <c r="A163" s="37" t="s">
        <v>52</v>
      </c>
      <c r="E163" s="38" t="s">
        <v>852</v>
      </c>
    </row>
    <row r="164" spans="1:5" ht="25.5">
      <c r="A164" t="s">
        <v>53</v>
      </c>
      <c r="E164" s="36" t="s">
        <v>654</v>
      </c>
    </row>
    <row r="165" spans="1:16" ht="12.75">
      <c r="A165" s="25" t="s">
        <v>46</v>
      </c>
      <c s="29" t="s">
        <v>191</v>
      </c>
      <c s="29" t="s">
        <v>853</v>
      </c>
      <c s="25" t="s">
        <v>48</v>
      </c>
      <c s="30" t="s">
        <v>854</v>
      </c>
      <c s="31" t="s">
        <v>287</v>
      </c>
      <c s="32">
        <v>38.88</v>
      </c>
      <c s="33">
        <v>0</v>
      </c>
      <c s="34">
        <f>ROUND(ROUND(H165,2)*ROUND(G165,3),2)</f>
      </c>
      <c r="O165">
        <f>(I165*21)/100</f>
      </c>
      <c t="s">
        <v>23</v>
      </c>
    </row>
    <row r="166" spans="1:5" ht="12.75">
      <c r="A166" s="35" t="s">
        <v>51</v>
      </c>
      <c r="E166" s="36" t="s">
        <v>48</v>
      </c>
    </row>
    <row r="167" spans="1:5" ht="12.75">
      <c r="A167" s="37" t="s">
        <v>52</v>
      </c>
      <c r="E167" s="38" t="s">
        <v>855</v>
      </c>
    </row>
    <row r="168" spans="1:5" ht="267.75">
      <c r="A168" t="s">
        <v>53</v>
      </c>
      <c r="E168" s="36" t="s">
        <v>856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0+O8+O33+O70+O75+O104+O113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857</v>
      </c>
      <c s="42">
        <f>0+I8+I33+I70+I75+I104+I113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857</v>
      </c>
      <c s="6"/>
      <c s="18" t="s">
        <v>858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368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25.5">
      <c r="A9" s="25" t="s">
        <v>46</v>
      </c>
      <c s="29" t="s">
        <v>29</v>
      </c>
      <c s="29" t="s">
        <v>369</v>
      </c>
      <c s="25" t="s">
        <v>48</v>
      </c>
      <c s="30" t="s">
        <v>370</v>
      </c>
      <c s="31" t="s">
        <v>371</v>
      </c>
      <c s="32">
        <v>39.27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51</v>
      </c>
      <c r="E10" s="36" t="s">
        <v>48</v>
      </c>
    </row>
    <row r="11" spans="1:5" ht="25.5">
      <c r="A11" s="37" t="s">
        <v>52</v>
      </c>
      <c r="E11" s="38" t="s">
        <v>859</v>
      </c>
    </row>
    <row r="12" spans="1:5" ht="140.25">
      <c r="A12" t="s">
        <v>53</v>
      </c>
      <c r="E12" s="36" t="s">
        <v>373</v>
      </c>
    </row>
    <row r="13" spans="1:16" ht="25.5">
      <c r="A13" s="25" t="s">
        <v>46</v>
      </c>
      <c s="29" t="s">
        <v>23</v>
      </c>
      <c s="29" t="s">
        <v>551</v>
      </c>
      <c s="25" t="s">
        <v>48</v>
      </c>
      <c s="30" t="s">
        <v>552</v>
      </c>
      <c s="31" t="s">
        <v>371</v>
      </c>
      <c s="32">
        <v>43.01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51</v>
      </c>
      <c r="E14" s="36" t="s">
        <v>48</v>
      </c>
    </row>
    <row r="15" spans="1:5" ht="25.5">
      <c r="A15" s="37" t="s">
        <v>52</v>
      </c>
      <c r="E15" s="38" t="s">
        <v>860</v>
      </c>
    </row>
    <row r="16" spans="1:5" ht="140.25">
      <c r="A16" t="s">
        <v>53</v>
      </c>
      <c r="E16" s="36" t="s">
        <v>373</v>
      </c>
    </row>
    <row r="17" spans="1:16" ht="25.5">
      <c r="A17" s="25" t="s">
        <v>46</v>
      </c>
      <c s="29" t="s">
        <v>22</v>
      </c>
      <c s="29" t="s">
        <v>592</v>
      </c>
      <c s="25" t="s">
        <v>48</v>
      </c>
      <c s="30" t="s">
        <v>593</v>
      </c>
      <c s="31" t="s">
        <v>371</v>
      </c>
      <c s="32">
        <v>28.44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51</v>
      </c>
      <c r="E18" s="36" t="s">
        <v>48</v>
      </c>
    </row>
    <row r="19" spans="1:5" ht="25.5">
      <c r="A19" s="37" t="s">
        <v>52</v>
      </c>
      <c r="E19" s="38" t="s">
        <v>861</v>
      </c>
    </row>
    <row r="20" spans="1:5" ht="140.25">
      <c r="A20" t="s">
        <v>53</v>
      </c>
      <c r="E20" s="36" t="s">
        <v>373</v>
      </c>
    </row>
    <row r="21" spans="1:16" ht="12.75">
      <c r="A21" s="25" t="s">
        <v>46</v>
      </c>
      <c s="29" t="s">
        <v>33</v>
      </c>
      <c s="29" t="s">
        <v>392</v>
      </c>
      <c s="25" t="s">
        <v>48</v>
      </c>
      <c s="30" t="s">
        <v>393</v>
      </c>
      <c s="31" t="s">
        <v>50</v>
      </c>
      <c s="32">
        <v>1</v>
      </c>
      <c s="33">
        <v>0</v>
      </c>
      <c s="34">
        <f>ROUND(ROUND(H21,2)*ROUND(G21,3),2)</f>
      </c>
      <c r="O21">
        <f>(I21*0)/100</f>
      </c>
      <c t="s">
        <v>27</v>
      </c>
    </row>
    <row r="22" spans="1:5" ht="25.5">
      <c r="A22" s="35" t="s">
        <v>51</v>
      </c>
      <c r="E22" s="36" t="s">
        <v>595</v>
      </c>
    </row>
    <row r="23" spans="1:5" ht="12.75">
      <c r="A23" s="37" t="s">
        <v>52</v>
      </c>
      <c r="E23" s="38" t="s">
        <v>48</v>
      </c>
    </row>
    <row r="24" spans="1:5" ht="12.75">
      <c r="A24" t="s">
        <v>53</v>
      </c>
      <c r="E24" s="36" t="s">
        <v>395</v>
      </c>
    </row>
    <row r="25" spans="1:16" ht="25.5">
      <c r="A25" s="25" t="s">
        <v>46</v>
      </c>
      <c s="29" t="s">
        <v>35</v>
      </c>
      <c s="29" t="s">
        <v>596</v>
      </c>
      <c s="25" t="s">
        <v>48</v>
      </c>
      <c s="30" t="s">
        <v>597</v>
      </c>
      <c s="31" t="s">
        <v>50</v>
      </c>
      <c s="32">
        <v>2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12.75">
      <c r="A26" s="35" t="s">
        <v>51</v>
      </c>
      <c r="E26" s="36" t="s">
        <v>598</v>
      </c>
    </row>
    <row r="27" spans="1:5" ht="12.75">
      <c r="A27" s="37" t="s">
        <v>52</v>
      </c>
      <c r="E27" s="38" t="s">
        <v>48</v>
      </c>
    </row>
    <row r="28" spans="1:5" ht="12.75">
      <c r="A28" t="s">
        <v>53</v>
      </c>
      <c r="E28" s="36" t="s">
        <v>395</v>
      </c>
    </row>
    <row r="29" spans="1:16" ht="12.75">
      <c r="A29" s="25" t="s">
        <v>46</v>
      </c>
      <c s="29" t="s">
        <v>37</v>
      </c>
      <c s="29" t="s">
        <v>560</v>
      </c>
      <c s="25" t="s">
        <v>48</v>
      </c>
      <c s="30" t="s">
        <v>281</v>
      </c>
      <c s="31" t="s">
        <v>339</v>
      </c>
      <c s="32">
        <v>1</v>
      </c>
      <c s="33">
        <v>0</v>
      </c>
      <c s="34">
        <f>ROUND(ROUND(H29,2)*ROUND(G29,3),2)</f>
      </c>
      <c r="O29">
        <f>(I29*0)/100</f>
      </c>
      <c t="s">
        <v>27</v>
      </c>
    </row>
    <row r="30" spans="1:5" ht="12.75">
      <c r="A30" s="35" t="s">
        <v>51</v>
      </c>
      <c r="E30" s="36" t="s">
        <v>48</v>
      </c>
    </row>
    <row r="31" spans="1:5" ht="12.75">
      <c r="A31" s="37" t="s">
        <v>52</v>
      </c>
      <c r="E31" s="38" t="s">
        <v>48</v>
      </c>
    </row>
    <row r="32" spans="1:5" ht="12.75">
      <c r="A32" t="s">
        <v>53</v>
      </c>
      <c r="E32" s="36" t="s">
        <v>283</v>
      </c>
    </row>
    <row r="33" spans="1:18" ht="12.75" customHeight="1">
      <c r="A33" s="6" t="s">
        <v>43</v>
      </c>
      <c s="6"/>
      <c s="40" t="s">
        <v>29</v>
      </c>
      <c s="6"/>
      <c s="27" t="s">
        <v>278</v>
      </c>
      <c s="6"/>
      <c s="6"/>
      <c s="6"/>
      <c s="41">
        <f>0+Q33</f>
      </c>
      <c r="O33">
        <f>0+R33</f>
      </c>
      <c r="Q33">
        <f>0+I34+I38+I42+I46+I50+I54+I58+I62+I66</f>
      </c>
      <c>
        <f>0+O34+O38+O42+O46+O50+O54+O58+O62+O66</f>
      </c>
    </row>
    <row r="34" spans="1:16" ht="12.75">
      <c r="A34" s="25" t="s">
        <v>46</v>
      </c>
      <c s="29" t="s">
        <v>71</v>
      </c>
      <c s="29" t="s">
        <v>599</v>
      </c>
      <c s="25" t="s">
        <v>48</v>
      </c>
      <c s="30" t="s">
        <v>600</v>
      </c>
      <c s="31" t="s">
        <v>292</v>
      </c>
      <c s="32">
        <v>11.85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51</v>
      </c>
      <c r="E35" s="36" t="s">
        <v>48</v>
      </c>
    </row>
    <row r="36" spans="1:5" ht="12.75">
      <c r="A36" s="37" t="s">
        <v>52</v>
      </c>
      <c r="E36" s="38" t="s">
        <v>862</v>
      </c>
    </row>
    <row r="37" spans="1:5" ht="63.75">
      <c r="A37" t="s">
        <v>53</v>
      </c>
      <c r="E37" s="36" t="s">
        <v>602</v>
      </c>
    </row>
    <row r="38" spans="1:16" ht="12.75">
      <c r="A38" s="25" t="s">
        <v>46</v>
      </c>
      <c s="29" t="s">
        <v>75</v>
      </c>
      <c s="29" t="s">
        <v>603</v>
      </c>
      <c s="25" t="s">
        <v>48</v>
      </c>
      <c s="30" t="s">
        <v>604</v>
      </c>
      <c s="31" t="s">
        <v>533</v>
      </c>
      <c s="32">
        <v>568.8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51</v>
      </c>
      <c r="E39" s="36" t="s">
        <v>48</v>
      </c>
    </row>
    <row r="40" spans="1:5" ht="12.75">
      <c r="A40" s="37" t="s">
        <v>52</v>
      </c>
      <c r="E40" s="38" t="s">
        <v>863</v>
      </c>
    </row>
    <row r="41" spans="1:5" ht="25.5">
      <c r="A41" t="s">
        <v>53</v>
      </c>
      <c r="E41" s="36" t="s">
        <v>606</v>
      </c>
    </row>
    <row r="42" spans="1:16" ht="12.75">
      <c r="A42" s="25" t="s">
        <v>46</v>
      </c>
      <c s="29" t="s">
        <v>40</v>
      </c>
      <c s="29" t="s">
        <v>415</v>
      </c>
      <c s="25" t="s">
        <v>48</v>
      </c>
      <c s="30" t="s">
        <v>416</v>
      </c>
      <c s="31" t="s">
        <v>292</v>
      </c>
      <c s="32">
        <v>18.7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51</v>
      </c>
      <c r="E43" s="36" t="s">
        <v>48</v>
      </c>
    </row>
    <row r="44" spans="1:5" ht="25.5">
      <c r="A44" s="37" t="s">
        <v>52</v>
      </c>
      <c r="E44" s="38" t="s">
        <v>864</v>
      </c>
    </row>
    <row r="45" spans="1:5" ht="369.75">
      <c r="A45" t="s">
        <v>53</v>
      </c>
      <c r="E45" s="36" t="s">
        <v>418</v>
      </c>
    </row>
    <row r="46" spans="1:16" ht="12.75">
      <c r="A46" s="25" t="s">
        <v>46</v>
      </c>
      <c s="29" t="s">
        <v>42</v>
      </c>
      <c s="29" t="s">
        <v>419</v>
      </c>
      <c s="25" t="s">
        <v>48</v>
      </c>
      <c s="30" t="s">
        <v>420</v>
      </c>
      <c s="31" t="s">
        <v>421</v>
      </c>
      <c s="32">
        <v>374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51</v>
      </c>
      <c r="E47" s="36" t="s">
        <v>48</v>
      </c>
    </row>
    <row r="48" spans="1:5" ht="25.5">
      <c r="A48" s="37" t="s">
        <v>52</v>
      </c>
      <c r="E48" s="38" t="s">
        <v>865</v>
      </c>
    </row>
    <row r="49" spans="1:5" ht="25.5">
      <c r="A49" t="s">
        <v>53</v>
      </c>
      <c r="E49" s="36" t="s">
        <v>423</v>
      </c>
    </row>
    <row r="50" spans="1:16" ht="12.75">
      <c r="A50" s="25" t="s">
        <v>46</v>
      </c>
      <c s="29" t="s">
        <v>85</v>
      </c>
      <c s="29" t="s">
        <v>609</v>
      </c>
      <c s="25" t="s">
        <v>48</v>
      </c>
      <c s="30" t="s">
        <v>610</v>
      </c>
      <c s="31" t="s">
        <v>292</v>
      </c>
      <c s="32">
        <v>18.7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51</v>
      </c>
      <c r="E51" s="36" t="s">
        <v>48</v>
      </c>
    </row>
    <row r="52" spans="1:5" ht="25.5">
      <c r="A52" s="37" t="s">
        <v>52</v>
      </c>
      <c r="E52" s="38" t="s">
        <v>864</v>
      </c>
    </row>
    <row r="53" spans="1:5" ht="369.75">
      <c r="A53" t="s">
        <v>53</v>
      </c>
      <c r="E53" s="36" t="s">
        <v>611</v>
      </c>
    </row>
    <row r="54" spans="1:16" ht="12.75">
      <c r="A54" s="25" t="s">
        <v>46</v>
      </c>
      <c s="29" t="s">
        <v>89</v>
      </c>
      <c s="29" t="s">
        <v>612</v>
      </c>
      <c s="25" t="s">
        <v>48</v>
      </c>
      <c s="30" t="s">
        <v>613</v>
      </c>
      <c s="31" t="s">
        <v>421</v>
      </c>
      <c s="32">
        <v>374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51</v>
      </c>
      <c r="E55" s="36" t="s">
        <v>48</v>
      </c>
    </row>
    <row r="56" spans="1:5" ht="25.5">
      <c r="A56" s="37" t="s">
        <v>52</v>
      </c>
      <c r="E56" s="38" t="s">
        <v>865</v>
      </c>
    </row>
    <row r="57" spans="1:5" ht="25.5">
      <c r="A57" t="s">
        <v>53</v>
      </c>
      <c r="E57" s="36" t="s">
        <v>423</v>
      </c>
    </row>
    <row r="58" spans="1:16" ht="12.75">
      <c r="A58" s="25" t="s">
        <v>46</v>
      </c>
      <c s="29" t="s">
        <v>93</v>
      </c>
      <c s="29" t="s">
        <v>616</v>
      </c>
      <c s="25" t="s">
        <v>48</v>
      </c>
      <c s="30" t="s">
        <v>617</v>
      </c>
      <c s="31" t="s">
        <v>292</v>
      </c>
      <c s="32">
        <v>12</v>
      </c>
      <c s="33">
        <v>0</v>
      </c>
      <c s="34">
        <f>ROUND(ROUND(H58,2)*ROUND(G58,3),2)</f>
      </c>
      <c r="O58">
        <f>(I58*0)/100</f>
      </c>
      <c t="s">
        <v>27</v>
      </c>
    </row>
    <row r="59" spans="1:5" ht="12.75">
      <c r="A59" s="35" t="s">
        <v>51</v>
      </c>
      <c r="E59" s="36" t="s">
        <v>48</v>
      </c>
    </row>
    <row r="60" spans="1:5" ht="12.75">
      <c r="A60" s="37" t="s">
        <v>52</v>
      </c>
      <c r="E60" s="38" t="s">
        <v>866</v>
      </c>
    </row>
    <row r="61" spans="1:5" ht="242.25">
      <c r="A61" t="s">
        <v>53</v>
      </c>
      <c r="E61" s="36" t="s">
        <v>619</v>
      </c>
    </row>
    <row r="62" spans="1:16" ht="12.75">
      <c r="A62" s="25" t="s">
        <v>46</v>
      </c>
      <c s="29" t="s">
        <v>97</v>
      </c>
      <c s="29" t="s">
        <v>428</v>
      </c>
      <c s="25" t="s">
        <v>48</v>
      </c>
      <c s="30" t="s">
        <v>429</v>
      </c>
      <c s="31" t="s">
        <v>287</v>
      </c>
      <c s="32">
        <v>42.5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51</v>
      </c>
      <c r="E63" s="36" t="s">
        <v>48</v>
      </c>
    </row>
    <row r="64" spans="1:5" ht="12.75">
      <c r="A64" s="37" t="s">
        <v>52</v>
      </c>
      <c r="E64" s="38" t="s">
        <v>867</v>
      </c>
    </row>
    <row r="65" spans="1:5" ht="25.5">
      <c r="A65" t="s">
        <v>53</v>
      </c>
      <c r="E65" s="36" t="s">
        <v>431</v>
      </c>
    </row>
    <row r="66" spans="1:16" ht="12.75">
      <c r="A66" s="25" t="s">
        <v>46</v>
      </c>
      <c s="29" t="s">
        <v>101</v>
      </c>
      <c s="29" t="s">
        <v>432</v>
      </c>
      <c s="25" t="s">
        <v>48</v>
      </c>
      <c s="30" t="s">
        <v>433</v>
      </c>
      <c s="31" t="s">
        <v>287</v>
      </c>
      <c s="32">
        <v>42.5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51</v>
      </c>
      <c r="E67" s="36" t="s">
        <v>48</v>
      </c>
    </row>
    <row r="68" spans="1:5" ht="12.75">
      <c r="A68" s="37" t="s">
        <v>52</v>
      </c>
      <c r="E68" s="38" t="s">
        <v>867</v>
      </c>
    </row>
    <row r="69" spans="1:5" ht="25.5">
      <c r="A69" t="s">
        <v>53</v>
      </c>
      <c r="E69" s="36" t="s">
        <v>431</v>
      </c>
    </row>
    <row r="70" spans="1:18" ht="12.75" customHeight="1">
      <c r="A70" s="6" t="s">
        <v>43</v>
      </c>
      <c s="6"/>
      <c s="40" t="s">
        <v>33</v>
      </c>
      <c s="6"/>
      <c s="27" t="s">
        <v>442</v>
      </c>
      <c s="6"/>
      <c s="6"/>
      <c s="6"/>
      <c s="41">
        <f>0+Q70</f>
      </c>
      <c r="O70">
        <f>0+R70</f>
      </c>
      <c r="Q70">
        <f>0+I71</f>
      </c>
      <c>
        <f>0+O71</f>
      </c>
    </row>
    <row r="71" spans="1:16" ht="12.75">
      <c r="A71" s="25" t="s">
        <v>46</v>
      </c>
      <c s="29" t="s">
        <v>105</v>
      </c>
      <c s="29" t="s">
        <v>624</v>
      </c>
      <c s="25" t="s">
        <v>48</v>
      </c>
      <c s="30" t="s">
        <v>625</v>
      </c>
      <c s="31" t="s">
        <v>292</v>
      </c>
      <c s="32">
        <v>27.65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12.75">
      <c r="A72" s="35" t="s">
        <v>51</v>
      </c>
      <c r="E72" s="36" t="s">
        <v>48</v>
      </c>
    </row>
    <row r="73" spans="1:5" ht="12.75">
      <c r="A73" s="37" t="s">
        <v>52</v>
      </c>
      <c r="E73" s="38" t="s">
        <v>868</v>
      </c>
    </row>
    <row r="74" spans="1:5" ht="38.25">
      <c r="A74" t="s">
        <v>53</v>
      </c>
      <c r="E74" s="36" t="s">
        <v>627</v>
      </c>
    </row>
    <row r="75" spans="1:18" ht="12.75" customHeight="1">
      <c r="A75" s="6" t="s">
        <v>43</v>
      </c>
      <c s="6"/>
      <c s="40" t="s">
        <v>35</v>
      </c>
      <c s="6"/>
      <c s="27" t="s">
        <v>454</v>
      </c>
      <c s="6"/>
      <c s="6"/>
      <c s="6"/>
      <c s="41">
        <f>0+Q75</f>
      </c>
      <c r="O75">
        <f>0+R75</f>
      </c>
      <c r="Q75">
        <f>0+I76+I80+I84+I88+I92+I96+I100</f>
      </c>
      <c>
        <f>0+O76+O80+O84+O88+O92+O96+O100</f>
      </c>
    </row>
    <row r="76" spans="1:16" ht="12.75">
      <c r="A76" s="25" t="s">
        <v>46</v>
      </c>
      <c s="29" t="s">
        <v>109</v>
      </c>
      <c s="29" t="s">
        <v>829</v>
      </c>
      <c s="25" t="s">
        <v>48</v>
      </c>
      <c s="30" t="s">
        <v>830</v>
      </c>
      <c s="31" t="s">
        <v>287</v>
      </c>
      <c s="32">
        <v>6</v>
      </c>
      <c s="33">
        <v>0</v>
      </c>
      <c s="34">
        <f>ROUND(ROUND(H76,2)*ROUND(G76,3),2)</f>
      </c>
      <c r="O76">
        <f>(I76*0)/100</f>
      </c>
      <c t="s">
        <v>27</v>
      </c>
    </row>
    <row r="77" spans="1:5" ht="12.75">
      <c r="A77" s="35" t="s">
        <v>51</v>
      </c>
      <c r="E77" s="36" t="s">
        <v>48</v>
      </c>
    </row>
    <row r="78" spans="1:5" ht="12.75">
      <c r="A78" s="37" t="s">
        <v>52</v>
      </c>
      <c r="E78" s="38" t="s">
        <v>869</v>
      </c>
    </row>
    <row r="79" spans="1:5" ht="102">
      <c r="A79" t="s">
        <v>53</v>
      </c>
      <c r="E79" s="36" t="s">
        <v>832</v>
      </c>
    </row>
    <row r="80" spans="1:16" ht="12.75">
      <c r="A80" s="25" t="s">
        <v>46</v>
      </c>
      <c s="29" t="s">
        <v>113</v>
      </c>
      <c s="29" t="s">
        <v>628</v>
      </c>
      <c s="25" t="s">
        <v>48</v>
      </c>
      <c s="30" t="s">
        <v>629</v>
      </c>
      <c s="31" t="s">
        <v>287</v>
      </c>
      <c s="32">
        <v>79</v>
      </c>
      <c s="33">
        <v>0</v>
      </c>
      <c s="34">
        <f>ROUND(ROUND(H80,2)*ROUND(G80,3),2)</f>
      </c>
      <c r="O80">
        <f>(I80*21)/100</f>
      </c>
      <c t="s">
        <v>23</v>
      </c>
    </row>
    <row r="81" spans="1:5" ht="12.75">
      <c r="A81" s="35" t="s">
        <v>51</v>
      </c>
      <c r="E81" s="36" t="s">
        <v>48</v>
      </c>
    </row>
    <row r="82" spans="1:5" ht="12.75">
      <c r="A82" s="37" t="s">
        <v>52</v>
      </c>
      <c r="E82" s="38" t="s">
        <v>870</v>
      </c>
    </row>
    <row r="83" spans="1:5" ht="51">
      <c r="A83" t="s">
        <v>53</v>
      </c>
      <c r="E83" s="36" t="s">
        <v>631</v>
      </c>
    </row>
    <row r="84" spans="1:16" ht="12.75">
      <c r="A84" s="25" t="s">
        <v>46</v>
      </c>
      <c s="29" t="s">
        <v>118</v>
      </c>
      <c s="29" t="s">
        <v>632</v>
      </c>
      <c s="25" t="s">
        <v>48</v>
      </c>
      <c s="30" t="s">
        <v>633</v>
      </c>
      <c s="31" t="s">
        <v>287</v>
      </c>
      <c s="32">
        <v>158</v>
      </c>
      <c s="33">
        <v>0</v>
      </c>
      <c s="34">
        <f>ROUND(ROUND(H84,2)*ROUND(G84,3),2)</f>
      </c>
      <c r="O84">
        <f>(I84*21)/100</f>
      </c>
      <c t="s">
        <v>23</v>
      </c>
    </row>
    <row r="85" spans="1:5" ht="12.75">
      <c r="A85" s="35" t="s">
        <v>51</v>
      </c>
      <c r="E85" s="36" t="s">
        <v>48</v>
      </c>
    </row>
    <row r="86" spans="1:5" ht="12.75">
      <c r="A86" s="37" t="s">
        <v>52</v>
      </c>
      <c r="E86" s="38" t="s">
        <v>871</v>
      </c>
    </row>
    <row r="87" spans="1:5" ht="51">
      <c r="A87" t="s">
        <v>53</v>
      </c>
      <c r="E87" s="36" t="s">
        <v>631</v>
      </c>
    </row>
    <row r="88" spans="1:16" ht="12.75">
      <c r="A88" s="25" t="s">
        <v>46</v>
      </c>
      <c s="29" t="s">
        <v>122</v>
      </c>
      <c s="29" t="s">
        <v>835</v>
      </c>
      <c s="25" t="s">
        <v>48</v>
      </c>
      <c s="30" t="s">
        <v>836</v>
      </c>
      <c s="31" t="s">
        <v>292</v>
      </c>
      <c s="32">
        <v>3.16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12.75">
      <c r="A89" s="35" t="s">
        <v>51</v>
      </c>
      <c r="E89" s="36" t="s">
        <v>48</v>
      </c>
    </row>
    <row r="90" spans="1:5" ht="12.75">
      <c r="A90" s="37" t="s">
        <v>52</v>
      </c>
      <c r="E90" s="38" t="s">
        <v>872</v>
      </c>
    </row>
    <row r="91" spans="1:5" ht="140.25">
      <c r="A91" t="s">
        <v>53</v>
      </c>
      <c r="E91" s="36" t="s">
        <v>638</v>
      </c>
    </row>
    <row r="92" spans="1:16" ht="12.75">
      <c r="A92" s="25" t="s">
        <v>46</v>
      </c>
      <c s="29" t="s">
        <v>126</v>
      </c>
      <c s="29" t="s">
        <v>838</v>
      </c>
      <c s="25" t="s">
        <v>48</v>
      </c>
      <c s="30" t="s">
        <v>839</v>
      </c>
      <c s="31" t="s">
        <v>292</v>
      </c>
      <c s="32">
        <v>4.74</v>
      </c>
      <c s="33">
        <v>0</v>
      </c>
      <c s="34">
        <f>ROUND(ROUND(H92,2)*ROUND(G92,3),2)</f>
      </c>
      <c r="O92">
        <f>(I92*21)/100</f>
      </c>
      <c t="s">
        <v>23</v>
      </c>
    </row>
    <row r="93" spans="1:5" ht="12.75">
      <c r="A93" s="35" t="s">
        <v>51</v>
      </c>
      <c r="E93" s="36" t="s">
        <v>48</v>
      </c>
    </row>
    <row r="94" spans="1:5" ht="12.75">
      <c r="A94" s="37" t="s">
        <v>52</v>
      </c>
      <c r="E94" s="38" t="s">
        <v>873</v>
      </c>
    </row>
    <row r="95" spans="1:5" ht="140.25">
      <c r="A95" t="s">
        <v>53</v>
      </c>
      <c r="E95" s="36" t="s">
        <v>638</v>
      </c>
    </row>
    <row r="96" spans="1:16" ht="12.75">
      <c r="A96" s="25" t="s">
        <v>46</v>
      </c>
      <c s="29" t="s">
        <v>130</v>
      </c>
      <c s="29" t="s">
        <v>841</v>
      </c>
      <c s="25" t="s">
        <v>48</v>
      </c>
      <c s="30" t="s">
        <v>842</v>
      </c>
      <c s="31" t="s">
        <v>292</v>
      </c>
      <c s="32">
        <v>7.11</v>
      </c>
      <c s="33">
        <v>0</v>
      </c>
      <c s="34">
        <f>ROUND(ROUND(H96,2)*ROUND(G96,3),2)</f>
      </c>
      <c r="O96">
        <f>(I96*21)/100</f>
      </c>
      <c t="s">
        <v>23</v>
      </c>
    </row>
    <row r="97" spans="1:5" ht="12.75">
      <c r="A97" s="35" t="s">
        <v>51</v>
      </c>
      <c r="E97" s="36" t="s">
        <v>48</v>
      </c>
    </row>
    <row r="98" spans="1:5" ht="12.75">
      <c r="A98" s="37" t="s">
        <v>52</v>
      </c>
      <c r="E98" s="38" t="s">
        <v>874</v>
      </c>
    </row>
    <row r="99" spans="1:5" ht="140.25">
      <c r="A99" t="s">
        <v>53</v>
      </c>
      <c r="E99" s="36" t="s">
        <v>638</v>
      </c>
    </row>
    <row r="100" spans="1:16" ht="12.75">
      <c r="A100" s="25" t="s">
        <v>46</v>
      </c>
      <c s="29" t="s">
        <v>134</v>
      </c>
      <c s="29" t="s">
        <v>642</v>
      </c>
      <c s="25" t="s">
        <v>48</v>
      </c>
      <c s="30" t="s">
        <v>643</v>
      </c>
      <c s="31" t="s">
        <v>60</v>
      </c>
      <c s="32">
        <v>12.5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51</v>
      </c>
      <c r="E101" s="36" t="s">
        <v>48</v>
      </c>
    </row>
    <row r="102" spans="1:5" ht="12.75">
      <c r="A102" s="37" t="s">
        <v>52</v>
      </c>
      <c r="E102" s="38" t="s">
        <v>875</v>
      </c>
    </row>
    <row r="103" spans="1:5" ht="38.25">
      <c r="A103" t="s">
        <v>53</v>
      </c>
      <c r="E103" s="36" t="s">
        <v>645</v>
      </c>
    </row>
    <row r="104" spans="1:18" ht="12.75" customHeight="1">
      <c r="A104" s="6" t="s">
        <v>43</v>
      </c>
      <c s="6"/>
      <c s="40" t="s">
        <v>75</v>
      </c>
      <c s="6"/>
      <c s="27" t="s">
        <v>646</v>
      </c>
      <c s="6"/>
      <c s="6"/>
      <c s="6"/>
      <c s="41">
        <f>0+Q104</f>
      </c>
      <c r="O104">
        <f>0+R104</f>
      </c>
      <c r="Q104">
        <f>0+I105+I109</f>
      </c>
      <c>
        <f>0+O105+O109</f>
      </c>
    </row>
    <row r="105" spans="1:16" ht="12.75">
      <c r="A105" s="25" t="s">
        <v>46</v>
      </c>
      <c s="29" t="s">
        <v>138</v>
      </c>
      <c s="29" t="s">
        <v>876</v>
      </c>
      <c s="25" t="s">
        <v>48</v>
      </c>
      <c s="30" t="s">
        <v>877</v>
      </c>
      <c s="31" t="s">
        <v>50</v>
      </c>
      <c s="32">
        <v>3</v>
      </c>
      <c s="33">
        <v>0</v>
      </c>
      <c s="34">
        <f>ROUND(ROUND(H105,2)*ROUND(G105,3),2)</f>
      </c>
      <c r="O105">
        <f>(I105*21)/100</f>
      </c>
      <c t="s">
        <v>23</v>
      </c>
    </row>
    <row r="106" spans="1:5" ht="12.75">
      <c r="A106" s="35" t="s">
        <v>51</v>
      </c>
      <c r="E106" s="36" t="s">
        <v>878</v>
      </c>
    </row>
    <row r="107" spans="1:5" ht="12.75">
      <c r="A107" s="37" t="s">
        <v>52</v>
      </c>
      <c r="E107" s="38" t="s">
        <v>879</v>
      </c>
    </row>
    <row r="108" spans="1:5" ht="25.5">
      <c r="A108" t="s">
        <v>53</v>
      </c>
      <c r="E108" s="36" t="s">
        <v>880</v>
      </c>
    </row>
    <row r="109" spans="1:16" ht="12.75">
      <c r="A109" s="25" t="s">
        <v>46</v>
      </c>
      <c s="29" t="s">
        <v>141</v>
      </c>
      <c s="29" t="s">
        <v>881</v>
      </c>
      <c s="25" t="s">
        <v>48</v>
      </c>
      <c s="30" t="s">
        <v>882</v>
      </c>
      <c s="31" t="s">
        <v>339</v>
      </c>
      <c s="32">
        <v>2</v>
      </c>
      <c s="33">
        <v>0</v>
      </c>
      <c s="34">
        <f>ROUND(ROUND(H109,2)*ROUND(G109,3),2)</f>
      </c>
      <c r="O109">
        <f>(I109*0)/100</f>
      </c>
      <c t="s">
        <v>27</v>
      </c>
    </row>
    <row r="110" spans="1:5" ht="12.75">
      <c r="A110" s="35" t="s">
        <v>51</v>
      </c>
      <c r="E110" s="36" t="s">
        <v>48</v>
      </c>
    </row>
    <row r="111" spans="1:5" ht="38.25">
      <c r="A111" s="37" t="s">
        <v>52</v>
      </c>
      <c r="E111" s="38" t="s">
        <v>883</v>
      </c>
    </row>
    <row r="112" spans="1:5" ht="25.5">
      <c r="A112" t="s">
        <v>53</v>
      </c>
      <c r="E112" s="36" t="s">
        <v>884</v>
      </c>
    </row>
    <row r="113" spans="1:18" ht="12.75" customHeight="1">
      <c r="A113" s="6" t="s">
        <v>43</v>
      </c>
      <c s="6"/>
      <c s="40" t="s">
        <v>40</v>
      </c>
      <c s="6"/>
      <c s="27" t="s">
        <v>506</v>
      </c>
      <c s="6"/>
      <c s="6"/>
      <c s="6"/>
      <c s="41">
        <f>0+Q113</f>
      </c>
      <c r="O113">
        <f>0+R113</f>
      </c>
      <c r="Q113">
        <f>0+I114+I118+I122+I126+I130+I134</f>
      </c>
      <c>
        <f>0+O114+O118+O122+O126+O130+O134</f>
      </c>
    </row>
    <row r="114" spans="1:16" ht="25.5">
      <c r="A114" s="25" t="s">
        <v>46</v>
      </c>
      <c s="29" t="s">
        <v>144</v>
      </c>
      <c s="29" t="s">
        <v>885</v>
      </c>
      <c s="25" t="s">
        <v>48</v>
      </c>
      <c s="30" t="s">
        <v>886</v>
      </c>
      <c s="31" t="s">
        <v>50</v>
      </c>
      <c s="32">
        <v>2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51</v>
      </c>
      <c r="E115" s="36" t="s">
        <v>887</v>
      </c>
    </row>
    <row r="116" spans="1:5" ht="12.75">
      <c r="A116" s="37" t="s">
        <v>52</v>
      </c>
      <c r="E116" s="38" t="s">
        <v>888</v>
      </c>
    </row>
    <row r="117" spans="1:5" ht="25.5">
      <c r="A117" t="s">
        <v>53</v>
      </c>
      <c r="E117" s="36" t="s">
        <v>889</v>
      </c>
    </row>
    <row r="118" spans="1:16" ht="12.75">
      <c r="A118" s="25" t="s">
        <v>46</v>
      </c>
      <c s="29" t="s">
        <v>147</v>
      </c>
      <c s="29" t="s">
        <v>890</v>
      </c>
      <c s="25" t="s">
        <v>48</v>
      </c>
      <c s="30" t="s">
        <v>891</v>
      </c>
      <c s="31" t="s">
        <v>50</v>
      </c>
      <c s="32">
        <v>2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12.75">
      <c r="A119" s="35" t="s">
        <v>51</v>
      </c>
      <c r="E119" s="36" t="s">
        <v>48</v>
      </c>
    </row>
    <row r="120" spans="1:5" ht="12.75">
      <c r="A120" s="37" t="s">
        <v>52</v>
      </c>
      <c r="E120" s="38" t="s">
        <v>892</v>
      </c>
    </row>
    <row r="121" spans="1:5" ht="25.5">
      <c r="A121" t="s">
        <v>53</v>
      </c>
      <c r="E121" s="36" t="s">
        <v>893</v>
      </c>
    </row>
    <row r="122" spans="1:16" ht="25.5">
      <c r="A122" s="25" t="s">
        <v>46</v>
      </c>
      <c s="29" t="s">
        <v>150</v>
      </c>
      <c s="29" t="s">
        <v>894</v>
      </c>
      <c s="25" t="s">
        <v>48</v>
      </c>
      <c s="30" t="s">
        <v>895</v>
      </c>
      <c s="31" t="s">
        <v>287</v>
      </c>
      <c s="32">
        <v>12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12.75">
      <c r="A123" s="35" t="s">
        <v>51</v>
      </c>
      <c r="E123" s="36" t="s">
        <v>48</v>
      </c>
    </row>
    <row r="124" spans="1:5" ht="51">
      <c r="A124" s="37" t="s">
        <v>52</v>
      </c>
      <c r="E124" s="38" t="s">
        <v>896</v>
      </c>
    </row>
    <row r="125" spans="1:5" ht="38.25">
      <c r="A125" t="s">
        <v>53</v>
      </c>
      <c r="E125" s="36" t="s">
        <v>897</v>
      </c>
    </row>
    <row r="126" spans="1:16" ht="25.5">
      <c r="A126" s="25" t="s">
        <v>46</v>
      </c>
      <c s="29" t="s">
        <v>153</v>
      </c>
      <c s="29" t="s">
        <v>898</v>
      </c>
      <c s="25" t="s">
        <v>48</v>
      </c>
      <c s="30" t="s">
        <v>899</v>
      </c>
      <c s="31" t="s">
        <v>287</v>
      </c>
      <c s="32">
        <v>12</v>
      </c>
      <c s="33">
        <v>0</v>
      </c>
      <c s="34">
        <f>ROUND(ROUND(H126,2)*ROUND(G126,3),2)</f>
      </c>
      <c r="O126">
        <f>(I126*21)/100</f>
      </c>
      <c t="s">
        <v>23</v>
      </c>
    </row>
    <row r="127" spans="1:5" ht="12.75">
      <c r="A127" s="35" t="s">
        <v>51</v>
      </c>
      <c r="E127" s="36" t="s">
        <v>48</v>
      </c>
    </row>
    <row r="128" spans="1:5" ht="51">
      <c r="A128" s="37" t="s">
        <v>52</v>
      </c>
      <c r="E128" s="38" t="s">
        <v>896</v>
      </c>
    </row>
    <row r="129" spans="1:5" ht="38.25">
      <c r="A129" t="s">
        <v>53</v>
      </c>
      <c r="E129" s="36" t="s">
        <v>897</v>
      </c>
    </row>
    <row r="130" spans="1:16" ht="12.75">
      <c r="A130" s="25" t="s">
        <v>46</v>
      </c>
      <c s="29" t="s">
        <v>156</v>
      </c>
      <c s="29" t="s">
        <v>847</v>
      </c>
      <c s="25" t="s">
        <v>48</v>
      </c>
      <c s="30" t="s">
        <v>848</v>
      </c>
      <c s="31" t="s">
        <v>60</v>
      </c>
      <c s="32">
        <v>15</v>
      </c>
      <c s="33">
        <v>0</v>
      </c>
      <c s="34">
        <f>ROUND(ROUND(H130,2)*ROUND(G130,3),2)</f>
      </c>
      <c r="O130">
        <f>(I130*21)/100</f>
      </c>
      <c t="s">
        <v>23</v>
      </c>
    </row>
    <row r="131" spans="1:5" ht="12.75">
      <c r="A131" s="35" t="s">
        <v>51</v>
      </c>
      <c r="E131" s="36" t="s">
        <v>48</v>
      </c>
    </row>
    <row r="132" spans="1:5" ht="12.75">
      <c r="A132" s="37" t="s">
        <v>52</v>
      </c>
      <c r="E132" s="38" t="s">
        <v>900</v>
      </c>
    </row>
    <row r="133" spans="1:5" ht="51">
      <c r="A133" t="s">
        <v>53</v>
      </c>
      <c r="E133" s="36" t="s">
        <v>786</v>
      </c>
    </row>
    <row r="134" spans="1:16" ht="12.75">
      <c r="A134" s="25" t="s">
        <v>46</v>
      </c>
      <c s="29" t="s">
        <v>159</v>
      </c>
      <c s="29" t="s">
        <v>850</v>
      </c>
      <c s="25" t="s">
        <v>48</v>
      </c>
      <c s="30" t="s">
        <v>851</v>
      </c>
      <c s="31" t="s">
        <v>60</v>
      </c>
      <c s="32">
        <v>12.5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12.75">
      <c r="A135" s="35" t="s">
        <v>51</v>
      </c>
      <c r="E135" s="36" t="s">
        <v>48</v>
      </c>
    </row>
    <row r="136" spans="1:5" ht="12.75">
      <c r="A136" s="37" t="s">
        <v>52</v>
      </c>
      <c r="E136" s="38" t="s">
        <v>901</v>
      </c>
    </row>
    <row r="137" spans="1:5" ht="25.5">
      <c r="A137" t="s">
        <v>53</v>
      </c>
      <c r="E137" s="36" t="s">
        <v>654</v>
      </c>
    </row>
  </sheetData>
  <sheetProtection password="C0DF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