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SO 02-06-01" sheetId="2" r:id="rId2"/>
    <sheet name="SO 02-06-02" sheetId="3" r:id="rId3"/>
    <sheet name="SO 02-06-03" sheetId="4" r:id="rId4"/>
    <sheet name="SO 02-07-01" sheetId="5" r:id="rId5"/>
    <sheet name="SO 02-08-01_A" sheetId="6" r:id="rId6"/>
    <sheet name="SO 02-08-01_B" sheetId="7" r:id="rId7"/>
    <sheet name="SO 02-09-01" sheetId="8" r:id="rId8"/>
    <sheet name="SO 98-98" sheetId="9" r:id="rId9"/>
  </sheets>
  <definedNames/>
  <calcPr/>
  <webPublishing/>
</workbook>
</file>

<file path=xl/sharedStrings.xml><?xml version="1.0" encoding="utf-8"?>
<sst xmlns="http://schemas.openxmlformats.org/spreadsheetml/2006/main" count="2053" uniqueCount="302">
  <si>
    <t xml:space="preserve">             Aspe</t>
  </si>
  <si>
    <t>Soupis objektů s DPH</t>
  </si>
  <si>
    <t>S631600208</t>
  </si>
  <si>
    <t>Zvýšení stability skalních masivů na trati Strakonice - Volary, 2. stavba</t>
  </si>
  <si>
    <t>ZŘ</t>
  </si>
  <si>
    <t/>
  </si>
  <si>
    <t>Odbytová cena:</t>
  </si>
  <si>
    <t>OC+DPH:</t>
  </si>
  <si>
    <t>Objekt</t>
  </si>
  <si>
    <t>Popis</t>
  </si>
  <si>
    <t>OC</t>
  </si>
  <si>
    <t>DPH</t>
  </si>
  <si>
    <t>OC+DPH</t>
  </si>
  <si>
    <t>E.1.1.2</t>
  </si>
  <si>
    <t>Železniční spodek</t>
  </si>
  <si>
    <t xml:space="preserve">           Aspe</t>
  </si>
  <si>
    <t xml:space="preserve">  SO 02-06-01</t>
  </si>
  <si>
    <t xml:space="preserve">  Sanace skal v km 36,280 - 36,450</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</si>
  <si>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</si>
  <si>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</si>
  <si>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</si>
  <si>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</si>
  <si>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</si>
  <si>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</si>
  <si>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</si>
  <si>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</si>
  <si>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</si>
  <si>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</si>
  <si>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</si>
  <si>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</si>
  <si>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</si>
  <si>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</si>
  <si>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</si>
  <si>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</si>
  <si>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</si>
  <si>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</si>
  <si>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</si>
  <si>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</si>
  <si>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</si>
  <si>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</si>
  <si>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</si>
  <si>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</si>
  <si>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</si>
  <si>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</si>
  <si>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</si>
  <si>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</si>
  <si>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SO 02-06-01</t>
  </si>
  <si>
    <t>Sanace skal v km 36,280 - 36,450</t>
  </si>
  <si>
    <t>SD</t>
  </si>
  <si>
    <t>0</t>
  </si>
  <si>
    <t>Všeobecné konstrukce a práce</t>
  </si>
  <si>
    <t>P</t>
  </si>
  <si>
    <t>1</t>
  </si>
  <si>
    <t>014102</t>
  </si>
  <si>
    <t>POPLATKY ZA SKLÁDKU</t>
  </si>
  <si>
    <t>T</t>
  </si>
  <si>
    <t>2019_OTSKP</t>
  </si>
  <si>
    <t>PP</t>
  </si>
  <si>
    <t>VV</t>
  </si>
  <si>
    <t>zemina a kamení (z odkopávek, dolamování, vrtů a čištění příkopů) 203,9=203.900 [A]</t>
  </si>
  <si>
    <t>TS</t>
  </si>
  <si>
    <t>zahrnuje veškeré poplatky provozovateli skládky související s uložením odpadu na skládce.</t>
  </si>
  <si>
    <t>014112</t>
  </si>
  <si>
    <t>dřevní hmota 18,5*500*0,001=9.250 [A]</t>
  </si>
  <si>
    <t>Zemní práce</t>
  </si>
  <si>
    <t>111208</t>
  </si>
  <si>
    <t>ODSTRANĚNÍ KŘOVIN S ODVOZEM DO 20KM</t>
  </si>
  <si>
    <t>M2</t>
  </si>
  <si>
    <t>očištění skalních stěn horolezeckou technikou - plošné odstranění keřů 
vč. stažení k zemi a odklizení na hromady 
vč. likvidace štěpkováním, obj. větví ke štěpkování je 18,5 m3 
1344,0*1,39*1,1*0,9=1 849.478 [A]</t>
  </si>
  <si>
    <t>odstranění křovin a stromů do průměru 100 mm  
doprava dřevin na předepsanou vzdálenost  
spálení na hromadách nebo štěpkování</t>
  </si>
  <si>
    <t>4</t>
  </si>
  <si>
    <t>122738</t>
  </si>
  <si>
    <t>ODKOPÁVKY A PROKOPÁVKY OBECNÉ TŘ. I, ODVOZ DO 20KM</t>
  </si>
  <si>
    <t>M3</t>
  </si>
  <si>
    <t>odkopávky, prokopávky s naložením, v hornině tř. 3 a 4 
(13,1+17,7)*1,2*1*0,5=18.480 [A] 
vč. naložení a odvozu na skládku 
poplatek za skládku v položce 014102 
Celkem: A=18.480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</si>
  <si>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</si>
  <si>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5</t>
  </si>
  <si>
    <t>122739</t>
  </si>
  <si>
    <t>PŘÍPLATEK ZA DALŠÍ 1KM DOPRAVY ZEMINY</t>
  </si>
  <si>
    <t>příplatek za odvoz na skládku vzd 80 km</t>
  </si>
  <si>
    <t>18,48*60=1 108.800 [A]</t>
  </si>
  <si>
    <t>položka zahrnuje příplatek k vodorovnému přemístění zeminy za každý další 1km nad 20km</t>
  </si>
  <si>
    <t>6</t>
  </si>
  <si>
    <t>128418</t>
  </si>
  <si>
    <t>DOLAMOVÁNÍ ODKOPÁVEK TŘ. II, ODVOZ DO 20KM</t>
  </si>
  <si>
    <t>očištění skalního objektu horolezeckou technikou s použitím ručního nářadí, průměrná hl. čištění 0,2 m 
(196,7*3,42*1,2*0,5)*0,2=80.726 [A] 
odtěžení nestabilních bloků s použitím pneumatického nářadí 6,3=6.300 [B] 
vč. naložení a odvozu na skládku 
poplatek za skládku v položce 014102 
Celkem: A+B=87.026 [C]</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</si>
  <si>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</si>
  <si>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t>
  </si>
  <si>
    <t>161214</t>
  </si>
  <si>
    <t>VODOROVNÉ PŘEMÍSTĚNÍ RUBANINY NA POVRCHU DO 5 KM</t>
  </si>
  <si>
    <t>přesun odkopávek a kamení vlakem do vlakové stanice</t>
  </si>
  <si>
    <t>18,48+87,026=105.506 [A]</t>
  </si>
  <si>
    <t>Zahrnuje vodorovné přemístění, dopravu, přeložení a manipulaci s rubaninou na povrchu z výrubu v podzemí (včetně rubaniny z nezaviněného nadvýrubu) na skládku, nebo mezideponii do 5km;   
- vodorovné přemístění suti z vybouraných konstrukcí a vybouraných hmot z podzemí na povrchu;   
- potřebnou mechanizaci;  
- měří se v „m3“ v rostlém (nerozpojeném) objemu rubaniny.</t>
  </si>
  <si>
    <t>8</t>
  </si>
  <si>
    <t>16171</t>
  </si>
  <si>
    <t>NAKLÁDÁNÍ RUBANINY</t>
  </si>
  <si>
    <t>naložení zeminy a kamení v místě stavby na vlak  
přeložení zeminy a kamení ve vlakové stanici na nákladní vozidlo</t>
  </si>
  <si>
    <t>(18,48+87,026)*2=211.012 [A]</t>
  </si>
  <si>
    <t>Zahrnuje manipulaci s rubaninou do 50m od místa vzniku a její naložení na dopravní prostředek;  
- potřebnou mechanizaci.</t>
  </si>
  <si>
    <t>Základy</t>
  </si>
  <si>
    <t>9</t>
  </si>
  <si>
    <t>261215</t>
  </si>
  <si>
    <t>VRTY PRO KOTVENÍ A INJEKTÁŽ NA POVRCHU TŘ. II D DO 50MM</t>
  </si>
  <si>
    <t>M</t>
  </si>
  <si>
    <t>Kotvení nestabilních skalních bloků pomocí CKT o dl. 4 m a průměru 25 mm 
Vrt v hor. tř. 5 a 6 o dl. 4,1 m a průměru 40 mm, úklon vrtu 6° 
vrty do skalních stěn vrtacími kladivy pomocí horolezecké techniky 
8*4,1=32.800 [A]</t>
  </si>
  <si>
    <t>položka zahrnuje:  
přemístění, montáž a demontáž vrtných souprav  
svislou dopravu zeminy z vrtu  
vodorovnou dopravu zeminy bez uložení na skládku  
případně nutné pažení dočasné (včetně odpažení) i trvalé</t>
  </si>
  <si>
    <t>10</t>
  </si>
  <si>
    <t>281611</t>
  </si>
  <si>
    <t>INJEKTOVÁNÍ NÍZKOTLAKÉ Z CEMENTOVÝCH POJIV NA POVRCHU</t>
  </si>
  <si>
    <t>nízkotlaká vzestupná injektáž, tlakem do 0,6 Mpa, v hornině  tř. 5 a 6, pro: 
- lokální kotvení, dl. vrtu 4,1 m a průměr 40 mm 
32,8*(3,14*0,02*0,02)=0.041 [A] 
- ocelové sítě 60 x 80 mm, dl. vrtu 3,3 m a průměr 40 mm 
980,1*(3,14*0,02*0,02)=1.231 [B] 
- ocelové sítě 80 x 100 mm, dl. vrtu 3,3 m a průměr 40 mm 
716,1*(3,14*0,02*0,02)=0.899 [C] 
Celkem: A+B+C=2.171 [D]</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</si>
  <si>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</si>
  <si>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11</t>
  </si>
  <si>
    <t>289941R</t>
  </si>
  <si>
    <t>ZPEVNĚNÍ SKALNÍCH PLOCH Z OCELOVÝCH SÍTÍ HOROLEZECKÝM ZPŮSOBEM</t>
  </si>
  <si>
    <t>zpevnění skalních stěn horolezeckou technikou ocelovými sítěmi: 
- s povrch. úpravou Zn+Al, oka 60 x 80 mm 
((132,3*3,42*1,2)+(349,6*1,39*1,1))*1,2=1 292.997 [A] 
- s výrobně vpleteným podélným lanem, oka 80 x 100 mm 
((75,1*3,42*1,2)+(312,4*1,39*1,1))*1,2=943.044 [B] 
vč. vrtů v hornině tř. 5 a 6, o dl. 3,3 m, průměru 40 mm a úklonu 4° 
vč. kotvení obvodového lana pomocí CKT o dl. 3,2 m, průměru 25 mm, á 3 m 
vč. kotvení v pl. v základ. rastru pomocí CKT dl. 3,2 m, průměru 25 mm, 3 x 3 m 
Celkem: A+B=2 236.041 [C]</t>
  </si>
  <si>
    <t>Položka zahrnuje:  
- dodávku předepsaných sítí  
- úpravu, očištění a ochranu podkladu  
- ukotvení sítě na skalní stěně horolezci  
- vrty pro kotvy  
- dodání a osazení kotev předepsané délky v předepsaném rastru  
- nutné přesahy  
- mimostaveništní a vnitrostaveništní dopravu</t>
  </si>
  <si>
    <t>12</t>
  </si>
  <si>
    <t>289972</t>
  </si>
  <si>
    <t>OPLÁŠTĚNÍ (ZPEVNĚNÍ) Z GEOMŘÍŽOVIN</t>
  </si>
  <si>
    <t>zpevnění svahů extrudovanou georohoží, tl. min. 13 mm, hustota min 900 kg/cm3 
328,0=328.000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</si>
  <si>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</si>
  <si>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 xml:space="preserve">  SO 02-06-02</t>
  </si>
  <si>
    <t xml:space="preserve">  Sanace skal v km 36,600 - 36,780</t>
  </si>
  <si>
    <t>SO 02-06-02</t>
  </si>
  <si>
    <t>Sanace skal v km 36,600 - 36,780</t>
  </si>
  <si>
    <t>zemina a kamení (z odkopávek, dolamování, vrtů a čištění příkopů) 343,0=343.000 [A]</t>
  </si>
  <si>
    <t>dřevní hmota 30,5*500*0,001=15.250 [A]</t>
  </si>
  <si>
    <t>očištění skalních stěn horolezeckou technikou - plošné odstranění keřů 
vč. stažení k zemi a odklizení na hromady 
vč. likvidace štěpkováním, obj. větví ke štěpkování je 30,5 m3 
(1566,1+784,5)*1,31*1,1*0,9=3 048.493 [A]</t>
  </si>
  <si>
    <t>odkopávky, prokopávky s naložením, v hornině tř. 3 a 4 
23,0=23.000 [A] 
vč. naložení a odvozu na skládku 
poplatek za skládku v položce 014102</t>
  </si>
  <si>
    <t>očištění skalního objektu horolezeckou technikou s použitím ručního nářadí, průměrná hl. čištění 0,2 m 
((117,0+118,6)*3,63*1,2*0,7)*0,2=143.678 [A] 
odtěžení nestabilních bloků s použitím pneumatického nářadí 2,5+9,8=12.300 [B] 
vč. naložení a odvozu na skládku 
poplatek za skládku v položce 014102 
Celkem: A+B=155.978 [C]</t>
  </si>
  <si>
    <t>23+155,978=178.978 [A]</t>
  </si>
  <si>
    <t>Kotvení nestabilních skalních bloků pomocí CKT o dl. 4m a průměru 25mm 
Vrt v hor. tř. 5 a 6 o dl. 4,1m a průměru 40mm, 
vrty do skalních stěn vrtacími kladivy pomocí horolezecké techniky 
6*4,1=24.600 [A]</t>
  </si>
  <si>
    <t>261715</t>
  </si>
  <si>
    <t>HORIZONTÁLNÍ VRTY TŘ I A II NA POVRCHU D DO 50MM</t>
  </si>
  <si>
    <t>systém horizontálních odvodňovacích vrtů, o průměru 50 mm, délce 5m a sklonem min. 5%, 
9*5,0=45.000 [A]</t>
  </si>
  <si>
    <t>26A21</t>
  </si>
  <si>
    <t>VRTY PRO SLOUPKY OPLOCENÍ TŘ. TĚŽITELNOSTI II D DO 150MM</t>
  </si>
  <si>
    <t>vrty pro osazení plotových sloupků, pro sloupky DN76mm  
vč. odvozu vytěženého materiálu a uložení na skládku</t>
  </si>
  <si>
    <t>(15+28)*1,0=43.000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</si>
  <si>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</si>
  <si>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272373</t>
  </si>
  <si>
    <t>VÝZTUŽENÍ PLOTOVÝCH SLOUPKŮ Z LAN</t>
  </si>
  <si>
    <t>vyztužení oplocení ocelovými lany kotvenými do země, vyztužení každé druhé pole 2x do stran, krajní sloupek 3x  
lano prům. 10mm dl. cca 3m, hmotnost 0,346 kg/m  
kompletní dodávka a montáž vč. spojovacího a uchycovacího materiálu</t>
  </si>
  <si>
    <t>((8+15)*2+4)*3,0*0,000346=0.052 [A]</t>
  </si>
  <si>
    <t>- dodání předpínací výztuže, kotev, spojek a dalšího potřebného materiálu  v požadované kvalitě pro zavedení  předpětí,  včetně  nutného  prodloužení  pro  zakotvení,  spojkové,  respektive  kotevní  zařízení,  stříhání,  řezání,  úpravy tvaru a vytvoření svazků výztuže,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a obetonování kotev,  
- pomocné konstrukce a práce pro uložení a upevnění výztuže a trub a všech potřebných zařízení, včetně předpínacího,  
- zednické výpomoci pro montáž předpínací výztuže,  
- úprava výztuže pro osazení doplňkových konstrukcí,  
- ochrana výztuže do doby jejího zabetonování,  
- vodivé  propojení  výztuže, která je součástí ochrany konstrukce  proti vlivům bludných proudů, vyvedení do měřících skříní nebo míst.  
Dokumentace pro zadání stavby může dále předepsat, že cena položky ještě obsahuje například:  
- dodání a injektování speciální injektážní hmotou,  
- ochranu výztuže do doby jejího zainjektování, je-li prováděno v jiné fázi výstavby,  
- povrchovou antikorozní úpravu výztuže,  
- separaci výztuže,  
- osazení měřicích zařízení a úpravy pro ně,  
- osazení měřících skříní nebo míst pro měření bludných proudů.</t>
  </si>
  <si>
    <t>nízkotlaká vzestupná injektáž, tlakem do 0,6 Mpa, v hornině tř. 5 a 6, pro: 
- lokální kotvení, dl. vrtu 4,1 m a průměr 40 mm 
24,6*(3,14*0,02*0,02)=0.031 [A] 
- ocelové sítě 60 x 80 mm, dl. vrtu 3 m a průměr 40 mm 
921,0*(3,14*0,02*0,02)=1.157 [B] 
- ocelové sítě 80 x 100 mm, dl. vrtu 3 m a průměr 40 mm 
1563,0*(3,14*0,02*0,02)=1.963 [C] 
Celkem: A+B+C=3.151 [D]</t>
  </si>
  <si>
    <t>13</t>
  </si>
  <si>
    <t>285394</t>
  </si>
  <si>
    <t>DODATEČNÉ KOTVENÍ VLEPENÍM BETONÁŘSKÉ VÝZTUŽE D DO 25MM DO VRTŮ</t>
  </si>
  <si>
    <t>KUS</t>
  </si>
  <si>
    <t>uchycení lan plotových sloupků vč. vrtů a likvidace materiálu</t>
  </si>
  <si>
    <t>(8+15)*2+4=50.000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</si>
  <si>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</si>
  <si>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14</t>
  </si>
  <si>
    <t>zpevnění skalních stěn horolezeckou technikou ocelovými sítěmi: 
- s povrch. úpravou Zn+Al, oka 60 x 80 mm 
((66,6*3,63*1,2)+(257,9*1,31*1,1))*1,2=794.092 [A] 
- s výrobně vpleteným podélným lanem, oka 80 x 100 mm 
((105,6*3,63*1,2)+(569,5*1,31*1,1))*1,2=1 536.772 [B] 
vč. vrtů v hornině  tř. 5 a 6, o dl. 3 m, průměru 40 mm a úklonu 6° 
vč. kotvení obvodového lana pomocí CKT o dl. 2,9 m, průměru 25 mm, á 3 m 
vč. kotvení v pl. v základ. rastru pomocí CKT dl. 2,9 m, průměru 25 mm, 3 x 2 m  
Celkem: A+B=2 330.864 [C]</t>
  </si>
  <si>
    <t>15</t>
  </si>
  <si>
    <t>zpevnění svahů extrudovanou georohoží, tl. min. 13 mm, hustota min 900 kg/cm3 pro: 
- ocelové sítě 60 x 80 mm  
(111,5*1,31*1,1)*1,2=192.806 [A] 
- ocelové sítě 80 x 100 mm 
((7,9+7,9)*1,31*1,1)*1,2=27.321 [B] 
Celkem: A+B=220.127 [C]</t>
  </si>
  <si>
    <t>Svislé konstrukce</t>
  </si>
  <si>
    <t>16</t>
  </si>
  <si>
    <t>33894B</t>
  </si>
  <si>
    <t>SLOUPKY OHRADNÍ A PLOTOVÉ KOVOVÉ DODATEČNĚ KOTVENÉ</t>
  </si>
  <si>
    <t>sloupek ocelový 76/6,3, hmotnost 10,8 kg/m, s povrchovou úpravou nátěrem,</t>
  </si>
  <si>
    <t>(15+28)*3,0*0,0108=1.393 [A]</t>
  </si>
  <si>
    <t>- dodání a osazení předepsaného sloupku, kotevní desky a spojovacího materiálu  včetně PKO  
- zřízení a výplň kotevních otvorů  
- předepsané podlití kotevních desek</t>
  </si>
  <si>
    <t>Přidružená stavební výroba</t>
  </si>
  <si>
    <t>17</t>
  </si>
  <si>
    <t>767912</t>
  </si>
  <si>
    <t>OPLOCENÍ Z DRÁTĚNÉHO PLETIVA POZINKOVANÉHO VYSOKOPEVNOSTNÍHO</t>
  </si>
  <si>
    <t>oplocení 5x podélně vyztuženo podélným lanem</t>
  </si>
  <si>
    <t>Ochranný plot v. 2m, pletivo 60 x 80 mm, zpevněné 5 lany, sloupky á 2 m 
(28,0+54,0)*2,25*1,2=221.400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</si>
  <si>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</si>
  <si>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 xml:space="preserve">  SO 02-06-03</t>
  </si>
  <si>
    <t xml:space="preserve">  Sanace skal v km 37,200 - 37,290</t>
  </si>
  <si>
    <t>SO 02-06-03</t>
  </si>
  <si>
    <t>Sanace skal v km 37,200 - 37,290</t>
  </si>
  <si>
    <t>zemina a kamení (z odkopávek, dolamování, vrtů a čištění příkopů) 328,8=328.800 [A]</t>
  </si>
  <si>
    <t>dřevní hmota 19,9*500*0,001=9.950 [A]</t>
  </si>
  <si>
    <t>očištění skalních stěn horolezeckou technikou - plošné odstranění keřů 
vč. stažení k zemi a odklizení na hromady 
vč. likvidace štěpkováním, obj. větví ke štěpkování je 19,9 m3 
(((117,0+222,0)*3,86*1,2)+((183,4+253,7)*1,31*1,1))*0,9 
Celkem: A=1 980.098 [B]</t>
  </si>
  <si>
    <t>odkopávky, prokopávky s naložením, v hornině tř. 3 a 4 
(3,4+7,0)*1,8*0,5=9.360 [A] 
vč. naložení a odvozu na skládku 
poplatek za skládku v položce 014102</t>
  </si>
  <si>
    <t>příplatek za odvoz na skládk vzd 80 km</t>
  </si>
  <si>
    <t>9,36*60=561.600 [A]</t>
  </si>
  <si>
    <t>očištění skalního objektu horolezeckou technikou s použitím ručního nářadí, průměrná hl. čištění 0,2 m 
((117,0+222,0)*3,86*1,2*0,5)*0,2=157.025 [A] 
odtěžení nestabilních bloků s použitím pneumatického nářadí 3,1+4,5=7.600 [B] 
vč. naložení a odvozu na skládku 
poplatek za skládku v položce 014102 
Celkem: A+B=164.625 [C]</t>
  </si>
  <si>
    <t>9,36+164,625=173.985 [A]</t>
  </si>
  <si>
    <t>Kotvení nestabilních skalních bloků pomocí CKT o dl. 4m a průměru 25mm 
Vrt v hor. tř. 5 a 6 o dl. 4,1m a průměru 40mm, 
vrty do skalních stěn vrtacími kladivy pomocí horolezecké techniky 
9*4,1=36.900 [A]</t>
  </si>
  <si>
    <t>nízkotlaká vzestupná injektáž, tlakem do 0,6 Mpa, v hornině tř. V a VI, pro: 
- lokální kotvení, dl. vrtu 4,1 m a průměr 40 mm 
36,9*(3,14*0,02*0,02)=0.046 [A] 
- ocelové sítě 60 x 80 mm, dl. vrtu 2,9 m a průměr 40 mm 
896,1*(3,14*0,02*0,02)=1.126 [B] 
- ocelové sítě 80 x 100 mm, dl. vrtu 3,4 m a průměr 40 mm 
642,6*(3,14*0,02*0,02)=0.807 [C] 
Celkem: A+B+C=1.979 [D]</t>
  </si>
  <si>
    <t>dodatečné nakotvení podezdívky do skalního podloží, pomocí CTK o dl. 0,6 m a průměru 25 mm 
10 ks / 1 m2 podezdívky 
21,0=21.000 [A]</t>
  </si>
  <si>
    <t>zpevnění skalních stěn horolezeckou technikou ocelovými sítěmi: 
- s povrch. úpravou Zn+Al, oka 60 x 80 mm 
((185,1*3,86*1,2)+(182,9*1,31*1,1))*1,2=1 345.131 [A] 
vč. vrtů v hornině  tř. 5 a 6, o dl. 2,9 m, průměru 40 mm a úklonu 6° 
vč. kotvení obvodového lana pomocí CKT o dl. 2,8 m, průměru 25 mm, á 3 m 
vč. kotvení v pl. v základ. rastru pomocí CKT dl. 2,8 m, průměru 25 mm, 3 x 3 m 
- s výrobně vpleteným podélným lanem, oka 80 x 100 mm 
((117,2*3,86*1,2)+(110,8*1,31*1,1))*1,2=843.040 [B] Celkem: A+B=2 188.171 [C] 
vč. vrtů v hornině tř. 5 a 6, o dl. 3,4 m, průměru 40 mm a úklonu 6° 
vč. kotvení obvodového lana pomocí CKT o dl. 3,3 m, průměru 25 mm, á 3 m 
vč. kotvení v pl. v základ. rastru pomocí CKT dl. 3,3 m, průměru 25 mm, 3 x 3 m</t>
  </si>
  <si>
    <t>327212</t>
  </si>
  <si>
    <t>ZDI OPĚRNÉ, ZÁRUBNÍ, NÁBŘEŽNÍ Z LOMOVÉHO KAMENE NA MC</t>
  </si>
  <si>
    <t>podezdění nestabilního převisu pomocí místního, vytěž. kamene 
bude provedeno dodatečné nakotvení podezdívky do skalního podloží pomocné CKT dl. 0,6 m, průměru 25 mm 
1,1*1,9=2.090 [A]</t>
  </si>
  <si>
    <t>položka zahrnuje dodávku a osazení lomového kamene, jeho výběr a případnou úpravu, dodávku předepsané malty, spárování.</t>
  </si>
  <si>
    <t xml:space="preserve">  SO 02-07-01</t>
  </si>
  <si>
    <t xml:space="preserve">  Sanace skal v km 43,970 - 44,100</t>
  </si>
  <si>
    <t>SO 02-07-01</t>
  </si>
  <si>
    <t>Sanace skal v km 43,970 - 44,100</t>
  </si>
  <si>
    <t>zemina a kamení (z odkopávek, dolamování, vrtů a čištění příkopů) 359,5=359.500 [A]</t>
  </si>
  <si>
    <t>dřevní hmota 7,3*500*0,001=3.650 [A]</t>
  </si>
  <si>
    <t>očištění skalních stěn horolezeckou technikou - plošné odstranění keřů 
vč. stažení k zemi a odklizení na hromady 
vč. likvidace štěpkováním, obj. větví ke štěpkování je 7,3 m3 
500,3*1,31*1,1*1,0=720.932 [A]</t>
  </si>
  <si>
    <t>odkopávky, prokopávky s naložením, v hornině tř. 3 a 4 
(22,9+1,2)*1,1*0,5=13.255 [A] 
vč. naložení a odvozu na skládku 
poplatek za skládku v položce 014102</t>
  </si>
  <si>
    <t>13,255*60=795.300 [A]</t>
  </si>
  <si>
    <t>očištění skalního objektu horolezeckou technikou s použitím ručního nářadí, průměrná hl. čištění 0,3 m 
109,5*4,13*1,2*1,0*0,3=162.805 [A] 
odtěžení nestabilních bloků s použitím pneumatického nářadí 12,5=12.500 [B] 
vč. naložení a odvozu na skládku 
poplatek za skládku v položce 014102 
Celkem: A+B=175.305 [C]</t>
  </si>
  <si>
    <t>13,255+175,305=188.560 [A]</t>
  </si>
  <si>
    <t>Kotvení nestabilních skalních bloků pomocí IBO o dl. 4 m a průměru 32 mm 
Vrt v hor. tř. 5 a 6 o dl. 4,1 m a průměru 51 mm, 
vrty do skalních stěn vrtacími kladivy pomocí horolezecké techniky 
6*4,1=24.600 [A]</t>
  </si>
  <si>
    <t>nízkotlaká vzestupná injektáž, tlakem do 0,6 Mpa, v hornině tř. 5 a 6, pro: 
- lokální kotvení, dl. vrtu 4,1 m a průměr 40 mm 
24,6*(3,14*0,0255*0,0255)=0.050 [A]</t>
  </si>
  <si>
    <t>zpevnění skalních stěn horolezeckou technikou ocelovými sítěmi s povrch. úpravou Zn+Al, oka 60 x 80 mm. 
((79,8*4,13*1,2)+(163,4*1,31*1,1))*1,2=757.138 [A] 
vč. kompletního kotvení sítí pomocí IBO, dl. 3,2 m a průměru 32 mm 
vč. kotvení obvodového lana přes šroubovací oka</t>
  </si>
  <si>
    <t>zpevnění svahů extrudovanou georohoží, tl. min. 13 mm, hustota min 900 kg/cm3 pro ocelové sítě 60 x 80 mm 
((21,1+21,0)*1,31*1,1)*1,2=72.799 [A]</t>
  </si>
  <si>
    <t xml:space="preserve">  SO 02-08-01_A</t>
  </si>
  <si>
    <t xml:space="preserve">  Sanace skal v km 53,300 - 53,430</t>
  </si>
  <si>
    <t>SO 02-08-01_A</t>
  </si>
  <si>
    <t>Sanace skal v km 53,300 - 53,430</t>
  </si>
  <si>
    <t>zemina a kamení (z odkopávek, dolamování, vrtů a čištění příkopů) 358,0=358.000 [A]</t>
  </si>
  <si>
    <t>dřevní hmota 16,3*500*0,001=8.150 [A] 
Celkem: A=8.150 [B]</t>
  </si>
  <si>
    <t>očištění skalních stěn horolezeckou technikou - plošné odstranění keřů 
vč. stažení k zemi a odklizení na hromady 
vč. likvidace štěpkováním, obj. větví ke štěpkování je 16,3 m3 
(((40,4+75,5)*5,24*1,2)+((225,4+419,4)*1,52*1,1))*0,9=1 626.196 [A] 
Celkem: A=1 626.196 [B]</t>
  </si>
  <si>
    <t>odkopávky, prokopávky s naložením, v hornině tř. 3 a 4 
16,0=16.000 [A] 
vč. naložení a odvozu na skládku 
poplatek za skládku v položce 014102</t>
  </si>
  <si>
    <t>očištění skalního objektu horolezeckou technikou s použitím ručního nářadí, průměrná hl. čištění 0,2 m 
(((89,6+441,2)*5,24*1,2)*0,25)*0,2=166.884 [A] 
odtěžení nestabilních bloků s použitím pneumatického nářadí 5,9+9,4=15.300 [B] 
vč. naložení a odvozu na skládku 
poplatek za skládku v položce 014102 
Celkem: A+B=182.184 [C]</t>
  </si>
  <si>
    <t>16+182,184=198.184 [A]</t>
  </si>
  <si>
    <t>Kotvení nestabilních skalních bloků pomocí CKT o dl. 4m a průměru 25mm 
Vrt v hor.  tř. 5 a 6 o dl. 4,1m a průměru 40mm, 
vrty do skalních stěn vrtacími kladivy pomocí horolezecké techniky 
56*4,1=229.600 [A]</t>
  </si>
  <si>
    <t>systém horizontálních odvodňovacích vrtů, o průměru 50 mm, délce 5m a sklonem min. 5%, 
3*5,0=15.000 [A]</t>
  </si>
  <si>
    <t>5*1,0=5.000 [A]</t>
  </si>
  <si>
    <t>(3*2+2)*3,0*0,000346=0.008 [A]</t>
  </si>
  <si>
    <t>nízkotlaká vzestupná injektáž, tlakem do 0,6 Mpa, v hornině tř. 5 a 6, pro: 
- lokální kotvení, dl. vrtu 4,1 m a průměr 40 mm 
229,6*(3,14*0,02*0,02)=0.288 [A] 
- ocelové sítě, dl. vrtu 2,5 m a průměr 40 mm 
632,5*(3,14*0,02*0,02)=0.794 [B] 
Celkem: A+B=1.082 [C]</t>
  </si>
  <si>
    <t>3*2+2=8.000 [A]</t>
  </si>
  <si>
    <t>zpevnění skalních stěn horolezeckou technikou ocelovými sítěmi s povrch. úpravou Zn+Al, oka 80 x 100 mm. 
((76,1*5,24*1,2)+(152,3*1,52*1,1))*1,2=879.795 [A] 
vč. vrtů v hornině tř. 5 a 6, o dl. 2,5 m, průměru 40 mm a úklonu 6° 
vč. kotvení obvodového lana pomocí CKT o dl. 2,4 m, průměru 25 mm, á 3 m 
vč. kotvení v pl. v základ. rastru pomocí CKT dl. 2,4 m, průměru 25 mm, 3 x 3 m</t>
  </si>
  <si>
    <t>podezdění nestabilního převisu pomocí místního, vytěž. kamene 
1,0*8,9*1,2=10.680 [A] 
Celkem: A=10.680 [B]</t>
  </si>
  <si>
    <t>Sloupky ochranného plotu, po 2 m. 5*3,0*0,0108=0.162 [A]</t>
  </si>
  <si>
    <t>Ochranný plot v. 2m, pletivo 60 x 80 mm, zpevněné 5 lany, sloupky á 2 m 
8,0*2,25*1,2=21.600 [A]</t>
  </si>
  <si>
    <t xml:space="preserve">  SO 02-08-01_B</t>
  </si>
  <si>
    <t xml:space="preserve">  Sanace skal v km 53,700 - 53,900</t>
  </si>
  <si>
    <t>SO 02-08-01_B</t>
  </si>
  <si>
    <t>Sanace skal v km 53,700 - 53,900</t>
  </si>
  <si>
    <t>zemina a kamení (z odkopávek, dolamování, vrtů a čištění příkopů) 874,5=874.500 [A]</t>
  </si>
  <si>
    <t>dřevní hmota 23,3*500*0,001=11.650 [A] 
Celkem: A=11.650 [B]</t>
  </si>
  <si>
    <t>očištění skalních stěn horolezeckou technikou - plošné odstranění keřů 
vč. stažení k zemi a odklizení na hromady 
vč. likvidace štěpkováním, obj. větví ke štěpkování je 23,3 m3 
(((124,4+244,2)*5,24*1,2)+((263,1+579,9)*1,35*1,1))*0,65=2 320.248 [A]</t>
  </si>
  <si>
    <t>odkopávky, prokopávky s naložením, v hornině tř. 3 a 4 
(92,4+49,6+75,1)*1,0*0,5=108.550 [A] 
vč. naložení a odvozu na skládku 
poplatek za skládku v položce 014102 
Celkem: A=108.550 [B]</t>
  </si>
  <si>
    <t>očištění skalního objektu horolezeckou technikou s použitím ručního nářadí, průměrná hl. čištění 0,2 m 
(((124,4+244,2)*5,24*1,2)*0,55)*0,2=254.953 [A] 
odtěžení nestabilních bloků s použitím pneumatického nářadí 8,7+12,5+(3,5*8,9+2,0*5,0)+(3,5*12,1+2,0*5,0)=114.700 [B] 
vč. naložení a odvozu na skládku 
poplatek za skládku v položce 014102 
Celkem: A+B=369.653 [C]</t>
  </si>
  <si>
    <t>108,550+369,653=478.203 [A]</t>
  </si>
  <si>
    <t>Kotvení nestabilních skalních bloků pomocí IBO o dl. 4 m a průměru 32 mm 
Vrt v hor. tř. 5 a 6 o dl. 4,1 m a průměru 51 mm, úklon vrtu 6° 
vrty do skalních stěn vrtacími kladivy pomocí horolezecké techniky 
8*4,1=32.800 [A]</t>
  </si>
  <si>
    <t>9*1,0=9.000 [A]</t>
  </si>
  <si>
    <t>(5*2+2)*3,0*0,000346=0.012 [A]</t>
  </si>
  <si>
    <t>nízkotlaká vzestupná injektáž, tlakem do 0,6 Mpa, v hornině tř. 5 a 6, pro: 
- lokální kotvení, dl. vrtu 4,1 m a průměr 51 mm 
32,8*(3,14*0,0255*0,0255)=0.067 [A] 
- ocelové sítě, dl. vrtu 3,1 m a průměr 51 mm 
1283,4*(3,14*0,0255*0,0255)=2.620 [B] 
Celkem: A+B=2.687 [C]</t>
  </si>
  <si>
    <t>5*2+2=12.000 [A]</t>
  </si>
  <si>
    <t>zpevnění skalních stěn horolezeckou technikou ocelovými sítěmi s povrch. úpravou Zn+Al, oka 80 x 100 mm. 
1751,0=1 751.000 [A] 
vč. vrtů v hornině tř. 5 a 6, o dl. 3,1 m, průměru 51 mm a úklonu 6° 
vč. kotvení obvodového lana pomocí IBO o dl. 3,0 m, průměru 32 mm, á 3 m 
vč. kotvení v pl. v základ. rastru pomocí BIO dl. 3,0 m, průměru 32 mm, 3 x 3 m</t>
  </si>
  <si>
    <t>zpevnění svahů extrudovanou georohoží, tl. min. 13 mm, hustota min 900 kg/cm3 
197,0=197.000 [A]</t>
  </si>
  <si>
    <t>podezdění nestabilního převisu pomocí místního, vytěž. kamene 
((6,6*2,3)+(2,5*2,0))*1,20=24.216 [A]</t>
  </si>
  <si>
    <t>Sloupky ochranného plotu, po 2 m. 9*3,0*0,0108=0.292 [A]</t>
  </si>
  <si>
    <t>Ochranný plot v. 2m, pletivo 60 x 80 mm, zpevněné 5 lany, sloupky á 2 m 
16,0*2,25*1,2=43.200 [A]</t>
  </si>
  <si>
    <t xml:space="preserve">  SO 02-09-01</t>
  </si>
  <si>
    <t xml:space="preserve">  Sanace skal v km 61,550 - 61,660</t>
  </si>
  <si>
    <t>SO 02-09-01</t>
  </si>
  <si>
    <t>Sanace skal v km 61,550 - 61,660</t>
  </si>
  <si>
    <t>zemina a kamení (z odkopávek, dolamování, vrtů a čištění příkopů) 341,8=341.800 [A]</t>
  </si>
  <si>
    <t>dřevní hmota 22,7*500*0,001=11.350 [A]</t>
  </si>
  <si>
    <t>očištění skalních stěn horolezeckou technikou - plošné odstranění keřů 
vč. stažení k zemi a odklizení na hromady 
vč. likvidace štěpkováním, obj. větví ke štěpkování je 22,7 m3 
((508,5*2,28*1,2)+(838,7*1,22*1,1))*0,90=2 265.112 [A]</t>
  </si>
  <si>
    <t>odkopávky, prokopávky s naložením, v hornině tř. 3 a 4 
45,2*1,2*0,5=27.120 [A] 
vč. naložení a odvozu na skládku 
poplatek za skládku v položce 014102</t>
  </si>
  <si>
    <t>27,12*60=1 627.200 [A]</t>
  </si>
  <si>
    <t>očištění skalního objektu horolezeckou technikou s použitím ručního nářadí, průměrná hl. čištění 0,2 m 
((508,5*2,28*1,2)*0,45)*0,2=125.213 [A] 
odtěžení nestabilních bloků s použitím pneumatického nářadí 8,1+4,9+9,6+2,8=25.400 [B] 
vč. naložení a odvozu na skládku 
poplatek za skládku v položce 014102 
Celkem: A+B=150.613 [C]</t>
  </si>
  <si>
    <t>27,12+150,613=177.733 [A]</t>
  </si>
  <si>
    <t>((8+15)*2+2)*3,0*0,000346=0.050 [A]</t>
  </si>
  <si>
    <t>15+28=43.000 [A]</t>
  </si>
  <si>
    <t>Kotvení nestabilních skalních bloků pomocí CKT o dl. 4m a průměru 25mm 
Vrt v hor.  tř. 5 a 6 o dl. 4,1m a průměru 40mm, 
vrty do skalních stěn vrtacími kladivy pomocí horolezecké techniky 
14,0*4,1=57.400 [A]</t>
  </si>
  <si>
    <t>(12+4)*1,0=16.000 [A]</t>
  </si>
  <si>
    <t>((12+4)*2+4)*3,0*0,000346=0.037 [A]</t>
  </si>
  <si>
    <t>nízkotlaká vzestupná injektáž, tlakem do 0,6 Mpa, v hornině tř. 5 a 6, pro: 
- lokální kotvení, dl. vrtu 4,1 m a průměr 40 mm 
57,4*(3,14*0,02*0,02)=0.072 [A] 
- ocelové sítě 60 x 80 mm, dl. vrtu 2,4 m a průměr 40 mm 
259,2*(3,14*0,02*0,02)=0.326 [B] 
- ocelové sítě 80 x 100 mm, dl. vrtu 2,4 m a průměr 40 mm 
557,5*(3,14*0,02*0,02)=0.700 [C] 
Celkem: A+B+C=1.098 [D]</t>
  </si>
  <si>
    <t>(12+4)*2+4=36.000 [A]</t>
  </si>
  <si>
    <t>zpevnění skalních stěn horolezeckou technikou ocelovými sítěmi: 
- s povrch. úpravou Zn+Al, oka 60 x 80 mm 
((44,1*2,28*1,2)+(58,4*1,22*1,1))*1,2=238.836 [A] 
- s výrobně vpleteným podélným lanem, oka 80 x 100 mm 
((145,9*2,28*1,2)+(71,2*1,22*1,1))*1,2=593.679 [B] 
- čtvercová panelová síť 300x300 mm z ocelo. Zn lan 
((145,9*2,28*1,2)+(71,2*1,22*1,1))*1,2=593.679 [C] 
vč. vrtů v hornině tř. 5 a 6, o dl. 2,4 m, průměru 40 mm a úklonu 20° 
vč. kotvení obvodového lana pomocí CKT o dl. 2,3 m, průměru 25 mm, á 3 a 2 m 
vč. kotvení v pl. v základ. rastru pomocí CKT dl. 2,3 m, průměru 25 mm, 3 x 2 m  
Celkem: A+B+C=1 426.194 [D]</t>
  </si>
  <si>
    <t>zpevnění svahů extrudovanou georohoží, tl. min. 13 mm, hustota min 900 kg/cm3 pro: 
- ocelové sítě 60 x 80 mm  
((44,1*2,28*1,2)+(58,4*1,22*1,1))*1,2=238.836 [A]</t>
  </si>
  <si>
    <t>Sloupky ochranného plotu, po 2 m. (12+4)*3,0*0,0108=0.518 [A]</t>
  </si>
  <si>
    <t>Ochranný plot v. 2m, pletivo 60 x 80 mm, zpevněné 5 lany, sloupky á 2 m 
(22,0+6,0)*2,25*1,2=75.600 [A]</t>
  </si>
  <si>
    <t>SO98-98</t>
  </si>
  <si>
    <t>Všeobecný objekt</t>
  </si>
  <si>
    <t xml:space="preserve">  SO 98-98</t>
  </si>
  <si>
    <t xml:space="preserve">  Všeobecný objekt</t>
  </si>
  <si>
    <t>SO 98-98</t>
  </si>
  <si>
    <t>Dokumentace stavby</t>
  </si>
  <si>
    <t>VSEOB001</t>
  </si>
  <si>
    <t>Geodetická dokumentace skutečného provedení stavby</t>
  </si>
  <si>
    <t>KPL</t>
  </si>
  <si>
    <t>R-položka</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</si>
  <si>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</si>
  <si>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</si>
  <si>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</si>
  <si>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</si>
  <si>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</si>
  <si>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</si>
  <si>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</si>
  <si>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</si>
  <si>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</si>
  <si>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</si>
  <si>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</si>
  <si>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</si>
  <si>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</si>
  <si>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</si>
  <si>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</si>
  <si>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</si>
  <si>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</si>
  <si>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</si>
  <si>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</si>
  <si>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</si>
  <si>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</si>
  <si>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Biologický dozor</t>
  </si>
  <si>
    <t>popis položky</t>
  </si>
  <si>
    <t>Položka zahrnuje veškeré činnosti, popsané v provedeném biologickém posouzení (06/2019), zahrnující stanovení rozsahu ochranných opatření, nutnost transferu a ochrany zjištěných zvláště chráněných druhů živočichů podle Přílohy III Vyhlášky MŽP č.395/1992 Sb. ve znění zákona č.114/1992 Sb.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</si>
</sst>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1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0+C10+C18</f>
      </c>
    </row>
    <row r="7" spans="2:3" ht="12.75" customHeight="1">
      <c r="B7" s="7" t="s">
        <v>7</v>
      </c>
      <c s="9">
        <f>0+E10+E18</f>
      </c>
    </row>
    <row r="9" spans="1:5" ht="12.75" customHeight="1">
      <c r="A9" s="8" t="s">
        <v>8</v>
      </c>
      <c s="8" t="s">
        <v>9</v>
      </c>
      <c s="8" t="s">
        <v>10</v>
      </c>
      <c s="8" t="s">
        <v>11</v>
      </c>
      <c s="8" t="s">
        <v>12</v>
      </c>
    </row>
    <row r="10" spans="1:5" ht="12.75" customHeight="1">
      <c r="A10" s="10" t="s">
        <v>13</v>
      </c>
      <c s="10" t="s">
        <v>14</v>
      </c>
      <c s="11">
        <f>0+C11+C12+C13+C14+C15+C16+C17</f>
      </c>
      <c s="11">
        <f>C10*0.21</f>
      </c>
      <c s="11">
        <f>0+E11+E12+E13+E14+E15+E16+E17</f>
      </c>
    </row>
    <row r="11" spans="1:5" ht="12.75" customHeight="1">
      <c r="A11" s="10" t="s">
        <v>16</v>
      </c>
      <c s="10" t="s">
        <v>17</v>
      </c>
      <c s="11">
        <f>'SO 02-06-01'!K8+'SO 02-06-01'!M8</f>
      </c>
      <c s="11">
        <f>C11*0.21</f>
      </c>
      <c s="11">
        <f>C11+D11</f>
      </c>
    </row>
    <row r="12" spans="1:5" ht="12.75" customHeight="1">
      <c r="A12" s="10" t="s">
        <v>121</v>
      </c>
      <c s="10" t="s">
        <v>122</v>
      </c>
      <c s="11">
        <f>'SO 02-06-02'!K8+'SO 02-06-02'!M8</f>
      </c>
      <c s="11">
        <f>C12*0.21</f>
      </c>
      <c s="11">
        <f>C12+D12</f>
      </c>
    </row>
    <row r="13" spans="1:5" ht="12.75" customHeight="1">
      <c r="A13" s="10" t="s">
        <v>171</v>
      </c>
      <c s="10" t="s">
        <v>172</v>
      </c>
      <c s="11">
        <f>'SO 02-06-03'!K8+'SO 02-06-03'!M8</f>
      </c>
      <c s="11">
        <f>C13*0.21</f>
      </c>
      <c s="11">
        <f>C13+D13</f>
      </c>
    </row>
    <row r="14" spans="1:5" ht="12.75" customHeight="1">
      <c r="A14" s="10" t="s">
        <v>191</v>
      </c>
      <c s="10" t="s">
        <v>192</v>
      </c>
      <c s="11">
        <f>'SO 02-07-01'!K8+'SO 02-07-01'!M8</f>
      </c>
      <c s="11">
        <f>C14*0.21</f>
      </c>
      <c s="11">
        <f>C14+D14</f>
      </c>
    </row>
    <row r="15" spans="1:5" ht="12.75" customHeight="1">
      <c r="A15" s="10" t="s">
        <v>206</v>
      </c>
      <c s="10" t="s">
        <v>207</v>
      </c>
      <c s="11">
        <f>'SO 02-08-01_A'!K8+'SO 02-08-01_A'!M8</f>
      </c>
      <c s="11">
        <f>C15*0.21</f>
      </c>
      <c s="11">
        <f>C15+D15</f>
      </c>
    </row>
    <row r="16" spans="1:5" ht="12.75" customHeight="1">
      <c r="A16" s="10" t="s">
        <v>226</v>
      </c>
      <c s="10" t="s">
        <v>227</v>
      </c>
      <c s="11">
        <f>'SO 02-08-01_B'!K8+'SO 02-08-01_B'!M8</f>
      </c>
      <c s="11">
        <f>C16*0.21</f>
      </c>
      <c s="11">
        <f>C16+D16</f>
      </c>
    </row>
    <row r="17" spans="1:5" ht="12.75" customHeight="1">
      <c r="A17" s="10" t="s">
        <v>246</v>
      </c>
      <c s="10" t="s">
        <v>247</v>
      </c>
      <c s="11">
        <f>'SO 02-09-01'!K8+'SO 02-09-01'!M8</f>
      </c>
      <c s="11">
        <f>C17*0.21</f>
      </c>
      <c s="11">
        <f>C17+D17</f>
      </c>
    </row>
    <row r="18" spans="1:5" ht="12.75" customHeight="1">
      <c r="A18" s="10" t="s">
        <v>268</v>
      </c>
      <c s="10" t="s">
        <v>269</v>
      </c>
      <c s="11">
        <f>0+C19</f>
      </c>
      <c s="11">
        <f>C18*0.21</f>
      </c>
      <c s="11">
        <f>0+E19</f>
      </c>
    </row>
    <row r="19" spans="1:5" ht="12.75" customHeight="1">
      <c r="A19" s="10" t="s">
        <v>270</v>
      </c>
      <c s="10" t="s">
        <v>271</v>
      </c>
      <c s="11">
        <f>'SO 98-98'!K8+'SO 98-98'!M8</f>
      </c>
      <c s="11">
        <f>C19*0.21</f>
      </c>
      <c s="11">
        <f>C19+D19</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COUNTIFS(L8:L56,"=0",A8:A56,"P")+COUNTIFS(L8:L56,"",A8:A56,"P")+SUM(Q8:Q56)</f>
      </c>
    </row>
    <row r="8" spans="1:13" ht="12.75" customHeight="1">
      <c r="A8" t="s">
        <v>45</v>
      </c>
      <c r="C8" s="21" t="s">
        <v>46</v>
      </c>
      <c r="E8" s="23" t="s">
        <v>47</v>
      </c>
      <c r="J8" s="22">
        <f>0+J9+J18+J43</f>
      </c>
      <c s="22">
        <f>0+K9+K18+K43</f>
      </c>
      <c s="22">
        <f>0+L9+L18+L43</f>
      </c>
      <c s="22">
        <f>0+M9+M18+M43</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203.9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59</v>
      </c>
    </row>
    <row r="13" spans="1:5" ht="12.75" customHeight="1">
      <c r="A13" t="s">
        <v>60</v>
      </c>
      <c r="E13" s="31" t="s">
        <v>61</v>
      </c>
    </row>
    <row r="14" spans="1:16" ht="12.75" customHeight="1">
      <c r="A14" t="s">
        <v>51</v>
      </c>
      <c s="6" t="s">
        <v>27</v>
      </c>
      <c s="6" t="s">
        <v>62</v>
      </c>
      <c t="s">
        <v>5</v>
      </c>
      <c s="26" t="s">
        <v>54</v>
      </c>
      <c s="27" t="s">
        <v>55</v>
      </c>
      <c s="28">
        <v>9.25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63</v>
      </c>
    </row>
    <row r="17" spans="1:5" ht="12.75" customHeight="1">
      <c r="A17" t="s">
        <v>60</v>
      </c>
      <c r="E17" s="31" t="s">
        <v>61</v>
      </c>
    </row>
    <row r="18" spans="1:13" ht="12.75" customHeight="1">
      <c r="A18" t="s">
        <v>48</v>
      </c>
      <c r="C18" s="7" t="s">
        <v>52</v>
      </c>
      <c r="E18" s="25" t="s">
        <v>64</v>
      </c>
      <c r="J18" s="24">
        <f>0</f>
      </c>
      <c s="24">
        <f>0</f>
      </c>
      <c s="24">
        <f>0+L19+L23+L27+L31+L35+L39</f>
      </c>
      <c s="24">
        <f>0+M19+M23+M27+M31+M35+M39</f>
      </c>
    </row>
    <row r="19" spans="1:16" ht="12.75" customHeight="1">
      <c r="A19" t="s">
        <v>51</v>
      </c>
      <c s="6" t="s">
        <v>26</v>
      </c>
      <c s="6" t="s">
        <v>65</v>
      </c>
      <c t="s">
        <v>5</v>
      </c>
      <c s="26" t="s">
        <v>66</v>
      </c>
      <c s="27" t="s">
        <v>67</v>
      </c>
      <c s="28">
        <v>1849.478</v>
      </c>
      <c s="27">
        <v>0</v>
      </c>
      <c s="27">
        <f>ROUND(G19*H19,6)</f>
      </c>
      <c r="L19" s="29">
        <v>0</v>
      </c>
      <c s="24">
        <f>ROUND(ROUND(L19,2)*ROUND(G19,3),2)</f>
      </c>
      <c s="27" t="s">
        <v>56</v>
      </c>
      <c>
        <f>(M19*21)/100</f>
      </c>
      <c t="s">
        <v>27</v>
      </c>
    </row>
    <row r="20" spans="1:5" ht="12.75" customHeight="1">
      <c r="A20" s="30" t="s">
        <v>57</v>
      </c>
      <c r="E20" s="31" t="s">
        <v>5</v>
      </c>
    </row>
    <row r="21" spans="1:5" ht="51" customHeight="1">
      <c r="A21" s="30" t="s">
        <v>58</v>
      </c>
      <c r="E21" s="32" t="s">
        <v>68</v>
      </c>
    </row>
    <row r="22" spans="1:5" ht="38.25" customHeight="1">
      <c r="A22" t="s">
        <v>60</v>
      </c>
      <c r="E22" s="31" t="s">
        <v>69</v>
      </c>
    </row>
    <row r="23" spans="1:16" ht="12.75" customHeight="1">
      <c r="A23" t="s">
        <v>51</v>
      </c>
      <c s="6" t="s">
        <v>70</v>
      </c>
      <c s="6" t="s">
        <v>71</v>
      </c>
      <c t="s">
        <v>5</v>
      </c>
      <c s="26" t="s">
        <v>72</v>
      </c>
      <c s="27" t="s">
        <v>73</v>
      </c>
      <c s="28">
        <v>18.48</v>
      </c>
      <c s="27">
        <v>0</v>
      </c>
      <c s="27">
        <f>ROUND(G23*H23,6)</f>
      </c>
      <c r="L23" s="29">
        <v>0</v>
      </c>
      <c s="24">
        <f>ROUND(ROUND(L23,2)*ROUND(G23,3),2)</f>
      </c>
      <c s="27" t="s">
        <v>56</v>
      </c>
      <c>
        <f>(M23*21)/100</f>
      </c>
      <c t="s">
        <v>27</v>
      </c>
    </row>
    <row r="24" spans="1:5" ht="12.75" customHeight="1">
      <c r="A24" s="30" t="s">
        <v>57</v>
      </c>
      <c r="E24" s="31" t="s">
        <v>5</v>
      </c>
    </row>
    <row r="25" spans="1:5" ht="63.75" customHeight="1">
      <c r="A25" s="30" t="s">
        <v>58</v>
      </c>
      <c r="E25" s="32" t="s">
        <v>74</v>
      </c>
    </row>
    <row r="26" spans="1:5" ht="293.25" customHeight="1">
      <c r="A26" t="s">
        <v>60</v>
      </c>
      <c r="E26" s="31" t="s">
        <v>75</v>
      </c>
    </row>
    <row r="27" spans="1:16" ht="12.75" customHeight="1">
      <c r="A27" t="s">
        <v>51</v>
      </c>
      <c s="6" t="s">
        <v>76</v>
      </c>
      <c s="6" t="s">
        <v>77</v>
      </c>
      <c t="s">
        <v>5</v>
      </c>
      <c s="26" t="s">
        <v>78</v>
      </c>
      <c s="27" t="s">
        <v>73</v>
      </c>
      <c s="28">
        <v>1108.8</v>
      </c>
      <c s="27">
        <v>0</v>
      </c>
      <c s="27">
        <f>ROUND(G27*H27,6)</f>
      </c>
      <c r="L27" s="29">
        <v>0</v>
      </c>
      <c s="24">
        <f>ROUND(ROUND(L27,2)*ROUND(G27,3),2)</f>
      </c>
      <c s="27" t="s">
        <v>56</v>
      </c>
      <c>
        <f>(M27*0)/100</f>
      </c>
      <c t="s">
        <v>49</v>
      </c>
    </row>
    <row r="28" spans="1:5" ht="12.75" customHeight="1">
      <c r="A28" s="30" t="s">
        <v>57</v>
      </c>
      <c r="E28" s="31" t="s">
        <v>79</v>
      </c>
    </row>
    <row r="29" spans="1:5" ht="12.75" customHeight="1">
      <c r="A29" s="30" t="s">
        <v>58</v>
      </c>
      <c r="E29" s="32" t="s">
        <v>80</v>
      </c>
    </row>
    <row r="30" spans="1:5" ht="12.75" customHeight="1">
      <c r="A30" t="s">
        <v>60</v>
      </c>
      <c r="E30" s="31" t="s">
        <v>81</v>
      </c>
    </row>
    <row r="31" spans="1:16" ht="12.75" customHeight="1">
      <c r="A31" t="s">
        <v>51</v>
      </c>
      <c s="6" t="s">
        <v>82</v>
      </c>
      <c s="6" t="s">
        <v>83</v>
      </c>
      <c t="s">
        <v>5</v>
      </c>
      <c s="26" t="s">
        <v>84</v>
      </c>
      <c s="27" t="s">
        <v>73</v>
      </c>
      <c s="28">
        <v>87.026</v>
      </c>
      <c s="27">
        <v>0</v>
      </c>
      <c s="27">
        <f>ROUND(G31*H31,6)</f>
      </c>
      <c r="L31" s="29">
        <v>0</v>
      </c>
      <c s="24">
        <f>ROUND(ROUND(L31,2)*ROUND(G31,3),2)</f>
      </c>
      <c s="27" t="s">
        <v>56</v>
      </c>
      <c>
        <f>(M31*21)/100</f>
      </c>
      <c t="s">
        <v>27</v>
      </c>
    </row>
    <row r="32" spans="1:5" ht="12.75" customHeight="1">
      <c r="A32" s="30" t="s">
        <v>57</v>
      </c>
      <c r="E32" s="31" t="s">
        <v>5</v>
      </c>
    </row>
    <row r="33" spans="1:5" ht="76.5" customHeight="1">
      <c r="A33" s="30" t="s">
        <v>58</v>
      </c>
      <c r="E33" s="32" t="s">
        <v>85</v>
      </c>
    </row>
    <row r="34" spans="1:5" ht="280.5" customHeight="1">
      <c r="A34" t="s">
        <v>60</v>
      </c>
      <c r="E34" s="31" t="s">
        <v>86</v>
      </c>
    </row>
    <row r="35" spans="1:16" ht="12.75" customHeight="1">
      <c r="A35" t="s">
        <v>51</v>
      </c>
      <c s="6" t="s">
        <v>87</v>
      </c>
      <c s="6" t="s">
        <v>88</v>
      </c>
      <c t="s">
        <v>5</v>
      </c>
      <c s="26" t="s">
        <v>89</v>
      </c>
      <c s="27" t="s">
        <v>73</v>
      </c>
      <c s="28">
        <v>105.506</v>
      </c>
      <c s="27">
        <v>0</v>
      </c>
      <c s="27">
        <f>ROUND(G35*H35,6)</f>
      </c>
      <c r="L35" s="29">
        <v>0</v>
      </c>
      <c s="24">
        <f>ROUND(ROUND(L35,2)*ROUND(G35,3),2)</f>
      </c>
      <c s="27" t="s">
        <v>56</v>
      </c>
      <c>
        <f>(M35*21)/100</f>
      </c>
      <c t="s">
        <v>27</v>
      </c>
    </row>
    <row r="36" spans="1:5" ht="12.75" customHeight="1">
      <c r="A36" s="30" t="s">
        <v>57</v>
      </c>
      <c r="E36" s="31" t="s">
        <v>90</v>
      </c>
    </row>
    <row r="37" spans="1:5" ht="12.75" customHeight="1">
      <c r="A37" s="30" t="s">
        <v>58</v>
      </c>
      <c r="E37" s="32" t="s">
        <v>91</v>
      </c>
    </row>
    <row r="38" spans="1:5" ht="51" customHeight="1">
      <c r="A38" t="s">
        <v>60</v>
      </c>
      <c r="E38" s="31" t="s">
        <v>92</v>
      </c>
    </row>
    <row r="39" spans="1:16" ht="12.75" customHeight="1">
      <c r="A39" t="s">
        <v>51</v>
      </c>
      <c s="6" t="s">
        <v>93</v>
      </c>
      <c s="6" t="s">
        <v>94</v>
      </c>
      <c t="s">
        <v>5</v>
      </c>
      <c s="26" t="s">
        <v>95</v>
      </c>
      <c s="27" t="s">
        <v>73</v>
      </c>
      <c s="28">
        <v>211.012</v>
      </c>
      <c s="27">
        <v>0</v>
      </c>
      <c s="27">
        <f>ROUND(G39*H39,6)</f>
      </c>
      <c r="L39" s="29">
        <v>0</v>
      </c>
      <c s="24">
        <f>ROUND(ROUND(L39,2)*ROUND(G39,3),2)</f>
      </c>
      <c s="27" t="s">
        <v>56</v>
      </c>
      <c>
        <f>(M39*21)/100</f>
      </c>
      <c t="s">
        <v>27</v>
      </c>
    </row>
    <row r="40" spans="1:5" ht="25.5" customHeight="1">
      <c r="A40" s="30" t="s">
        <v>57</v>
      </c>
      <c r="E40" s="31" t="s">
        <v>96</v>
      </c>
    </row>
    <row r="41" spans="1:5" ht="12.75" customHeight="1">
      <c r="A41" s="30" t="s">
        <v>58</v>
      </c>
      <c r="E41" s="32" t="s">
        <v>97</v>
      </c>
    </row>
    <row r="42" spans="1:5" ht="25.5" customHeight="1">
      <c r="A42" t="s">
        <v>60</v>
      </c>
      <c r="E42" s="31" t="s">
        <v>98</v>
      </c>
    </row>
    <row r="43" spans="1:13" ht="12.75" customHeight="1">
      <c r="A43" t="s">
        <v>48</v>
      </c>
      <c r="C43" s="7" t="s">
        <v>27</v>
      </c>
      <c r="E43" s="25" t="s">
        <v>99</v>
      </c>
      <c r="J43" s="24">
        <f>0</f>
      </c>
      <c s="24">
        <f>0</f>
      </c>
      <c s="24">
        <f>0+L44+L48+L52+L56</f>
      </c>
      <c s="24">
        <f>0+M44+M48+M52+M56</f>
      </c>
    </row>
    <row r="44" spans="1:16" ht="12.75" customHeight="1">
      <c r="A44" t="s">
        <v>51</v>
      </c>
      <c s="6" t="s">
        <v>100</v>
      </c>
      <c s="6" t="s">
        <v>101</v>
      </c>
      <c t="s">
        <v>5</v>
      </c>
      <c s="26" t="s">
        <v>102</v>
      </c>
      <c s="27" t="s">
        <v>103</v>
      </c>
      <c s="28">
        <v>32.8</v>
      </c>
      <c s="27">
        <v>0</v>
      </c>
      <c s="27">
        <f>ROUND(G44*H44,6)</f>
      </c>
      <c r="L44" s="29">
        <v>0</v>
      </c>
      <c s="24">
        <f>ROUND(ROUND(L44,2)*ROUND(G44,3),2)</f>
      </c>
      <c s="27" t="s">
        <v>56</v>
      </c>
      <c>
        <f>(M44*21)/100</f>
      </c>
      <c t="s">
        <v>27</v>
      </c>
    </row>
    <row r="45" spans="1:5" ht="12.75" customHeight="1">
      <c r="A45" s="30" t="s">
        <v>57</v>
      </c>
      <c r="E45" s="31" t="s">
        <v>5</v>
      </c>
    </row>
    <row r="46" spans="1:5" ht="51" customHeight="1">
      <c r="A46" s="30" t="s">
        <v>58</v>
      </c>
      <c r="E46" s="32" t="s">
        <v>104</v>
      </c>
    </row>
    <row r="47" spans="1:5" ht="63.75" customHeight="1">
      <c r="A47" t="s">
        <v>60</v>
      </c>
      <c r="E47" s="31" t="s">
        <v>105</v>
      </c>
    </row>
    <row r="48" spans="1:16" ht="12.75" customHeight="1">
      <c r="A48" t="s">
        <v>51</v>
      </c>
      <c s="6" t="s">
        <v>106</v>
      </c>
      <c s="6" t="s">
        <v>107</v>
      </c>
      <c t="s">
        <v>5</v>
      </c>
      <c s="26" t="s">
        <v>108</v>
      </c>
      <c s="27" t="s">
        <v>73</v>
      </c>
      <c s="28">
        <v>2.171</v>
      </c>
      <c s="27">
        <v>0</v>
      </c>
      <c s="27">
        <f>ROUND(G48*H48,6)</f>
      </c>
      <c r="L48" s="29">
        <v>0</v>
      </c>
      <c s="24">
        <f>ROUND(ROUND(L48,2)*ROUND(G48,3),2)</f>
      </c>
      <c s="27" t="s">
        <v>56</v>
      </c>
      <c>
        <f>(M48*21)/100</f>
      </c>
      <c t="s">
        <v>27</v>
      </c>
    </row>
    <row r="49" spans="1:5" ht="12.75" customHeight="1">
      <c r="A49" s="30" t="s">
        <v>57</v>
      </c>
      <c r="E49" s="31" t="s">
        <v>5</v>
      </c>
    </row>
    <row r="50" spans="1:5" ht="102" customHeight="1">
      <c r="A50" s="30" t="s">
        <v>58</v>
      </c>
      <c r="E50" s="32" t="s">
        <v>109</v>
      </c>
    </row>
    <row r="51" spans="1:5" ht="25.5" customHeight="1">
      <c r="A51" t="s">
        <v>60</v>
      </c>
      <c r="E51" s="31" t="s">
        <v>110</v>
      </c>
    </row>
    <row r="52" spans="1:16" ht="12.75" customHeight="1">
      <c r="A52" t="s">
        <v>51</v>
      </c>
      <c s="6" t="s">
        <v>111</v>
      </c>
      <c s="6" t="s">
        <v>112</v>
      </c>
      <c t="s">
        <v>5</v>
      </c>
      <c s="26" t="s">
        <v>113</v>
      </c>
      <c s="27" t="s">
        <v>67</v>
      </c>
      <c s="28">
        <v>2236.041</v>
      </c>
      <c s="27">
        <v>0</v>
      </c>
      <c s="27">
        <f>ROUND(G52*H52,6)</f>
      </c>
      <c r="L52" s="29">
        <v>0</v>
      </c>
      <c s="24">
        <f>ROUND(ROUND(L52,2)*ROUND(G52,3),2)</f>
      </c>
      <c s="27" t="s">
        <v>56</v>
      </c>
      <c>
        <f>(M52*21)/100</f>
      </c>
      <c t="s">
        <v>27</v>
      </c>
    </row>
    <row r="53" spans="1:5" ht="12.75" customHeight="1">
      <c r="A53" s="30" t="s">
        <v>57</v>
      </c>
      <c r="E53" s="31" t="s">
        <v>5</v>
      </c>
    </row>
    <row r="54" spans="1:5" ht="114.75" customHeight="1">
      <c r="A54" s="30" t="s">
        <v>58</v>
      </c>
      <c r="E54" s="32" t="s">
        <v>114</v>
      </c>
    </row>
    <row r="55" spans="1:5" ht="102" customHeight="1">
      <c r="A55" t="s">
        <v>60</v>
      </c>
      <c r="E55" s="31" t="s">
        <v>115</v>
      </c>
    </row>
    <row r="56" spans="1:16" ht="12.75" customHeight="1">
      <c r="A56" t="s">
        <v>51</v>
      </c>
      <c s="6" t="s">
        <v>116</v>
      </c>
      <c s="6" t="s">
        <v>117</v>
      </c>
      <c t="s">
        <v>5</v>
      </c>
      <c s="26" t="s">
        <v>118</v>
      </c>
      <c s="27" t="s">
        <v>67</v>
      </c>
      <c s="28">
        <v>328</v>
      </c>
      <c s="27">
        <v>0</v>
      </c>
      <c s="27">
        <f>ROUND(G56*H56,6)</f>
      </c>
      <c r="L56" s="29">
        <v>0</v>
      </c>
      <c s="24">
        <f>ROUND(ROUND(L56,2)*ROUND(G56,3),2)</f>
      </c>
      <c s="27" t="s">
        <v>56</v>
      </c>
      <c>
        <f>(M56*21)/100</f>
      </c>
      <c t="s">
        <v>27</v>
      </c>
    </row>
    <row r="57" spans="1:5" ht="12.75" customHeight="1">
      <c r="A57" s="30" t="s">
        <v>57</v>
      </c>
      <c r="E57" s="31" t="s">
        <v>5</v>
      </c>
    </row>
    <row r="58" spans="1:5" ht="25.5" customHeight="1">
      <c r="A58" s="30" t="s">
        <v>58</v>
      </c>
      <c r="E58" s="32" t="s">
        <v>119</v>
      </c>
    </row>
    <row r="59" spans="1:5" ht="102" customHeight="1">
      <c r="A59" t="s">
        <v>60</v>
      </c>
      <c r="E59" s="31" t="s">
        <v>120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COUNTIFS(L8:L78,"=0",A8:A78,"P")+COUNTIFS(L8:L78,"",A8:A78,"P")+SUM(Q8:Q78)</f>
      </c>
    </row>
    <row r="8" spans="1:13" ht="12.75" customHeight="1">
      <c r="A8" t="s">
        <v>45</v>
      </c>
      <c r="C8" s="21" t="s">
        <v>123</v>
      </c>
      <c r="E8" s="23" t="s">
        <v>124</v>
      </c>
      <c r="J8" s="22">
        <f>0+J9+J18+J39+J72+J77</f>
      </c>
      <c s="22">
        <f>0+K9+K18+K39+K72+K77</f>
      </c>
      <c s="22">
        <f>0+L9+L18+L39+L72+L77</f>
      </c>
      <c s="22">
        <f>0+M9+M18+M39+M72+M77</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343</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125</v>
      </c>
    </row>
    <row r="13" spans="1:5" ht="12.75" customHeight="1">
      <c r="A13" t="s">
        <v>60</v>
      </c>
      <c r="E13" s="31" t="s">
        <v>61</v>
      </c>
    </row>
    <row r="14" spans="1:16" ht="12.75" customHeight="1">
      <c r="A14" t="s">
        <v>51</v>
      </c>
      <c s="6" t="s">
        <v>27</v>
      </c>
      <c s="6" t="s">
        <v>62</v>
      </c>
      <c t="s">
        <v>5</v>
      </c>
      <c s="26" t="s">
        <v>54</v>
      </c>
      <c s="27" t="s">
        <v>55</v>
      </c>
      <c s="28">
        <v>15.25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126</v>
      </c>
    </row>
    <row r="17" spans="1:5" ht="12.75" customHeight="1">
      <c r="A17" t="s">
        <v>60</v>
      </c>
      <c r="E17" s="31" t="s">
        <v>61</v>
      </c>
    </row>
    <row r="18" spans="1:13" ht="12.75" customHeight="1">
      <c r="A18" t="s">
        <v>48</v>
      </c>
      <c r="C18" s="7" t="s">
        <v>52</v>
      </c>
      <c r="E18" s="25" t="s">
        <v>64</v>
      </c>
      <c r="J18" s="24">
        <f>0</f>
      </c>
      <c s="24">
        <f>0</f>
      </c>
      <c s="24">
        <f>0+L19+L23+L27+L31+L35</f>
      </c>
      <c s="24">
        <f>0+M19+M23+M27+M31+M35</f>
      </c>
    </row>
    <row r="19" spans="1:16" ht="12.75" customHeight="1">
      <c r="A19" t="s">
        <v>51</v>
      </c>
      <c s="6" t="s">
        <v>26</v>
      </c>
      <c s="6" t="s">
        <v>65</v>
      </c>
      <c t="s">
        <v>5</v>
      </c>
      <c s="26" t="s">
        <v>66</v>
      </c>
      <c s="27" t="s">
        <v>67</v>
      </c>
      <c s="28">
        <v>3048.493</v>
      </c>
      <c s="27">
        <v>0</v>
      </c>
      <c s="27">
        <f>ROUND(G19*H19,6)</f>
      </c>
      <c r="L19" s="29">
        <v>0</v>
      </c>
      <c s="24">
        <f>ROUND(ROUND(L19,2)*ROUND(G19,3),2)</f>
      </c>
      <c s="27" t="s">
        <v>56</v>
      </c>
      <c>
        <f>(M19*21)/100</f>
      </c>
      <c t="s">
        <v>27</v>
      </c>
    </row>
    <row r="20" spans="1:5" ht="12.75" customHeight="1">
      <c r="A20" s="30" t="s">
        <v>57</v>
      </c>
      <c r="E20" s="31" t="s">
        <v>5</v>
      </c>
    </row>
    <row r="21" spans="1:5" ht="51" customHeight="1">
      <c r="A21" s="30" t="s">
        <v>58</v>
      </c>
      <c r="E21" s="32" t="s">
        <v>127</v>
      </c>
    </row>
    <row r="22" spans="1:5" ht="38.25" customHeight="1">
      <c r="A22" t="s">
        <v>60</v>
      </c>
      <c r="E22" s="31" t="s">
        <v>69</v>
      </c>
    </row>
    <row r="23" spans="1:16" ht="12.75" customHeight="1">
      <c r="A23" t="s">
        <v>51</v>
      </c>
      <c s="6" t="s">
        <v>70</v>
      </c>
      <c s="6" t="s">
        <v>71</v>
      </c>
      <c t="s">
        <v>5</v>
      </c>
      <c s="26" t="s">
        <v>72</v>
      </c>
      <c s="27" t="s">
        <v>73</v>
      </c>
      <c s="28">
        <v>23</v>
      </c>
      <c s="27">
        <v>0</v>
      </c>
      <c s="27">
        <f>ROUND(G23*H23,6)</f>
      </c>
      <c r="L23" s="29">
        <v>0</v>
      </c>
      <c s="24">
        <f>ROUND(ROUND(L23,2)*ROUND(G23,3),2)</f>
      </c>
      <c s="27" t="s">
        <v>56</v>
      </c>
      <c>
        <f>(M23*21)/100</f>
      </c>
      <c t="s">
        <v>27</v>
      </c>
    </row>
    <row r="24" spans="1:5" ht="12.75" customHeight="1">
      <c r="A24" s="30" t="s">
        <v>57</v>
      </c>
      <c r="E24" s="31" t="s">
        <v>5</v>
      </c>
    </row>
    <row r="25" spans="1:5" ht="51" customHeight="1">
      <c r="A25" s="30" t="s">
        <v>58</v>
      </c>
      <c r="E25" s="32" t="s">
        <v>128</v>
      </c>
    </row>
    <row r="26" spans="1:5" ht="293.25" customHeight="1">
      <c r="A26" t="s">
        <v>60</v>
      </c>
      <c r="E26" s="31" t="s">
        <v>75</v>
      </c>
    </row>
    <row r="27" spans="1:16" ht="12.75" customHeight="1">
      <c r="A27" t="s">
        <v>51</v>
      </c>
      <c s="6" t="s">
        <v>76</v>
      </c>
      <c s="6" t="s">
        <v>83</v>
      </c>
      <c t="s">
        <v>5</v>
      </c>
      <c s="26" t="s">
        <v>84</v>
      </c>
      <c s="27" t="s">
        <v>73</v>
      </c>
      <c s="28">
        <v>155.978</v>
      </c>
      <c s="27">
        <v>0</v>
      </c>
      <c s="27">
        <f>ROUND(G27*H27,6)</f>
      </c>
      <c r="L27" s="29">
        <v>0</v>
      </c>
      <c s="24">
        <f>ROUND(ROUND(L27,2)*ROUND(G27,3),2)</f>
      </c>
      <c s="27" t="s">
        <v>56</v>
      </c>
      <c>
        <f>(M27*21)/100</f>
      </c>
      <c t="s">
        <v>27</v>
      </c>
    </row>
    <row r="28" spans="1:5" ht="12.75" customHeight="1">
      <c r="A28" s="30" t="s">
        <v>57</v>
      </c>
      <c r="E28" s="31" t="s">
        <v>5</v>
      </c>
    </row>
    <row r="29" spans="1:5" ht="76.5" customHeight="1">
      <c r="A29" s="30" t="s">
        <v>58</v>
      </c>
      <c r="E29" s="32" t="s">
        <v>129</v>
      </c>
    </row>
    <row r="30" spans="1:5" ht="280.5" customHeight="1">
      <c r="A30" t="s">
        <v>60</v>
      </c>
      <c r="E30" s="31" t="s">
        <v>86</v>
      </c>
    </row>
    <row r="31" spans="1:16" ht="12.75" customHeight="1">
      <c r="A31" t="s">
        <v>51</v>
      </c>
      <c s="6" t="s">
        <v>82</v>
      </c>
      <c s="6" t="s">
        <v>88</v>
      </c>
      <c t="s">
        <v>5</v>
      </c>
      <c s="26" t="s">
        <v>89</v>
      </c>
      <c s="27" t="s">
        <v>73</v>
      </c>
      <c s="28">
        <v>178.978</v>
      </c>
      <c s="27">
        <v>0</v>
      </c>
      <c s="27">
        <f>ROUND(G31*H31,6)</f>
      </c>
      <c r="L31" s="29">
        <v>0</v>
      </c>
      <c s="24">
        <f>ROUND(ROUND(L31,2)*ROUND(G31,3),2)</f>
      </c>
      <c s="27" t="s">
        <v>56</v>
      </c>
      <c>
        <f>(M31*21)/100</f>
      </c>
      <c t="s">
        <v>27</v>
      </c>
    </row>
    <row r="32" spans="1:5" ht="12.75" customHeight="1">
      <c r="A32" s="30" t="s">
        <v>57</v>
      </c>
      <c r="E32" s="31" t="s">
        <v>90</v>
      </c>
    </row>
    <row r="33" spans="1:5" ht="12.75" customHeight="1">
      <c r="A33" s="30" t="s">
        <v>58</v>
      </c>
      <c r="E33" s="32" t="s">
        <v>130</v>
      </c>
    </row>
    <row r="34" spans="1:5" ht="51" customHeight="1">
      <c r="A34" t="s">
        <v>60</v>
      </c>
      <c r="E34" s="31" t="s">
        <v>92</v>
      </c>
    </row>
    <row r="35" spans="1:16" ht="12.75" customHeight="1">
      <c r="A35" t="s">
        <v>51</v>
      </c>
      <c s="6" t="s">
        <v>87</v>
      </c>
      <c s="6" t="s">
        <v>94</v>
      </c>
      <c t="s">
        <v>5</v>
      </c>
      <c s="26" t="s">
        <v>95</v>
      </c>
      <c s="27" t="s">
        <v>73</v>
      </c>
      <c s="28">
        <v>178.978</v>
      </c>
      <c s="27">
        <v>0</v>
      </c>
      <c s="27">
        <f>ROUND(G35*H35,6)</f>
      </c>
      <c r="L35" s="29">
        <v>0</v>
      </c>
      <c s="24">
        <f>ROUND(ROUND(L35,2)*ROUND(G35,3),2)</f>
      </c>
      <c s="27" t="s">
        <v>56</v>
      </c>
      <c>
        <f>(M35*21)/100</f>
      </c>
      <c t="s">
        <v>27</v>
      </c>
    </row>
    <row r="36" spans="1:5" ht="25.5" customHeight="1">
      <c r="A36" s="30" t="s">
        <v>57</v>
      </c>
      <c r="E36" s="31" t="s">
        <v>96</v>
      </c>
    </row>
    <row r="37" spans="1:5" ht="12.75" customHeight="1">
      <c r="A37" s="30" t="s">
        <v>58</v>
      </c>
      <c r="E37" s="32" t="s">
        <v>130</v>
      </c>
    </row>
    <row r="38" spans="1:5" ht="25.5" customHeight="1">
      <c r="A38" t="s">
        <v>60</v>
      </c>
      <c r="E38" s="31" t="s">
        <v>98</v>
      </c>
    </row>
    <row r="39" spans="1:13" ht="12.75" customHeight="1">
      <c r="A39" t="s">
        <v>48</v>
      </c>
      <c r="C39" s="7" t="s">
        <v>27</v>
      </c>
      <c r="E39" s="25" t="s">
        <v>99</v>
      </c>
      <c r="J39" s="24">
        <f>0</f>
      </c>
      <c s="24">
        <f>0</f>
      </c>
      <c s="24">
        <f>0+L40+L44+L48+L52+L56+L60+L64+L68</f>
      </c>
      <c s="24">
        <f>0+M40+M44+M48+M52+M56+M60+M64+M68</f>
      </c>
    </row>
    <row r="40" spans="1:16" ht="12.75" customHeight="1">
      <c r="A40" t="s">
        <v>51</v>
      </c>
      <c s="6" t="s">
        <v>93</v>
      </c>
      <c s="6" t="s">
        <v>101</v>
      </c>
      <c t="s">
        <v>5</v>
      </c>
      <c s="26" t="s">
        <v>102</v>
      </c>
      <c s="27" t="s">
        <v>103</v>
      </c>
      <c s="28">
        <v>24.6</v>
      </c>
      <c s="27">
        <v>0</v>
      </c>
      <c s="27">
        <f>ROUND(G40*H40,6)</f>
      </c>
      <c r="L40" s="29">
        <v>0</v>
      </c>
      <c s="24">
        <f>ROUND(ROUND(L40,2)*ROUND(G40,3),2)</f>
      </c>
      <c s="27" t="s">
        <v>56</v>
      </c>
      <c>
        <f>(M40*21)/100</f>
      </c>
      <c t="s">
        <v>27</v>
      </c>
    </row>
    <row r="41" spans="1:5" ht="12.75" customHeight="1">
      <c r="A41" s="30" t="s">
        <v>57</v>
      </c>
      <c r="E41" s="31" t="s">
        <v>5</v>
      </c>
    </row>
    <row r="42" spans="1:5" ht="51" customHeight="1">
      <c r="A42" s="30" t="s">
        <v>58</v>
      </c>
      <c r="E42" s="32" t="s">
        <v>131</v>
      </c>
    </row>
    <row r="43" spans="1:5" ht="63.75" customHeight="1">
      <c r="A43" t="s">
        <v>60</v>
      </c>
      <c r="E43" s="31" t="s">
        <v>105</v>
      </c>
    </row>
    <row r="44" spans="1:16" ht="12.75" customHeight="1">
      <c r="A44" t="s">
        <v>51</v>
      </c>
      <c s="6" t="s">
        <v>100</v>
      </c>
      <c s="6" t="s">
        <v>132</v>
      </c>
      <c t="s">
        <v>5</v>
      </c>
      <c s="26" t="s">
        <v>133</v>
      </c>
      <c s="27" t="s">
        <v>103</v>
      </c>
      <c s="28">
        <v>45</v>
      </c>
      <c s="27">
        <v>0</v>
      </c>
      <c s="27">
        <f>ROUND(G44*H44,6)</f>
      </c>
      <c r="L44" s="29">
        <v>0</v>
      </c>
      <c s="24">
        <f>ROUND(ROUND(L44,2)*ROUND(G44,3),2)</f>
      </c>
      <c s="27" t="s">
        <v>56</v>
      </c>
      <c>
        <f>(M44*21)/100</f>
      </c>
      <c t="s">
        <v>27</v>
      </c>
    </row>
    <row r="45" spans="1:5" ht="12.75" customHeight="1">
      <c r="A45" s="30" t="s">
        <v>57</v>
      </c>
      <c r="E45" s="31" t="s">
        <v>5</v>
      </c>
    </row>
    <row r="46" spans="1:5" ht="25.5" customHeight="1">
      <c r="A46" s="30" t="s">
        <v>58</v>
      </c>
      <c r="E46" s="32" t="s">
        <v>134</v>
      </c>
    </row>
    <row r="47" spans="1:5" ht="63.75" customHeight="1">
      <c r="A47" t="s">
        <v>60</v>
      </c>
      <c r="E47" s="31" t="s">
        <v>105</v>
      </c>
    </row>
    <row r="48" spans="1:16" ht="12.75" customHeight="1">
      <c r="A48" t="s">
        <v>51</v>
      </c>
      <c s="6" t="s">
        <v>106</v>
      </c>
      <c s="6" t="s">
        <v>135</v>
      </c>
      <c t="s">
        <v>5</v>
      </c>
      <c s="26" t="s">
        <v>136</v>
      </c>
      <c s="27" t="s">
        <v>103</v>
      </c>
      <c s="28">
        <v>43</v>
      </c>
      <c s="27">
        <v>0</v>
      </c>
      <c s="27">
        <f>ROUND(G48*H48,6)</f>
      </c>
      <c r="L48" s="29">
        <v>0</v>
      </c>
      <c s="24">
        <f>ROUND(ROUND(L48,2)*ROUND(G48,3),2)</f>
      </c>
      <c s="27" t="s">
        <v>56</v>
      </c>
      <c>
        <f>(M48*21)/100</f>
      </c>
      <c t="s">
        <v>27</v>
      </c>
    </row>
    <row r="49" spans="1:5" ht="25.5" customHeight="1">
      <c r="A49" s="30" t="s">
        <v>57</v>
      </c>
      <c r="E49" s="31" t="s">
        <v>137</v>
      </c>
    </row>
    <row r="50" spans="1:5" ht="12.75" customHeight="1">
      <c r="A50" s="30" t="s">
        <v>58</v>
      </c>
      <c r="E50" s="32" t="s">
        <v>138</v>
      </c>
    </row>
    <row r="51" spans="1:5" ht="76.5" customHeight="1">
      <c r="A51" t="s">
        <v>60</v>
      </c>
      <c r="E51" s="31" t="s">
        <v>139</v>
      </c>
    </row>
    <row r="52" spans="1:16" ht="12.75" customHeight="1">
      <c r="A52" t="s">
        <v>51</v>
      </c>
      <c s="6" t="s">
        <v>111</v>
      </c>
      <c s="6" t="s">
        <v>140</v>
      </c>
      <c t="s">
        <v>5</v>
      </c>
      <c s="26" t="s">
        <v>141</v>
      </c>
      <c s="27" t="s">
        <v>55</v>
      </c>
      <c s="28">
        <v>0.052</v>
      </c>
      <c s="27">
        <v>0</v>
      </c>
      <c s="27">
        <f>ROUND(G52*H52,6)</f>
      </c>
      <c r="L52" s="29">
        <v>0</v>
      </c>
      <c s="24">
        <f>ROUND(ROUND(L52,2)*ROUND(G52,3),2)</f>
      </c>
      <c s="27" t="s">
        <v>56</v>
      </c>
      <c>
        <f>(M52*21)/100</f>
      </c>
      <c t="s">
        <v>27</v>
      </c>
    </row>
    <row r="53" spans="1:5" ht="38.25" customHeight="1">
      <c r="A53" s="30" t="s">
        <v>57</v>
      </c>
      <c r="E53" s="31" t="s">
        <v>142</v>
      </c>
    </row>
    <row r="54" spans="1:5" ht="12.75" customHeight="1">
      <c r="A54" s="30" t="s">
        <v>58</v>
      </c>
      <c r="E54" s="32" t="s">
        <v>143</v>
      </c>
    </row>
    <row r="55" spans="1:5" ht="216.75" customHeight="1">
      <c r="A55" t="s">
        <v>60</v>
      </c>
      <c r="E55" s="31" t="s">
        <v>144</v>
      </c>
    </row>
    <row r="56" spans="1:16" ht="12.75" customHeight="1">
      <c r="A56" t="s">
        <v>51</v>
      </c>
      <c s="6" t="s">
        <v>116</v>
      </c>
      <c s="6" t="s">
        <v>107</v>
      </c>
      <c t="s">
        <v>5</v>
      </c>
      <c s="26" t="s">
        <v>108</v>
      </c>
      <c s="27" t="s">
        <v>73</v>
      </c>
      <c s="28">
        <v>3.151</v>
      </c>
      <c s="27">
        <v>0</v>
      </c>
      <c s="27">
        <f>ROUND(G56*H56,6)</f>
      </c>
      <c r="L56" s="29">
        <v>0</v>
      </c>
      <c s="24">
        <f>ROUND(ROUND(L56,2)*ROUND(G56,3),2)</f>
      </c>
      <c s="27" t="s">
        <v>56</v>
      </c>
      <c>
        <f>(M56*21)/100</f>
      </c>
      <c t="s">
        <v>27</v>
      </c>
    </row>
    <row r="57" spans="1:5" ht="12.75" customHeight="1">
      <c r="A57" s="30" t="s">
        <v>57</v>
      </c>
      <c r="E57" s="31" t="s">
        <v>5</v>
      </c>
    </row>
    <row r="58" spans="1:5" ht="102" customHeight="1">
      <c r="A58" s="30" t="s">
        <v>58</v>
      </c>
      <c r="E58" s="32" t="s">
        <v>145</v>
      </c>
    </row>
    <row r="59" spans="1:5" ht="25.5" customHeight="1">
      <c r="A59" t="s">
        <v>60</v>
      </c>
      <c r="E59" s="31" t="s">
        <v>110</v>
      </c>
    </row>
    <row r="60" spans="1:16" ht="12.75" customHeight="1">
      <c r="A60" t="s">
        <v>51</v>
      </c>
      <c s="6" t="s">
        <v>146</v>
      </c>
      <c s="6" t="s">
        <v>147</v>
      </c>
      <c t="s">
        <v>5</v>
      </c>
      <c s="26" t="s">
        <v>148</v>
      </c>
      <c s="27" t="s">
        <v>149</v>
      </c>
      <c s="28">
        <v>50</v>
      </c>
      <c s="27">
        <v>0</v>
      </c>
      <c s="27">
        <f>ROUND(G60*H60,6)</f>
      </c>
      <c r="L60" s="29">
        <v>0</v>
      </c>
      <c s="24">
        <f>ROUND(ROUND(L60,2)*ROUND(G60,3),2)</f>
      </c>
      <c s="27" t="s">
        <v>56</v>
      </c>
      <c>
        <f>(M60*21)/100</f>
      </c>
      <c t="s">
        <v>27</v>
      </c>
    </row>
    <row r="61" spans="1:5" ht="12.75" customHeight="1">
      <c r="A61" s="30" t="s">
        <v>57</v>
      </c>
      <c r="E61" s="31" t="s">
        <v>150</v>
      </c>
    </row>
    <row r="62" spans="1:5" ht="12.75" customHeight="1">
      <c r="A62" s="30" t="s">
        <v>58</v>
      </c>
      <c r="E62" s="32" t="s">
        <v>151</v>
      </c>
    </row>
    <row r="63" spans="1:5" ht="63.75" customHeight="1">
      <c r="A63" t="s">
        <v>60</v>
      </c>
      <c r="E63" s="31" t="s">
        <v>152</v>
      </c>
    </row>
    <row r="64" spans="1:16" ht="12.75" customHeight="1">
      <c r="A64" t="s">
        <v>51</v>
      </c>
      <c s="6" t="s">
        <v>153</v>
      </c>
      <c s="6" t="s">
        <v>112</v>
      </c>
      <c t="s">
        <v>5</v>
      </c>
      <c s="26" t="s">
        <v>113</v>
      </c>
      <c s="27" t="s">
        <v>67</v>
      </c>
      <c s="28">
        <v>2330.864</v>
      </c>
      <c s="27">
        <v>0</v>
      </c>
      <c s="27">
        <f>ROUND(G64*H64,6)</f>
      </c>
      <c r="L64" s="29">
        <v>0</v>
      </c>
      <c s="24">
        <f>ROUND(ROUND(L64,2)*ROUND(G64,3),2)</f>
      </c>
      <c s="27" t="s">
        <v>56</v>
      </c>
      <c>
        <f>(M64*21)/100</f>
      </c>
      <c t="s">
        <v>27</v>
      </c>
    </row>
    <row r="65" spans="1:5" ht="12.75" customHeight="1">
      <c r="A65" s="30" t="s">
        <v>57</v>
      </c>
      <c r="E65" s="31" t="s">
        <v>5</v>
      </c>
    </row>
    <row r="66" spans="1:5" ht="114.75" customHeight="1">
      <c r="A66" s="30" t="s">
        <v>58</v>
      </c>
      <c r="E66" s="32" t="s">
        <v>154</v>
      </c>
    </row>
    <row r="67" spans="1:5" ht="102" customHeight="1">
      <c r="A67" t="s">
        <v>60</v>
      </c>
      <c r="E67" s="31" t="s">
        <v>115</v>
      </c>
    </row>
    <row r="68" spans="1:16" ht="12.75" customHeight="1">
      <c r="A68" t="s">
        <v>51</v>
      </c>
      <c s="6" t="s">
        <v>155</v>
      </c>
      <c s="6" t="s">
        <v>117</v>
      </c>
      <c t="s">
        <v>5</v>
      </c>
      <c s="26" t="s">
        <v>118</v>
      </c>
      <c s="27" t="s">
        <v>67</v>
      </c>
      <c s="28">
        <v>220.127</v>
      </c>
      <c s="27">
        <v>0</v>
      </c>
      <c s="27">
        <f>ROUND(G68*H68,6)</f>
      </c>
      <c r="L68" s="29">
        <v>0</v>
      </c>
      <c s="24">
        <f>ROUND(ROUND(L68,2)*ROUND(G68,3),2)</f>
      </c>
      <c s="27" t="s">
        <v>56</v>
      </c>
      <c>
        <f>(M68*21)/100</f>
      </c>
      <c t="s">
        <v>27</v>
      </c>
    </row>
    <row r="69" spans="1:5" ht="12.75" customHeight="1">
      <c r="A69" s="30" t="s">
        <v>57</v>
      </c>
      <c r="E69" s="31" t="s">
        <v>5</v>
      </c>
    </row>
    <row r="70" spans="1:5" ht="76.5" customHeight="1">
      <c r="A70" s="30" t="s">
        <v>58</v>
      </c>
      <c r="E70" s="32" t="s">
        <v>156</v>
      </c>
    </row>
    <row r="71" spans="1:5" ht="102" customHeight="1">
      <c r="A71" t="s">
        <v>60</v>
      </c>
      <c r="E71" s="31" t="s">
        <v>120</v>
      </c>
    </row>
    <row r="72" spans="1:13" ht="12.75" customHeight="1">
      <c r="A72" t="s">
        <v>48</v>
      </c>
      <c r="C72" s="7" t="s">
        <v>26</v>
      </c>
      <c r="E72" s="25" t="s">
        <v>157</v>
      </c>
      <c r="J72" s="24">
        <f>0</f>
      </c>
      <c s="24">
        <f>0</f>
      </c>
      <c s="24">
        <f>0+L73</f>
      </c>
      <c s="24">
        <f>0+M73</f>
      </c>
    </row>
    <row r="73" spans="1:16" ht="12.75" customHeight="1">
      <c r="A73" t="s">
        <v>51</v>
      </c>
      <c s="6" t="s">
        <v>158</v>
      </c>
      <c s="6" t="s">
        <v>159</v>
      </c>
      <c t="s">
        <v>5</v>
      </c>
      <c s="26" t="s">
        <v>160</v>
      </c>
      <c s="27" t="s">
        <v>55</v>
      </c>
      <c s="28">
        <v>1.393</v>
      </c>
      <c s="27">
        <v>0</v>
      </c>
      <c s="27">
        <f>ROUND(G73*H73,6)</f>
      </c>
      <c r="L73" s="29">
        <v>0</v>
      </c>
      <c s="24">
        <f>ROUND(ROUND(L73,2)*ROUND(G73,3),2)</f>
      </c>
      <c s="27" t="s">
        <v>56</v>
      </c>
      <c>
        <f>(M73*21)/100</f>
      </c>
      <c t="s">
        <v>27</v>
      </c>
    </row>
    <row r="74" spans="1:5" ht="12.75" customHeight="1">
      <c r="A74" s="30" t="s">
        <v>57</v>
      </c>
      <c r="E74" s="31" t="s">
        <v>161</v>
      </c>
    </row>
    <row r="75" spans="1:5" ht="12.75" customHeight="1">
      <c r="A75" s="30" t="s">
        <v>58</v>
      </c>
      <c r="E75" s="32" t="s">
        <v>162</v>
      </c>
    </row>
    <row r="76" spans="1:5" ht="38.25" customHeight="1">
      <c r="A76" t="s">
        <v>60</v>
      </c>
      <c r="E76" s="31" t="s">
        <v>163</v>
      </c>
    </row>
    <row r="77" spans="1:13" ht="12.75" customHeight="1">
      <c r="A77" t="s">
        <v>48</v>
      </c>
      <c r="C77" s="7" t="s">
        <v>87</v>
      </c>
      <c r="E77" s="25" t="s">
        <v>164</v>
      </c>
      <c r="J77" s="24">
        <f>0</f>
      </c>
      <c s="24">
        <f>0</f>
      </c>
      <c s="24">
        <f>0+L78</f>
      </c>
      <c s="24">
        <f>0+M78</f>
      </c>
    </row>
    <row r="78" spans="1:16" ht="12.75" customHeight="1">
      <c r="A78" t="s">
        <v>51</v>
      </c>
      <c s="6" t="s">
        <v>165</v>
      </c>
      <c s="6" t="s">
        <v>166</v>
      </c>
      <c t="s">
        <v>5</v>
      </c>
      <c s="26" t="s">
        <v>167</v>
      </c>
      <c s="27" t="s">
        <v>67</v>
      </c>
      <c s="28">
        <v>221.4</v>
      </c>
      <c s="27">
        <v>0</v>
      </c>
      <c s="27">
        <f>ROUND(G78*H78,6)</f>
      </c>
      <c r="L78" s="29">
        <v>0</v>
      </c>
      <c s="24">
        <f>ROUND(ROUND(L78,2)*ROUND(G78,3),2)</f>
      </c>
      <c s="27" t="s">
        <v>56</v>
      </c>
      <c>
        <f>(M78*21)/100</f>
      </c>
      <c t="s">
        <v>27</v>
      </c>
    </row>
    <row r="79" spans="1:5" ht="12.75" customHeight="1">
      <c r="A79" s="30" t="s">
        <v>57</v>
      </c>
      <c r="E79" s="31" t="s">
        <v>168</v>
      </c>
    </row>
    <row r="80" spans="1:5" ht="25.5" customHeight="1">
      <c r="A80" s="30" t="s">
        <v>58</v>
      </c>
      <c r="E80" s="32" t="s">
        <v>169</v>
      </c>
    </row>
    <row r="81" spans="1:5" ht="38.25" customHeight="1">
      <c r="A81" t="s">
        <v>60</v>
      </c>
      <c r="E81" s="31" t="s">
        <v>170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COUNTIFS(L8:L61,"=0",A8:A61,"P")+COUNTIFS(L8:L61,"",A8:A61,"P")+SUM(Q8:Q61)</f>
      </c>
    </row>
    <row r="8" spans="1:13" ht="12.75" customHeight="1">
      <c r="A8" t="s">
        <v>45</v>
      </c>
      <c r="C8" s="21" t="s">
        <v>173</v>
      </c>
      <c r="E8" s="23" t="s">
        <v>174</v>
      </c>
      <c r="J8" s="22">
        <f>0+J9+J18+J43+J60</f>
      </c>
      <c s="22">
        <f>0+K9+K18+K43+K60</f>
      </c>
      <c s="22">
        <f>0+L9+L18+L43+L60</f>
      </c>
      <c s="22">
        <f>0+M9+M18+M43+M60</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328.8</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175</v>
      </c>
    </row>
    <row r="13" spans="1:5" ht="12.75" customHeight="1">
      <c r="A13" t="s">
        <v>60</v>
      </c>
      <c r="E13" s="31" t="s">
        <v>61</v>
      </c>
    </row>
    <row r="14" spans="1:16" ht="12.75" customHeight="1">
      <c r="A14" t="s">
        <v>51</v>
      </c>
      <c s="6" t="s">
        <v>27</v>
      </c>
      <c s="6" t="s">
        <v>62</v>
      </c>
      <c t="s">
        <v>5</v>
      </c>
      <c s="26" t="s">
        <v>54</v>
      </c>
      <c s="27" t="s">
        <v>55</v>
      </c>
      <c s="28">
        <v>9.95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176</v>
      </c>
    </row>
    <row r="17" spans="1:5" ht="12.75" customHeight="1">
      <c r="A17" t="s">
        <v>60</v>
      </c>
      <c r="E17" s="31" t="s">
        <v>61</v>
      </c>
    </row>
    <row r="18" spans="1:13" ht="12.75" customHeight="1">
      <c r="A18" t="s">
        <v>48</v>
      </c>
      <c r="C18" s="7" t="s">
        <v>52</v>
      </c>
      <c r="E18" s="25" t="s">
        <v>64</v>
      </c>
      <c r="J18" s="24">
        <f>0</f>
      </c>
      <c s="24">
        <f>0</f>
      </c>
      <c s="24">
        <f>0+L19+L23+L27+L31+L35+L39</f>
      </c>
      <c s="24">
        <f>0+M19+M23+M27+M31+M35+M39</f>
      </c>
    </row>
    <row r="19" spans="1:16" ht="12.75" customHeight="1">
      <c r="A19" t="s">
        <v>51</v>
      </c>
      <c s="6" t="s">
        <v>26</v>
      </c>
      <c s="6" t="s">
        <v>65</v>
      </c>
      <c t="s">
        <v>5</v>
      </c>
      <c s="26" t="s">
        <v>66</v>
      </c>
      <c s="27" t="s">
        <v>67</v>
      </c>
      <c s="28">
        <v>1980.098</v>
      </c>
      <c s="27">
        <v>0</v>
      </c>
      <c s="27">
        <f>ROUND(G19*H19,6)</f>
      </c>
      <c r="L19" s="29">
        <v>0</v>
      </c>
      <c s="24">
        <f>ROUND(ROUND(L19,2)*ROUND(G19,3),2)</f>
      </c>
      <c s="27" t="s">
        <v>56</v>
      </c>
      <c>
        <f>(M19*21)/100</f>
      </c>
      <c t="s">
        <v>27</v>
      </c>
    </row>
    <row r="20" spans="1:5" ht="12.75" customHeight="1">
      <c r="A20" s="30" t="s">
        <v>57</v>
      </c>
      <c r="E20" s="31" t="s">
        <v>5</v>
      </c>
    </row>
    <row r="21" spans="1:5" ht="63.75" customHeight="1">
      <c r="A21" s="30" t="s">
        <v>58</v>
      </c>
      <c r="E21" s="32" t="s">
        <v>177</v>
      </c>
    </row>
    <row r="22" spans="1:5" ht="38.25" customHeight="1">
      <c r="A22" t="s">
        <v>60</v>
      </c>
      <c r="E22" s="31" t="s">
        <v>69</v>
      </c>
    </row>
    <row r="23" spans="1:16" ht="12.75" customHeight="1">
      <c r="A23" t="s">
        <v>51</v>
      </c>
      <c s="6" t="s">
        <v>70</v>
      </c>
      <c s="6" t="s">
        <v>71</v>
      </c>
      <c t="s">
        <v>5</v>
      </c>
      <c s="26" t="s">
        <v>72</v>
      </c>
      <c s="27" t="s">
        <v>73</v>
      </c>
      <c s="28">
        <v>9.36</v>
      </c>
      <c s="27">
        <v>0</v>
      </c>
      <c s="27">
        <f>ROUND(G23*H23,6)</f>
      </c>
      <c r="L23" s="29">
        <v>0</v>
      </c>
      <c s="24">
        <f>ROUND(ROUND(L23,2)*ROUND(G23,3),2)</f>
      </c>
      <c s="27" t="s">
        <v>56</v>
      </c>
      <c>
        <f>(M23*21)/100</f>
      </c>
      <c t="s">
        <v>27</v>
      </c>
    </row>
    <row r="24" spans="1:5" ht="12.75" customHeight="1">
      <c r="A24" s="30" t="s">
        <v>57</v>
      </c>
      <c r="E24" s="31" t="s">
        <v>5</v>
      </c>
    </row>
    <row r="25" spans="1:5" ht="51" customHeight="1">
      <c r="A25" s="30" t="s">
        <v>58</v>
      </c>
      <c r="E25" s="32" t="s">
        <v>178</v>
      </c>
    </row>
    <row r="26" spans="1:5" ht="293.25" customHeight="1">
      <c r="A26" t="s">
        <v>60</v>
      </c>
      <c r="E26" s="31" t="s">
        <v>75</v>
      </c>
    </row>
    <row r="27" spans="1:16" ht="12.75" customHeight="1">
      <c r="A27" t="s">
        <v>51</v>
      </c>
      <c s="6" t="s">
        <v>76</v>
      </c>
      <c s="6" t="s">
        <v>77</v>
      </c>
      <c t="s">
        <v>5</v>
      </c>
      <c s="26" t="s">
        <v>78</v>
      </c>
      <c s="27" t="s">
        <v>73</v>
      </c>
      <c s="28">
        <v>561.6</v>
      </c>
      <c s="27">
        <v>0</v>
      </c>
      <c s="27">
        <f>ROUND(G27*H27,6)</f>
      </c>
      <c r="L27" s="29">
        <v>0</v>
      </c>
      <c s="24">
        <f>ROUND(ROUND(L27,2)*ROUND(G27,3),2)</f>
      </c>
      <c s="27" t="s">
        <v>56</v>
      </c>
      <c>
        <f>(M27*0)/100</f>
      </c>
      <c t="s">
        <v>49</v>
      </c>
    </row>
    <row r="28" spans="1:5" ht="12.75" customHeight="1">
      <c r="A28" s="30" t="s">
        <v>57</v>
      </c>
      <c r="E28" s="31" t="s">
        <v>179</v>
      </c>
    </row>
    <row r="29" spans="1:5" ht="12.75" customHeight="1">
      <c r="A29" s="30" t="s">
        <v>58</v>
      </c>
      <c r="E29" s="32" t="s">
        <v>180</v>
      </c>
    </row>
    <row r="30" spans="1:5" ht="12.75" customHeight="1">
      <c r="A30" t="s">
        <v>60</v>
      </c>
      <c r="E30" s="31" t="s">
        <v>81</v>
      </c>
    </row>
    <row r="31" spans="1:16" ht="12.75" customHeight="1">
      <c r="A31" t="s">
        <v>51</v>
      </c>
      <c s="6" t="s">
        <v>82</v>
      </c>
      <c s="6" t="s">
        <v>83</v>
      </c>
      <c t="s">
        <v>5</v>
      </c>
      <c s="26" t="s">
        <v>84</v>
      </c>
      <c s="27" t="s">
        <v>73</v>
      </c>
      <c s="28">
        <v>164.625</v>
      </c>
      <c s="27">
        <v>0</v>
      </c>
      <c s="27">
        <f>ROUND(G31*H31,6)</f>
      </c>
      <c r="L31" s="29">
        <v>0</v>
      </c>
      <c s="24">
        <f>ROUND(ROUND(L31,2)*ROUND(G31,3),2)</f>
      </c>
      <c s="27" t="s">
        <v>56</v>
      </c>
      <c>
        <f>(M31*21)/100</f>
      </c>
      <c t="s">
        <v>27</v>
      </c>
    </row>
    <row r="32" spans="1:5" ht="12.75" customHeight="1">
      <c r="A32" s="30" t="s">
        <v>57</v>
      </c>
      <c r="E32" s="31" t="s">
        <v>5</v>
      </c>
    </row>
    <row r="33" spans="1:5" ht="76.5" customHeight="1">
      <c r="A33" s="30" t="s">
        <v>58</v>
      </c>
      <c r="E33" s="32" t="s">
        <v>181</v>
      </c>
    </row>
    <row r="34" spans="1:5" ht="280.5" customHeight="1">
      <c r="A34" t="s">
        <v>60</v>
      </c>
      <c r="E34" s="31" t="s">
        <v>86</v>
      </c>
    </row>
    <row r="35" spans="1:16" ht="12.75" customHeight="1">
      <c r="A35" t="s">
        <v>51</v>
      </c>
      <c s="6" t="s">
        <v>87</v>
      </c>
      <c s="6" t="s">
        <v>88</v>
      </c>
      <c t="s">
        <v>5</v>
      </c>
      <c s="26" t="s">
        <v>89</v>
      </c>
      <c s="27" t="s">
        <v>73</v>
      </c>
      <c s="28">
        <v>173.985</v>
      </c>
      <c s="27">
        <v>0</v>
      </c>
      <c s="27">
        <f>ROUND(G35*H35,6)</f>
      </c>
      <c r="L35" s="29">
        <v>0</v>
      </c>
      <c s="24">
        <f>ROUND(ROUND(L35,2)*ROUND(G35,3),2)</f>
      </c>
      <c s="27" t="s">
        <v>56</v>
      </c>
      <c>
        <f>(M35*21)/100</f>
      </c>
      <c t="s">
        <v>27</v>
      </c>
    </row>
    <row r="36" spans="1:5" ht="12.75" customHeight="1">
      <c r="A36" s="30" t="s">
        <v>57</v>
      </c>
      <c r="E36" s="31" t="s">
        <v>90</v>
      </c>
    </row>
    <row r="37" spans="1:5" ht="12.75" customHeight="1">
      <c r="A37" s="30" t="s">
        <v>58</v>
      </c>
      <c r="E37" s="32" t="s">
        <v>182</v>
      </c>
    </row>
    <row r="38" spans="1:5" ht="51" customHeight="1">
      <c r="A38" t="s">
        <v>60</v>
      </c>
      <c r="E38" s="31" t="s">
        <v>92</v>
      </c>
    </row>
    <row r="39" spans="1:16" ht="12.75" customHeight="1">
      <c r="A39" t="s">
        <v>51</v>
      </c>
      <c s="6" t="s">
        <v>93</v>
      </c>
      <c s="6" t="s">
        <v>94</v>
      </c>
      <c t="s">
        <v>5</v>
      </c>
      <c s="26" t="s">
        <v>95</v>
      </c>
      <c s="27" t="s">
        <v>73</v>
      </c>
      <c s="28">
        <v>173.985</v>
      </c>
      <c s="27">
        <v>0</v>
      </c>
      <c s="27">
        <f>ROUND(G39*H39,6)</f>
      </c>
      <c r="L39" s="29">
        <v>0</v>
      </c>
      <c s="24">
        <f>ROUND(ROUND(L39,2)*ROUND(G39,3),2)</f>
      </c>
      <c s="27" t="s">
        <v>56</v>
      </c>
      <c>
        <f>(M39*21)/100</f>
      </c>
      <c t="s">
        <v>27</v>
      </c>
    </row>
    <row r="40" spans="1:5" ht="25.5" customHeight="1">
      <c r="A40" s="30" t="s">
        <v>57</v>
      </c>
      <c r="E40" s="31" t="s">
        <v>96</v>
      </c>
    </row>
    <row r="41" spans="1:5" ht="12.75" customHeight="1">
      <c r="A41" s="30" t="s">
        <v>58</v>
      </c>
      <c r="E41" s="32" t="s">
        <v>182</v>
      </c>
    </row>
    <row r="42" spans="1:5" ht="25.5" customHeight="1">
      <c r="A42" t="s">
        <v>60</v>
      </c>
      <c r="E42" s="31" t="s">
        <v>98</v>
      </c>
    </row>
    <row r="43" spans="1:13" ht="12.75" customHeight="1">
      <c r="A43" t="s">
        <v>48</v>
      </c>
      <c r="C43" s="7" t="s">
        <v>27</v>
      </c>
      <c r="E43" s="25" t="s">
        <v>99</v>
      </c>
      <c r="J43" s="24">
        <f>0</f>
      </c>
      <c s="24">
        <f>0</f>
      </c>
      <c s="24">
        <f>0+L44+L48+L52+L56</f>
      </c>
      <c s="24">
        <f>0+M44+M48+M52+M56</f>
      </c>
    </row>
    <row r="44" spans="1:16" ht="12.75" customHeight="1">
      <c r="A44" t="s">
        <v>51</v>
      </c>
      <c s="6" t="s">
        <v>100</v>
      </c>
      <c s="6" t="s">
        <v>101</v>
      </c>
      <c t="s">
        <v>5</v>
      </c>
      <c s="26" t="s">
        <v>102</v>
      </c>
      <c s="27" t="s">
        <v>103</v>
      </c>
      <c s="28">
        <v>36.9</v>
      </c>
      <c s="27">
        <v>0</v>
      </c>
      <c s="27">
        <f>ROUND(G44*H44,6)</f>
      </c>
      <c r="L44" s="29">
        <v>0</v>
      </c>
      <c s="24">
        <f>ROUND(ROUND(L44,2)*ROUND(G44,3),2)</f>
      </c>
      <c s="27" t="s">
        <v>56</v>
      </c>
      <c>
        <f>(M44*21)/100</f>
      </c>
      <c t="s">
        <v>27</v>
      </c>
    </row>
    <row r="45" spans="1:5" ht="12.75" customHeight="1">
      <c r="A45" s="30" t="s">
        <v>57</v>
      </c>
      <c r="E45" s="31" t="s">
        <v>5</v>
      </c>
    </row>
    <row r="46" spans="1:5" ht="51" customHeight="1">
      <c r="A46" s="30" t="s">
        <v>58</v>
      </c>
      <c r="E46" s="32" t="s">
        <v>183</v>
      </c>
    </row>
    <row r="47" spans="1:5" ht="63.75" customHeight="1">
      <c r="A47" t="s">
        <v>60</v>
      </c>
      <c r="E47" s="31" t="s">
        <v>105</v>
      </c>
    </row>
    <row r="48" spans="1:16" ht="12.75" customHeight="1">
      <c r="A48" t="s">
        <v>51</v>
      </c>
      <c s="6" t="s">
        <v>106</v>
      </c>
      <c s="6" t="s">
        <v>107</v>
      </c>
      <c t="s">
        <v>5</v>
      </c>
      <c s="26" t="s">
        <v>108</v>
      </c>
      <c s="27" t="s">
        <v>73</v>
      </c>
      <c s="28">
        <v>1.979</v>
      </c>
      <c s="27">
        <v>0</v>
      </c>
      <c s="27">
        <f>ROUND(G48*H48,6)</f>
      </c>
      <c r="L48" s="29">
        <v>0</v>
      </c>
      <c s="24">
        <f>ROUND(ROUND(L48,2)*ROUND(G48,3),2)</f>
      </c>
      <c s="27" t="s">
        <v>56</v>
      </c>
      <c>
        <f>(M48*21)/100</f>
      </c>
      <c t="s">
        <v>27</v>
      </c>
    </row>
    <row r="49" spans="1:5" ht="12.75" customHeight="1">
      <c r="A49" s="30" t="s">
        <v>57</v>
      </c>
      <c r="E49" s="31" t="s">
        <v>5</v>
      </c>
    </row>
    <row r="50" spans="1:5" ht="102" customHeight="1">
      <c r="A50" s="30" t="s">
        <v>58</v>
      </c>
      <c r="E50" s="32" t="s">
        <v>184</v>
      </c>
    </row>
    <row r="51" spans="1:5" ht="25.5" customHeight="1">
      <c r="A51" t="s">
        <v>60</v>
      </c>
      <c r="E51" s="31" t="s">
        <v>110</v>
      </c>
    </row>
    <row r="52" spans="1:16" ht="12.75" customHeight="1">
      <c r="A52" t="s">
        <v>51</v>
      </c>
      <c s="6" t="s">
        <v>111</v>
      </c>
      <c s="6" t="s">
        <v>147</v>
      </c>
      <c t="s">
        <v>5</v>
      </c>
      <c s="26" t="s">
        <v>148</v>
      </c>
      <c s="27" t="s">
        <v>149</v>
      </c>
      <c s="28">
        <v>21</v>
      </c>
      <c s="27">
        <v>0</v>
      </c>
      <c s="27">
        <f>ROUND(G52*H52,6)</f>
      </c>
      <c r="L52" s="29">
        <v>0</v>
      </c>
      <c s="24">
        <f>ROUND(ROUND(L52,2)*ROUND(G52,3),2)</f>
      </c>
      <c s="27" t="s">
        <v>56</v>
      </c>
      <c>
        <f>(M52*21)/100</f>
      </c>
      <c t="s">
        <v>27</v>
      </c>
    </row>
    <row r="53" spans="1:5" ht="12.75" customHeight="1">
      <c r="A53" s="30" t="s">
        <v>57</v>
      </c>
      <c r="E53" s="31" t="s">
        <v>5</v>
      </c>
    </row>
    <row r="54" spans="1:5" ht="38.25" customHeight="1">
      <c r="A54" s="30" t="s">
        <v>58</v>
      </c>
      <c r="E54" s="32" t="s">
        <v>185</v>
      </c>
    </row>
    <row r="55" spans="1:5" ht="63.75" customHeight="1">
      <c r="A55" t="s">
        <v>60</v>
      </c>
      <c r="E55" s="31" t="s">
        <v>152</v>
      </c>
    </row>
    <row r="56" spans="1:16" ht="12.75" customHeight="1">
      <c r="A56" t="s">
        <v>51</v>
      </c>
      <c s="6" t="s">
        <v>116</v>
      </c>
      <c s="6" t="s">
        <v>112</v>
      </c>
      <c t="s">
        <v>5</v>
      </c>
      <c s="26" t="s">
        <v>113</v>
      </c>
      <c s="27" t="s">
        <v>67</v>
      </c>
      <c s="28">
        <v>2188.171</v>
      </c>
      <c s="27">
        <v>0</v>
      </c>
      <c s="27">
        <f>ROUND(G56*H56,6)</f>
      </c>
      <c r="L56" s="29">
        <v>0</v>
      </c>
      <c s="24">
        <f>ROUND(ROUND(L56,2)*ROUND(G56,3),2)</f>
      </c>
      <c s="27" t="s">
        <v>56</v>
      </c>
      <c>
        <f>(M56*21)/100</f>
      </c>
      <c t="s">
        <v>27</v>
      </c>
    </row>
    <row r="57" spans="1:5" ht="12.75" customHeight="1">
      <c r="A57" s="30" t="s">
        <v>57</v>
      </c>
      <c r="E57" s="31" t="s">
        <v>5</v>
      </c>
    </row>
    <row r="58" spans="1:5" ht="140.25" customHeight="1">
      <c r="A58" s="30" t="s">
        <v>58</v>
      </c>
      <c r="E58" s="32" t="s">
        <v>186</v>
      </c>
    </row>
    <row r="59" spans="1:5" ht="102" customHeight="1">
      <c r="A59" t="s">
        <v>60</v>
      </c>
      <c r="E59" s="31" t="s">
        <v>115</v>
      </c>
    </row>
    <row r="60" spans="1:13" ht="12.75" customHeight="1">
      <c r="A60" t="s">
        <v>48</v>
      </c>
      <c r="C60" s="7" t="s">
        <v>26</v>
      </c>
      <c r="E60" s="25" t="s">
        <v>157</v>
      </c>
      <c r="J60" s="24">
        <f>0</f>
      </c>
      <c s="24">
        <f>0</f>
      </c>
      <c s="24">
        <f>0+L61</f>
      </c>
      <c s="24">
        <f>0+M61</f>
      </c>
    </row>
    <row r="61" spans="1:16" ht="12.75" customHeight="1">
      <c r="A61" t="s">
        <v>51</v>
      </c>
      <c s="6" t="s">
        <v>146</v>
      </c>
      <c s="6" t="s">
        <v>187</v>
      </c>
      <c t="s">
        <v>5</v>
      </c>
      <c s="26" t="s">
        <v>188</v>
      </c>
      <c s="27" t="s">
        <v>73</v>
      </c>
      <c s="28">
        <v>2.09</v>
      </c>
      <c s="27">
        <v>0</v>
      </c>
      <c s="27">
        <f>ROUND(G61*H61,6)</f>
      </c>
      <c r="L61" s="29">
        <v>0</v>
      </c>
      <c s="24">
        <f>ROUND(ROUND(L61,2)*ROUND(G61,3),2)</f>
      </c>
      <c s="27" t="s">
        <v>56</v>
      </c>
      <c>
        <f>(M61*21)/100</f>
      </c>
      <c t="s">
        <v>27</v>
      </c>
    </row>
    <row r="62" spans="1:5" ht="12.75" customHeight="1">
      <c r="A62" s="30" t="s">
        <v>57</v>
      </c>
      <c r="E62" s="31" t="s">
        <v>5</v>
      </c>
    </row>
    <row r="63" spans="1:5" ht="38.25" customHeight="1">
      <c r="A63" s="30" t="s">
        <v>58</v>
      </c>
      <c r="E63" s="32" t="s">
        <v>189</v>
      </c>
    </row>
    <row r="64" spans="1:5" ht="12.75" customHeight="1">
      <c r="A64" t="s">
        <v>60</v>
      </c>
      <c r="E64" s="31" t="s">
        <v>190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COUNTIFS(L8:L56,"=0",A8:A56,"P")+COUNTIFS(L8:L56,"",A8:A56,"P")+SUM(Q8:Q56)</f>
      </c>
    </row>
    <row r="8" spans="1:13" ht="12.75" customHeight="1">
      <c r="A8" t="s">
        <v>45</v>
      </c>
      <c r="C8" s="21" t="s">
        <v>193</v>
      </c>
      <c r="E8" s="23" t="s">
        <v>194</v>
      </c>
      <c r="J8" s="22">
        <f>0+J9+J18+J43</f>
      </c>
      <c s="22">
        <f>0+K9+K18+K43</f>
      </c>
      <c s="22">
        <f>0+L9+L18+L43</f>
      </c>
      <c s="22">
        <f>0+M9+M18+M43</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359.5</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195</v>
      </c>
    </row>
    <row r="13" spans="1:5" ht="12.75" customHeight="1">
      <c r="A13" t="s">
        <v>60</v>
      </c>
      <c r="E13" s="31" t="s">
        <v>61</v>
      </c>
    </row>
    <row r="14" spans="1:16" ht="12.75" customHeight="1">
      <c r="A14" t="s">
        <v>51</v>
      </c>
      <c s="6" t="s">
        <v>27</v>
      </c>
      <c s="6" t="s">
        <v>62</v>
      </c>
      <c t="s">
        <v>5</v>
      </c>
      <c s="26" t="s">
        <v>54</v>
      </c>
      <c s="27" t="s">
        <v>55</v>
      </c>
      <c s="28">
        <v>3.65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196</v>
      </c>
    </row>
    <row r="17" spans="1:5" ht="12.75" customHeight="1">
      <c r="A17" t="s">
        <v>60</v>
      </c>
      <c r="E17" s="31" t="s">
        <v>61</v>
      </c>
    </row>
    <row r="18" spans="1:13" ht="12.75" customHeight="1">
      <c r="A18" t="s">
        <v>48</v>
      </c>
      <c r="C18" s="7" t="s">
        <v>52</v>
      </c>
      <c r="E18" s="25" t="s">
        <v>64</v>
      </c>
      <c r="J18" s="24">
        <f>0</f>
      </c>
      <c s="24">
        <f>0</f>
      </c>
      <c s="24">
        <f>0+L19+L23+L27+L31+L35+L39</f>
      </c>
      <c s="24">
        <f>0+M19+M23+M27+M31+M35+M39</f>
      </c>
    </row>
    <row r="19" spans="1:16" ht="12.75" customHeight="1">
      <c r="A19" t="s">
        <v>51</v>
      </c>
      <c s="6" t="s">
        <v>26</v>
      </c>
      <c s="6" t="s">
        <v>65</v>
      </c>
      <c t="s">
        <v>5</v>
      </c>
      <c s="26" t="s">
        <v>66</v>
      </c>
      <c s="27" t="s">
        <v>67</v>
      </c>
      <c s="28">
        <v>720.932</v>
      </c>
      <c s="27">
        <v>0</v>
      </c>
      <c s="27">
        <f>ROUND(G19*H19,6)</f>
      </c>
      <c r="L19" s="29">
        <v>0</v>
      </c>
      <c s="24">
        <f>ROUND(ROUND(L19,2)*ROUND(G19,3),2)</f>
      </c>
      <c s="27" t="s">
        <v>56</v>
      </c>
      <c>
        <f>(M19*21)/100</f>
      </c>
      <c t="s">
        <v>27</v>
      </c>
    </row>
    <row r="20" spans="1:5" ht="12.75" customHeight="1">
      <c r="A20" s="30" t="s">
        <v>57</v>
      </c>
      <c r="E20" s="31" t="s">
        <v>5</v>
      </c>
    </row>
    <row r="21" spans="1:5" ht="51" customHeight="1">
      <c r="A21" s="30" t="s">
        <v>58</v>
      </c>
      <c r="E21" s="32" t="s">
        <v>197</v>
      </c>
    </row>
    <row r="22" spans="1:5" ht="38.25" customHeight="1">
      <c r="A22" t="s">
        <v>60</v>
      </c>
      <c r="E22" s="31" t="s">
        <v>69</v>
      </c>
    </row>
    <row r="23" spans="1:16" ht="12.75" customHeight="1">
      <c r="A23" t="s">
        <v>51</v>
      </c>
      <c s="6" t="s">
        <v>70</v>
      </c>
      <c s="6" t="s">
        <v>71</v>
      </c>
      <c t="s">
        <v>5</v>
      </c>
      <c s="26" t="s">
        <v>72</v>
      </c>
      <c s="27" t="s">
        <v>73</v>
      </c>
      <c s="28">
        <v>13.255</v>
      </c>
      <c s="27">
        <v>0</v>
      </c>
      <c s="27">
        <f>ROUND(G23*H23,6)</f>
      </c>
      <c r="L23" s="29">
        <v>0</v>
      </c>
      <c s="24">
        <f>ROUND(ROUND(L23,2)*ROUND(G23,3),2)</f>
      </c>
      <c s="27" t="s">
        <v>56</v>
      </c>
      <c>
        <f>(M23*21)/100</f>
      </c>
      <c t="s">
        <v>27</v>
      </c>
    </row>
    <row r="24" spans="1:5" ht="12.75" customHeight="1">
      <c r="A24" s="30" t="s">
        <v>57</v>
      </c>
      <c r="E24" s="31" t="s">
        <v>5</v>
      </c>
    </row>
    <row r="25" spans="1:5" ht="51" customHeight="1">
      <c r="A25" s="30" t="s">
        <v>58</v>
      </c>
      <c r="E25" s="32" t="s">
        <v>198</v>
      </c>
    </row>
    <row r="26" spans="1:5" ht="293.25" customHeight="1">
      <c r="A26" t="s">
        <v>60</v>
      </c>
      <c r="E26" s="31" t="s">
        <v>75</v>
      </c>
    </row>
    <row r="27" spans="1:16" ht="12.75" customHeight="1">
      <c r="A27" t="s">
        <v>51</v>
      </c>
      <c s="6" t="s">
        <v>76</v>
      </c>
      <c s="6" t="s">
        <v>77</v>
      </c>
      <c t="s">
        <v>5</v>
      </c>
      <c s="26" t="s">
        <v>78</v>
      </c>
      <c s="27" t="s">
        <v>73</v>
      </c>
      <c s="28">
        <v>795.3</v>
      </c>
      <c s="27">
        <v>0</v>
      </c>
      <c s="27">
        <f>ROUND(G27*H27,6)</f>
      </c>
      <c r="L27" s="29">
        <v>0</v>
      </c>
      <c s="24">
        <f>ROUND(ROUND(L27,2)*ROUND(G27,3),2)</f>
      </c>
      <c s="27" t="s">
        <v>56</v>
      </c>
      <c>
        <f>(M27*0)/100</f>
      </c>
      <c t="s">
        <v>49</v>
      </c>
    </row>
    <row r="28" spans="1:5" ht="12.75" customHeight="1">
      <c r="A28" s="30" t="s">
        <v>57</v>
      </c>
      <c r="E28" s="31" t="s">
        <v>179</v>
      </c>
    </row>
    <row r="29" spans="1:5" ht="12.75" customHeight="1">
      <c r="A29" s="30" t="s">
        <v>58</v>
      </c>
      <c r="E29" s="32" t="s">
        <v>199</v>
      </c>
    </row>
    <row r="30" spans="1:5" ht="12.75" customHeight="1">
      <c r="A30" t="s">
        <v>60</v>
      </c>
      <c r="E30" s="31" t="s">
        <v>81</v>
      </c>
    </row>
    <row r="31" spans="1:16" ht="12.75" customHeight="1">
      <c r="A31" t="s">
        <v>51</v>
      </c>
      <c s="6" t="s">
        <v>82</v>
      </c>
      <c s="6" t="s">
        <v>83</v>
      </c>
      <c t="s">
        <v>5</v>
      </c>
      <c s="26" t="s">
        <v>84</v>
      </c>
      <c s="27" t="s">
        <v>73</v>
      </c>
      <c s="28">
        <v>175.305</v>
      </c>
      <c s="27">
        <v>0</v>
      </c>
      <c s="27">
        <f>ROUND(G31*H31,6)</f>
      </c>
      <c r="L31" s="29">
        <v>0</v>
      </c>
      <c s="24">
        <f>ROUND(ROUND(L31,2)*ROUND(G31,3),2)</f>
      </c>
      <c s="27" t="s">
        <v>56</v>
      </c>
      <c>
        <f>(M31*21)/100</f>
      </c>
      <c t="s">
        <v>27</v>
      </c>
    </row>
    <row r="32" spans="1:5" ht="12.75" customHeight="1">
      <c r="A32" s="30" t="s">
        <v>57</v>
      </c>
      <c r="E32" s="31" t="s">
        <v>5</v>
      </c>
    </row>
    <row r="33" spans="1:5" ht="76.5" customHeight="1">
      <c r="A33" s="30" t="s">
        <v>58</v>
      </c>
      <c r="E33" s="32" t="s">
        <v>200</v>
      </c>
    </row>
    <row r="34" spans="1:5" ht="280.5" customHeight="1">
      <c r="A34" t="s">
        <v>60</v>
      </c>
      <c r="E34" s="31" t="s">
        <v>86</v>
      </c>
    </row>
    <row r="35" spans="1:16" ht="12.75" customHeight="1">
      <c r="A35" t="s">
        <v>51</v>
      </c>
      <c s="6" t="s">
        <v>87</v>
      </c>
      <c s="6" t="s">
        <v>88</v>
      </c>
      <c t="s">
        <v>5</v>
      </c>
      <c s="26" t="s">
        <v>89</v>
      </c>
      <c s="27" t="s">
        <v>73</v>
      </c>
      <c s="28">
        <v>188.56</v>
      </c>
      <c s="27">
        <v>0</v>
      </c>
      <c s="27">
        <f>ROUND(G35*H35,6)</f>
      </c>
      <c r="L35" s="29">
        <v>0</v>
      </c>
      <c s="24">
        <f>ROUND(ROUND(L35,2)*ROUND(G35,3),2)</f>
      </c>
      <c s="27" t="s">
        <v>56</v>
      </c>
      <c>
        <f>(M35*21)/100</f>
      </c>
      <c t="s">
        <v>27</v>
      </c>
    </row>
    <row r="36" spans="1:5" ht="12.75" customHeight="1">
      <c r="A36" s="30" t="s">
        <v>57</v>
      </c>
      <c r="E36" s="31" t="s">
        <v>90</v>
      </c>
    </row>
    <row r="37" spans="1:5" ht="12.75" customHeight="1">
      <c r="A37" s="30" t="s">
        <v>58</v>
      </c>
      <c r="E37" s="32" t="s">
        <v>201</v>
      </c>
    </row>
    <row r="38" spans="1:5" ht="51" customHeight="1">
      <c r="A38" t="s">
        <v>60</v>
      </c>
      <c r="E38" s="31" t="s">
        <v>92</v>
      </c>
    </row>
    <row r="39" spans="1:16" ht="12.75" customHeight="1">
      <c r="A39" t="s">
        <v>51</v>
      </c>
      <c s="6" t="s">
        <v>93</v>
      </c>
      <c s="6" t="s">
        <v>94</v>
      </c>
      <c t="s">
        <v>5</v>
      </c>
      <c s="26" t="s">
        <v>95</v>
      </c>
      <c s="27" t="s">
        <v>73</v>
      </c>
      <c s="28">
        <v>188.56</v>
      </c>
      <c s="27">
        <v>0</v>
      </c>
      <c s="27">
        <f>ROUND(G39*H39,6)</f>
      </c>
      <c r="L39" s="29">
        <v>0</v>
      </c>
      <c s="24">
        <f>ROUND(ROUND(L39,2)*ROUND(G39,3),2)</f>
      </c>
      <c s="27" t="s">
        <v>56</v>
      </c>
      <c>
        <f>(M39*21)/100</f>
      </c>
      <c t="s">
        <v>27</v>
      </c>
    </row>
    <row r="40" spans="1:5" ht="25.5" customHeight="1">
      <c r="A40" s="30" t="s">
        <v>57</v>
      </c>
      <c r="E40" s="31" t="s">
        <v>96</v>
      </c>
    </row>
    <row r="41" spans="1:5" ht="12.75" customHeight="1">
      <c r="A41" s="30" t="s">
        <v>58</v>
      </c>
      <c r="E41" s="32" t="s">
        <v>201</v>
      </c>
    </row>
    <row r="42" spans="1:5" ht="25.5" customHeight="1">
      <c r="A42" t="s">
        <v>60</v>
      </c>
      <c r="E42" s="31" t="s">
        <v>98</v>
      </c>
    </row>
    <row r="43" spans="1:13" ht="12.75" customHeight="1">
      <c r="A43" t="s">
        <v>48</v>
      </c>
      <c r="C43" s="7" t="s">
        <v>27</v>
      </c>
      <c r="E43" s="25" t="s">
        <v>99</v>
      </c>
      <c r="J43" s="24">
        <f>0</f>
      </c>
      <c s="24">
        <f>0</f>
      </c>
      <c s="24">
        <f>0+L44+L48+L52+L56</f>
      </c>
      <c s="24">
        <f>0+M44+M48+M52+M56</f>
      </c>
    </row>
    <row r="44" spans="1:16" ht="12.75" customHeight="1">
      <c r="A44" t="s">
        <v>51</v>
      </c>
      <c s="6" t="s">
        <v>100</v>
      </c>
      <c s="6" t="s">
        <v>101</v>
      </c>
      <c t="s">
        <v>5</v>
      </c>
      <c s="26" t="s">
        <v>102</v>
      </c>
      <c s="27" t="s">
        <v>103</v>
      </c>
      <c s="28">
        <v>24.6</v>
      </c>
      <c s="27">
        <v>0</v>
      </c>
      <c s="27">
        <f>ROUND(G44*H44,6)</f>
      </c>
      <c r="L44" s="29">
        <v>0</v>
      </c>
      <c s="24">
        <f>ROUND(ROUND(L44,2)*ROUND(G44,3),2)</f>
      </c>
      <c s="27" t="s">
        <v>56</v>
      </c>
      <c>
        <f>(M44*21)/100</f>
      </c>
      <c t="s">
        <v>27</v>
      </c>
    </row>
    <row r="45" spans="1:5" ht="12.75" customHeight="1">
      <c r="A45" s="30" t="s">
        <v>57</v>
      </c>
      <c r="E45" s="31" t="s">
        <v>5</v>
      </c>
    </row>
    <row r="46" spans="1:5" ht="51" customHeight="1">
      <c r="A46" s="30" t="s">
        <v>58</v>
      </c>
      <c r="E46" s="32" t="s">
        <v>202</v>
      </c>
    </row>
    <row r="47" spans="1:5" ht="63.75" customHeight="1">
      <c r="A47" t="s">
        <v>60</v>
      </c>
      <c r="E47" s="31" t="s">
        <v>105</v>
      </c>
    </row>
    <row r="48" spans="1:16" ht="12.75" customHeight="1">
      <c r="A48" t="s">
        <v>51</v>
      </c>
      <c s="6" t="s">
        <v>106</v>
      </c>
      <c s="6" t="s">
        <v>107</v>
      </c>
      <c t="s">
        <v>5</v>
      </c>
      <c s="26" t="s">
        <v>108</v>
      </c>
      <c s="27" t="s">
        <v>73</v>
      </c>
      <c s="28">
        <v>0.05</v>
      </c>
      <c s="27">
        <v>0</v>
      </c>
      <c s="27">
        <f>ROUND(G48*H48,6)</f>
      </c>
      <c r="L48" s="29">
        <v>0</v>
      </c>
      <c s="24">
        <f>ROUND(ROUND(L48,2)*ROUND(G48,3),2)</f>
      </c>
      <c s="27" t="s">
        <v>56</v>
      </c>
      <c>
        <f>(M48*21)/100</f>
      </c>
      <c t="s">
        <v>27</v>
      </c>
    </row>
    <row r="49" spans="1:5" ht="12.75" customHeight="1">
      <c r="A49" s="30" t="s">
        <v>57</v>
      </c>
      <c r="E49" s="31" t="s">
        <v>5</v>
      </c>
    </row>
    <row r="50" spans="1:5" ht="38.25" customHeight="1">
      <c r="A50" s="30" t="s">
        <v>58</v>
      </c>
      <c r="E50" s="32" t="s">
        <v>203</v>
      </c>
    </row>
    <row r="51" spans="1:5" ht="25.5" customHeight="1">
      <c r="A51" t="s">
        <v>60</v>
      </c>
      <c r="E51" s="31" t="s">
        <v>110</v>
      </c>
    </row>
    <row r="52" spans="1:16" ht="12.75" customHeight="1">
      <c r="A52" t="s">
        <v>51</v>
      </c>
      <c s="6" t="s">
        <v>111</v>
      </c>
      <c s="6" t="s">
        <v>112</v>
      </c>
      <c t="s">
        <v>5</v>
      </c>
      <c s="26" t="s">
        <v>113</v>
      </c>
      <c s="27" t="s">
        <v>67</v>
      </c>
      <c s="28">
        <v>757.138</v>
      </c>
      <c s="27">
        <v>0</v>
      </c>
      <c s="27">
        <f>ROUND(G52*H52,6)</f>
      </c>
      <c r="L52" s="29">
        <v>0</v>
      </c>
      <c s="24">
        <f>ROUND(ROUND(L52,2)*ROUND(G52,3),2)</f>
      </c>
      <c s="27" t="s">
        <v>56</v>
      </c>
      <c>
        <f>(M52*21)/100</f>
      </c>
      <c t="s">
        <v>27</v>
      </c>
    </row>
    <row r="53" spans="1:5" ht="12.75" customHeight="1">
      <c r="A53" s="30" t="s">
        <v>57</v>
      </c>
      <c r="E53" s="31" t="s">
        <v>5</v>
      </c>
    </row>
    <row r="54" spans="1:5" ht="51" customHeight="1">
      <c r="A54" s="30" t="s">
        <v>58</v>
      </c>
      <c r="E54" s="32" t="s">
        <v>204</v>
      </c>
    </row>
    <row r="55" spans="1:5" ht="102" customHeight="1">
      <c r="A55" t="s">
        <v>60</v>
      </c>
      <c r="E55" s="31" t="s">
        <v>115</v>
      </c>
    </row>
    <row r="56" spans="1:16" ht="12.75" customHeight="1">
      <c r="A56" t="s">
        <v>51</v>
      </c>
      <c s="6" t="s">
        <v>116</v>
      </c>
      <c s="6" t="s">
        <v>117</v>
      </c>
      <c t="s">
        <v>5</v>
      </c>
      <c s="26" t="s">
        <v>118</v>
      </c>
      <c s="27" t="s">
        <v>67</v>
      </c>
      <c s="28">
        <v>72.799</v>
      </c>
      <c s="27">
        <v>0</v>
      </c>
      <c s="27">
        <f>ROUND(G56*H56,6)</f>
      </c>
      <c r="L56" s="29">
        <v>0</v>
      </c>
      <c s="24">
        <f>ROUND(ROUND(L56,2)*ROUND(G56,3),2)</f>
      </c>
      <c s="27" t="s">
        <v>56</v>
      </c>
      <c>
        <f>(M56*21)/100</f>
      </c>
      <c t="s">
        <v>27</v>
      </c>
    </row>
    <row r="57" spans="1:5" ht="12.75" customHeight="1">
      <c r="A57" s="30" t="s">
        <v>57</v>
      </c>
      <c r="E57" s="31" t="s">
        <v>5</v>
      </c>
    </row>
    <row r="58" spans="1:5" ht="25.5" customHeight="1">
      <c r="A58" s="30" t="s">
        <v>58</v>
      </c>
      <c r="E58" s="32" t="s">
        <v>205</v>
      </c>
    </row>
    <row r="59" spans="1:5" ht="102" customHeight="1">
      <c r="A59" t="s">
        <v>60</v>
      </c>
      <c r="E59" s="31" t="s">
        <v>120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COUNTIFS(L8:L78,"=0",A8:A78,"P")+COUNTIFS(L8:L78,"",A8:A78,"P")+SUM(Q8:Q78)</f>
      </c>
    </row>
    <row r="8" spans="1:13" ht="12.75" customHeight="1">
      <c r="A8" t="s">
        <v>45</v>
      </c>
      <c r="C8" s="21" t="s">
        <v>208</v>
      </c>
      <c r="E8" s="23" t="s">
        <v>209</v>
      </c>
      <c r="J8" s="22">
        <f>0+J9+J18+J39+J68+J77</f>
      </c>
      <c s="22">
        <f>0+K9+K18+K39+K68+K77</f>
      </c>
      <c s="22">
        <f>0+L9+L18+L39+L68+L77</f>
      </c>
      <c s="22">
        <f>0+M9+M18+M39+M68+M77</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358</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210</v>
      </c>
    </row>
    <row r="13" spans="1:5" ht="12.75" customHeight="1">
      <c r="A13" t="s">
        <v>60</v>
      </c>
      <c r="E13" s="31" t="s">
        <v>61</v>
      </c>
    </row>
    <row r="14" spans="1:16" ht="12.75" customHeight="1">
      <c r="A14" t="s">
        <v>51</v>
      </c>
      <c s="6" t="s">
        <v>27</v>
      </c>
      <c s="6" t="s">
        <v>62</v>
      </c>
      <c t="s">
        <v>5</v>
      </c>
      <c s="26" t="s">
        <v>54</v>
      </c>
      <c s="27" t="s">
        <v>55</v>
      </c>
      <c s="28">
        <v>8.15</v>
      </c>
      <c s="27">
        <v>0</v>
      </c>
      <c s="27">
        <f>ROUND(G14*H14,6)</f>
      </c>
      <c r="L14" s="29">
        <v>0</v>
      </c>
      <c s="24">
        <f>ROUND(ROUND(L14,2)*ROUND(G14,3),2)</f>
      </c>
      <c s="27" t="s">
        <v>56</v>
      </c>
      <c>
        <f>(M14*21)/100</f>
      </c>
      <c t="s">
        <v>27</v>
      </c>
    </row>
    <row r="15" spans="1:5" ht="12.75" customHeight="1">
      <c r="A15" s="30" t="s">
        <v>57</v>
      </c>
      <c r="E15" s="31" t="s">
        <v>5</v>
      </c>
    </row>
    <row r="16" spans="1:5" ht="25.5" customHeight="1">
      <c r="A16" s="30" t="s">
        <v>58</v>
      </c>
      <c r="E16" s="32" t="s">
        <v>211</v>
      </c>
    </row>
    <row r="17" spans="1:5" ht="12.75" customHeight="1">
      <c r="A17" t="s">
        <v>60</v>
      </c>
      <c r="E17" s="31" t="s">
        <v>61</v>
      </c>
    </row>
    <row r="18" spans="1:13" ht="12.75" customHeight="1">
      <c r="A18" t="s">
        <v>48</v>
      </c>
      <c r="C18" s="7" t="s">
        <v>52</v>
      </c>
      <c r="E18" s="25" t="s">
        <v>64</v>
      </c>
      <c r="J18" s="24">
        <f>0</f>
      </c>
      <c s="24">
        <f>0</f>
      </c>
      <c s="24">
        <f>0+L19+L23+L27+L31+L35</f>
      </c>
      <c s="24">
        <f>0+M19+M23+M27+M31+M35</f>
      </c>
    </row>
    <row r="19" spans="1:16" ht="12.75" customHeight="1">
      <c r="A19" t="s">
        <v>51</v>
      </c>
      <c s="6" t="s">
        <v>26</v>
      </c>
      <c s="6" t="s">
        <v>65</v>
      </c>
      <c t="s">
        <v>5</v>
      </c>
      <c s="26" t="s">
        <v>66</v>
      </c>
      <c s="27" t="s">
        <v>67</v>
      </c>
      <c s="28">
        <v>1626.196</v>
      </c>
      <c s="27">
        <v>0</v>
      </c>
      <c s="27">
        <f>ROUND(G19*H19,6)</f>
      </c>
      <c r="L19" s="29">
        <v>0</v>
      </c>
      <c s="24">
        <f>ROUND(ROUND(L19,2)*ROUND(G19,3),2)</f>
      </c>
      <c s="27" t="s">
        <v>56</v>
      </c>
      <c>
        <f>(M19*21)/100</f>
      </c>
      <c t="s">
        <v>27</v>
      </c>
    </row>
    <row r="20" spans="1:5" ht="12.75" customHeight="1">
      <c r="A20" s="30" t="s">
        <v>57</v>
      </c>
      <c r="E20" s="31" t="s">
        <v>5</v>
      </c>
    </row>
    <row r="21" spans="1:5" ht="63.75" customHeight="1">
      <c r="A21" s="30" t="s">
        <v>58</v>
      </c>
      <c r="E21" s="32" t="s">
        <v>212</v>
      </c>
    </row>
    <row r="22" spans="1:5" ht="38.25" customHeight="1">
      <c r="A22" t="s">
        <v>60</v>
      </c>
      <c r="E22" s="31" t="s">
        <v>69</v>
      </c>
    </row>
    <row r="23" spans="1:16" ht="12.75" customHeight="1">
      <c r="A23" t="s">
        <v>51</v>
      </c>
      <c s="6" t="s">
        <v>70</v>
      </c>
      <c s="6" t="s">
        <v>71</v>
      </c>
      <c t="s">
        <v>5</v>
      </c>
      <c s="26" t="s">
        <v>72</v>
      </c>
      <c s="27" t="s">
        <v>73</v>
      </c>
      <c s="28">
        <v>16</v>
      </c>
      <c s="27">
        <v>0</v>
      </c>
      <c s="27">
        <f>ROUND(G23*H23,6)</f>
      </c>
      <c r="L23" s="29">
        <v>0</v>
      </c>
      <c s="24">
        <f>ROUND(ROUND(L23,2)*ROUND(G23,3),2)</f>
      </c>
      <c s="27" t="s">
        <v>56</v>
      </c>
      <c>
        <f>(M23*21)/100</f>
      </c>
      <c t="s">
        <v>27</v>
      </c>
    </row>
    <row r="24" spans="1:5" ht="12.75" customHeight="1">
      <c r="A24" s="30" t="s">
        <v>57</v>
      </c>
      <c r="E24" s="31" t="s">
        <v>5</v>
      </c>
    </row>
    <row r="25" spans="1:5" ht="51" customHeight="1">
      <c r="A25" s="30" t="s">
        <v>58</v>
      </c>
      <c r="E25" s="32" t="s">
        <v>213</v>
      </c>
    </row>
    <row r="26" spans="1:5" ht="293.25" customHeight="1">
      <c r="A26" t="s">
        <v>60</v>
      </c>
      <c r="E26" s="31" t="s">
        <v>75</v>
      </c>
    </row>
    <row r="27" spans="1:16" ht="12.75" customHeight="1">
      <c r="A27" t="s">
        <v>51</v>
      </c>
      <c s="6" t="s">
        <v>76</v>
      </c>
      <c s="6" t="s">
        <v>83</v>
      </c>
      <c t="s">
        <v>5</v>
      </c>
      <c s="26" t="s">
        <v>84</v>
      </c>
      <c s="27" t="s">
        <v>73</v>
      </c>
      <c s="28">
        <v>182.184</v>
      </c>
      <c s="27">
        <v>0</v>
      </c>
      <c s="27">
        <f>ROUND(G27*H27,6)</f>
      </c>
      <c r="L27" s="29">
        <v>0</v>
      </c>
      <c s="24">
        <f>ROUND(ROUND(L27,2)*ROUND(G27,3),2)</f>
      </c>
      <c s="27" t="s">
        <v>56</v>
      </c>
      <c>
        <f>(M27*21)/100</f>
      </c>
      <c t="s">
        <v>27</v>
      </c>
    </row>
    <row r="28" spans="1:5" ht="12.75" customHeight="1">
      <c r="A28" s="30" t="s">
        <v>57</v>
      </c>
      <c r="E28" s="31" t="s">
        <v>5</v>
      </c>
    </row>
    <row r="29" spans="1:5" ht="76.5" customHeight="1">
      <c r="A29" s="30" t="s">
        <v>58</v>
      </c>
      <c r="E29" s="32" t="s">
        <v>214</v>
      </c>
    </row>
    <row r="30" spans="1:5" ht="280.5" customHeight="1">
      <c r="A30" t="s">
        <v>60</v>
      </c>
      <c r="E30" s="31" t="s">
        <v>86</v>
      </c>
    </row>
    <row r="31" spans="1:16" ht="12.75" customHeight="1">
      <c r="A31" t="s">
        <v>51</v>
      </c>
      <c s="6" t="s">
        <v>82</v>
      </c>
      <c s="6" t="s">
        <v>88</v>
      </c>
      <c t="s">
        <v>5</v>
      </c>
      <c s="26" t="s">
        <v>89</v>
      </c>
      <c s="27" t="s">
        <v>73</v>
      </c>
      <c s="28">
        <v>198.184</v>
      </c>
      <c s="27">
        <v>0</v>
      </c>
      <c s="27">
        <f>ROUND(G31*H31,6)</f>
      </c>
      <c r="L31" s="29">
        <v>0</v>
      </c>
      <c s="24">
        <f>ROUND(ROUND(L31,2)*ROUND(G31,3),2)</f>
      </c>
      <c s="27" t="s">
        <v>56</v>
      </c>
      <c>
        <f>(M31*21)/100</f>
      </c>
      <c t="s">
        <v>27</v>
      </c>
    </row>
    <row r="32" spans="1:5" ht="12.75" customHeight="1">
      <c r="A32" s="30" t="s">
        <v>57</v>
      </c>
      <c r="E32" s="31" t="s">
        <v>90</v>
      </c>
    </row>
    <row r="33" spans="1:5" ht="12.75" customHeight="1">
      <c r="A33" s="30" t="s">
        <v>58</v>
      </c>
      <c r="E33" s="32" t="s">
        <v>215</v>
      </c>
    </row>
    <row r="34" spans="1:5" ht="51" customHeight="1">
      <c r="A34" t="s">
        <v>60</v>
      </c>
      <c r="E34" s="31" t="s">
        <v>92</v>
      </c>
    </row>
    <row r="35" spans="1:16" ht="12.75" customHeight="1">
      <c r="A35" t="s">
        <v>51</v>
      </c>
      <c s="6" t="s">
        <v>87</v>
      </c>
      <c s="6" t="s">
        <v>94</v>
      </c>
      <c t="s">
        <v>5</v>
      </c>
      <c s="26" t="s">
        <v>95</v>
      </c>
      <c s="27" t="s">
        <v>73</v>
      </c>
      <c s="28">
        <v>198.184</v>
      </c>
      <c s="27">
        <v>0</v>
      </c>
      <c s="27">
        <f>ROUND(G35*H35,6)</f>
      </c>
      <c r="L35" s="29">
        <v>0</v>
      </c>
      <c s="24">
        <f>ROUND(ROUND(L35,2)*ROUND(G35,3),2)</f>
      </c>
      <c s="27" t="s">
        <v>56</v>
      </c>
      <c>
        <f>(M35*21)/100</f>
      </c>
      <c t="s">
        <v>27</v>
      </c>
    </row>
    <row r="36" spans="1:5" ht="25.5" customHeight="1">
      <c r="A36" s="30" t="s">
        <v>57</v>
      </c>
      <c r="E36" s="31" t="s">
        <v>96</v>
      </c>
    </row>
    <row r="37" spans="1:5" ht="12.75" customHeight="1">
      <c r="A37" s="30" t="s">
        <v>58</v>
      </c>
      <c r="E37" s="32" t="s">
        <v>215</v>
      </c>
    </row>
    <row r="38" spans="1:5" ht="25.5" customHeight="1">
      <c r="A38" t="s">
        <v>60</v>
      </c>
      <c r="E38" s="31" t="s">
        <v>98</v>
      </c>
    </row>
    <row r="39" spans="1:13" ht="12.75" customHeight="1">
      <c r="A39" t="s">
        <v>48</v>
      </c>
      <c r="C39" s="7" t="s">
        <v>27</v>
      </c>
      <c r="E39" s="25" t="s">
        <v>99</v>
      </c>
      <c r="J39" s="24">
        <f>0</f>
      </c>
      <c s="24">
        <f>0</f>
      </c>
      <c s="24">
        <f>0+L40+L44+L48+L52+L56+L60+L64</f>
      </c>
      <c s="24">
        <f>0+M40+M44+M48+M52+M56+M60+M64</f>
      </c>
    </row>
    <row r="40" spans="1:16" ht="12.75" customHeight="1">
      <c r="A40" t="s">
        <v>51</v>
      </c>
      <c s="6" t="s">
        <v>93</v>
      </c>
      <c s="6" t="s">
        <v>101</v>
      </c>
      <c t="s">
        <v>5</v>
      </c>
      <c s="26" t="s">
        <v>102</v>
      </c>
      <c s="27" t="s">
        <v>103</v>
      </c>
      <c s="28">
        <v>229.6</v>
      </c>
      <c s="27">
        <v>0</v>
      </c>
      <c s="27">
        <f>ROUND(G40*H40,6)</f>
      </c>
      <c r="L40" s="29">
        <v>0</v>
      </c>
      <c s="24">
        <f>ROUND(ROUND(L40,2)*ROUND(G40,3),2)</f>
      </c>
      <c s="27" t="s">
        <v>56</v>
      </c>
      <c>
        <f>(M40*21)/100</f>
      </c>
      <c t="s">
        <v>27</v>
      </c>
    </row>
    <row r="41" spans="1:5" ht="12.75" customHeight="1">
      <c r="A41" s="30" t="s">
        <v>57</v>
      </c>
      <c r="E41" s="31" t="s">
        <v>5</v>
      </c>
    </row>
    <row r="42" spans="1:5" ht="51" customHeight="1">
      <c r="A42" s="30" t="s">
        <v>58</v>
      </c>
      <c r="E42" s="32" t="s">
        <v>216</v>
      </c>
    </row>
    <row r="43" spans="1:5" ht="63.75" customHeight="1">
      <c r="A43" t="s">
        <v>60</v>
      </c>
      <c r="E43" s="31" t="s">
        <v>105</v>
      </c>
    </row>
    <row r="44" spans="1:16" ht="12.75" customHeight="1">
      <c r="A44" t="s">
        <v>51</v>
      </c>
      <c s="6" t="s">
        <v>100</v>
      </c>
      <c s="6" t="s">
        <v>132</v>
      </c>
      <c t="s">
        <v>5</v>
      </c>
      <c s="26" t="s">
        <v>133</v>
      </c>
      <c s="27" t="s">
        <v>103</v>
      </c>
      <c s="28">
        <v>15</v>
      </c>
      <c s="27">
        <v>0</v>
      </c>
      <c s="27">
        <f>ROUND(G44*H44,6)</f>
      </c>
      <c r="L44" s="29">
        <v>0</v>
      </c>
      <c s="24">
        <f>ROUND(ROUND(L44,2)*ROUND(G44,3),2)</f>
      </c>
      <c s="27" t="s">
        <v>56</v>
      </c>
      <c>
        <f>(M44*21)/100</f>
      </c>
      <c t="s">
        <v>27</v>
      </c>
    </row>
    <row r="45" spans="1:5" ht="12.75" customHeight="1">
      <c r="A45" s="30" t="s">
        <v>57</v>
      </c>
      <c r="E45" s="31" t="s">
        <v>5</v>
      </c>
    </row>
    <row r="46" spans="1:5" ht="25.5" customHeight="1">
      <c r="A46" s="30" t="s">
        <v>58</v>
      </c>
      <c r="E46" s="32" t="s">
        <v>217</v>
      </c>
    </row>
    <row r="47" spans="1:5" ht="63.75" customHeight="1">
      <c r="A47" t="s">
        <v>60</v>
      </c>
      <c r="E47" s="31" t="s">
        <v>105</v>
      </c>
    </row>
    <row r="48" spans="1:16" ht="12.75" customHeight="1">
      <c r="A48" t="s">
        <v>51</v>
      </c>
      <c s="6" t="s">
        <v>106</v>
      </c>
      <c s="6" t="s">
        <v>135</v>
      </c>
      <c t="s">
        <v>5</v>
      </c>
      <c s="26" t="s">
        <v>136</v>
      </c>
      <c s="27" t="s">
        <v>103</v>
      </c>
      <c s="28">
        <v>5</v>
      </c>
      <c s="27">
        <v>0</v>
      </c>
      <c s="27">
        <f>ROUND(G48*H48,6)</f>
      </c>
      <c r="L48" s="29">
        <v>0</v>
      </c>
      <c s="24">
        <f>ROUND(ROUND(L48,2)*ROUND(G48,3),2)</f>
      </c>
      <c s="27" t="s">
        <v>56</v>
      </c>
      <c>
        <f>(M48*21)/100</f>
      </c>
      <c t="s">
        <v>27</v>
      </c>
    </row>
    <row r="49" spans="1:5" ht="25.5" customHeight="1">
      <c r="A49" s="30" t="s">
        <v>57</v>
      </c>
      <c r="E49" s="31" t="s">
        <v>137</v>
      </c>
    </row>
    <row r="50" spans="1:5" ht="12.75" customHeight="1">
      <c r="A50" s="30" t="s">
        <v>58</v>
      </c>
      <c r="E50" s="32" t="s">
        <v>218</v>
      </c>
    </row>
    <row r="51" spans="1:5" ht="76.5" customHeight="1">
      <c r="A51" t="s">
        <v>60</v>
      </c>
      <c r="E51" s="31" t="s">
        <v>139</v>
      </c>
    </row>
    <row r="52" spans="1:16" ht="12.75" customHeight="1">
      <c r="A52" t="s">
        <v>51</v>
      </c>
      <c s="6" t="s">
        <v>111</v>
      </c>
      <c s="6" t="s">
        <v>140</v>
      </c>
      <c t="s">
        <v>5</v>
      </c>
      <c s="26" t="s">
        <v>141</v>
      </c>
      <c s="27" t="s">
        <v>55</v>
      </c>
      <c s="28">
        <v>0.008</v>
      </c>
      <c s="27">
        <v>0</v>
      </c>
      <c s="27">
        <f>ROUND(G52*H52,6)</f>
      </c>
      <c r="L52" s="29">
        <v>0</v>
      </c>
      <c s="24">
        <f>ROUND(ROUND(L52,2)*ROUND(G52,3),2)</f>
      </c>
      <c s="27" t="s">
        <v>56</v>
      </c>
      <c>
        <f>(M52*21)/100</f>
      </c>
      <c t="s">
        <v>27</v>
      </c>
    </row>
    <row r="53" spans="1:5" ht="38.25" customHeight="1">
      <c r="A53" s="30" t="s">
        <v>57</v>
      </c>
      <c r="E53" s="31" t="s">
        <v>142</v>
      </c>
    </row>
    <row r="54" spans="1:5" ht="12.75" customHeight="1">
      <c r="A54" s="30" t="s">
        <v>58</v>
      </c>
      <c r="E54" s="32" t="s">
        <v>219</v>
      </c>
    </row>
    <row r="55" spans="1:5" ht="216.75" customHeight="1">
      <c r="A55" t="s">
        <v>60</v>
      </c>
      <c r="E55" s="31" t="s">
        <v>144</v>
      </c>
    </row>
    <row r="56" spans="1:16" ht="12.75" customHeight="1">
      <c r="A56" t="s">
        <v>51</v>
      </c>
      <c s="6" t="s">
        <v>116</v>
      </c>
      <c s="6" t="s">
        <v>107</v>
      </c>
      <c t="s">
        <v>5</v>
      </c>
      <c s="26" t="s">
        <v>108</v>
      </c>
      <c s="27" t="s">
        <v>73</v>
      </c>
      <c s="28">
        <v>1.082</v>
      </c>
      <c s="27">
        <v>0</v>
      </c>
      <c s="27">
        <f>ROUND(G56*H56,6)</f>
      </c>
      <c r="L56" s="29">
        <v>0</v>
      </c>
      <c s="24">
        <f>ROUND(ROUND(L56,2)*ROUND(G56,3),2)</f>
      </c>
      <c s="27" t="s">
        <v>56</v>
      </c>
      <c>
        <f>(M56*21)/100</f>
      </c>
      <c t="s">
        <v>27</v>
      </c>
    </row>
    <row r="57" spans="1:5" ht="12.75" customHeight="1">
      <c r="A57" s="30" t="s">
        <v>57</v>
      </c>
      <c r="E57" s="31" t="s">
        <v>5</v>
      </c>
    </row>
    <row r="58" spans="1:5" ht="76.5" customHeight="1">
      <c r="A58" s="30" t="s">
        <v>58</v>
      </c>
      <c r="E58" s="32" t="s">
        <v>220</v>
      </c>
    </row>
    <row r="59" spans="1:5" ht="25.5" customHeight="1">
      <c r="A59" t="s">
        <v>60</v>
      </c>
      <c r="E59" s="31" t="s">
        <v>110</v>
      </c>
    </row>
    <row r="60" spans="1:16" ht="12.75" customHeight="1">
      <c r="A60" t="s">
        <v>51</v>
      </c>
      <c s="6" t="s">
        <v>146</v>
      </c>
      <c s="6" t="s">
        <v>147</v>
      </c>
      <c t="s">
        <v>5</v>
      </c>
      <c s="26" t="s">
        <v>148</v>
      </c>
      <c s="27" t="s">
        <v>149</v>
      </c>
      <c s="28">
        <v>8</v>
      </c>
      <c s="27">
        <v>0</v>
      </c>
      <c s="27">
        <f>ROUND(G60*H60,6)</f>
      </c>
      <c r="L60" s="29">
        <v>0</v>
      </c>
      <c s="24">
        <f>ROUND(ROUND(L60,2)*ROUND(G60,3),2)</f>
      </c>
      <c s="27" t="s">
        <v>56</v>
      </c>
      <c>
        <f>(M60*21)/100</f>
      </c>
      <c t="s">
        <v>27</v>
      </c>
    </row>
    <row r="61" spans="1:5" ht="12.75" customHeight="1">
      <c r="A61" s="30" t="s">
        <v>57</v>
      </c>
      <c r="E61" s="31" t="s">
        <v>150</v>
      </c>
    </row>
    <row r="62" spans="1:5" ht="12.75" customHeight="1">
      <c r="A62" s="30" t="s">
        <v>58</v>
      </c>
      <c r="E62" s="32" t="s">
        <v>221</v>
      </c>
    </row>
    <row r="63" spans="1:5" ht="63.75" customHeight="1">
      <c r="A63" t="s">
        <v>60</v>
      </c>
      <c r="E63" s="31" t="s">
        <v>152</v>
      </c>
    </row>
    <row r="64" spans="1:16" ht="12.75" customHeight="1">
      <c r="A64" t="s">
        <v>51</v>
      </c>
      <c s="6" t="s">
        <v>153</v>
      </c>
      <c s="6" t="s">
        <v>112</v>
      </c>
      <c t="s">
        <v>5</v>
      </c>
      <c s="26" t="s">
        <v>113</v>
      </c>
      <c s="27" t="s">
        <v>67</v>
      </c>
      <c s="28">
        <v>879.795</v>
      </c>
      <c s="27">
        <v>0</v>
      </c>
      <c s="27">
        <f>ROUND(G64*H64,6)</f>
      </c>
      <c r="L64" s="29">
        <v>0</v>
      </c>
      <c s="24">
        <f>ROUND(ROUND(L64,2)*ROUND(G64,3),2)</f>
      </c>
      <c s="27" t="s">
        <v>56</v>
      </c>
      <c>
        <f>(M64*21)/100</f>
      </c>
      <c t="s">
        <v>27</v>
      </c>
    </row>
    <row r="65" spans="1:5" ht="12.75" customHeight="1">
      <c r="A65" s="30" t="s">
        <v>57</v>
      </c>
      <c r="E65" s="31" t="s">
        <v>5</v>
      </c>
    </row>
    <row r="66" spans="1:5" ht="63.75" customHeight="1">
      <c r="A66" s="30" t="s">
        <v>58</v>
      </c>
      <c r="E66" s="32" t="s">
        <v>222</v>
      </c>
    </row>
    <row r="67" spans="1:5" ht="102" customHeight="1">
      <c r="A67" t="s">
        <v>60</v>
      </c>
      <c r="E67" s="31" t="s">
        <v>115</v>
      </c>
    </row>
    <row r="68" spans="1:13" ht="12.75" customHeight="1">
      <c r="A68" t="s">
        <v>48</v>
      </c>
      <c r="C68" s="7" t="s">
        <v>26</v>
      </c>
      <c r="E68" s="25" t="s">
        <v>157</v>
      </c>
      <c r="J68" s="24">
        <f>0</f>
      </c>
      <c s="24">
        <f>0</f>
      </c>
      <c s="24">
        <f>0+L69+L73</f>
      </c>
      <c s="24">
        <f>0+M69+M73</f>
      </c>
    </row>
    <row r="69" spans="1:16" ht="12.75" customHeight="1">
      <c r="A69" t="s">
        <v>51</v>
      </c>
      <c s="6" t="s">
        <v>155</v>
      </c>
      <c s="6" t="s">
        <v>187</v>
      </c>
      <c t="s">
        <v>5</v>
      </c>
      <c s="26" t="s">
        <v>188</v>
      </c>
      <c s="27" t="s">
        <v>73</v>
      </c>
      <c s="28">
        <v>10.68</v>
      </c>
      <c s="27">
        <v>0</v>
      </c>
      <c s="27">
        <f>ROUND(G69*H69,6)</f>
      </c>
      <c r="L69" s="29">
        <v>0</v>
      </c>
      <c s="24">
        <f>ROUND(ROUND(L69,2)*ROUND(G69,3),2)</f>
      </c>
      <c s="27" t="s">
        <v>56</v>
      </c>
      <c>
        <f>(M69*21)/100</f>
      </c>
      <c t="s">
        <v>27</v>
      </c>
    </row>
    <row r="70" spans="1:5" ht="12.75" customHeight="1">
      <c r="A70" s="30" t="s">
        <v>57</v>
      </c>
      <c r="E70" s="31" t="s">
        <v>5</v>
      </c>
    </row>
    <row r="71" spans="1:5" ht="38.25" customHeight="1">
      <c r="A71" s="30" t="s">
        <v>58</v>
      </c>
      <c r="E71" s="32" t="s">
        <v>223</v>
      </c>
    </row>
    <row r="72" spans="1:5" ht="12.75" customHeight="1">
      <c r="A72" t="s">
        <v>60</v>
      </c>
      <c r="E72" s="31" t="s">
        <v>190</v>
      </c>
    </row>
    <row r="73" spans="1:16" ht="12.75" customHeight="1">
      <c r="A73" t="s">
        <v>51</v>
      </c>
      <c s="6" t="s">
        <v>158</v>
      </c>
      <c s="6" t="s">
        <v>159</v>
      </c>
      <c t="s">
        <v>5</v>
      </c>
      <c s="26" t="s">
        <v>160</v>
      </c>
      <c s="27" t="s">
        <v>55</v>
      </c>
      <c s="28">
        <v>0.162</v>
      </c>
      <c s="27">
        <v>0</v>
      </c>
      <c s="27">
        <f>ROUND(G73*H73,6)</f>
      </c>
      <c r="L73" s="29">
        <v>0</v>
      </c>
      <c s="24">
        <f>ROUND(ROUND(L73,2)*ROUND(G73,3),2)</f>
      </c>
      <c s="27" t="s">
        <v>56</v>
      </c>
      <c>
        <f>(M73*21)/100</f>
      </c>
      <c t="s">
        <v>27</v>
      </c>
    </row>
    <row r="74" spans="1:5" ht="12.75" customHeight="1">
      <c r="A74" s="30" t="s">
        <v>57</v>
      </c>
      <c r="E74" s="31" t="s">
        <v>161</v>
      </c>
    </row>
    <row r="75" spans="1:5" ht="12.75" customHeight="1">
      <c r="A75" s="30" t="s">
        <v>58</v>
      </c>
      <c r="E75" s="32" t="s">
        <v>224</v>
      </c>
    </row>
    <row r="76" spans="1:5" ht="38.25" customHeight="1">
      <c r="A76" t="s">
        <v>60</v>
      </c>
      <c r="E76" s="31" t="s">
        <v>163</v>
      </c>
    </row>
    <row r="77" spans="1:13" ht="12.75" customHeight="1">
      <c r="A77" t="s">
        <v>48</v>
      </c>
      <c r="C77" s="7" t="s">
        <v>87</v>
      </c>
      <c r="E77" s="25" t="s">
        <v>164</v>
      </c>
      <c r="J77" s="24">
        <f>0</f>
      </c>
      <c s="24">
        <f>0</f>
      </c>
      <c s="24">
        <f>0+L78</f>
      </c>
      <c s="24">
        <f>0+M78</f>
      </c>
    </row>
    <row r="78" spans="1:16" ht="12.75" customHeight="1">
      <c r="A78" t="s">
        <v>51</v>
      </c>
      <c s="6" t="s">
        <v>165</v>
      </c>
      <c s="6" t="s">
        <v>166</v>
      </c>
      <c t="s">
        <v>5</v>
      </c>
      <c s="26" t="s">
        <v>167</v>
      </c>
      <c s="27" t="s">
        <v>67</v>
      </c>
      <c s="28">
        <v>21.6</v>
      </c>
      <c s="27">
        <v>0</v>
      </c>
      <c s="27">
        <f>ROUND(G78*H78,6)</f>
      </c>
      <c r="L78" s="29">
        <v>0</v>
      </c>
      <c s="24">
        <f>ROUND(ROUND(L78,2)*ROUND(G78,3),2)</f>
      </c>
      <c s="27" t="s">
        <v>56</v>
      </c>
      <c>
        <f>(M78*21)/100</f>
      </c>
      <c t="s">
        <v>27</v>
      </c>
    </row>
    <row r="79" spans="1:5" ht="12.75" customHeight="1">
      <c r="A79" s="30" t="s">
        <v>57</v>
      </c>
      <c r="E79" s="31" t="s">
        <v>5</v>
      </c>
    </row>
    <row r="80" spans="1:5" ht="25.5" customHeight="1">
      <c r="A80" s="30" t="s">
        <v>58</v>
      </c>
      <c r="E80" s="32" t="s">
        <v>225</v>
      </c>
    </row>
    <row r="81" spans="1:5" ht="38.25" customHeight="1">
      <c r="A81" t="s">
        <v>60</v>
      </c>
      <c r="E81" s="31" t="s">
        <v>170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COUNTIFS(L8:L78,"=0",A8:A78,"P")+COUNTIFS(L8:L78,"",A8:A78,"P")+SUM(Q8:Q78)</f>
      </c>
    </row>
    <row r="8" spans="1:13" ht="12.75" customHeight="1">
      <c r="A8" t="s">
        <v>45</v>
      </c>
      <c r="C8" s="21" t="s">
        <v>228</v>
      </c>
      <c r="E8" s="23" t="s">
        <v>229</v>
      </c>
      <c r="J8" s="22">
        <f>0+J9+J18+J39+J68+J77</f>
      </c>
      <c s="22">
        <f>0+K9+K18+K39+K68+K77</f>
      </c>
      <c s="22">
        <f>0+L9+L18+L39+L68+L77</f>
      </c>
      <c s="22">
        <f>0+M9+M18+M39+M68+M77</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874.5</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230</v>
      </c>
    </row>
    <row r="13" spans="1:5" ht="12.75" customHeight="1">
      <c r="A13" t="s">
        <v>60</v>
      </c>
      <c r="E13" s="31" t="s">
        <v>61</v>
      </c>
    </row>
    <row r="14" spans="1:16" ht="12.75" customHeight="1">
      <c r="A14" t="s">
        <v>51</v>
      </c>
      <c s="6" t="s">
        <v>27</v>
      </c>
      <c s="6" t="s">
        <v>62</v>
      </c>
      <c t="s">
        <v>5</v>
      </c>
      <c s="26" t="s">
        <v>54</v>
      </c>
      <c s="27" t="s">
        <v>55</v>
      </c>
      <c s="28">
        <v>11.65</v>
      </c>
      <c s="27">
        <v>0</v>
      </c>
      <c s="27">
        <f>ROUND(G14*H14,6)</f>
      </c>
      <c r="L14" s="29">
        <v>0</v>
      </c>
      <c s="24">
        <f>ROUND(ROUND(L14,2)*ROUND(G14,3),2)</f>
      </c>
      <c s="27" t="s">
        <v>56</v>
      </c>
      <c>
        <f>(M14*21)/100</f>
      </c>
      <c t="s">
        <v>27</v>
      </c>
    </row>
    <row r="15" spans="1:5" ht="12.75" customHeight="1">
      <c r="A15" s="30" t="s">
        <v>57</v>
      </c>
      <c r="E15" s="31" t="s">
        <v>5</v>
      </c>
    </row>
    <row r="16" spans="1:5" ht="25.5" customHeight="1">
      <c r="A16" s="30" t="s">
        <v>58</v>
      </c>
      <c r="E16" s="32" t="s">
        <v>231</v>
      </c>
    </row>
    <row r="17" spans="1:5" ht="12.75" customHeight="1">
      <c r="A17" t="s">
        <v>60</v>
      </c>
      <c r="E17" s="31" t="s">
        <v>61</v>
      </c>
    </row>
    <row r="18" spans="1:13" ht="12.75" customHeight="1">
      <c r="A18" t="s">
        <v>48</v>
      </c>
      <c r="C18" s="7" t="s">
        <v>52</v>
      </c>
      <c r="E18" s="25" t="s">
        <v>64</v>
      </c>
      <c r="J18" s="24">
        <f>0</f>
      </c>
      <c s="24">
        <f>0</f>
      </c>
      <c s="24">
        <f>0+L19+L23+L27+L31+L35</f>
      </c>
      <c s="24">
        <f>0+M19+M23+M27+M31+M35</f>
      </c>
    </row>
    <row r="19" spans="1:16" ht="12.75" customHeight="1">
      <c r="A19" t="s">
        <v>51</v>
      </c>
      <c s="6" t="s">
        <v>26</v>
      </c>
      <c s="6" t="s">
        <v>65</v>
      </c>
      <c t="s">
        <v>5</v>
      </c>
      <c s="26" t="s">
        <v>66</v>
      </c>
      <c s="27" t="s">
        <v>67</v>
      </c>
      <c s="28">
        <v>2320.248</v>
      </c>
      <c s="27">
        <v>0</v>
      </c>
      <c s="27">
        <f>ROUND(G19*H19,6)</f>
      </c>
      <c r="L19" s="29">
        <v>0</v>
      </c>
      <c s="24">
        <f>ROUND(ROUND(L19,2)*ROUND(G19,3),2)</f>
      </c>
      <c s="27" t="s">
        <v>56</v>
      </c>
      <c>
        <f>(M19*21)/100</f>
      </c>
      <c t="s">
        <v>27</v>
      </c>
    </row>
    <row r="20" spans="1:5" ht="12.75" customHeight="1">
      <c r="A20" s="30" t="s">
        <v>57</v>
      </c>
      <c r="E20" s="31" t="s">
        <v>5</v>
      </c>
    </row>
    <row r="21" spans="1:5" ht="51" customHeight="1">
      <c r="A21" s="30" t="s">
        <v>58</v>
      </c>
      <c r="E21" s="32" t="s">
        <v>232</v>
      </c>
    </row>
    <row r="22" spans="1:5" ht="38.25" customHeight="1">
      <c r="A22" t="s">
        <v>60</v>
      </c>
      <c r="E22" s="31" t="s">
        <v>69</v>
      </c>
    </row>
    <row r="23" spans="1:16" ht="12.75" customHeight="1">
      <c r="A23" t="s">
        <v>51</v>
      </c>
      <c s="6" t="s">
        <v>70</v>
      </c>
      <c s="6" t="s">
        <v>71</v>
      </c>
      <c t="s">
        <v>5</v>
      </c>
      <c s="26" t="s">
        <v>72</v>
      </c>
      <c s="27" t="s">
        <v>73</v>
      </c>
      <c s="28">
        <v>108.55</v>
      </c>
      <c s="27">
        <v>0</v>
      </c>
      <c s="27">
        <f>ROUND(G23*H23,6)</f>
      </c>
      <c r="L23" s="29">
        <v>0</v>
      </c>
      <c s="24">
        <f>ROUND(ROUND(L23,2)*ROUND(G23,3),2)</f>
      </c>
      <c s="27" t="s">
        <v>56</v>
      </c>
      <c>
        <f>(M23*21)/100</f>
      </c>
      <c t="s">
        <v>27</v>
      </c>
    </row>
    <row r="24" spans="1:5" ht="12.75" customHeight="1">
      <c r="A24" s="30" t="s">
        <v>57</v>
      </c>
      <c r="E24" s="31" t="s">
        <v>5</v>
      </c>
    </row>
    <row r="25" spans="1:5" ht="63.75" customHeight="1">
      <c r="A25" s="30" t="s">
        <v>58</v>
      </c>
      <c r="E25" s="32" t="s">
        <v>233</v>
      </c>
    </row>
    <row r="26" spans="1:5" ht="293.25" customHeight="1">
      <c r="A26" t="s">
        <v>60</v>
      </c>
      <c r="E26" s="31" t="s">
        <v>75</v>
      </c>
    </row>
    <row r="27" spans="1:16" ht="12.75" customHeight="1">
      <c r="A27" t="s">
        <v>51</v>
      </c>
      <c s="6" t="s">
        <v>76</v>
      </c>
      <c s="6" t="s">
        <v>83</v>
      </c>
      <c t="s">
        <v>5</v>
      </c>
      <c s="26" t="s">
        <v>84</v>
      </c>
      <c s="27" t="s">
        <v>73</v>
      </c>
      <c s="28">
        <v>369.653</v>
      </c>
      <c s="27">
        <v>0</v>
      </c>
      <c s="27">
        <f>ROUND(G27*H27,6)</f>
      </c>
      <c r="L27" s="29">
        <v>0</v>
      </c>
      <c s="24">
        <f>ROUND(ROUND(L27,2)*ROUND(G27,3),2)</f>
      </c>
      <c s="27" t="s">
        <v>56</v>
      </c>
      <c>
        <f>(M27*21)/100</f>
      </c>
      <c t="s">
        <v>27</v>
      </c>
    </row>
    <row r="28" spans="1:5" ht="12.75" customHeight="1">
      <c r="A28" s="30" t="s">
        <v>57</v>
      </c>
      <c r="E28" s="31" t="s">
        <v>5</v>
      </c>
    </row>
    <row r="29" spans="1:5" ht="76.5" customHeight="1">
      <c r="A29" s="30" t="s">
        <v>58</v>
      </c>
      <c r="E29" s="32" t="s">
        <v>234</v>
      </c>
    </row>
    <row r="30" spans="1:5" ht="280.5" customHeight="1">
      <c r="A30" t="s">
        <v>60</v>
      </c>
      <c r="E30" s="31" t="s">
        <v>86</v>
      </c>
    </row>
    <row r="31" spans="1:16" ht="12.75" customHeight="1">
      <c r="A31" t="s">
        <v>51</v>
      </c>
      <c s="6" t="s">
        <v>82</v>
      </c>
      <c s="6" t="s">
        <v>88</v>
      </c>
      <c t="s">
        <v>5</v>
      </c>
      <c s="26" t="s">
        <v>89</v>
      </c>
      <c s="27" t="s">
        <v>73</v>
      </c>
      <c s="28">
        <v>478.203</v>
      </c>
      <c s="27">
        <v>0</v>
      </c>
      <c s="27">
        <f>ROUND(G31*H31,6)</f>
      </c>
      <c r="L31" s="29">
        <v>0</v>
      </c>
      <c s="24">
        <f>ROUND(ROUND(L31,2)*ROUND(G31,3),2)</f>
      </c>
      <c s="27" t="s">
        <v>56</v>
      </c>
      <c>
        <f>(M31*21)/100</f>
      </c>
      <c t="s">
        <v>27</v>
      </c>
    </row>
    <row r="32" spans="1:5" ht="12.75" customHeight="1">
      <c r="A32" s="30" t="s">
        <v>57</v>
      </c>
      <c r="E32" s="31" t="s">
        <v>90</v>
      </c>
    </row>
    <row r="33" spans="1:5" ht="12.75" customHeight="1">
      <c r="A33" s="30" t="s">
        <v>58</v>
      </c>
      <c r="E33" s="32" t="s">
        <v>235</v>
      </c>
    </row>
    <row r="34" spans="1:5" ht="51" customHeight="1">
      <c r="A34" t="s">
        <v>60</v>
      </c>
      <c r="E34" s="31" t="s">
        <v>92</v>
      </c>
    </row>
    <row r="35" spans="1:16" ht="12.75" customHeight="1">
      <c r="A35" t="s">
        <v>51</v>
      </c>
      <c s="6" t="s">
        <v>87</v>
      </c>
      <c s="6" t="s">
        <v>94</v>
      </c>
      <c t="s">
        <v>5</v>
      </c>
      <c s="26" t="s">
        <v>95</v>
      </c>
      <c s="27" t="s">
        <v>73</v>
      </c>
      <c s="28">
        <v>478.203</v>
      </c>
      <c s="27">
        <v>0</v>
      </c>
      <c s="27">
        <f>ROUND(G35*H35,6)</f>
      </c>
      <c r="L35" s="29">
        <v>0</v>
      </c>
      <c s="24">
        <f>ROUND(ROUND(L35,2)*ROUND(G35,3),2)</f>
      </c>
      <c s="27" t="s">
        <v>56</v>
      </c>
      <c>
        <f>(M35*21)/100</f>
      </c>
      <c t="s">
        <v>27</v>
      </c>
    </row>
    <row r="36" spans="1:5" ht="25.5" customHeight="1">
      <c r="A36" s="30" t="s">
        <v>57</v>
      </c>
      <c r="E36" s="31" t="s">
        <v>96</v>
      </c>
    </row>
    <row r="37" spans="1:5" ht="12.75" customHeight="1">
      <c r="A37" s="30" t="s">
        <v>58</v>
      </c>
      <c r="E37" s="32" t="s">
        <v>235</v>
      </c>
    </row>
    <row r="38" spans="1:5" ht="25.5" customHeight="1">
      <c r="A38" t="s">
        <v>60</v>
      </c>
      <c r="E38" s="31" t="s">
        <v>98</v>
      </c>
    </row>
    <row r="39" spans="1:13" ht="12.75" customHeight="1">
      <c r="A39" t="s">
        <v>48</v>
      </c>
      <c r="C39" s="7" t="s">
        <v>27</v>
      </c>
      <c r="E39" s="25" t="s">
        <v>99</v>
      </c>
      <c r="J39" s="24">
        <f>0</f>
      </c>
      <c s="24">
        <f>0</f>
      </c>
      <c s="24">
        <f>0+L40+L44+L48+L52+L56+L60+L64</f>
      </c>
      <c s="24">
        <f>0+M40+M44+M48+M52+M56+M60+M64</f>
      </c>
    </row>
    <row r="40" spans="1:16" ht="12.75" customHeight="1">
      <c r="A40" t="s">
        <v>51</v>
      </c>
      <c s="6" t="s">
        <v>93</v>
      </c>
      <c s="6" t="s">
        <v>101</v>
      </c>
      <c t="s">
        <v>5</v>
      </c>
      <c s="26" t="s">
        <v>102</v>
      </c>
      <c s="27" t="s">
        <v>103</v>
      </c>
      <c s="28">
        <v>32.8</v>
      </c>
      <c s="27">
        <v>0</v>
      </c>
      <c s="27">
        <f>ROUND(G40*H40,6)</f>
      </c>
      <c r="L40" s="29">
        <v>0</v>
      </c>
      <c s="24">
        <f>ROUND(ROUND(L40,2)*ROUND(G40,3),2)</f>
      </c>
      <c s="27" t="s">
        <v>56</v>
      </c>
      <c>
        <f>(M40*21)/100</f>
      </c>
      <c t="s">
        <v>27</v>
      </c>
    </row>
    <row r="41" spans="1:5" ht="12.75" customHeight="1">
      <c r="A41" s="30" t="s">
        <v>57</v>
      </c>
      <c r="E41" s="31" t="s">
        <v>5</v>
      </c>
    </row>
    <row r="42" spans="1:5" ht="51" customHeight="1">
      <c r="A42" s="30" t="s">
        <v>58</v>
      </c>
      <c r="E42" s="32" t="s">
        <v>236</v>
      </c>
    </row>
    <row r="43" spans="1:5" ht="63.75" customHeight="1">
      <c r="A43" t="s">
        <v>60</v>
      </c>
      <c r="E43" s="31" t="s">
        <v>105</v>
      </c>
    </row>
    <row r="44" spans="1:16" ht="12.75" customHeight="1">
      <c r="A44" t="s">
        <v>51</v>
      </c>
      <c s="6" t="s">
        <v>100</v>
      </c>
      <c s="6" t="s">
        <v>135</v>
      </c>
      <c t="s">
        <v>5</v>
      </c>
      <c s="26" t="s">
        <v>136</v>
      </c>
      <c s="27" t="s">
        <v>103</v>
      </c>
      <c s="28">
        <v>9</v>
      </c>
      <c s="27">
        <v>0</v>
      </c>
      <c s="27">
        <f>ROUND(G44*H44,6)</f>
      </c>
      <c r="L44" s="29">
        <v>0</v>
      </c>
      <c s="24">
        <f>ROUND(ROUND(L44,2)*ROUND(G44,3),2)</f>
      </c>
      <c s="27" t="s">
        <v>56</v>
      </c>
      <c>
        <f>(M44*21)/100</f>
      </c>
      <c t="s">
        <v>27</v>
      </c>
    </row>
    <row r="45" spans="1:5" ht="25.5" customHeight="1">
      <c r="A45" s="30" t="s">
        <v>57</v>
      </c>
      <c r="E45" s="31" t="s">
        <v>137</v>
      </c>
    </row>
    <row r="46" spans="1:5" ht="12.75" customHeight="1">
      <c r="A46" s="30" t="s">
        <v>58</v>
      </c>
      <c r="E46" s="32" t="s">
        <v>237</v>
      </c>
    </row>
    <row r="47" spans="1:5" ht="76.5" customHeight="1">
      <c r="A47" t="s">
        <v>60</v>
      </c>
      <c r="E47" s="31" t="s">
        <v>139</v>
      </c>
    </row>
    <row r="48" spans="1:16" ht="12.75" customHeight="1">
      <c r="A48" t="s">
        <v>51</v>
      </c>
      <c s="6" t="s">
        <v>106</v>
      </c>
      <c s="6" t="s">
        <v>140</v>
      </c>
      <c t="s">
        <v>5</v>
      </c>
      <c s="26" t="s">
        <v>141</v>
      </c>
      <c s="27" t="s">
        <v>55</v>
      </c>
      <c s="28">
        <v>0.012</v>
      </c>
      <c s="27">
        <v>0</v>
      </c>
      <c s="27">
        <f>ROUND(G48*H48,6)</f>
      </c>
      <c r="L48" s="29">
        <v>0</v>
      </c>
      <c s="24">
        <f>ROUND(ROUND(L48,2)*ROUND(G48,3),2)</f>
      </c>
      <c s="27" t="s">
        <v>56</v>
      </c>
      <c>
        <f>(M48*21)/100</f>
      </c>
      <c t="s">
        <v>27</v>
      </c>
    </row>
    <row r="49" spans="1:5" ht="38.25" customHeight="1">
      <c r="A49" s="30" t="s">
        <v>57</v>
      </c>
      <c r="E49" s="31" t="s">
        <v>142</v>
      </c>
    </row>
    <row r="50" spans="1:5" ht="12.75" customHeight="1">
      <c r="A50" s="30" t="s">
        <v>58</v>
      </c>
      <c r="E50" s="32" t="s">
        <v>238</v>
      </c>
    </row>
    <row r="51" spans="1:5" ht="216.75" customHeight="1">
      <c r="A51" t="s">
        <v>60</v>
      </c>
      <c r="E51" s="31" t="s">
        <v>144</v>
      </c>
    </row>
    <row r="52" spans="1:16" ht="12.75" customHeight="1">
      <c r="A52" t="s">
        <v>51</v>
      </c>
      <c s="6" t="s">
        <v>111</v>
      </c>
      <c s="6" t="s">
        <v>107</v>
      </c>
      <c t="s">
        <v>5</v>
      </c>
      <c s="26" t="s">
        <v>108</v>
      </c>
      <c s="27" t="s">
        <v>73</v>
      </c>
      <c s="28">
        <v>2.687</v>
      </c>
      <c s="27">
        <v>0</v>
      </c>
      <c s="27">
        <f>ROUND(G52*H52,6)</f>
      </c>
      <c r="L52" s="29">
        <v>0</v>
      </c>
      <c s="24">
        <f>ROUND(ROUND(L52,2)*ROUND(G52,3),2)</f>
      </c>
      <c s="27" t="s">
        <v>56</v>
      </c>
      <c>
        <f>(M52*21)/100</f>
      </c>
      <c t="s">
        <v>27</v>
      </c>
    </row>
    <row r="53" spans="1:5" ht="12.75" customHeight="1">
      <c r="A53" s="30" t="s">
        <v>57</v>
      </c>
      <c r="E53" s="31" t="s">
        <v>5</v>
      </c>
    </row>
    <row r="54" spans="1:5" ht="76.5" customHeight="1">
      <c r="A54" s="30" t="s">
        <v>58</v>
      </c>
      <c r="E54" s="32" t="s">
        <v>239</v>
      </c>
    </row>
    <row r="55" spans="1:5" ht="25.5" customHeight="1">
      <c r="A55" t="s">
        <v>60</v>
      </c>
      <c r="E55" s="31" t="s">
        <v>110</v>
      </c>
    </row>
    <row r="56" spans="1:16" ht="12.75" customHeight="1">
      <c r="A56" t="s">
        <v>51</v>
      </c>
      <c s="6" t="s">
        <v>116</v>
      </c>
      <c s="6" t="s">
        <v>147</v>
      </c>
      <c t="s">
        <v>5</v>
      </c>
      <c s="26" t="s">
        <v>148</v>
      </c>
      <c s="27" t="s">
        <v>149</v>
      </c>
      <c s="28">
        <v>12</v>
      </c>
      <c s="27">
        <v>0</v>
      </c>
      <c s="27">
        <f>ROUND(G56*H56,6)</f>
      </c>
      <c r="L56" s="29">
        <v>0</v>
      </c>
      <c s="24">
        <f>ROUND(ROUND(L56,2)*ROUND(G56,3),2)</f>
      </c>
      <c s="27" t="s">
        <v>56</v>
      </c>
      <c>
        <f>(M56*21)/100</f>
      </c>
      <c t="s">
        <v>27</v>
      </c>
    </row>
    <row r="57" spans="1:5" ht="12.75" customHeight="1">
      <c r="A57" s="30" t="s">
        <v>57</v>
      </c>
      <c r="E57" s="31" t="s">
        <v>150</v>
      </c>
    </row>
    <row r="58" spans="1:5" ht="12.75" customHeight="1">
      <c r="A58" s="30" t="s">
        <v>58</v>
      </c>
      <c r="E58" s="32" t="s">
        <v>240</v>
      </c>
    </row>
    <row r="59" spans="1:5" ht="63.75" customHeight="1">
      <c r="A59" t="s">
        <v>60</v>
      </c>
      <c r="E59" s="31" t="s">
        <v>152</v>
      </c>
    </row>
    <row r="60" spans="1:16" ht="12.75" customHeight="1">
      <c r="A60" t="s">
        <v>51</v>
      </c>
      <c s="6" t="s">
        <v>146</v>
      </c>
      <c s="6" t="s">
        <v>112</v>
      </c>
      <c t="s">
        <v>5</v>
      </c>
      <c s="26" t="s">
        <v>113</v>
      </c>
      <c s="27" t="s">
        <v>67</v>
      </c>
      <c s="28">
        <v>1751</v>
      </c>
      <c s="27">
        <v>0</v>
      </c>
      <c s="27">
        <f>ROUND(G60*H60,6)</f>
      </c>
      <c r="L60" s="29">
        <v>0</v>
      </c>
      <c s="24">
        <f>ROUND(ROUND(L60,2)*ROUND(G60,3),2)</f>
      </c>
      <c s="27" t="s">
        <v>56</v>
      </c>
      <c>
        <f>(M60*21)/100</f>
      </c>
      <c t="s">
        <v>27</v>
      </c>
    </row>
    <row r="61" spans="1:5" ht="12.75" customHeight="1">
      <c r="A61" s="30" t="s">
        <v>57</v>
      </c>
      <c r="E61" s="31" t="s">
        <v>5</v>
      </c>
    </row>
    <row r="62" spans="1:5" ht="63.75" customHeight="1">
      <c r="A62" s="30" t="s">
        <v>58</v>
      </c>
      <c r="E62" s="32" t="s">
        <v>241</v>
      </c>
    </row>
    <row r="63" spans="1:5" ht="102" customHeight="1">
      <c r="A63" t="s">
        <v>60</v>
      </c>
      <c r="E63" s="31" t="s">
        <v>115</v>
      </c>
    </row>
    <row r="64" spans="1:16" ht="12.75" customHeight="1">
      <c r="A64" t="s">
        <v>51</v>
      </c>
      <c s="6" t="s">
        <v>153</v>
      </c>
      <c s="6" t="s">
        <v>117</v>
      </c>
      <c t="s">
        <v>5</v>
      </c>
      <c s="26" t="s">
        <v>118</v>
      </c>
      <c s="27" t="s">
        <v>67</v>
      </c>
      <c s="28">
        <v>197</v>
      </c>
      <c s="27">
        <v>0</v>
      </c>
      <c s="27">
        <f>ROUND(G64*H64,6)</f>
      </c>
      <c r="L64" s="29">
        <v>0</v>
      </c>
      <c s="24">
        <f>ROUND(ROUND(L64,2)*ROUND(G64,3),2)</f>
      </c>
      <c s="27" t="s">
        <v>56</v>
      </c>
      <c>
        <f>(M64*21)/100</f>
      </c>
      <c t="s">
        <v>27</v>
      </c>
    </row>
    <row r="65" spans="1:5" ht="12.75" customHeight="1">
      <c r="A65" s="30" t="s">
        <v>57</v>
      </c>
      <c r="E65" s="31" t="s">
        <v>5</v>
      </c>
    </row>
    <row r="66" spans="1:5" ht="25.5" customHeight="1">
      <c r="A66" s="30" t="s">
        <v>58</v>
      </c>
      <c r="E66" s="32" t="s">
        <v>242</v>
      </c>
    </row>
    <row r="67" spans="1:5" ht="102" customHeight="1">
      <c r="A67" t="s">
        <v>60</v>
      </c>
      <c r="E67" s="31" t="s">
        <v>120</v>
      </c>
    </row>
    <row r="68" spans="1:13" ht="12.75" customHeight="1">
      <c r="A68" t="s">
        <v>48</v>
      </c>
      <c r="C68" s="7" t="s">
        <v>26</v>
      </c>
      <c r="E68" s="25" t="s">
        <v>157</v>
      </c>
      <c r="J68" s="24">
        <f>0</f>
      </c>
      <c s="24">
        <f>0</f>
      </c>
      <c s="24">
        <f>0+L69+L73</f>
      </c>
      <c s="24">
        <f>0+M69+M73</f>
      </c>
    </row>
    <row r="69" spans="1:16" ht="12.75" customHeight="1">
      <c r="A69" t="s">
        <v>51</v>
      </c>
      <c s="6" t="s">
        <v>155</v>
      </c>
      <c s="6" t="s">
        <v>187</v>
      </c>
      <c t="s">
        <v>5</v>
      </c>
      <c s="26" t="s">
        <v>188</v>
      </c>
      <c s="27" t="s">
        <v>73</v>
      </c>
      <c s="28">
        <v>24.216</v>
      </c>
      <c s="27">
        <v>0</v>
      </c>
      <c s="27">
        <f>ROUND(G69*H69,6)</f>
      </c>
      <c r="L69" s="29">
        <v>0</v>
      </c>
      <c s="24">
        <f>ROUND(ROUND(L69,2)*ROUND(G69,3),2)</f>
      </c>
      <c s="27" t="s">
        <v>56</v>
      </c>
      <c>
        <f>(M69*21)/100</f>
      </c>
      <c t="s">
        <v>27</v>
      </c>
    </row>
    <row r="70" spans="1:5" ht="12.75" customHeight="1">
      <c r="A70" s="30" t="s">
        <v>57</v>
      </c>
      <c r="E70" s="31" t="s">
        <v>5</v>
      </c>
    </row>
    <row r="71" spans="1:5" ht="25.5" customHeight="1">
      <c r="A71" s="30" t="s">
        <v>58</v>
      </c>
      <c r="E71" s="32" t="s">
        <v>243</v>
      </c>
    </row>
    <row r="72" spans="1:5" ht="12.75" customHeight="1">
      <c r="A72" t="s">
        <v>60</v>
      </c>
      <c r="E72" s="31" t="s">
        <v>190</v>
      </c>
    </row>
    <row r="73" spans="1:16" ht="12.75" customHeight="1">
      <c r="A73" t="s">
        <v>51</v>
      </c>
      <c s="6" t="s">
        <v>158</v>
      </c>
      <c s="6" t="s">
        <v>159</v>
      </c>
      <c t="s">
        <v>5</v>
      </c>
      <c s="26" t="s">
        <v>160</v>
      </c>
      <c s="27" t="s">
        <v>55</v>
      </c>
      <c s="28">
        <v>0.292</v>
      </c>
      <c s="27">
        <v>0</v>
      </c>
      <c s="27">
        <f>ROUND(G73*H73,6)</f>
      </c>
      <c r="L73" s="29">
        <v>0</v>
      </c>
      <c s="24">
        <f>ROUND(ROUND(L73,2)*ROUND(G73,3),2)</f>
      </c>
      <c s="27" t="s">
        <v>56</v>
      </c>
      <c>
        <f>(M73*21)/100</f>
      </c>
      <c t="s">
        <v>27</v>
      </c>
    </row>
    <row r="74" spans="1:5" ht="12.75" customHeight="1">
      <c r="A74" s="30" t="s">
        <v>57</v>
      </c>
      <c r="E74" s="31" t="s">
        <v>161</v>
      </c>
    </row>
    <row r="75" spans="1:5" ht="12.75" customHeight="1">
      <c r="A75" s="30" t="s">
        <v>58</v>
      </c>
      <c r="E75" s="32" t="s">
        <v>244</v>
      </c>
    </row>
    <row r="76" spans="1:5" ht="38.25" customHeight="1">
      <c r="A76" t="s">
        <v>60</v>
      </c>
      <c r="E76" s="31" t="s">
        <v>163</v>
      </c>
    </row>
    <row r="77" spans="1:13" ht="12.75" customHeight="1">
      <c r="A77" t="s">
        <v>48</v>
      </c>
      <c r="C77" s="7" t="s">
        <v>87</v>
      </c>
      <c r="E77" s="25" t="s">
        <v>164</v>
      </c>
      <c r="J77" s="24">
        <f>0</f>
      </c>
      <c s="24">
        <f>0</f>
      </c>
      <c s="24">
        <f>0+L78</f>
      </c>
      <c s="24">
        <f>0+M78</f>
      </c>
    </row>
    <row r="78" spans="1:16" ht="12.75" customHeight="1">
      <c r="A78" t="s">
        <v>51</v>
      </c>
      <c s="6" t="s">
        <v>165</v>
      </c>
      <c s="6" t="s">
        <v>166</v>
      </c>
      <c t="s">
        <v>5</v>
      </c>
      <c s="26" t="s">
        <v>167</v>
      </c>
      <c s="27" t="s">
        <v>67</v>
      </c>
      <c s="28">
        <v>43.2</v>
      </c>
      <c s="27">
        <v>0</v>
      </c>
      <c s="27">
        <f>ROUND(G78*H78,6)</f>
      </c>
      <c r="L78" s="29">
        <v>0</v>
      </c>
      <c s="24">
        <f>ROUND(ROUND(L78,2)*ROUND(G78,3),2)</f>
      </c>
      <c s="27" t="s">
        <v>56</v>
      </c>
      <c>
        <f>(M78*21)/100</f>
      </c>
      <c t="s">
        <v>27</v>
      </c>
    </row>
    <row r="79" spans="1:5" ht="12.75" customHeight="1">
      <c r="A79" s="30" t="s">
        <v>57</v>
      </c>
      <c r="E79" s="31" t="s">
        <v>5</v>
      </c>
    </row>
    <row r="80" spans="1:5" ht="25.5" customHeight="1">
      <c r="A80" s="30" t="s">
        <v>58</v>
      </c>
      <c r="E80" s="32" t="s">
        <v>245</v>
      </c>
    </row>
    <row r="81" spans="1:5" ht="38.25" customHeight="1">
      <c r="A81" t="s">
        <v>60</v>
      </c>
      <c r="E81" s="31" t="s">
        <v>170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COUNTIFS(L8:L90,"=0",A8:A90,"P")+COUNTIFS(L8:L90,"",A8:A90,"P")+SUM(Q8:Q90)</f>
      </c>
    </row>
    <row r="8" spans="1:13" ht="12.75" customHeight="1">
      <c r="A8" t="s">
        <v>45</v>
      </c>
      <c r="C8" s="21" t="s">
        <v>248</v>
      </c>
      <c r="E8" s="23" t="s">
        <v>249</v>
      </c>
      <c r="J8" s="22">
        <f>0+J9+J18+J55+J84+J89</f>
      </c>
      <c s="22">
        <f>0+K9+K18+K55+K84+K89</f>
      </c>
      <c s="22">
        <f>0+L9+L18+L55+L84+L89</f>
      </c>
      <c s="22">
        <f>0+M9+M18+M55+M84+M89</f>
      </c>
    </row>
    <row r="9" spans="1:13" ht="12.75" customHeight="1">
      <c r="A9" t="s">
        <v>48</v>
      </c>
      <c r="C9" s="7" t="s">
        <v>49</v>
      </c>
      <c r="E9" s="25" t="s">
        <v>50</v>
      </c>
      <c r="J9" s="24">
        <f>0</f>
      </c>
      <c s="24">
        <f>0</f>
      </c>
      <c s="24">
        <f>0+L10+L14</f>
      </c>
      <c s="24">
        <f>0+M10+M14</f>
      </c>
    </row>
    <row r="10" spans="1:16" ht="12.75" customHeight="1">
      <c r="A10" t="s">
        <v>51</v>
      </c>
      <c s="6" t="s">
        <v>52</v>
      </c>
      <c s="6" t="s">
        <v>53</v>
      </c>
      <c t="s">
        <v>5</v>
      </c>
      <c s="26" t="s">
        <v>54</v>
      </c>
      <c s="27" t="s">
        <v>55</v>
      </c>
      <c s="28">
        <v>341.8</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250</v>
      </c>
    </row>
    <row r="13" spans="1:5" ht="12.75" customHeight="1">
      <c r="A13" t="s">
        <v>60</v>
      </c>
      <c r="E13" s="31" t="s">
        <v>61</v>
      </c>
    </row>
    <row r="14" spans="1:16" ht="12.75" customHeight="1">
      <c r="A14" t="s">
        <v>51</v>
      </c>
      <c s="6" t="s">
        <v>27</v>
      </c>
      <c s="6" t="s">
        <v>62</v>
      </c>
      <c t="s">
        <v>5</v>
      </c>
      <c s="26" t="s">
        <v>54</v>
      </c>
      <c s="27" t="s">
        <v>55</v>
      </c>
      <c s="28">
        <v>11.35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251</v>
      </c>
    </row>
    <row r="17" spans="1:5" ht="12.75" customHeight="1">
      <c r="A17" t="s">
        <v>60</v>
      </c>
      <c r="E17" s="31" t="s">
        <v>61</v>
      </c>
    </row>
    <row r="18" spans="1:13" ht="12.75" customHeight="1">
      <c r="A18" t="s">
        <v>48</v>
      </c>
      <c r="C18" s="7" t="s">
        <v>52</v>
      </c>
      <c r="E18" s="25" t="s">
        <v>64</v>
      </c>
      <c r="J18" s="24">
        <f>0</f>
      </c>
      <c s="24">
        <f>0</f>
      </c>
      <c s="24">
        <f>0+L19+L23+L27+L31+L35+L39+L43+L47+L51</f>
      </c>
      <c s="24">
        <f>0+M19+M23+M27+M31+M35+M39+M43+M47+M51</f>
      </c>
    </row>
    <row r="19" spans="1:16" ht="12.75" customHeight="1">
      <c r="A19" t="s">
        <v>51</v>
      </c>
      <c s="6" t="s">
        <v>26</v>
      </c>
      <c s="6" t="s">
        <v>65</v>
      </c>
      <c t="s">
        <v>5</v>
      </c>
      <c s="26" t="s">
        <v>66</v>
      </c>
      <c s="27" t="s">
        <v>67</v>
      </c>
      <c s="28">
        <v>2265.112</v>
      </c>
      <c s="27">
        <v>0</v>
      </c>
      <c s="27">
        <f>ROUND(G19*H19,6)</f>
      </c>
      <c r="L19" s="29">
        <v>0</v>
      </c>
      <c s="24">
        <f>ROUND(ROUND(L19,2)*ROUND(G19,3),2)</f>
      </c>
      <c s="27" t="s">
        <v>56</v>
      </c>
      <c>
        <f>(M19*21)/100</f>
      </c>
      <c t="s">
        <v>27</v>
      </c>
    </row>
    <row r="20" spans="1:5" ht="12.75" customHeight="1">
      <c r="A20" s="30" t="s">
        <v>57</v>
      </c>
      <c r="E20" s="31" t="s">
        <v>5</v>
      </c>
    </row>
    <row r="21" spans="1:5" ht="51" customHeight="1">
      <c r="A21" s="30" t="s">
        <v>58</v>
      </c>
      <c r="E21" s="32" t="s">
        <v>252</v>
      </c>
    </row>
    <row r="22" spans="1:5" ht="38.25" customHeight="1">
      <c r="A22" t="s">
        <v>60</v>
      </c>
      <c r="E22" s="31" t="s">
        <v>69</v>
      </c>
    </row>
    <row r="23" spans="1:16" ht="12.75" customHeight="1">
      <c r="A23" t="s">
        <v>51</v>
      </c>
      <c s="6" t="s">
        <v>70</v>
      </c>
      <c s="6" t="s">
        <v>71</v>
      </c>
      <c t="s">
        <v>5</v>
      </c>
      <c s="26" t="s">
        <v>72</v>
      </c>
      <c s="27" t="s">
        <v>73</v>
      </c>
      <c s="28">
        <v>27.12</v>
      </c>
      <c s="27">
        <v>0</v>
      </c>
      <c s="27">
        <f>ROUND(G23*H23,6)</f>
      </c>
      <c r="L23" s="29">
        <v>0</v>
      </c>
      <c s="24">
        <f>ROUND(ROUND(L23,2)*ROUND(G23,3),2)</f>
      </c>
      <c s="27" t="s">
        <v>56</v>
      </c>
      <c>
        <f>(M23*21)/100</f>
      </c>
      <c t="s">
        <v>27</v>
      </c>
    </row>
    <row r="24" spans="1:5" ht="12.75" customHeight="1">
      <c r="A24" s="30" t="s">
        <v>57</v>
      </c>
      <c r="E24" s="31" t="s">
        <v>5</v>
      </c>
    </row>
    <row r="25" spans="1:5" ht="51" customHeight="1">
      <c r="A25" s="30" t="s">
        <v>58</v>
      </c>
      <c r="E25" s="32" t="s">
        <v>253</v>
      </c>
    </row>
    <row r="26" spans="1:5" ht="293.25" customHeight="1">
      <c r="A26" t="s">
        <v>60</v>
      </c>
      <c r="E26" s="31" t="s">
        <v>75</v>
      </c>
    </row>
    <row r="27" spans="1:16" ht="12.75" customHeight="1">
      <c r="A27" t="s">
        <v>51</v>
      </c>
      <c s="6" t="s">
        <v>76</v>
      </c>
      <c s="6" t="s">
        <v>77</v>
      </c>
      <c t="s">
        <v>5</v>
      </c>
      <c s="26" t="s">
        <v>78</v>
      </c>
      <c s="27" t="s">
        <v>73</v>
      </c>
      <c s="28">
        <v>1627.2</v>
      </c>
      <c s="27">
        <v>0</v>
      </c>
      <c s="27">
        <f>ROUND(G27*H27,6)</f>
      </c>
      <c r="L27" s="29">
        <v>0</v>
      </c>
      <c s="24">
        <f>ROUND(ROUND(L27,2)*ROUND(G27,3),2)</f>
      </c>
      <c s="27" t="s">
        <v>56</v>
      </c>
      <c>
        <f>(M27*0)/100</f>
      </c>
      <c t="s">
        <v>49</v>
      </c>
    </row>
    <row r="28" spans="1:5" ht="12.75" customHeight="1">
      <c r="A28" s="30" t="s">
        <v>57</v>
      </c>
      <c r="E28" s="31" t="s">
        <v>179</v>
      </c>
    </row>
    <row r="29" spans="1:5" ht="12.75" customHeight="1">
      <c r="A29" s="30" t="s">
        <v>58</v>
      </c>
      <c r="E29" s="32" t="s">
        <v>254</v>
      </c>
    </row>
    <row r="30" spans="1:5" ht="12.75" customHeight="1">
      <c r="A30" t="s">
        <v>60</v>
      </c>
      <c r="E30" s="31" t="s">
        <v>81</v>
      </c>
    </row>
    <row r="31" spans="1:16" ht="12.75" customHeight="1">
      <c r="A31" t="s">
        <v>51</v>
      </c>
      <c s="6" t="s">
        <v>82</v>
      </c>
      <c s="6" t="s">
        <v>83</v>
      </c>
      <c t="s">
        <v>5</v>
      </c>
      <c s="26" t="s">
        <v>84</v>
      </c>
      <c s="27" t="s">
        <v>73</v>
      </c>
      <c s="28">
        <v>150.613</v>
      </c>
      <c s="27">
        <v>0</v>
      </c>
      <c s="27">
        <f>ROUND(G31*H31,6)</f>
      </c>
      <c r="L31" s="29">
        <v>0</v>
      </c>
      <c s="24">
        <f>ROUND(ROUND(L31,2)*ROUND(G31,3),2)</f>
      </c>
      <c s="27" t="s">
        <v>56</v>
      </c>
      <c>
        <f>(M31*21)/100</f>
      </c>
      <c t="s">
        <v>27</v>
      </c>
    </row>
    <row r="32" spans="1:5" ht="12.75" customHeight="1">
      <c r="A32" s="30" t="s">
        <v>57</v>
      </c>
      <c r="E32" s="31" t="s">
        <v>5</v>
      </c>
    </row>
    <row r="33" spans="1:5" ht="76.5" customHeight="1">
      <c r="A33" s="30" t="s">
        <v>58</v>
      </c>
      <c r="E33" s="32" t="s">
        <v>255</v>
      </c>
    </row>
    <row r="34" spans="1:5" ht="280.5" customHeight="1">
      <c r="A34" t="s">
        <v>60</v>
      </c>
      <c r="E34" s="31" t="s">
        <v>86</v>
      </c>
    </row>
    <row r="35" spans="1:16" ht="12.75" customHeight="1">
      <c r="A35" t="s">
        <v>51</v>
      </c>
      <c s="6" t="s">
        <v>87</v>
      </c>
      <c s="6" t="s">
        <v>88</v>
      </c>
      <c t="s">
        <v>5</v>
      </c>
      <c s="26" t="s">
        <v>89</v>
      </c>
      <c s="27" t="s">
        <v>73</v>
      </c>
      <c s="28">
        <v>177.733</v>
      </c>
      <c s="27">
        <v>0</v>
      </c>
      <c s="27">
        <f>ROUND(G35*H35,6)</f>
      </c>
      <c r="L35" s="29">
        <v>0</v>
      </c>
      <c s="24">
        <f>ROUND(ROUND(L35,2)*ROUND(G35,3),2)</f>
      </c>
      <c s="27" t="s">
        <v>56</v>
      </c>
      <c>
        <f>(M35*21)/100</f>
      </c>
      <c t="s">
        <v>27</v>
      </c>
    </row>
    <row r="36" spans="1:5" ht="12.75" customHeight="1">
      <c r="A36" s="30" t="s">
        <v>57</v>
      </c>
      <c r="E36" s="31" t="s">
        <v>90</v>
      </c>
    </row>
    <row r="37" spans="1:5" ht="12.75" customHeight="1">
      <c r="A37" s="30" t="s">
        <v>58</v>
      </c>
      <c r="E37" s="32" t="s">
        <v>256</v>
      </c>
    </row>
    <row r="38" spans="1:5" ht="51" customHeight="1">
      <c r="A38" t="s">
        <v>60</v>
      </c>
      <c r="E38" s="31" t="s">
        <v>92</v>
      </c>
    </row>
    <row r="39" spans="1:16" ht="12.75" customHeight="1">
      <c r="A39" t="s">
        <v>51</v>
      </c>
      <c s="6" t="s">
        <v>93</v>
      </c>
      <c s="6" t="s">
        <v>94</v>
      </c>
      <c t="s">
        <v>5</v>
      </c>
      <c s="26" t="s">
        <v>95</v>
      </c>
      <c s="27" t="s">
        <v>73</v>
      </c>
      <c s="28">
        <v>177.733</v>
      </c>
      <c s="27">
        <v>0</v>
      </c>
      <c s="27">
        <f>ROUND(G39*H39,6)</f>
      </c>
      <c r="L39" s="29">
        <v>0</v>
      </c>
      <c s="24">
        <f>ROUND(ROUND(L39,2)*ROUND(G39,3),2)</f>
      </c>
      <c s="27" t="s">
        <v>56</v>
      </c>
      <c>
        <f>(M39*21)/100</f>
      </c>
      <c t="s">
        <v>27</v>
      </c>
    </row>
    <row r="40" spans="1:5" ht="25.5" customHeight="1">
      <c r="A40" s="30" t="s">
        <v>57</v>
      </c>
      <c r="E40" s="31" t="s">
        <v>96</v>
      </c>
    </row>
    <row r="41" spans="1:5" ht="12.75" customHeight="1">
      <c r="A41" s="30" t="s">
        <v>58</v>
      </c>
      <c r="E41" s="32" t="s">
        <v>256</v>
      </c>
    </row>
    <row r="42" spans="1:5" ht="25.5" customHeight="1">
      <c r="A42" t="s">
        <v>60</v>
      </c>
      <c r="E42" s="31" t="s">
        <v>98</v>
      </c>
    </row>
    <row r="43" spans="1:16" ht="12.75" customHeight="1">
      <c r="A43" t="s">
        <v>51</v>
      </c>
      <c s="6" t="s">
        <v>106</v>
      </c>
      <c s="6" t="s">
        <v>135</v>
      </c>
      <c t="s">
        <v>5</v>
      </c>
      <c s="26" t="s">
        <v>136</v>
      </c>
      <c s="27" t="s">
        <v>103</v>
      </c>
      <c s="28">
        <v>43</v>
      </c>
      <c s="27">
        <v>0</v>
      </c>
      <c s="27">
        <f>ROUND(G43*H43,6)</f>
      </c>
      <c r="L43" s="29">
        <v>0</v>
      </c>
      <c s="24">
        <f>ROUND(ROUND(L43,2)*ROUND(G43,3),2)</f>
      </c>
      <c s="27" t="s">
        <v>56</v>
      </c>
      <c>
        <f>(M43*21)/100</f>
      </c>
      <c t="s">
        <v>27</v>
      </c>
    </row>
    <row r="44" spans="1:5" ht="25.5" customHeight="1">
      <c r="A44" s="30" t="s">
        <v>57</v>
      </c>
      <c r="E44" s="31" t="s">
        <v>137</v>
      </c>
    </row>
    <row r="45" spans="1:5" ht="12.75" customHeight="1">
      <c r="A45" s="30" t="s">
        <v>58</v>
      </c>
      <c r="E45" s="32" t="s">
        <v>138</v>
      </c>
    </row>
    <row r="46" spans="1:5" ht="76.5" customHeight="1">
      <c r="A46" t="s">
        <v>60</v>
      </c>
      <c r="E46" s="31" t="s">
        <v>139</v>
      </c>
    </row>
    <row r="47" spans="1:16" ht="12.75" customHeight="1">
      <c r="A47" t="s">
        <v>51</v>
      </c>
      <c s="6" t="s">
        <v>111</v>
      </c>
      <c s="6" t="s">
        <v>140</v>
      </c>
      <c t="s">
        <v>5</v>
      </c>
      <c s="26" t="s">
        <v>141</v>
      </c>
      <c s="27" t="s">
        <v>55</v>
      </c>
      <c s="28">
        <v>0.05</v>
      </c>
      <c s="27">
        <v>0</v>
      </c>
      <c s="27">
        <f>ROUND(G47*H47,6)</f>
      </c>
      <c r="L47" s="29">
        <v>0</v>
      </c>
      <c s="24">
        <f>ROUND(ROUND(L47,2)*ROUND(G47,3),2)</f>
      </c>
      <c s="27" t="s">
        <v>56</v>
      </c>
      <c>
        <f>(M47*21)/100</f>
      </c>
      <c t="s">
        <v>27</v>
      </c>
    </row>
    <row r="48" spans="1:5" ht="38.25" customHeight="1">
      <c r="A48" s="30" t="s">
        <v>57</v>
      </c>
      <c r="E48" s="31" t="s">
        <v>142</v>
      </c>
    </row>
    <row r="49" spans="1:5" ht="12.75" customHeight="1">
      <c r="A49" s="30" t="s">
        <v>58</v>
      </c>
      <c r="E49" s="32" t="s">
        <v>257</v>
      </c>
    </row>
    <row r="50" spans="1:5" ht="216.75" customHeight="1">
      <c r="A50" t="s">
        <v>60</v>
      </c>
      <c r="E50" s="31" t="s">
        <v>144</v>
      </c>
    </row>
    <row r="51" spans="1:16" ht="12.75" customHeight="1">
      <c r="A51" t="s">
        <v>51</v>
      </c>
      <c s="6" t="s">
        <v>146</v>
      </c>
      <c s="6" t="s">
        <v>147</v>
      </c>
      <c t="s">
        <v>5</v>
      </c>
      <c s="26" t="s">
        <v>148</v>
      </c>
      <c s="27" t="s">
        <v>149</v>
      </c>
      <c s="28">
        <v>43</v>
      </c>
      <c s="27">
        <v>0</v>
      </c>
      <c s="27">
        <f>ROUND(G51*H51,6)</f>
      </c>
      <c r="L51" s="29">
        <v>0</v>
      </c>
      <c s="24">
        <f>ROUND(ROUND(L51,2)*ROUND(G51,3),2)</f>
      </c>
      <c s="27" t="s">
        <v>56</v>
      </c>
      <c>
        <f>(M51*21)/100</f>
      </c>
      <c t="s">
        <v>27</v>
      </c>
    </row>
    <row r="52" spans="1:5" ht="12.75" customHeight="1">
      <c r="A52" s="30" t="s">
        <v>57</v>
      </c>
      <c r="E52" s="31" t="s">
        <v>150</v>
      </c>
    </row>
    <row r="53" spans="1:5" ht="12.75" customHeight="1">
      <c r="A53" s="30" t="s">
        <v>58</v>
      </c>
      <c r="E53" s="32" t="s">
        <v>258</v>
      </c>
    </row>
    <row r="54" spans="1:5" ht="63.75" customHeight="1">
      <c r="A54" t="s">
        <v>60</v>
      </c>
      <c r="E54" s="31" t="s">
        <v>152</v>
      </c>
    </row>
    <row r="55" spans="1:13" ht="12.75" customHeight="1">
      <c r="A55" t="s">
        <v>48</v>
      </c>
      <c r="C55" s="7" t="s">
        <v>27</v>
      </c>
      <c r="E55" s="25" t="s">
        <v>99</v>
      </c>
      <c r="J55" s="24">
        <f>0</f>
      </c>
      <c s="24">
        <f>0</f>
      </c>
      <c s="24">
        <f>0+L56+L60+L64+L68+L72+L76+L80</f>
      </c>
      <c s="24">
        <f>0+M56+M60+M64+M68+M72+M76+M80</f>
      </c>
    </row>
    <row r="56" spans="1:16" ht="12.75" customHeight="1">
      <c r="A56" t="s">
        <v>51</v>
      </c>
      <c s="6" t="s">
        <v>100</v>
      </c>
      <c s="6" t="s">
        <v>101</v>
      </c>
      <c t="s">
        <v>5</v>
      </c>
      <c s="26" t="s">
        <v>102</v>
      </c>
      <c s="27" t="s">
        <v>103</v>
      </c>
      <c s="28">
        <v>57.4</v>
      </c>
      <c s="27">
        <v>0</v>
      </c>
      <c s="27">
        <f>ROUND(G56*H56,6)</f>
      </c>
      <c r="L56" s="29">
        <v>0</v>
      </c>
      <c s="24">
        <f>ROUND(ROUND(L56,2)*ROUND(G56,3),2)</f>
      </c>
      <c s="27" t="s">
        <v>56</v>
      </c>
      <c>
        <f>(M56*21)/100</f>
      </c>
      <c t="s">
        <v>27</v>
      </c>
    </row>
    <row r="57" spans="1:5" ht="12.75" customHeight="1">
      <c r="A57" s="30" t="s">
        <v>57</v>
      </c>
      <c r="E57" s="31" t="s">
        <v>5</v>
      </c>
    </row>
    <row r="58" spans="1:5" ht="51" customHeight="1">
      <c r="A58" s="30" t="s">
        <v>58</v>
      </c>
      <c r="E58" s="32" t="s">
        <v>259</v>
      </c>
    </row>
    <row r="59" spans="1:5" ht="63.75" customHeight="1">
      <c r="A59" t="s">
        <v>60</v>
      </c>
      <c r="E59" s="31" t="s">
        <v>105</v>
      </c>
    </row>
    <row r="60" spans="1:16" ht="12.75" customHeight="1">
      <c r="A60" t="s">
        <v>51</v>
      </c>
      <c s="6" t="s">
        <v>106</v>
      </c>
      <c s="6" t="s">
        <v>135</v>
      </c>
      <c t="s">
        <v>5</v>
      </c>
      <c s="26" t="s">
        <v>136</v>
      </c>
      <c s="27" t="s">
        <v>103</v>
      </c>
      <c s="28">
        <v>16</v>
      </c>
      <c s="27">
        <v>0</v>
      </c>
      <c s="27">
        <f>ROUND(G60*H60,6)</f>
      </c>
      <c r="L60" s="29">
        <v>0</v>
      </c>
      <c s="24">
        <f>ROUND(ROUND(L60,2)*ROUND(G60,3),2)</f>
      </c>
      <c s="27" t="s">
        <v>56</v>
      </c>
      <c>
        <f>(M60*21)/100</f>
      </c>
      <c t="s">
        <v>27</v>
      </c>
    </row>
    <row r="61" spans="1:5" ht="25.5" customHeight="1">
      <c r="A61" s="30" t="s">
        <v>57</v>
      </c>
      <c r="E61" s="31" t="s">
        <v>137</v>
      </c>
    </row>
    <row r="62" spans="1:5" ht="12.75" customHeight="1">
      <c r="A62" s="30" t="s">
        <v>58</v>
      </c>
      <c r="E62" s="32" t="s">
        <v>260</v>
      </c>
    </row>
    <row r="63" spans="1:5" ht="76.5" customHeight="1">
      <c r="A63" t="s">
        <v>60</v>
      </c>
      <c r="E63" s="31" t="s">
        <v>139</v>
      </c>
    </row>
    <row r="64" spans="1:16" ht="12.75" customHeight="1">
      <c r="A64" t="s">
        <v>51</v>
      </c>
      <c s="6" t="s">
        <v>111</v>
      </c>
      <c s="6" t="s">
        <v>140</v>
      </c>
      <c t="s">
        <v>5</v>
      </c>
      <c s="26" t="s">
        <v>141</v>
      </c>
      <c s="27" t="s">
        <v>55</v>
      </c>
      <c s="28">
        <v>0.037</v>
      </c>
      <c s="27">
        <v>0</v>
      </c>
      <c s="27">
        <f>ROUND(G64*H64,6)</f>
      </c>
      <c r="L64" s="29">
        <v>0</v>
      </c>
      <c s="24">
        <f>ROUND(ROUND(L64,2)*ROUND(G64,3),2)</f>
      </c>
      <c s="27" t="s">
        <v>56</v>
      </c>
      <c>
        <f>(M64*21)/100</f>
      </c>
      <c t="s">
        <v>27</v>
      </c>
    </row>
    <row r="65" spans="1:5" ht="38.25" customHeight="1">
      <c r="A65" s="30" t="s">
        <v>57</v>
      </c>
      <c r="E65" s="31" t="s">
        <v>142</v>
      </c>
    </row>
    <row r="66" spans="1:5" ht="12.75" customHeight="1">
      <c r="A66" s="30" t="s">
        <v>58</v>
      </c>
      <c r="E66" s="32" t="s">
        <v>261</v>
      </c>
    </row>
    <row r="67" spans="1:5" ht="216.75" customHeight="1">
      <c r="A67" t="s">
        <v>60</v>
      </c>
      <c r="E67" s="31" t="s">
        <v>144</v>
      </c>
    </row>
    <row r="68" spans="1:16" ht="12.75" customHeight="1">
      <c r="A68" t="s">
        <v>51</v>
      </c>
      <c s="6" t="s">
        <v>116</v>
      </c>
      <c s="6" t="s">
        <v>107</v>
      </c>
      <c t="s">
        <v>5</v>
      </c>
      <c s="26" t="s">
        <v>108</v>
      </c>
      <c s="27" t="s">
        <v>73</v>
      </c>
      <c s="28">
        <v>1.098</v>
      </c>
      <c s="27">
        <v>0</v>
      </c>
      <c s="27">
        <f>ROUND(G68*H68,6)</f>
      </c>
      <c r="L68" s="29">
        <v>0</v>
      </c>
      <c s="24">
        <f>ROUND(ROUND(L68,2)*ROUND(G68,3),2)</f>
      </c>
      <c s="27" t="s">
        <v>56</v>
      </c>
      <c>
        <f>(M68*21)/100</f>
      </c>
      <c t="s">
        <v>27</v>
      </c>
    </row>
    <row r="69" spans="1:5" ht="12.75" customHeight="1">
      <c r="A69" s="30" t="s">
        <v>57</v>
      </c>
      <c r="E69" s="31" t="s">
        <v>5</v>
      </c>
    </row>
    <row r="70" spans="1:5" ht="102" customHeight="1">
      <c r="A70" s="30" t="s">
        <v>58</v>
      </c>
      <c r="E70" s="32" t="s">
        <v>262</v>
      </c>
    </row>
    <row r="71" spans="1:5" ht="25.5" customHeight="1">
      <c r="A71" t="s">
        <v>60</v>
      </c>
      <c r="E71" s="31" t="s">
        <v>110</v>
      </c>
    </row>
    <row r="72" spans="1:16" ht="12.75" customHeight="1">
      <c r="A72" t="s">
        <v>51</v>
      </c>
      <c s="6" t="s">
        <v>146</v>
      </c>
      <c s="6" t="s">
        <v>147</v>
      </c>
      <c t="s">
        <v>5</v>
      </c>
      <c s="26" t="s">
        <v>148</v>
      </c>
      <c s="27" t="s">
        <v>149</v>
      </c>
      <c s="28">
        <v>36</v>
      </c>
      <c s="27">
        <v>0</v>
      </c>
      <c s="27">
        <f>ROUND(G72*H72,6)</f>
      </c>
      <c r="L72" s="29">
        <v>0</v>
      </c>
      <c s="24">
        <f>ROUND(ROUND(L72,2)*ROUND(G72,3),2)</f>
      </c>
      <c s="27" t="s">
        <v>56</v>
      </c>
      <c>
        <f>(M72*21)/100</f>
      </c>
      <c t="s">
        <v>27</v>
      </c>
    </row>
    <row r="73" spans="1:5" ht="12.75" customHeight="1">
      <c r="A73" s="30" t="s">
        <v>57</v>
      </c>
      <c r="E73" s="31" t="s">
        <v>150</v>
      </c>
    </row>
    <row r="74" spans="1:5" ht="12.75" customHeight="1">
      <c r="A74" s="30" t="s">
        <v>58</v>
      </c>
      <c r="E74" s="32" t="s">
        <v>263</v>
      </c>
    </row>
    <row r="75" spans="1:5" ht="63.75" customHeight="1">
      <c r="A75" t="s">
        <v>60</v>
      </c>
      <c r="E75" s="31" t="s">
        <v>152</v>
      </c>
    </row>
    <row r="76" spans="1:16" ht="12.75" customHeight="1">
      <c r="A76" t="s">
        <v>51</v>
      </c>
      <c s="6" t="s">
        <v>153</v>
      </c>
      <c s="6" t="s">
        <v>112</v>
      </c>
      <c t="s">
        <v>5</v>
      </c>
      <c s="26" t="s">
        <v>113</v>
      </c>
      <c s="27" t="s">
        <v>67</v>
      </c>
      <c s="28">
        <v>1426.194</v>
      </c>
      <c s="27">
        <v>0</v>
      </c>
      <c s="27">
        <f>ROUND(G76*H76,6)</f>
      </c>
      <c r="L76" s="29">
        <v>0</v>
      </c>
      <c s="24">
        <f>ROUND(ROUND(L76,2)*ROUND(G76,3),2)</f>
      </c>
      <c s="27" t="s">
        <v>56</v>
      </c>
      <c>
        <f>(M76*21)/100</f>
      </c>
      <c t="s">
        <v>27</v>
      </c>
    </row>
    <row r="77" spans="1:5" ht="12.75" customHeight="1">
      <c r="A77" s="30" t="s">
        <v>57</v>
      </c>
      <c r="E77" s="31" t="s">
        <v>5</v>
      </c>
    </row>
    <row r="78" spans="1:5" ht="140.25" customHeight="1">
      <c r="A78" s="30" t="s">
        <v>58</v>
      </c>
      <c r="E78" s="32" t="s">
        <v>264</v>
      </c>
    </row>
    <row r="79" spans="1:5" ht="102" customHeight="1">
      <c r="A79" t="s">
        <v>60</v>
      </c>
      <c r="E79" s="31" t="s">
        <v>115</v>
      </c>
    </row>
    <row r="80" spans="1:16" ht="12.75" customHeight="1">
      <c r="A80" t="s">
        <v>51</v>
      </c>
      <c s="6" t="s">
        <v>155</v>
      </c>
      <c s="6" t="s">
        <v>117</v>
      </c>
      <c t="s">
        <v>5</v>
      </c>
      <c s="26" t="s">
        <v>118</v>
      </c>
      <c s="27" t="s">
        <v>67</v>
      </c>
      <c s="28">
        <v>238.836</v>
      </c>
      <c s="27">
        <v>0</v>
      </c>
      <c s="27">
        <f>ROUND(G80*H80,6)</f>
      </c>
      <c r="L80" s="29">
        <v>0</v>
      </c>
      <c s="24">
        <f>ROUND(ROUND(L80,2)*ROUND(G80,3),2)</f>
      </c>
      <c s="27" t="s">
        <v>56</v>
      </c>
      <c>
        <f>(M80*21)/100</f>
      </c>
      <c t="s">
        <v>27</v>
      </c>
    </row>
    <row r="81" spans="1:5" ht="12.75" customHeight="1">
      <c r="A81" s="30" t="s">
        <v>57</v>
      </c>
      <c r="E81" s="31" t="s">
        <v>5</v>
      </c>
    </row>
    <row r="82" spans="1:5" ht="38.25" customHeight="1">
      <c r="A82" s="30" t="s">
        <v>58</v>
      </c>
      <c r="E82" s="32" t="s">
        <v>265</v>
      </c>
    </row>
    <row r="83" spans="1:5" ht="102" customHeight="1">
      <c r="A83" t="s">
        <v>60</v>
      </c>
      <c r="E83" s="31" t="s">
        <v>120</v>
      </c>
    </row>
    <row r="84" spans="1:13" ht="12.75" customHeight="1">
      <c r="A84" t="s">
        <v>48</v>
      </c>
      <c r="C84" s="7" t="s">
        <v>26</v>
      </c>
      <c r="E84" s="25" t="s">
        <v>157</v>
      </c>
      <c r="J84" s="24">
        <f>0</f>
      </c>
      <c s="24">
        <f>0</f>
      </c>
      <c s="24">
        <f>0+L85</f>
      </c>
      <c s="24">
        <f>0+M85</f>
      </c>
    </row>
    <row r="85" spans="1:16" ht="12.75" customHeight="1">
      <c r="A85" t="s">
        <v>51</v>
      </c>
      <c s="6" t="s">
        <v>158</v>
      </c>
      <c s="6" t="s">
        <v>159</v>
      </c>
      <c t="s">
        <v>5</v>
      </c>
      <c s="26" t="s">
        <v>160</v>
      </c>
      <c s="27" t="s">
        <v>55</v>
      </c>
      <c s="28">
        <v>0.518</v>
      </c>
      <c s="27">
        <v>0</v>
      </c>
      <c s="27">
        <f>ROUND(G85*H85,6)</f>
      </c>
      <c r="L85" s="29">
        <v>0</v>
      </c>
      <c s="24">
        <f>ROUND(ROUND(L85,2)*ROUND(G85,3),2)</f>
      </c>
      <c s="27" t="s">
        <v>56</v>
      </c>
      <c>
        <f>(M85*21)/100</f>
      </c>
      <c t="s">
        <v>27</v>
      </c>
    </row>
    <row r="86" spans="1:5" ht="12.75" customHeight="1">
      <c r="A86" s="30" t="s">
        <v>57</v>
      </c>
      <c r="E86" s="31" t="s">
        <v>161</v>
      </c>
    </row>
    <row r="87" spans="1:5" ht="12.75" customHeight="1">
      <c r="A87" s="30" t="s">
        <v>58</v>
      </c>
      <c r="E87" s="32" t="s">
        <v>266</v>
      </c>
    </row>
    <row r="88" spans="1:5" ht="38.25" customHeight="1">
      <c r="A88" t="s">
        <v>60</v>
      </c>
      <c r="E88" s="31" t="s">
        <v>163</v>
      </c>
    </row>
    <row r="89" spans="1:13" ht="12.75" customHeight="1">
      <c r="A89" t="s">
        <v>48</v>
      </c>
      <c r="C89" s="7" t="s">
        <v>87</v>
      </c>
      <c r="E89" s="25" t="s">
        <v>164</v>
      </c>
      <c r="J89" s="24">
        <f>0</f>
      </c>
      <c s="24">
        <f>0</f>
      </c>
      <c s="24">
        <f>0+L90</f>
      </c>
      <c s="24">
        <f>0+M90</f>
      </c>
    </row>
    <row r="90" spans="1:16" ht="12.75" customHeight="1">
      <c r="A90" t="s">
        <v>51</v>
      </c>
      <c s="6" t="s">
        <v>165</v>
      </c>
      <c s="6" t="s">
        <v>166</v>
      </c>
      <c t="s">
        <v>5</v>
      </c>
      <c s="26" t="s">
        <v>167</v>
      </c>
      <c s="27" t="s">
        <v>67</v>
      </c>
      <c s="28">
        <v>75.6</v>
      </c>
      <c s="27">
        <v>0</v>
      </c>
      <c s="27">
        <f>ROUND(G90*H90,6)</f>
      </c>
      <c r="L90" s="29">
        <v>0</v>
      </c>
      <c s="24">
        <f>ROUND(ROUND(L90,2)*ROUND(G90,3),2)</f>
      </c>
      <c s="27" t="s">
        <v>56</v>
      </c>
      <c>
        <f>(M90*21)/100</f>
      </c>
      <c t="s">
        <v>27</v>
      </c>
    </row>
    <row r="91" spans="1:5" ht="12.75" customHeight="1">
      <c r="A91" s="30" t="s">
        <v>57</v>
      </c>
      <c r="E91" s="31" t="s">
        <v>5</v>
      </c>
    </row>
    <row r="92" spans="1:5" ht="25.5" customHeight="1">
      <c r="A92" s="30" t="s">
        <v>58</v>
      </c>
      <c r="E92" s="32" t="s">
        <v>267</v>
      </c>
    </row>
    <row r="93" spans="1:5" ht="38.25" customHeight="1">
      <c r="A93" t="s">
        <v>60</v>
      </c>
      <c r="E93" s="31" t="s">
        <v>170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268</v>
      </c>
      <c s="33">
        <f>Rekapitulace!C18</f>
      </c>
      <c s="15" t="s">
        <v>15</v>
      </c>
      <c t="s">
        <v>23</v>
      </c>
      <c t="s">
        <v>27</v>
      </c>
    </row>
    <row r="4" spans="1:16" ht="15" customHeight="1">
      <c r="A4" s="18" t="s">
        <v>20</v>
      </c>
      <c s="19" t="s">
        <v>28</v>
      </c>
      <c s="20" t="s">
        <v>268</v>
      </c>
      <c r="E4" s="19" t="s">
        <v>269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COUNTIFS(L8:L31,"=0",A8:A31,"P")+COUNTIFS(L8:L31,"",A8:A31,"P")+SUM(Q8:Q31)</f>
      </c>
    </row>
    <row r="8" spans="1:13" ht="12.75" customHeight="1">
      <c r="A8" t="s">
        <v>45</v>
      </c>
      <c r="C8" s="21" t="s">
        <v>272</v>
      </c>
      <c r="E8" s="23" t="s">
        <v>269</v>
      </c>
      <c r="J8" s="22">
        <f>0+J9+J22</f>
      </c>
      <c s="22">
        <f>0+K9+K22</f>
      </c>
      <c s="22">
        <f>0+L9+L22</f>
      </c>
      <c s="22">
        <f>0+M9+M22</f>
      </c>
    </row>
    <row r="9" spans="1:13" ht="12.75" customHeight="1">
      <c r="A9" t="s">
        <v>48</v>
      </c>
      <c r="C9" s="7" t="s">
        <v>52</v>
      </c>
      <c r="E9" s="25" t="s">
        <v>273</v>
      </c>
      <c r="J9" s="24">
        <f>0</f>
      </c>
      <c s="24">
        <f>0</f>
      </c>
      <c s="24">
        <f>0+L10+L14+L18</f>
      </c>
      <c s="24">
        <f>0+M10+M14+M18</f>
      </c>
    </row>
    <row r="10" spans="1:16" ht="12.75" customHeight="1">
      <c r="A10" t="s">
        <v>51</v>
      </c>
      <c s="6" t="s">
        <v>52</v>
      </c>
      <c s="6" t="s">
        <v>274</v>
      </c>
      <c t="s">
        <v>5</v>
      </c>
      <c s="26" t="s">
        <v>275</v>
      </c>
      <c s="27" t="s">
        <v>276</v>
      </c>
      <c s="28">
        <v>1</v>
      </c>
      <c s="27">
        <v>0</v>
      </c>
      <c s="27">
        <f>ROUND(G10*H10,6)</f>
      </c>
      <c r="L10" s="29">
        <v>0</v>
      </c>
      <c s="24">
        <f>ROUND(ROUND(L10,2)*ROUND(G10,3),2)</f>
      </c>
      <c s="27" t="s">
        <v>277</v>
      </c>
      <c>
        <f>(M10*21)/100</f>
      </c>
      <c t="s">
        <v>27</v>
      </c>
    </row>
    <row r="11" spans="1:5" ht="12.75" customHeight="1">
      <c r="A11" s="30" t="s">
        <v>57</v>
      </c>
      <c r="E11" s="31" t="s">
        <v>278</v>
      </c>
    </row>
    <row r="12" spans="1:5" ht="12.75" customHeight="1">
      <c r="A12" s="30" t="s">
        <v>58</v>
      </c>
      <c r="E12" s="32" t="s">
        <v>279</v>
      </c>
    </row>
    <row r="13" spans="1:5" ht="12.75" customHeight="1">
      <c r="A13" t="s">
        <v>60</v>
      </c>
      <c r="E13" s="31" t="s">
        <v>280</v>
      </c>
    </row>
    <row r="14" spans="1:16" ht="12.75" customHeight="1">
      <c r="A14" t="s">
        <v>51</v>
      </c>
      <c s="6" t="s">
        <v>27</v>
      </c>
      <c s="6" t="s">
        <v>281</v>
      </c>
      <c t="s">
        <v>5</v>
      </c>
      <c s="26" t="s">
        <v>282</v>
      </c>
      <c s="27" t="s">
        <v>276</v>
      </c>
      <c s="28">
        <v>1</v>
      </c>
      <c s="27">
        <v>0</v>
      </c>
      <c s="27">
        <f>ROUND(G14*H14,6)</f>
      </c>
      <c r="L14" s="29">
        <v>0</v>
      </c>
      <c s="24">
        <f>ROUND(ROUND(L14,2)*ROUND(G14,3),2)</f>
      </c>
      <c s="27" t="s">
        <v>277</v>
      </c>
      <c>
        <f>(M14*21)/100</f>
      </c>
      <c t="s">
        <v>27</v>
      </c>
    </row>
    <row r="15" spans="1:5" ht="12.75" customHeight="1">
      <c r="A15" s="30" t="s">
        <v>57</v>
      </c>
      <c r="E15" s="31" t="s">
        <v>283</v>
      </c>
    </row>
    <row r="16" spans="1:5" ht="12.75" customHeight="1">
      <c r="A16" s="30" t="s">
        <v>58</v>
      </c>
      <c r="E16" s="32" t="s">
        <v>279</v>
      </c>
    </row>
    <row r="17" spans="1:5" ht="12.75" customHeight="1">
      <c r="A17" t="s">
        <v>60</v>
      </c>
      <c r="E17" s="31" t="s">
        <v>284</v>
      </c>
    </row>
    <row r="18" spans="1:16" ht="12.75" customHeight="1">
      <c r="A18" t="s">
        <v>51</v>
      </c>
      <c s="6" t="s">
        <v>26</v>
      </c>
      <c s="6" t="s">
        <v>285</v>
      </c>
      <c t="s">
        <v>5</v>
      </c>
      <c s="26" t="s">
        <v>286</v>
      </c>
      <c s="27" t="s">
        <v>276</v>
      </c>
      <c s="28">
        <v>1</v>
      </c>
      <c s="27">
        <v>0</v>
      </c>
      <c s="27">
        <f>ROUND(G18*H18,6)</f>
      </c>
      <c r="L18" s="29">
        <v>0</v>
      </c>
      <c s="24">
        <f>ROUND(ROUND(L18,2)*ROUND(G18,3),2)</f>
      </c>
      <c s="27" t="s">
        <v>277</v>
      </c>
      <c>
        <f>(M18*21)/100</f>
      </c>
      <c t="s">
        <v>27</v>
      </c>
    </row>
    <row r="19" spans="1:5" ht="12.75" customHeight="1">
      <c r="A19" s="30" t="s">
        <v>57</v>
      </c>
      <c r="E19" s="31" t="s">
        <v>287</v>
      </c>
    </row>
    <row r="20" spans="1:5" ht="12.75" customHeight="1">
      <c r="A20" s="30" t="s">
        <v>58</v>
      </c>
      <c r="E20" s="32" t="s">
        <v>279</v>
      </c>
    </row>
    <row r="21" spans="1:5" ht="12.75" customHeight="1">
      <c r="A21" t="s">
        <v>60</v>
      </c>
      <c r="E21" s="31" t="s">
        <v>288</v>
      </c>
    </row>
    <row r="22" spans="1:13" ht="12.75" customHeight="1">
      <c r="A22" t="s">
        <v>48</v>
      </c>
      <c r="C22" s="7" t="s">
        <v>27</v>
      </c>
      <c r="E22" s="25" t="s">
        <v>289</v>
      </c>
      <c r="J22" s="24">
        <f>0</f>
      </c>
      <c s="24">
        <f>0</f>
      </c>
      <c s="24">
        <f>0+L23+L27+L31</f>
      </c>
      <c s="24">
        <f>0+M23+M27+M31</f>
      </c>
    </row>
    <row r="23" spans="1:16" ht="12.75" customHeight="1">
      <c r="A23" t="s">
        <v>51</v>
      </c>
      <c s="6" t="s">
        <v>70</v>
      </c>
      <c s="6" t="s">
        <v>290</v>
      </c>
      <c t="s">
        <v>5</v>
      </c>
      <c s="26" t="s">
        <v>291</v>
      </c>
      <c s="27" t="s">
        <v>276</v>
      </c>
      <c s="28">
        <v>1</v>
      </c>
      <c s="27">
        <v>0</v>
      </c>
      <c s="27">
        <f>ROUND(G23*H23,6)</f>
      </c>
      <c r="L23" s="29">
        <v>0</v>
      </c>
      <c s="24">
        <f>ROUND(ROUND(L23,2)*ROUND(G23,3),2)</f>
      </c>
      <c s="27" t="s">
        <v>277</v>
      </c>
      <c>
        <f>(M23*21)/100</f>
      </c>
      <c t="s">
        <v>27</v>
      </c>
    </row>
    <row r="24" spans="1:5" ht="12.75" customHeight="1">
      <c r="A24" s="30" t="s">
        <v>57</v>
      </c>
      <c r="E24" s="31" t="s">
        <v>292</v>
      </c>
    </row>
    <row r="25" spans="1:5" ht="12.75" customHeight="1">
      <c r="A25" s="30" t="s">
        <v>58</v>
      </c>
      <c r="E25" s="32" t="s">
        <v>279</v>
      </c>
    </row>
    <row r="26" spans="1:5" ht="25.5" customHeight="1">
      <c r="A26" t="s">
        <v>60</v>
      </c>
      <c r="E26" s="31" t="s">
        <v>293</v>
      </c>
    </row>
    <row r="27" spans="1:16" ht="12.75" customHeight="1">
      <c r="A27" t="s">
        <v>51</v>
      </c>
      <c s="6" t="s">
        <v>76</v>
      </c>
      <c s="6" t="s">
        <v>294</v>
      </c>
      <c t="s">
        <v>5</v>
      </c>
      <c s="26" t="s">
        <v>295</v>
      </c>
      <c s="27" t="s">
        <v>276</v>
      </c>
      <c s="28">
        <v>1</v>
      </c>
      <c s="27">
        <v>0</v>
      </c>
      <c s="27">
        <f>ROUND(G27*H27,6)</f>
      </c>
      <c r="L27" s="29">
        <v>0</v>
      </c>
      <c s="24">
        <f>ROUND(ROUND(L27,2)*ROUND(G27,3),2)</f>
      </c>
      <c s="27" t="s">
        <v>277</v>
      </c>
      <c>
        <f>(M27*21)/100</f>
      </c>
      <c t="s">
        <v>27</v>
      </c>
    </row>
    <row r="28" spans="1:5" ht="12.75" customHeight="1">
      <c r="A28" s="30" t="s">
        <v>57</v>
      </c>
      <c r="E28" s="31" t="s">
        <v>296</v>
      </c>
    </row>
    <row r="29" spans="1:5" ht="12.75" customHeight="1">
      <c r="A29" s="30" t="s">
        <v>58</v>
      </c>
      <c r="E29" s="32" t="s">
        <v>279</v>
      </c>
    </row>
    <row r="30" spans="1:5" ht="25.5" customHeight="1">
      <c r="A30" t="s">
        <v>60</v>
      </c>
      <c r="E30" s="31" t="s">
        <v>297</v>
      </c>
    </row>
    <row r="31" spans="1:16" ht="12.75" customHeight="1">
      <c r="A31" t="s">
        <v>51</v>
      </c>
      <c s="6" t="s">
        <v>82</v>
      </c>
      <c s="6" t="s">
        <v>298</v>
      </c>
      <c t="s">
        <v>5</v>
      </c>
      <c s="26" t="s">
        <v>299</v>
      </c>
      <c s="27" t="s">
        <v>276</v>
      </c>
      <c s="28">
        <v>1</v>
      </c>
      <c s="27">
        <v>0</v>
      </c>
      <c s="27">
        <f>ROUND(G31*H31,6)</f>
      </c>
      <c r="L31" s="29">
        <v>0</v>
      </c>
      <c s="24">
        <f>ROUND(ROUND(L31,2)*ROUND(G31,3),2)</f>
      </c>
      <c s="27" t="s">
        <v>277</v>
      </c>
      <c>
        <f>(M31*21)/100</f>
      </c>
      <c t="s">
        <v>27</v>
      </c>
    </row>
    <row r="32" spans="1:5" ht="12.75" customHeight="1">
      <c r="A32" s="30" t="s">
        <v>57</v>
      </c>
      <c r="E32" s="31" t="s">
        <v>300</v>
      </c>
    </row>
    <row r="33" spans="1:5" ht="12.75" customHeight="1">
      <c r="A33" s="30" t="s">
        <v>58</v>
      </c>
      <c r="E33" s="32" t="s">
        <v>279</v>
      </c>
    </row>
    <row r="34" spans="1:5" ht="12.75" customHeight="1">
      <c r="A34" t="s">
        <v>60</v>
      </c>
      <c r="E34" s="31" t="s">
        <v>301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