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most v..." sheetId="2" r:id="rId2"/>
  </sheets>
  <definedNames>
    <definedName name="_xlnm._FilterDatabase" localSheetId="1" hidden="1">'SO 01 - Železniční most v...'!$C$132:$K$387</definedName>
    <definedName name="_xlnm.Print_Titles" localSheetId="0">'Rekapitulace stavby'!$92:$92</definedName>
    <definedName name="_xlnm.Print_Titles" localSheetId="1">'SO 01 - Železniční most v...'!$132:$132</definedName>
    <definedName name="_xlnm.Print_Area" localSheetId="0">'Rekapitulace stavby'!$D$4:$AO$76,'Rekapitulace stavby'!$C$82:$AQ$96</definedName>
    <definedName name="_xlnm.Print_Area" localSheetId="1">'SO 01 - Železniční most v...'!$C$4:$J$76,'SO 01 - Železniční most v...'!$C$120:$K$387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87" i="2"/>
  <c r="BH387" i="2"/>
  <c r="BG387" i="2"/>
  <c r="BF387" i="2"/>
  <c r="T387" i="2"/>
  <c r="T386" i="2"/>
  <c r="R387" i="2"/>
  <c r="R386" i="2" s="1"/>
  <c r="P387" i="2"/>
  <c r="P386" i="2"/>
  <c r="BI385" i="2"/>
  <c r="BH385" i="2"/>
  <c r="BG385" i="2"/>
  <c r="BF385" i="2"/>
  <c r="T385" i="2"/>
  <c r="T384" i="2" s="1"/>
  <c r="R385" i="2"/>
  <c r="R384" i="2" s="1"/>
  <c r="P385" i="2"/>
  <c r="P384" i="2" s="1"/>
  <c r="BI383" i="2"/>
  <c r="BH383" i="2"/>
  <c r="BG383" i="2"/>
  <c r="BF383" i="2"/>
  <c r="T383" i="2"/>
  <c r="T382" i="2" s="1"/>
  <c r="R383" i="2"/>
  <c r="R382" i="2" s="1"/>
  <c r="P383" i="2"/>
  <c r="P382" i="2" s="1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T375" i="2" s="1"/>
  <c r="R376" i="2"/>
  <c r="R375" i="2" s="1"/>
  <c r="P376" i="2"/>
  <c r="P375" i="2" s="1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T350" i="2" s="1"/>
  <c r="R351" i="2"/>
  <c r="R350" i="2" s="1"/>
  <c r="P351" i="2"/>
  <c r="P350" i="2" s="1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F127" i="2"/>
  <c r="E125" i="2"/>
  <c r="F89" i="2"/>
  <c r="E87" i="2"/>
  <c r="J24" i="2"/>
  <c r="E24" i="2"/>
  <c r="J130" i="2"/>
  <c r="J23" i="2"/>
  <c r="J21" i="2"/>
  <c r="E21" i="2"/>
  <c r="J129" i="2"/>
  <c r="J20" i="2"/>
  <c r="J18" i="2"/>
  <c r="E18" i="2"/>
  <c r="F130" i="2"/>
  <c r="J17" i="2"/>
  <c r="J15" i="2"/>
  <c r="E15" i="2"/>
  <c r="F129" i="2"/>
  <c r="J14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J383" i="2"/>
  <c r="BK381" i="2"/>
  <c r="J380" i="2"/>
  <c r="BK379" i="2"/>
  <c r="BK373" i="2"/>
  <c r="BK370" i="2"/>
  <c r="J368" i="2"/>
  <c r="J365" i="2"/>
  <c r="BK360" i="2"/>
  <c r="BK358" i="2"/>
  <c r="J354" i="2"/>
  <c r="J349" i="2"/>
  <c r="J348" i="2"/>
  <c r="BK345" i="2"/>
  <c r="BK340" i="2"/>
  <c r="J336" i="2"/>
  <c r="BK334" i="2"/>
  <c r="J328" i="2"/>
  <c r="J326" i="2"/>
  <c r="BK323" i="2"/>
  <c r="J321" i="2"/>
  <c r="J315" i="2"/>
  <c r="J313" i="2"/>
  <c r="J311" i="2"/>
  <c r="BK309" i="2"/>
  <c r="BK305" i="2"/>
  <c r="BK297" i="2"/>
  <c r="J295" i="2"/>
  <c r="BK293" i="2"/>
  <c r="BK289" i="2"/>
  <c r="BK286" i="2"/>
  <c r="J285" i="2"/>
  <c r="J282" i="2"/>
  <c r="BK280" i="2"/>
  <c r="J277" i="2"/>
  <c r="J275" i="2"/>
  <c r="BK273" i="2"/>
  <c r="J271" i="2"/>
  <c r="BK264" i="2"/>
  <c r="BK258" i="2"/>
  <c r="BK252" i="2"/>
  <c r="BK250" i="2"/>
  <c r="BK248" i="2"/>
  <c r="J246" i="2"/>
  <c r="J239" i="2"/>
  <c r="BK237" i="2"/>
  <c r="J235" i="2"/>
  <c r="BK230" i="2"/>
  <c r="BK219" i="2"/>
  <c r="J211" i="2"/>
  <c r="J205" i="2"/>
  <c r="BK202" i="2"/>
  <c r="J193" i="2"/>
  <c r="BK187" i="2"/>
  <c r="BK182" i="2"/>
  <c r="BK176" i="2"/>
  <c r="BK170" i="2"/>
  <c r="BK165" i="2"/>
  <c r="BK160" i="2"/>
  <c r="BK156" i="2"/>
  <c r="J154" i="2"/>
  <c r="J152" i="2"/>
  <c r="J150" i="2"/>
  <c r="J148" i="2"/>
  <c r="J140" i="2"/>
  <c r="BK135" i="2"/>
  <c r="BK387" i="2"/>
  <c r="J385" i="2"/>
  <c r="BK383" i="2"/>
  <c r="BK380" i="2"/>
  <c r="J378" i="2"/>
  <c r="J376" i="2"/>
  <c r="J373" i="2"/>
  <c r="J370" i="2"/>
  <c r="BK368" i="2"/>
  <c r="J360" i="2"/>
  <c r="J358" i="2"/>
  <c r="BK356" i="2"/>
  <c r="BK354" i="2"/>
  <c r="BK351" i="2"/>
  <c r="BK348" i="2"/>
  <c r="J346" i="2"/>
  <c r="J345" i="2"/>
  <c r="J344" i="2"/>
  <c r="BK343" i="2"/>
  <c r="J340" i="2"/>
  <c r="BK338" i="2"/>
  <c r="J334" i="2"/>
  <c r="BK326" i="2"/>
  <c r="BK321" i="2"/>
  <c r="BK313" i="2"/>
  <c r="J309" i="2"/>
  <c r="J303" i="2"/>
  <c r="J301" i="2"/>
  <c r="J299" i="2"/>
  <c r="J297" i="2"/>
  <c r="J291" i="2"/>
  <c r="J286" i="2"/>
  <c r="J284" i="2"/>
  <c r="BK282" i="2"/>
  <c r="J280" i="2"/>
  <c r="J269" i="2"/>
  <c r="J266" i="2"/>
  <c r="J254" i="2"/>
  <c r="J252" i="2"/>
  <c r="J250" i="2"/>
  <c r="BK239" i="2"/>
  <c r="J237" i="2"/>
  <c r="J232" i="2"/>
  <c r="J226" i="2"/>
  <c r="BK224" i="2"/>
  <c r="J219" i="2"/>
  <c r="J215" i="2"/>
  <c r="BK213" i="2"/>
  <c r="BK211" i="2"/>
  <c r="BK205" i="2"/>
  <c r="BK197" i="2"/>
  <c r="BK193" i="2"/>
  <c r="BK191" i="2"/>
  <c r="J185" i="2"/>
  <c r="BK180" i="2"/>
  <c r="J176" i="2"/>
  <c r="J174" i="2"/>
  <c r="J167" i="2"/>
  <c r="BK163" i="2"/>
  <c r="BK158" i="2"/>
  <c r="J156" i="2"/>
  <c r="BK154" i="2"/>
  <c r="BK152" i="2"/>
  <c r="BK148" i="2"/>
  <c r="BK143" i="2"/>
  <c r="J138" i="2"/>
  <c r="J135" i="2"/>
  <c r="J387" i="2"/>
  <c r="BK385" i="2"/>
  <c r="J381" i="2"/>
  <c r="J379" i="2"/>
  <c r="BK378" i="2"/>
  <c r="BK376" i="2"/>
  <c r="BK365" i="2"/>
  <c r="J356" i="2"/>
  <c r="J351" i="2"/>
  <c r="BK349" i="2"/>
  <c r="BK346" i="2"/>
  <c r="BK344" i="2"/>
  <c r="J343" i="2"/>
  <c r="J338" i="2"/>
  <c r="BK336" i="2"/>
  <c r="BK328" i="2"/>
  <c r="J323" i="2"/>
  <c r="BK315" i="2"/>
  <c r="BK311" i="2"/>
  <c r="J305" i="2"/>
  <c r="BK303" i="2"/>
  <c r="BK301" i="2"/>
  <c r="BK299" i="2"/>
  <c r="BK295" i="2"/>
  <c r="J293" i="2"/>
  <c r="BK291" i="2"/>
  <c r="J289" i="2"/>
  <c r="BK285" i="2"/>
  <c r="BK284" i="2"/>
  <c r="BK277" i="2"/>
  <c r="BK275" i="2"/>
  <c r="J273" i="2"/>
  <c r="BK271" i="2"/>
  <c r="BK269" i="2"/>
  <c r="BK266" i="2"/>
  <c r="J264" i="2"/>
  <c r="J258" i="2"/>
  <c r="BK254" i="2"/>
  <c r="J248" i="2"/>
  <c r="BK246" i="2"/>
  <c r="BK235" i="2"/>
  <c r="BK232" i="2"/>
  <c r="J230" i="2"/>
  <c r="BK226" i="2"/>
  <c r="J224" i="2"/>
  <c r="BK215" i="2"/>
  <c r="J213" i="2"/>
  <c r="J202" i="2"/>
  <c r="J197" i="2"/>
  <c r="J191" i="2"/>
  <c r="J187" i="2"/>
  <c r="BK185" i="2"/>
  <c r="J182" i="2"/>
  <c r="J180" i="2"/>
  <c r="BK174" i="2"/>
  <c r="J170" i="2"/>
  <c r="BK167" i="2"/>
  <c r="J165" i="2"/>
  <c r="J163" i="2"/>
  <c r="J160" i="2"/>
  <c r="J158" i="2"/>
  <c r="BK150" i="2"/>
  <c r="J143" i="2"/>
  <c r="BK140" i="2"/>
  <c r="BK138" i="2"/>
  <c r="AS94" i="1"/>
  <c r="BK134" i="2" l="1"/>
  <c r="J134" i="2" s="1"/>
  <c r="J97" i="2" s="1"/>
  <c r="P134" i="2"/>
  <c r="R134" i="2"/>
  <c r="T134" i="2"/>
  <c r="BK173" i="2"/>
  <c r="J173" i="2" s="1"/>
  <c r="J99" i="2" s="1"/>
  <c r="P173" i="2"/>
  <c r="R173" i="2"/>
  <c r="T173" i="2"/>
  <c r="BK234" i="2"/>
  <c r="BK210" i="2" s="1"/>
  <c r="J210" i="2" s="1"/>
  <c r="J100" i="2" s="1"/>
  <c r="P234" i="2"/>
  <c r="P210" i="2" s="1"/>
  <c r="R234" i="2"/>
  <c r="R210" i="2"/>
  <c r="T234" i="2"/>
  <c r="T210" i="2" s="1"/>
  <c r="BK263" i="2"/>
  <c r="J263" i="2" s="1"/>
  <c r="J102" i="2" s="1"/>
  <c r="P263" i="2"/>
  <c r="R263" i="2"/>
  <c r="T263" i="2"/>
  <c r="BK268" i="2"/>
  <c r="J268" i="2" s="1"/>
  <c r="J103" i="2" s="1"/>
  <c r="P268" i="2"/>
  <c r="R268" i="2"/>
  <c r="T268" i="2"/>
  <c r="BK342" i="2"/>
  <c r="J342" i="2" s="1"/>
  <c r="J104" i="2" s="1"/>
  <c r="P342" i="2"/>
  <c r="R342" i="2"/>
  <c r="T342" i="2"/>
  <c r="BK353" i="2"/>
  <c r="J353" i="2" s="1"/>
  <c r="J107" i="2" s="1"/>
  <c r="P353" i="2"/>
  <c r="P352" i="2"/>
  <c r="R353" i="2"/>
  <c r="R352" i="2" s="1"/>
  <c r="T353" i="2"/>
  <c r="T352" i="2"/>
  <c r="BK377" i="2"/>
  <c r="J377" i="2" s="1"/>
  <c r="J110" i="2" s="1"/>
  <c r="P377" i="2"/>
  <c r="P374" i="2" s="1"/>
  <c r="R377" i="2"/>
  <c r="R374" i="2"/>
  <c r="T377" i="2"/>
  <c r="T374" i="2" s="1"/>
  <c r="J91" i="2"/>
  <c r="F92" i="2"/>
  <c r="BE135" i="2"/>
  <c r="BE138" i="2"/>
  <c r="BE148" i="2"/>
  <c r="BE165" i="2"/>
  <c r="BE176" i="2"/>
  <c r="BE180" i="2"/>
  <c r="BE187" i="2"/>
  <c r="BE193" i="2"/>
  <c r="BE211" i="2"/>
  <c r="BE213" i="2"/>
  <c r="BE224" i="2"/>
  <c r="BE246" i="2"/>
  <c r="BE250" i="2"/>
  <c r="BE252" i="2"/>
  <c r="BE264" i="2"/>
  <c r="BE269" i="2"/>
  <c r="BE273" i="2"/>
  <c r="BE275" i="2"/>
  <c r="BE284" i="2"/>
  <c r="BE286" i="2"/>
  <c r="BE293" i="2"/>
  <c r="BE299" i="2"/>
  <c r="BE301" i="2"/>
  <c r="BE309" i="2"/>
  <c r="BE311" i="2"/>
  <c r="BE313" i="2"/>
  <c r="BE326" i="2"/>
  <c r="BE334" i="2"/>
  <c r="BE343" i="2"/>
  <c r="BE348" i="2"/>
  <c r="BE349" i="2"/>
  <c r="BE356" i="2"/>
  <c r="BE360" i="2"/>
  <c r="BE373" i="2"/>
  <c r="BE381" i="2"/>
  <c r="BE385" i="2"/>
  <c r="E85" i="2"/>
  <c r="J89" i="2"/>
  <c r="J92" i="2"/>
  <c r="BE140" i="2"/>
  <c r="BE150" i="2"/>
  <c r="BE156" i="2"/>
  <c r="BE158" i="2"/>
  <c r="BE160" i="2"/>
  <c r="BE170" i="2"/>
  <c r="BE191" i="2"/>
  <c r="BE202" i="2"/>
  <c r="BE219" i="2"/>
  <c r="BE230" i="2"/>
  <c r="BE237" i="2"/>
  <c r="BE258" i="2"/>
  <c r="BE280" i="2"/>
  <c r="BE282" i="2"/>
  <c r="BE289" i="2"/>
  <c r="BE297" i="2"/>
  <c r="BE305" i="2"/>
  <c r="BE323" i="2"/>
  <c r="BE340" i="2"/>
  <c r="BE345" i="2"/>
  <c r="BE354" i="2"/>
  <c r="BE358" i="2"/>
  <c r="BE365" i="2"/>
  <c r="BE370" i="2"/>
  <c r="BE376" i="2"/>
  <c r="BE378" i="2"/>
  <c r="BE379" i="2"/>
  <c r="BE380" i="2"/>
  <c r="BE383" i="2"/>
  <c r="BE387" i="2"/>
  <c r="F91" i="2"/>
  <c r="BE143" i="2"/>
  <c r="BE152" i="2"/>
  <c r="BE154" i="2"/>
  <c r="BE163" i="2"/>
  <c r="BE167" i="2"/>
  <c r="BE174" i="2"/>
  <c r="BE182" i="2"/>
  <c r="BE185" i="2"/>
  <c r="BE197" i="2"/>
  <c r="BE205" i="2"/>
  <c r="BE215" i="2"/>
  <c r="BE226" i="2"/>
  <c r="BE232" i="2"/>
  <c r="BE235" i="2"/>
  <c r="BE239" i="2"/>
  <c r="BE248" i="2"/>
  <c r="BE254" i="2"/>
  <c r="BE266" i="2"/>
  <c r="BE271" i="2"/>
  <c r="BE277" i="2"/>
  <c r="BE285" i="2"/>
  <c r="BE291" i="2"/>
  <c r="BE295" i="2"/>
  <c r="BE303" i="2"/>
  <c r="BE315" i="2"/>
  <c r="BE321" i="2"/>
  <c r="BE328" i="2"/>
  <c r="BE336" i="2"/>
  <c r="BE338" i="2"/>
  <c r="BE344" i="2"/>
  <c r="BE346" i="2"/>
  <c r="BE351" i="2"/>
  <c r="BE368" i="2"/>
  <c r="BK350" i="2"/>
  <c r="J350" i="2" s="1"/>
  <c r="J105" i="2" s="1"/>
  <c r="BK375" i="2"/>
  <c r="J375" i="2"/>
  <c r="J109" i="2"/>
  <c r="BK382" i="2"/>
  <c r="J382" i="2" s="1"/>
  <c r="J111" i="2" s="1"/>
  <c r="BK384" i="2"/>
  <c r="J384" i="2"/>
  <c r="J112" i="2" s="1"/>
  <c r="BK386" i="2"/>
  <c r="J386" i="2" s="1"/>
  <c r="J113" i="2" s="1"/>
  <c r="F36" i="2"/>
  <c r="BC95" i="1" s="1"/>
  <c r="BC94" i="1" s="1"/>
  <c r="AY94" i="1" s="1"/>
  <c r="F35" i="2"/>
  <c r="BB95" i="1" s="1"/>
  <c r="BB94" i="1" s="1"/>
  <c r="W31" i="1" s="1"/>
  <c r="J34" i="2"/>
  <c r="AW95" i="1" s="1"/>
  <c r="F34" i="2"/>
  <c r="BA95" i="1" s="1"/>
  <c r="BA94" i="1" s="1"/>
  <c r="W30" i="1" s="1"/>
  <c r="F37" i="2"/>
  <c r="BD95" i="1" s="1"/>
  <c r="BD94" i="1" s="1"/>
  <c r="W33" i="1" s="1"/>
  <c r="J234" i="2" l="1"/>
  <c r="J101" i="2" s="1"/>
  <c r="R172" i="2"/>
  <c r="T172" i="2"/>
  <c r="T133" i="2"/>
  <c r="P172" i="2"/>
  <c r="P133" i="2" s="1"/>
  <c r="AU95" i="1" s="1"/>
  <c r="AU94" i="1" s="1"/>
  <c r="R133" i="2"/>
  <c r="BK172" i="2"/>
  <c r="J172" i="2" s="1"/>
  <c r="J98" i="2" s="1"/>
  <c r="BK352" i="2"/>
  <c r="J352" i="2" s="1"/>
  <c r="J106" i="2" s="1"/>
  <c r="BK374" i="2"/>
  <c r="J374" i="2" s="1"/>
  <c r="J108" i="2" s="1"/>
  <c r="W32" i="1"/>
  <c r="AW94" i="1"/>
  <c r="AK30" i="1" s="1"/>
  <c r="J33" i="2"/>
  <c r="AV95" i="1" s="1"/>
  <c r="AT95" i="1" s="1"/>
  <c r="AX94" i="1"/>
  <c r="F33" i="2"/>
  <c r="AZ95" i="1" s="1"/>
  <c r="AZ94" i="1" s="1"/>
  <c r="AV94" i="1" s="1"/>
  <c r="AK29" i="1" s="1"/>
  <c r="BK133" i="2" l="1"/>
  <c r="J133" i="2" s="1"/>
  <c r="J96" i="2" s="1"/>
  <c r="AT94" i="1"/>
  <c r="W29" i="1"/>
  <c r="J30" i="2" l="1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<sst xmlns="http://schemas.openxmlformats.org/spreadsheetml/2006/main" count="3095" uniqueCount="662">
  <si>
    <t>Export Komplet</t>
  </si>
  <si>
    <t/>
  </si>
  <si>
    <t>2.0</t>
  </si>
  <si>
    <t>False</t>
  </si>
  <si>
    <t>{e3433717-b57a-4fd1-88e4-fc5ecc3d7ac8}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</si>
  <si>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</si>
  <si>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</si>
  <si>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</si>
  <si>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</si>
  <si>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</si>
  <si>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</si>
  <si>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</si>
  <si>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</si>
  <si>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SO_05-20-02</t>
  </si>
  <si>
    <t>Stavba:</t>
  </si>
  <si>
    <t>Železniční most v km 168,418</t>
  </si>
  <si>
    <t>KSO:</t>
  </si>
  <si>
    <t>CC-CZ:</t>
  </si>
  <si>
    <t>Místo:</t>
  </si>
  <si>
    <t xml:space="preserve"> </t>
  </si>
  <si>
    <t>Datum:</t>
  </si>
  <si>
    <t>29. 8. 2019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</si>
  <si>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</si>
  <si>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</si>
  <si>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</si>
  <si>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</si>
  <si>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</si>
  <si>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</si>
  <si>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</si>
  <si>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</si>
  <si>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</si>
  <si>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</si>
  <si>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</si>
  <si>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</si>
  <si>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</si>
  <si>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</si>
  <si>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</si>
  <si>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</si>
  <si>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</si>
  <si>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</si>
  <si>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</si>
  <si>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</si>
  <si>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</si>
  <si>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</si>
  <si>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</si>
  <si>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</si>
  <si>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</si>
  <si>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</si>
  <si>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</si>
  <si>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</si>
  <si>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</si>
  <si>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</si>
  <si>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</si>
  <si>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</si>
  <si>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</si>
  <si>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</si>
  <si>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</si>
  <si>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</si>
  <si>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</si>
  <si>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</si>
  <si>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</si>
  <si>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</si>
  <si>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</si>
  <si>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</si>
  <si>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</si>
  <si>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</si>
  <si>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</si>
  <si>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</si>
  <si>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</si>
  <si>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</si>
  <si>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</si>
  <si>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</si>
  <si>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</si>
  <si>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</si>
  <si>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</si>
  <si>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</si>
  <si>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</si>
  <si>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</si>
  <si>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{5b6c7e47-7611-495f-80cc-b3e02e942f32}</t>
  </si>
  <si>
    <t>2</t>
  </si>
  <si>
    <t>KRYCÍ LIST SOUPISU PRACÍ</t>
  </si>
  <si>
    <t>Objekt:</t>
  </si>
  <si>
    <t>SO 01 - Železniční most v km 168,418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</si>
  <si>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</si>
  <si>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</si>
  <si>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</si>
  <si>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</si>
  <si>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</si>
  <si>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</si>
  <si>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</si>
  <si>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</si>
  <si>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</si>
  <si>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</si>
  <si>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</si>
  <si>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</si>
  <si>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</si>
  <si>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</si>
  <si>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</si>
  <si>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</si>
  <si>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</si>
  <si>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</si>
  <si>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</si>
  <si>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</si>
  <si>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</si>
  <si>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</si>
  <si>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</si>
  <si>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</si>
  <si>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</si>
  <si>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</si>
  <si>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</si>
  <si>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</si>
  <si>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</si>
  <si>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</si>
  <si>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</si>
  <si>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</si>
  <si>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</si>
  <si>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</si>
  <si>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</si>
  <si>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</si>
  <si>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</si>
  <si>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</si>
  <si>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</si>
  <si>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</si>
  <si>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</si>
  <si>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</si>
  <si>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</si>
  <si>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-312439660</t>
  </si>
  <si>
    <t>VV</t>
  </si>
  <si>
    <t>10*5*4</t>
  </si>
  <si>
    <t>Součet</t>
  </si>
  <si>
    <t>111201401</t>
  </si>
  <si>
    <t>Spálení křovin a stromů průměru kmene do 100 mm</t>
  </si>
  <si>
    <t>1283140848</t>
  </si>
  <si>
    <t>200</t>
  </si>
  <si>
    <t>3</t>
  </si>
  <si>
    <t>121101101</t>
  </si>
  <si>
    <t>Sejmutí ornice s přemístěním na vzdálenost do 50 m</t>
  </si>
  <si>
    <t>m3</t>
  </si>
  <si>
    <t>-3033886</t>
  </si>
  <si>
    <t>200*0,10</t>
  </si>
  <si>
    <t>131301102</t>
  </si>
  <si>
    <t>Hloubení jam nezapažených v hornině tř. 4 objemu do 1000 m3</t>
  </si>
  <si>
    <t>-552259231</t>
  </si>
  <si>
    <t>"výkopy pro nasazenou a plovoucí desku"8,3*0,5*3,15+2*2,12*0,5*6,4</t>
  </si>
  <si>
    <t>"základy pro přechdové zídky"2,96*2*1,5*1,2+2,26*4*1,5*1,2</t>
  </si>
  <si>
    <t>"drenáže"(1,88+0,4)*0,5*0,9*6,4*2</t>
  </si>
  <si>
    <t>5</t>
  </si>
  <si>
    <t>161101101</t>
  </si>
  <si>
    <t>Svislé přemístění výkopku z horniny tř. 1 až 4 hl výkopu do 2,5 m</t>
  </si>
  <si>
    <t>19187825</t>
  </si>
  <si>
    <t>66,702</t>
  </si>
  <si>
    <t>6</t>
  </si>
  <si>
    <t>162701105</t>
  </si>
  <si>
    <t>Vodorovné přemístění do 10000 m výkopku/sypaniny z horniny tř. 1 až 4</t>
  </si>
  <si>
    <t>395639230</t>
  </si>
  <si>
    <t>7</t>
  </si>
  <si>
    <t>162701109</t>
  </si>
  <si>
    <t>Příplatek k vodorovnému přemístění výkopku/sypaniny z horniny tř. 1 až 4 ZKD 1000 m přes 10000 m</t>
  </si>
  <si>
    <t>1928695508</t>
  </si>
  <si>
    <t>"Odvoz na skládku 20km"20*66,702</t>
  </si>
  <si>
    <t>8</t>
  </si>
  <si>
    <t>171101141</t>
  </si>
  <si>
    <t>Uložení sypaniny do 0,75 m3 násypu na 1 m silnice nebo železnice</t>
  </si>
  <si>
    <t>-381448533</t>
  </si>
  <si>
    <t>"zásyp drenáží plovoucí desky a nasazené desky" 66,702-8,9-5,2+15*1,6</t>
  </si>
  <si>
    <t>9</t>
  </si>
  <si>
    <t>M</t>
  </si>
  <si>
    <t>583441970</t>
  </si>
  <si>
    <t>štěrkodrť frakce 0-63</t>
  </si>
  <si>
    <t>t</t>
  </si>
  <si>
    <t>-1442235265</t>
  </si>
  <si>
    <t>"zásyp drenáží, plovoucí desky a nasazené desky" (66,702-8,9-5,2+15*1,6)*1,8</t>
  </si>
  <si>
    <t>10</t>
  </si>
  <si>
    <t>171201211</t>
  </si>
  <si>
    <t>Poplatek za uložení odpadu ze sypaniny na skládce (skládkovné)</t>
  </si>
  <si>
    <t>-2097545976</t>
  </si>
  <si>
    <t>66,702*1,8</t>
  </si>
  <si>
    <t>11</t>
  </si>
  <si>
    <t>181202305</t>
  </si>
  <si>
    <t>Úprava pláně na násypech se zhutněním</t>
  </si>
  <si>
    <t>976963726</t>
  </si>
  <si>
    <t>"zemní pláň pod plov.desku"</t>
  </si>
  <si>
    <t>(1,045+0,44+1,045+2,045)*5,4*2</t>
  </si>
  <si>
    <t>12</t>
  </si>
  <si>
    <t>182201101</t>
  </si>
  <si>
    <t>Svahování násypů</t>
  </si>
  <si>
    <t>-1332503307</t>
  </si>
  <si>
    <t>13</t>
  </si>
  <si>
    <t>182301122</t>
  </si>
  <si>
    <t>Rozprostření ornice pl do 500 m2 ve svahu přes 1:5 tl vrstvy do 150 mm</t>
  </si>
  <si>
    <t>-977212656</t>
  </si>
  <si>
    <t>14</t>
  </si>
  <si>
    <t>183405212</t>
  </si>
  <si>
    <t>Výsev trávníku hydroosevem na hlušinu</t>
  </si>
  <si>
    <t>-1552992901</t>
  </si>
  <si>
    <t>"výsev na upravované části náspu" 200</t>
  </si>
  <si>
    <t>005724700</t>
  </si>
  <si>
    <t>osivo směs travní univerzál</t>
  </si>
  <si>
    <t>kg</t>
  </si>
  <si>
    <t>830842126</t>
  </si>
  <si>
    <t>200*0,025 'Přepočtené koeficientem množství</t>
  </si>
  <si>
    <t>HSV</t>
  </si>
  <si>
    <t>Práce a dodávky HSV</t>
  </si>
  <si>
    <t>Zakládání</t>
  </si>
  <si>
    <t>16</t>
  </si>
  <si>
    <t>212752213</t>
  </si>
  <si>
    <t>Trativod z drenážních trubek plastových flexibilních D do 160 mm včetně lože otevřený výkop</t>
  </si>
  <si>
    <t>m</t>
  </si>
  <si>
    <t>-1244312258</t>
  </si>
  <si>
    <t>2*7</t>
  </si>
  <si>
    <t>17</t>
  </si>
  <si>
    <t>213141112</t>
  </si>
  <si>
    <t>Zřízení vrstvy z geotextilie v rovině nebo ve sklonu do 1:5 š do 6 m</t>
  </si>
  <si>
    <t>-169824956</t>
  </si>
  <si>
    <t>"nasazená deska svislé povrchy" 0,4*9*2+0,4*3*2+0,4*2,26*4</t>
  </si>
  <si>
    <t>"plovoucí desky"(1,045+0,44+1,045+2,045)*5,4*2*2</t>
  </si>
  <si>
    <t>18</t>
  </si>
  <si>
    <t>69311095</t>
  </si>
  <si>
    <t>geotextilie netkaná separační, ochranná, filtrační, drenážní PES 1000g/m2</t>
  </si>
  <si>
    <t>411572525</t>
  </si>
  <si>
    <t>"Včetně přesahů a prostřih"112,036*1,15</t>
  </si>
  <si>
    <t>19</t>
  </si>
  <si>
    <t>224112116</t>
  </si>
  <si>
    <t>Vrty maloprofilové D do 56 mm úklon přes 45° hl do 25 m hor. V a VI</t>
  </si>
  <si>
    <t>-1620827342</t>
  </si>
  <si>
    <t>"Klenba a opěry"201,75</t>
  </si>
  <si>
    <t>"Křídla"407,71</t>
  </si>
  <si>
    <t>20</t>
  </si>
  <si>
    <t>273121111</t>
  </si>
  <si>
    <t>Osazení prefabrikovaných základových desek z dílců železobetonových hmotnosti do 5 t</t>
  </si>
  <si>
    <t>kus</t>
  </si>
  <si>
    <t>996787604</t>
  </si>
  <si>
    <t>"Osazení přechodových zídek"6</t>
  </si>
  <si>
    <t>273313511</t>
  </si>
  <si>
    <t>Základové desky z betonu tř. C 12/15</t>
  </si>
  <si>
    <t>-1042011718</t>
  </si>
  <si>
    <t>"Podkladní beton pod nas.desku"4,9</t>
  </si>
  <si>
    <t>"Podkladní beton pod římsové prvky"6,9</t>
  </si>
  <si>
    <t>22</t>
  </si>
  <si>
    <t>281604111</t>
  </si>
  <si>
    <t>Injektování aktivovanými směsmi nízkotlaké vzestupné tlakem do 0,6 MPa</t>
  </si>
  <si>
    <t>hod</t>
  </si>
  <si>
    <t>61395191</t>
  </si>
  <si>
    <t>100</t>
  </si>
  <si>
    <t>23</t>
  </si>
  <si>
    <t>58522110</t>
  </si>
  <si>
    <t>cement struskoportlandský 42,5 MPa, pro nízké teploty</t>
  </si>
  <si>
    <t>1705502052</t>
  </si>
  <si>
    <t>"Klenba 15%" 235,8*0,15*0,617</t>
  </si>
  <si>
    <t>"Křídla - předpokládaná mezerovitost 15%"417,9*0,15*0,617</t>
  </si>
  <si>
    <t>24</t>
  </si>
  <si>
    <t>58154421</t>
  </si>
  <si>
    <t>křemičitý písek sušený pytlovaný 1-2mm</t>
  </si>
  <si>
    <t>1693862420</t>
  </si>
  <si>
    <t>"písek přírodní 0/2 s plynulou křivkou zrnitosti do injektážní směsi"</t>
  </si>
  <si>
    <t>"Klenba 15%" 235,8*0,15*1,227</t>
  </si>
  <si>
    <t>"Křídla - předpokládaná mezerovitost 15%"417,9*0,15*1,227</t>
  </si>
  <si>
    <t>25</t>
  </si>
  <si>
    <t>245525400</t>
  </si>
  <si>
    <t>plastifikátor do betonu K376 (1 l na 100 kg cementu) 10 litrů</t>
  </si>
  <si>
    <t>litr</t>
  </si>
  <si>
    <t>-1677343232</t>
  </si>
  <si>
    <t>P</t>
  </si>
  <si>
    <t>Poznámka k položce:_x000D_
Giacomini, kód: K376Y001</t>
  </si>
  <si>
    <t>60,5*10</t>
  </si>
  <si>
    <t>26</t>
  </si>
  <si>
    <t>58128450</t>
  </si>
  <si>
    <t>bentonit aktivovaný mletý pro vrty, injektáže a těsnění vodních staveb VL</t>
  </si>
  <si>
    <t>101147486</t>
  </si>
  <si>
    <t xml:space="preserve"> 0,017t v m3 směsi</t>
  </si>
  <si>
    <t>"Klenba 15%" 235,8*0,15*0,017</t>
  </si>
  <si>
    <t>"Křídla - předpokládaná mezerovitost 15%"417,9*0,15*0,017</t>
  </si>
  <si>
    <t>Svislé a kompletní konstrukce</t>
  </si>
  <si>
    <t>27</t>
  </si>
  <si>
    <t>311213123</t>
  </si>
  <si>
    <t>Zdivo z nepravidelných kamenů na maltu, objem jednoho kamene přes 0,02m3, šířka spáry do 20 mm</t>
  </si>
  <si>
    <t>-1439603223</t>
  </si>
  <si>
    <t>"nadezdění křídel"(11,93+11,31+11,32+11,52)*0,8*0,45</t>
  </si>
  <si>
    <t>28</t>
  </si>
  <si>
    <t>311213911</t>
  </si>
  <si>
    <t>Příplatek k cenám zdění zdiva z kamene na maltu za jednostranné lícování zdiva</t>
  </si>
  <si>
    <t>-1687910134</t>
  </si>
  <si>
    <t>"nadezdění křídel"(11,93+11,31+11,32+11,52)*0,45</t>
  </si>
  <si>
    <t>29</t>
  </si>
  <si>
    <t>317321118</t>
  </si>
  <si>
    <t>Mostní římsy ze ŽB C 30/37</t>
  </si>
  <si>
    <t>2066309637</t>
  </si>
  <si>
    <t>"Římsy na křídlech" 6,13</t>
  </si>
  <si>
    <t>"Římsy na přechodových zídkách" 1,0</t>
  </si>
  <si>
    <t>30</t>
  </si>
  <si>
    <t>317353121</t>
  </si>
  <si>
    <t>Bednění mostních říms všech tvarů - zřízení</t>
  </si>
  <si>
    <t>-1073245443</t>
  </si>
  <si>
    <t>"římsa nasazené desky" 2*9*(0,08+0,3+0,06+0,265)</t>
  </si>
  <si>
    <t>"na křídlech"(11,93+11,31+11,32+11,52)*(0,215+0,08+0,25)</t>
  </si>
  <si>
    <t>"na přechodových konstrukcí" (0,08+0,3+0,19+0,275)*(2*2,96+4*2,26)</t>
  </si>
  <si>
    <t>31</t>
  </si>
  <si>
    <t>317353221</t>
  </si>
  <si>
    <t>Bednění mostních říms všech tvarů - odstranění</t>
  </si>
  <si>
    <t>1018782789</t>
  </si>
  <si>
    <t>50,445</t>
  </si>
  <si>
    <t>32</t>
  </si>
  <si>
    <t>317361116</t>
  </si>
  <si>
    <t>Výztuž mostních říms z betonářské oceli 10 505</t>
  </si>
  <si>
    <t>-1117405826</t>
  </si>
  <si>
    <t>"Římsy na křídlech" 0,977</t>
  </si>
  <si>
    <t>"Římsy na přechodových konstrukcí" 0,169</t>
  </si>
  <si>
    <t>33</t>
  </si>
  <si>
    <t>317661142</t>
  </si>
  <si>
    <t>Výplň spár monolitické římsy tmelem polyuretanovým šířky spáry do 40 mm</t>
  </si>
  <si>
    <t>1423794863</t>
  </si>
  <si>
    <t>4*1+0,935*2</t>
  </si>
  <si>
    <t>34</t>
  </si>
  <si>
    <t>389121113</t>
  </si>
  <si>
    <t>Osazení dílců rámové konstrukce propustků a podchodů hmotnosti do 25 t</t>
  </si>
  <si>
    <t>39392085</t>
  </si>
  <si>
    <t>"Osazení přechodových zídek typu 1 a 2"2+4</t>
  </si>
  <si>
    <t>Vodorovné konstrukce</t>
  </si>
  <si>
    <t>35</t>
  </si>
  <si>
    <t>421321108</t>
  </si>
  <si>
    <t>Mostní nosné konstrukce deskové přechodové ze ŽB C 30/37</t>
  </si>
  <si>
    <t>-263927410</t>
  </si>
  <si>
    <t>"Plovoucí deska"11,4</t>
  </si>
  <si>
    <t>36</t>
  </si>
  <si>
    <t>421321128</t>
  </si>
  <si>
    <t>Mostní nosné konstrukce deskové ze ŽB C 30/37</t>
  </si>
  <si>
    <t>-765323917</t>
  </si>
  <si>
    <t>"Nasazená deska " 20</t>
  </si>
  <si>
    <t>37</t>
  </si>
  <si>
    <t>421351112</t>
  </si>
  <si>
    <t>Bednění boků přechodové desky konstrukcí mostů - zřízení</t>
  </si>
  <si>
    <t>-1709869511</t>
  </si>
  <si>
    <t>"nasazená deska" 2*(0,635*9)+2*(0,45*9)+2*(0,3*5,40)</t>
  </si>
  <si>
    <t>"přechodové konstrukce" 2*(0,15*6,635)+4*(2,86*0,15)</t>
  </si>
  <si>
    <t xml:space="preserve">"plovoucí desky s odvodňovacím žebrem" </t>
  </si>
  <si>
    <t>"směr Blatno" 2*(1,61+0,53+2,65)*0,15</t>
  </si>
  <si>
    <t>"směr Kaštice"2*(1,61+0,53+2,57)*0,15</t>
  </si>
  <si>
    <t>38</t>
  </si>
  <si>
    <t>421351212</t>
  </si>
  <si>
    <t>Bednění boků přechodové desky konstrukcí mostů - odstranění</t>
  </si>
  <si>
    <t>83438034</t>
  </si>
  <si>
    <t>29,327</t>
  </si>
  <si>
    <t>39</t>
  </si>
  <si>
    <t>421361226</t>
  </si>
  <si>
    <t>Výztuž ŽB deskového mostu z betonářské oceli 10 505</t>
  </si>
  <si>
    <t>-95524883</t>
  </si>
  <si>
    <t>"Výztuž nasazené desky z betonářské oceli"2,426</t>
  </si>
  <si>
    <t>40</t>
  </si>
  <si>
    <t>421361412</t>
  </si>
  <si>
    <t>Výztuž mostních desek ze svařovaných sítí nad 4 kg/m2</t>
  </si>
  <si>
    <t>-447855081</t>
  </si>
  <si>
    <t>"Výztuž plovoucích desek ze sítí KARI průměr drátu 8 mm oko 100x100 mm"1,285</t>
  </si>
  <si>
    <t>41</t>
  </si>
  <si>
    <t>457451133</t>
  </si>
  <si>
    <t>Ochranná betonová vrstva na izolaci přesýpaných objektů tl 60 mm s výztuží sítí beton C 25/30</t>
  </si>
  <si>
    <t>2131264390</t>
  </si>
  <si>
    <t>"Tvrdá ochrana izolace včetně geotextilie a separační PE folie"9*5,6</t>
  </si>
  <si>
    <t>42</t>
  </si>
  <si>
    <t>465513157</t>
  </si>
  <si>
    <t>Dlažba svahu u opěr z upraveného lomového žulového kamene LK 20 do lože C 25/30 plochy přes 10 m2</t>
  </si>
  <si>
    <t>-1290613358</t>
  </si>
  <si>
    <t>"odláždění vyústění drenážních trubek" 4*1</t>
  </si>
  <si>
    <t>"odláždění za křídly"(11,93+11,31+11,32+11,52)*1</t>
  </si>
  <si>
    <t>43</t>
  </si>
  <si>
    <t>31316006</t>
  </si>
  <si>
    <t>síť výztužná svařovaná 100x100mm drát D 6mm</t>
  </si>
  <si>
    <t>CS ÚRS 2018 01</t>
  </si>
  <si>
    <t>-1866846187</t>
  </si>
  <si>
    <t>"vyztužení dlažby KARI sítí 10% přesahy"</t>
  </si>
  <si>
    <t>"odláždění vyústění drenážních trubek" 4*1*1,1</t>
  </si>
  <si>
    <t>"odláždění za křídly"((11,93+11,31+11,32+11,52)*1)*1,1</t>
  </si>
  <si>
    <t>Úpravy povrchů, podlahy a osazování výplní</t>
  </si>
  <si>
    <t>44</t>
  </si>
  <si>
    <t>628613231</t>
  </si>
  <si>
    <t>Protikorozní ochrana OK mostu I. tř.- základní a podkladní epoxidový, vrchní PU nátěr s metalizací</t>
  </si>
  <si>
    <t>1723527394</t>
  </si>
  <si>
    <t>"Zábradlí"(14,96+18,12)*1,1</t>
  </si>
  <si>
    <t>45</t>
  </si>
  <si>
    <t>628613611</t>
  </si>
  <si>
    <t>Žárové zinkování ponorem dílů ocelových konstrukcí mostů hmotnosti do 100 kg</t>
  </si>
  <si>
    <t>751740175</t>
  </si>
  <si>
    <t>"Zábradlí"1107</t>
  </si>
  <si>
    <t>Ostatní konstrukce a práce-bourání</t>
  </si>
  <si>
    <t>46</t>
  </si>
  <si>
    <t>59383531R</t>
  </si>
  <si>
    <t>Prefabrikát přechodové zídky 2</t>
  </si>
  <si>
    <t>KS</t>
  </si>
  <si>
    <t>1042458061</t>
  </si>
  <si>
    <t>"prvek římsové zídky 2, prefabrikát  IZT 63/19" 4</t>
  </si>
  <si>
    <t>47</t>
  </si>
  <si>
    <t>59383532R</t>
  </si>
  <si>
    <t>Prefabrikát přechodové zídky 1</t>
  </si>
  <si>
    <t>ks</t>
  </si>
  <si>
    <t>1278607769</t>
  </si>
  <si>
    <t>48</t>
  </si>
  <si>
    <t>911121211</t>
  </si>
  <si>
    <t>Výroba ocelového zábradli při opravách mostů</t>
  </si>
  <si>
    <t>1930477502</t>
  </si>
  <si>
    <t>14,96+18,12</t>
  </si>
  <si>
    <t>49</t>
  </si>
  <si>
    <t>911121311</t>
  </si>
  <si>
    <t>Montáž ocelového zábradli při opravách mostů</t>
  </si>
  <si>
    <t>2080687040</t>
  </si>
  <si>
    <t>50</t>
  </si>
  <si>
    <t>130104280</t>
  </si>
  <si>
    <t>úhelník ocelový rovnostranný, v jakosti 11 375, 70 x 70 x 6 mm</t>
  </si>
  <si>
    <t>307336455</t>
  </si>
  <si>
    <t>Poznámka k položce:_x000D_
Hmotnost: 6,40 kg/m</t>
  </si>
  <si>
    <t>"viz. příloha - Zábradlí" 1,107</t>
  </si>
  <si>
    <t>51</t>
  </si>
  <si>
    <t>931992121</t>
  </si>
  <si>
    <t>Výplň dilatačních spár z extrudovaného polystyrénu tl 20 mm</t>
  </si>
  <si>
    <t>-1626890808</t>
  </si>
  <si>
    <t>4*1,85"m2"</t>
  </si>
  <si>
    <t>52</t>
  </si>
  <si>
    <t>931994106</t>
  </si>
  <si>
    <t>Těsnění dilatační spáry betonové konstrukce vnitřním těsnicím pásem</t>
  </si>
  <si>
    <t>-1200807225</t>
  </si>
  <si>
    <t>"Výplňový profil"4*1+5,4*2+0,935*2+0,265*2</t>
  </si>
  <si>
    <t>53</t>
  </si>
  <si>
    <t>936942211</t>
  </si>
  <si>
    <t>Zhotovení tabulky s letopočtem opravy mostu vložením šablony do bednění</t>
  </si>
  <si>
    <t>-1190731305</t>
  </si>
  <si>
    <t>54</t>
  </si>
  <si>
    <t>939902111</t>
  </si>
  <si>
    <t>Práce motorovým vozíkem</t>
  </si>
  <si>
    <t>-304500089</t>
  </si>
  <si>
    <t>55</t>
  </si>
  <si>
    <t>941121111</t>
  </si>
  <si>
    <t>Montáž lešení řadového trubkového těžkého s podlahami zatížení do 300 kg/m2 š do 1,5 m v do 10 m</t>
  </si>
  <si>
    <t>379318440</t>
  </si>
  <si>
    <t>"křídla"10*6,05*0,5+10,8*6,365*0,5+9,9*6,1*0,5+10,2*6*0,5</t>
  </si>
  <si>
    <t>"průčelní zdivo"(6,5+4,5)*0,5*7,035+(6,45+4,4)*0,5*7,070</t>
  </si>
  <si>
    <t>56</t>
  </si>
  <si>
    <t>941121211</t>
  </si>
  <si>
    <t>Příplatek k lešení řadovému trubkovému těžkému s podlahami š 1,5 m v 10 m za první a ZKD den použití</t>
  </si>
  <si>
    <t>-1176802425</t>
  </si>
  <si>
    <t>202,463*30</t>
  </si>
  <si>
    <t>57</t>
  </si>
  <si>
    <t>941121811</t>
  </si>
  <si>
    <t>Demontáž lešení řadového trubkového těžkého s podlahami zatížení do 300 kg/m2 š do 1,5 m v do 10 m</t>
  </si>
  <si>
    <t>239447230</t>
  </si>
  <si>
    <t>202,463</t>
  </si>
  <si>
    <t>58</t>
  </si>
  <si>
    <t>943211111</t>
  </si>
  <si>
    <t>Montáž lešení prostorového rámového lehkého s podlahami zatížení do 200 kg/m2 v do 10 m</t>
  </si>
  <si>
    <t>-1441076322</t>
  </si>
  <si>
    <t>"Lešení pod klenbou" 5,105*3,75*4,3</t>
  </si>
  <si>
    <t>59</t>
  </si>
  <si>
    <t>943211211</t>
  </si>
  <si>
    <t>Příplatek k lešení prostorovému rámovému lehkému s podlahami v do 10 m za první a ZKD den použití</t>
  </si>
  <si>
    <t>-1189252267</t>
  </si>
  <si>
    <t>82,318*30</t>
  </si>
  <si>
    <t>60</t>
  </si>
  <si>
    <t>943211811</t>
  </si>
  <si>
    <t>Demontáž lešení prostorového rámového lehkého s podlahami zatížení do 200 kg/m2 v do 10 m</t>
  </si>
  <si>
    <t>1304254234</t>
  </si>
  <si>
    <t>82,318</t>
  </si>
  <si>
    <t>61</t>
  </si>
  <si>
    <t>946231111</t>
  </si>
  <si>
    <t>Montáž zavěšeného lešení pod bednění mostních říms s vyložením do 0,9 m</t>
  </si>
  <si>
    <t>537184193</t>
  </si>
  <si>
    <t>"Římsy na poprsních zdech" 2*9</t>
  </si>
  <si>
    <t>62</t>
  </si>
  <si>
    <t>946231121</t>
  </si>
  <si>
    <t>Demontáž zavěšeného lešení podpěrného pod bednění mostní římsy</t>
  </si>
  <si>
    <t>-1563097512</t>
  </si>
  <si>
    <t>63</t>
  </si>
  <si>
    <t>962021112</t>
  </si>
  <si>
    <t>Bourání mostních zdí a pilířů z kamene</t>
  </si>
  <si>
    <t>-1537383694</t>
  </si>
  <si>
    <t>"Ubourání průčelního zdiva"0,62*8,3*(0,8+1,2)*0,5+0,45*8,4*(0,+1,2)*0,5</t>
  </si>
  <si>
    <t>64</t>
  </si>
  <si>
    <t>962052211</t>
  </si>
  <si>
    <t>Bourání zdiva nadzákladového ze ŽB přes 1 m3</t>
  </si>
  <si>
    <t>1326303361</t>
  </si>
  <si>
    <t>"bourání bet.říms na křídlech"(10,34+10,27+10+8,99)*0,15*0,8</t>
  </si>
  <si>
    <t>"bourání bet.říms na průčelí"0,185*0,8*8,295+0,2*0,75*8,295</t>
  </si>
  <si>
    <t>65</t>
  </si>
  <si>
    <t>966075141</t>
  </si>
  <si>
    <t>Odstranění kovového zábradlí vcelku</t>
  </si>
  <si>
    <t>2005104009</t>
  </si>
  <si>
    <t>8,295+8,370</t>
  </si>
  <si>
    <t>66</t>
  </si>
  <si>
    <t>973011191</t>
  </si>
  <si>
    <t>Vysekání kapes ve stěnách nebo stropech z betonu lehkého do 15x15x100 mm</t>
  </si>
  <si>
    <t>-1788712341</t>
  </si>
  <si>
    <t>"vysekání kapes v přechodových zídkach"6+6+4+4</t>
  </si>
  <si>
    <t>67</t>
  </si>
  <si>
    <t>977141128</t>
  </si>
  <si>
    <t>Vrty pro kotvy do betonu průměru 28 mm hloubky 190 mm s vyplněním epoxidovým tmelem</t>
  </si>
  <si>
    <t>706267784</t>
  </si>
  <si>
    <t>"vrty pro spřažení přechodových zídek"4</t>
  </si>
  <si>
    <t>68</t>
  </si>
  <si>
    <t>985131111</t>
  </si>
  <si>
    <t>Očištění ploch stěn, rubu kleneb a podlah tlakovou vodou</t>
  </si>
  <si>
    <t>-1819320762</t>
  </si>
  <si>
    <t>"líc klenby" 5,105*5,905</t>
  </si>
  <si>
    <t>"opěry" 5,095*2,15*2</t>
  </si>
  <si>
    <t>"průčelní zdivo"(6,5+4,5)*0,5*7,035-3,755*2,545-3,14*1,9*1,9*0,5+(6,45+4,4)*0,5*7,070-3,755*2,545-3,14*1,9*1,9*0,5</t>
  </si>
  <si>
    <t>69</t>
  </si>
  <si>
    <t>985142211</t>
  </si>
  <si>
    <t>Vysekání spojovací hmoty ze spár zdiva hl přes 40 mm dl do 6 m/m2</t>
  </si>
  <si>
    <t>502554724</t>
  </si>
  <si>
    <t>224,069</t>
  </si>
  <si>
    <t>70</t>
  </si>
  <si>
    <t>985211111</t>
  </si>
  <si>
    <t>Vyklínování uvolněných kamenů ve zdivu se spárami dl do 6 m/m2</t>
  </si>
  <si>
    <t>-1159368909</t>
  </si>
  <si>
    <t>"uvažováno 10%"0,1*224,069</t>
  </si>
  <si>
    <t>71</t>
  </si>
  <si>
    <t>985223210</t>
  </si>
  <si>
    <t>Přezdívání kamenného zdiva do aktivované malty do 1 m3</t>
  </si>
  <si>
    <t>2072412328</t>
  </si>
  <si>
    <t>"lokální přezdění stávajícího zdiva"3</t>
  </si>
  <si>
    <t>72</t>
  </si>
  <si>
    <t>985232111</t>
  </si>
  <si>
    <t>Hloubkové spárování zdiva aktivovanou maltou spára hl do 80 mm dl do 6 m/m2</t>
  </si>
  <si>
    <t>753517014</t>
  </si>
  <si>
    <t>73</t>
  </si>
  <si>
    <t>985331112</t>
  </si>
  <si>
    <t>Dodatečné vlepování betonářské výztuže D 10 mm do cementové aktivované malty včetně vyvrtání otvoru</t>
  </si>
  <si>
    <t>-142958904</t>
  </si>
  <si>
    <t>"spřahovací trny pro římsy na přechodových zídkách"96*0,3</t>
  </si>
  <si>
    <t>74</t>
  </si>
  <si>
    <t>985331114</t>
  </si>
  <si>
    <t>Dodatečné vlepování betonářské výztuže D 14 mm do cementové aktivované malty včetně vyvrtání otvoru</t>
  </si>
  <si>
    <t>-1355683378</t>
  </si>
  <si>
    <t>"vrty pro spřahující trny na křídlech, uvažována hloubka vrtu 0,3 m á 0,3 m" 302*0,3</t>
  </si>
  <si>
    <t>75</t>
  </si>
  <si>
    <t>985622212</t>
  </si>
  <si>
    <t>Spínání objektů - vložení a dodání táhla z betonářské oceli D do 28 mm se svařovaným spojem</t>
  </si>
  <si>
    <t>-1370285555</t>
  </si>
  <si>
    <t>"sepnutí přechodových zídek táhly 25mm"2*6,3</t>
  </si>
  <si>
    <t>76</t>
  </si>
  <si>
    <t>985622411</t>
  </si>
  <si>
    <t>Spínání objektů - kotevní oblast pro táhlo s vysekáním a zapravením s deskou do 300x300x25 mm</t>
  </si>
  <si>
    <t>-745015847</t>
  </si>
  <si>
    <t>997</t>
  </si>
  <si>
    <t>Přesun sutě</t>
  </si>
  <si>
    <t>77</t>
  </si>
  <si>
    <t>997211111</t>
  </si>
  <si>
    <t>Svislá doprava suti na v 3,5 m</t>
  </si>
  <si>
    <t>-1639171118</t>
  </si>
  <si>
    <t>78</t>
  </si>
  <si>
    <t>997211119</t>
  </si>
  <si>
    <t>Příplatek ZKD 3,5 m výšky u svislé dopravy suti</t>
  </si>
  <si>
    <t>-1428134223</t>
  </si>
  <si>
    <t>79</t>
  </si>
  <si>
    <t>997211511</t>
  </si>
  <si>
    <t>Vodorovná doprava suti po suchu na vzdálenost do 1 km</t>
  </si>
  <si>
    <t>1378058450</t>
  </si>
  <si>
    <t>80</t>
  </si>
  <si>
    <t>997211519</t>
  </si>
  <si>
    <t>Příplatek ZKD 1 km u vodorovné dopravy suti</t>
  </si>
  <si>
    <t>-1942323110</t>
  </si>
  <si>
    <t>"Dprava suti na skládku 20km"20*57,601</t>
  </si>
  <si>
    <t>81</t>
  </si>
  <si>
    <t>997211611</t>
  </si>
  <si>
    <t>Nakládání suti na dopravní prostředky pro vodorovnou dopravu</t>
  </si>
  <si>
    <t>-1542330130</t>
  </si>
  <si>
    <t>82</t>
  </si>
  <si>
    <t>997221855</t>
  </si>
  <si>
    <t>Poplatek za uložení odpadu z kameniva na skládce (skládkovné)</t>
  </si>
  <si>
    <t>1639093917</t>
  </si>
  <si>
    <t>998</t>
  </si>
  <si>
    <t>Přesun hmot</t>
  </si>
  <si>
    <t>83</t>
  </si>
  <si>
    <t>998212111</t>
  </si>
  <si>
    <t>Přesun hmot pro mosty zděné, monolitické betonové nebo ocelové v do 20 m</t>
  </si>
  <si>
    <t>296099012</t>
  </si>
  <si>
    <t>PSV</t>
  </si>
  <si>
    <t>Práce a dodávky PSV</t>
  </si>
  <si>
    <t>711</t>
  </si>
  <si>
    <t>Izolace proti vodě, vlhkosti a plynům</t>
  </si>
  <si>
    <t>84</t>
  </si>
  <si>
    <t>62851006</t>
  </si>
  <si>
    <t>pás asfaltový dilatační modifikovaný tl 5mm bez vložky a spalitelnou PE fólií, spalitelnou netkanou polypropylenovou rohoží nebo jemnozrnný min. posypem na horním povrchu</t>
  </si>
  <si>
    <t>498311976</t>
  </si>
  <si>
    <t>"Přesahy a prořez +15%"(191,96+23,072)*1,15</t>
  </si>
  <si>
    <t>85</t>
  </si>
  <si>
    <t>711381021</t>
  </si>
  <si>
    <t>Provedení hydroizolace železničních mostovek pryskyřicemi nátěrem penetračním</t>
  </si>
  <si>
    <t>683609748</t>
  </si>
  <si>
    <t>(191,96+23,072)/2</t>
  </si>
  <si>
    <t>86</t>
  </si>
  <si>
    <t>23521580</t>
  </si>
  <si>
    <t>pryskyřice epoxidová penetrační bezrozpouštědlová</t>
  </si>
  <si>
    <t>1181040040</t>
  </si>
  <si>
    <t>107,516*0,0909 'Přepočtené koeficientem množství</t>
  </si>
  <si>
    <t>87</t>
  </si>
  <si>
    <t>711441559</t>
  </si>
  <si>
    <t>Provedení izolace proti tlakové vodě vodorovné přitavením pásu NAIP</t>
  </si>
  <si>
    <t>-329563920</t>
  </si>
  <si>
    <t>"dvě vrstvy izolace"</t>
  </si>
  <si>
    <t>"nasazená deska" 9*5,6*2</t>
  </si>
  <si>
    <t>"plovoucí desky"4,3*5,3*2*2</t>
  </si>
  <si>
    <t>88</t>
  </si>
  <si>
    <t>711442559</t>
  </si>
  <si>
    <t>Provedení izolace proti tlakové vodě svislé přitavením pásu NAIP</t>
  </si>
  <si>
    <t>-137693247</t>
  </si>
  <si>
    <t>"Dvě vrstvy izolace"</t>
  </si>
  <si>
    <t>(0,35*9*2+0,35*2,96*2+0,35*2,26*4)*2</t>
  </si>
  <si>
    <t>89</t>
  </si>
  <si>
    <t>711491176</t>
  </si>
  <si>
    <t>Připevnění vodorovné izolace proti tlakové vodě ukončovací lištou</t>
  </si>
  <si>
    <t>-1245778845</t>
  </si>
  <si>
    <t>"ukončovací nerezová lišta izolace pod římsou"2*9+2*2,96+4*2,26</t>
  </si>
  <si>
    <t>90</t>
  </si>
  <si>
    <t>711771221.1</t>
  </si>
  <si>
    <t>Izolace proti vodě zesílení izolace u dilatačních vodorovných spár přilepením fólie rš 250/300</t>
  </si>
  <si>
    <t>-180472990</t>
  </si>
  <si>
    <t>"spára mezi nasazenou a plovoucí deskou" 2*5,4</t>
  </si>
  <si>
    <t>91</t>
  </si>
  <si>
    <t>998711101</t>
  </si>
  <si>
    <t>Přesun hmot tonážní pro izolace proti vodě, vlhkosti a plynům v objektech výšky do 6 m</t>
  </si>
  <si>
    <t>-1048881874</t>
  </si>
  <si>
    <t>VRN</t>
  </si>
  <si>
    <t>Vedlejší rozpočtové náklady</t>
  </si>
  <si>
    <t>VRN1</t>
  </si>
  <si>
    <t>Průzkumné, geodetické a projektové práce</t>
  </si>
  <si>
    <t>92</t>
  </si>
  <si>
    <t>012203000</t>
  </si>
  <si>
    <t>Geodetické práce při provádění stavby</t>
  </si>
  <si>
    <t>kpl</t>
  </si>
  <si>
    <t>1024</t>
  </si>
  <si>
    <t>2063153346</t>
  </si>
  <si>
    <t>VRN3</t>
  </si>
  <si>
    <t>Zařízení staveniště</t>
  </si>
  <si>
    <t>93</t>
  </si>
  <si>
    <t>030001000</t>
  </si>
  <si>
    <t>-745396677</t>
  </si>
  <si>
    <t>94</t>
  </si>
  <si>
    <t>032403000</t>
  </si>
  <si>
    <t>Provizorní komunikace</t>
  </si>
  <si>
    <t>-1348003158</t>
  </si>
  <si>
    <t>95</t>
  </si>
  <si>
    <t>035002000</t>
  </si>
  <si>
    <t>Pronájmy ploch, objektů</t>
  </si>
  <si>
    <t>679710705</t>
  </si>
  <si>
    <t>96</t>
  </si>
  <si>
    <t>039203000</t>
  </si>
  <si>
    <t>Úprava terénu po zrušení zařízení staveniště</t>
  </si>
  <si>
    <t>-810463456</t>
  </si>
  <si>
    <t>VRN4</t>
  </si>
  <si>
    <t>Inženýrská činnost</t>
  </si>
  <si>
    <t>97</t>
  </si>
  <si>
    <t>043002000</t>
  </si>
  <si>
    <t>Zkoušky a ostatní měření</t>
  </si>
  <si>
    <t>727421442</t>
  </si>
  <si>
    <t>VRN6</t>
  </si>
  <si>
    <t>Územní vlivy</t>
  </si>
  <si>
    <t>98</t>
  </si>
  <si>
    <t>065002000</t>
  </si>
  <si>
    <t>Mimostaveništní doprava materiálů</t>
  </si>
  <si>
    <t>2078844954</t>
  </si>
  <si>
    <t>VRN7</t>
  </si>
  <si>
    <t>Provozní vlivy</t>
  </si>
  <si>
    <t>99</t>
  </si>
  <si>
    <t>074002000</t>
  </si>
  <si>
    <t>Železniční a městský kolejový provoz</t>
  </si>
  <si>
    <t>1162595378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</si>
</sst>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9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86" t="s">
        <v>13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88" t="s">
        <v>15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0">
        <f>ROUND(AG94,2)</f>
        <v>0</v>
      </c>
      <c r="AL26" s="191"/>
      <c r="AM26" s="191"/>
      <c r="AN26" s="191"/>
      <c r="AO26" s="191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2" t="s">
        <v>31</v>
      </c>
      <c r="M28" s="192"/>
      <c r="N28" s="192"/>
      <c r="O28" s="192"/>
      <c r="P28" s="192"/>
      <c r="Q28" s="29"/>
      <c r="R28" s="29"/>
      <c r="S28" s="29"/>
      <c r="T28" s="29"/>
      <c r="U28" s="29"/>
      <c r="V28" s="29"/>
      <c r="W28" s="192" t="s">
        <v>32</v>
      </c>
      <c r="X28" s="192"/>
      <c r="Y28" s="192"/>
      <c r="Z28" s="192"/>
      <c r="AA28" s="192"/>
      <c r="AB28" s="192"/>
      <c r="AC28" s="192"/>
      <c r="AD28" s="192"/>
      <c r="AE28" s="192"/>
      <c r="AF28" s="29"/>
      <c r="AG28" s="29"/>
      <c r="AH28" s="29"/>
      <c r="AI28" s="29"/>
      <c r="AJ28" s="29"/>
      <c r="AK28" s="192" t="s">
        <v>33</v>
      </c>
      <c r="AL28" s="192"/>
      <c r="AM28" s="192"/>
      <c r="AN28" s="192"/>
      <c r="AO28" s="192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4"/>
    </row>
    <row r="30" spans="1:71" s="3" customFormat="1" ht="14.45" customHeight="1">
      <c r="B30" s="34"/>
      <c r="F30" s="26" t="s">
        <v>36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</row>
    <row r="31" spans="1:71" s="3" customFormat="1" ht="14.45" hidden="1" customHeight="1">
      <c r="B31" s="34"/>
      <c r="F31" s="26" t="s">
        <v>37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</row>
    <row r="32" spans="1:71" s="3" customFormat="1" ht="14.45" hidden="1" customHeight="1">
      <c r="B32" s="34"/>
      <c r="F32" s="26" t="s">
        <v>38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</row>
    <row r="33" spans="1:57" s="3" customFormat="1" ht="14.45" hidden="1" customHeight="1">
      <c r="B33" s="34"/>
      <c r="F33" s="26" t="s">
        <v>39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6" t="s">
        <v>42</v>
      </c>
      <c r="Y35" s="197"/>
      <c r="Z35" s="197"/>
      <c r="AA35" s="197"/>
      <c r="AB35" s="197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0</v>
      </c>
      <c r="AL35" s="197"/>
      <c r="AM35" s="197"/>
      <c r="AN35" s="197"/>
      <c r="AO35" s="19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SO_05-20-02</v>
      </c>
      <c r="AR84" s="48"/>
    </row>
    <row r="85" spans="1:91" s="5" customFormat="1" ht="36.950000000000003" customHeight="1">
      <c r="B85" s="49"/>
      <c r="C85" s="50" t="s">
        <v>14</v>
      </c>
      <c r="L85" s="200" t="str">
        <f>K6</f>
        <v>Železniční most v km 168,418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2" t="str">
        <f>IF(AN8= "","",AN8)</f>
        <v>29. 8. 2019</v>
      </c>
      <c r="AN87" s="20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03" t="str">
        <f>IF(E17="","",E17)</f>
        <v xml:space="preserve"> </v>
      </c>
      <c r="AN89" s="204"/>
      <c r="AO89" s="204"/>
      <c r="AP89" s="204"/>
      <c r="AQ89" s="29"/>
      <c r="AR89" s="30"/>
      <c r="AS89" s="205" t="s">
        <v>50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9" t="s">
        <v>51</v>
      </c>
      <c r="D92" s="210"/>
      <c r="E92" s="210"/>
      <c r="F92" s="210"/>
      <c r="G92" s="210"/>
      <c r="H92" s="57"/>
      <c r="I92" s="211" t="s">
        <v>52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53</v>
      </c>
      <c r="AH92" s="210"/>
      <c r="AI92" s="210"/>
      <c r="AJ92" s="210"/>
      <c r="AK92" s="210"/>
      <c r="AL92" s="210"/>
      <c r="AM92" s="210"/>
      <c r="AN92" s="211" t="s">
        <v>54</v>
      </c>
      <c r="AO92" s="210"/>
      <c r="AP92" s="213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4867.76613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16" t="s">
        <v>75</v>
      </c>
      <c r="E95" s="216"/>
      <c r="F95" s="216"/>
      <c r="G95" s="216"/>
      <c r="H95" s="216"/>
      <c r="I95" s="79"/>
      <c r="J95" s="216" t="s">
        <v>15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'SO 01 - Železniční most v...'!J30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0" t="s">
        <v>76</v>
      </c>
      <c r="AR95" s="77"/>
      <c r="AS95" s="81">
        <v>0</v>
      </c>
      <c r="AT95" s="82">
        <f>ROUND(SUM(AV95:AW95),2)</f>
        <v>0</v>
      </c>
      <c r="AU95" s="83">
        <f>'SO 01 - Železniční most v...'!P133</f>
        <v>4867.766125000001</v>
      </c>
      <c r="AV95" s="82">
        <f>'SO 01 - Železniční most v...'!J33</f>
        <v>0</v>
      </c>
      <c r="AW95" s="82">
        <f>'SO 01 - Železniční most v...'!J34</f>
        <v>0</v>
      </c>
      <c r="AX95" s="82">
        <f>'SO 01 - Železniční most v...'!J35</f>
        <v>0</v>
      </c>
      <c r="AY95" s="82">
        <f>'SO 01 - Železniční most v...'!J36</f>
        <v>0</v>
      </c>
      <c r="AZ95" s="82">
        <f>'SO 01 - Železniční most v...'!F33</f>
        <v>0</v>
      </c>
      <c r="BA95" s="82">
        <f>'SO 01 - Železniční most v...'!F34</f>
        <v>0</v>
      </c>
      <c r="BB95" s="82">
        <f>'SO 01 - Železniční most v...'!F35</f>
        <v>0</v>
      </c>
      <c r="BC95" s="82">
        <f>'SO 01 - Železniční most v...'!F36</f>
        <v>0</v>
      </c>
      <c r="BD95" s="84">
        <f>'SO 01 - Železniční most v...'!F37</f>
        <v>0</v>
      </c>
      <c r="BT95" s="85" t="s">
        <v>77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79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most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88"/>
  <sheetViews>
    <sheetView showGridLines="0" topLeftCell="A179" workbookViewId="0">
      <selection activeCell="Y382" sqref="Y38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19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0" t="str">
        <f>'Rekapitulace stavby'!K6</f>
        <v>Železniční most v km 168,418</v>
      </c>
      <c r="F7" s="221"/>
      <c r="G7" s="221"/>
      <c r="H7" s="221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0" t="s">
        <v>82</v>
      </c>
      <c r="F9" s="222"/>
      <c r="G9" s="222"/>
      <c r="H9" s="22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 t="str">
        <f>'Rekapitulace stavby'!AN8</f>
        <v>29. 8. 2019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86" t="str">
        <f>'Rekapitulace stavby'!E14</f>
        <v xml:space="preserve"> </v>
      </c>
      <c r="F18" s="186"/>
      <c r="G18" s="186"/>
      <c r="H18" s="186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23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29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9" t="s">
        <v>1</v>
      </c>
      <c r="F27" s="189"/>
      <c r="G27" s="189"/>
      <c r="H27" s="18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30</v>
      </c>
      <c r="E30" s="29"/>
      <c r="F30" s="29"/>
      <c r="G30" s="29"/>
      <c r="H30" s="29"/>
      <c r="I30" s="29"/>
      <c r="J30" s="68">
        <f>ROUND(J133,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34</v>
      </c>
      <c r="E33" s="26" t="s">
        <v>35</v>
      </c>
      <c r="F33" s="93">
        <f>ROUND((SUM(BE133:BE387)),  2)</f>
        <v>0</v>
      </c>
      <c r="G33" s="29"/>
      <c r="H33" s="29"/>
      <c r="I33" s="94">
        <v>0.21</v>
      </c>
      <c r="J33" s="93">
        <f>ROUND(((SUM(BE133:BE387))*I33),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36</v>
      </c>
      <c r="F34" s="93">
        <f>ROUND((SUM(BF133:BF387)),  2)</f>
        <v>0</v>
      </c>
      <c r="G34" s="29"/>
      <c r="H34" s="29"/>
      <c r="I34" s="94">
        <v>0.15</v>
      </c>
      <c r="J34" s="93">
        <f>ROUND(((SUM(BF133:BF387))*I34),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37</v>
      </c>
      <c r="F35" s="93">
        <f>ROUND((SUM(BG133:BG387)),  2)</f>
        <v>0</v>
      </c>
      <c r="G35" s="29"/>
      <c r="H35" s="29"/>
      <c r="I35" s="94">
        <v>0.21</v>
      </c>
      <c r="J35" s="9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38</v>
      </c>
      <c r="F36" s="93">
        <f>ROUND((SUM(BH133:BH387)),  2)</f>
        <v>0</v>
      </c>
      <c r="G36" s="29"/>
      <c r="H36" s="29"/>
      <c r="I36" s="94">
        <v>0.15</v>
      </c>
      <c r="J36" s="9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39</v>
      </c>
      <c r="F37" s="93">
        <f>ROUND((SUM(BI133:BI387)),  2)</f>
        <v>0</v>
      </c>
      <c r="G37" s="29"/>
      <c r="H37" s="29"/>
      <c r="I37" s="94">
        <v>0</v>
      </c>
      <c r="J37" s="9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40</v>
      </c>
      <c r="E39" s="57"/>
      <c r="F39" s="57"/>
      <c r="G39" s="97" t="s">
        <v>41</v>
      </c>
      <c r="H39" s="98" t="s">
        <v>42</v>
      </c>
      <c r="I39" s="57"/>
      <c r="J39" s="99">
        <f>SUM(J30:J37)</f>
        <v>0</v>
      </c>
      <c r="K39" s="100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29"/>
      <c r="B61" s="30"/>
      <c r="C61" s="29"/>
      <c r="D61" s="42" t="s">
        <v>45</v>
      </c>
      <c r="E61" s="32"/>
      <c r="F61" s="101" t="s">
        <v>46</v>
      </c>
      <c r="G61" s="42" t="s">
        <v>45</v>
      </c>
      <c r="H61" s="32"/>
      <c r="I61" s="32"/>
      <c r="J61" s="102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29"/>
      <c r="B76" s="30"/>
      <c r="C76" s="29"/>
      <c r="D76" s="42" t="s">
        <v>45</v>
      </c>
      <c r="E76" s="32"/>
      <c r="F76" s="101" t="s">
        <v>46</v>
      </c>
      <c r="G76" s="42" t="s">
        <v>45</v>
      </c>
      <c r="H76" s="32"/>
      <c r="I76" s="32"/>
      <c r="J76" s="102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21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0" t="str">
        <f>E7</f>
        <v>Železniční most v km 168,418</v>
      </c>
      <c r="F85" s="221"/>
      <c r="G85" s="221"/>
      <c r="H85" s="22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0" t="str">
        <f>E9</f>
        <v>SO 01 - Železniční most v km 168,418</v>
      </c>
      <c r="F87" s="222"/>
      <c r="G87" s="222"/>
      <c r="H87" s="22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>29. 8. 2019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6" t="s">
        <v>22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3" t="s">
        <v>84</v>
      </c>
      <c r="D94" s="95"/>
      <c r="E94" s="95"/>
      <c r="F94" s="95"/>
      <c r="G94" s="95"/>
      <c r="H94" s="95"/>
      <c r="I94" s="95"/>
      <c r="J94" s="104" t="s">
        <v>85</v>
      </c>
      <c r="K94" s="9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5" t="s">
        <v>86</v>
      </c>
      <c r="D96" s="29"/>
      <c r="E96" s="29"/>
      <c r="F96" s="29"/>
      <c r="G96" s="29"/>
      <c r="H96" s="29"/>
      <c r="I96" s="29"/>
      <c r="J96" s="68">
        <f>J133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87</v>
      </c>
    </row>
    <row r="97" spans="2:12" s="9" customFormat="1" ht="24.95" hidden="1" customHeight="1">
      <c r="B97" s="106"/>
      <c r="D97" s="107" t="s">
        <v>88</v>
      </c>
      <c r="E97" s="108"/>
      <c r="F97" s="108"/>
      <c r="G97" s="108"/>
      <c r="H97" s="108"/>
      <c r="I97" s="108"/>
      <c r="J97" s="109">
        <f>J134</f>
        <v>0</v>
      </c>
      <c r="L97" s="106"/>
    </row>
    <row r="98" spans="2:12" s="9" customFormat="1" ht="24.95" hidden="1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J172</f>
        <v>0</v>
      </c>
      <c r="L98" s="106"/>
    </row>
    <row r="99" spans="2:12" s="10" customFormat="1" ht="19.899999999999999" hidden="1" customHeight="1">
      <c r="B99" s="110"/>
      <c r="D99" s="111" t="s">
        <v>90</v>
      </c>
      <c r="E99" s="112"/>
      <c r="F99" s="112"/>
      <c r="G99" s="112"/>
      <c r="H99" s="112"/>
      <c r="I99" s="112"/>
      <c r="J99" s="113">
        <f>J173</f>
        <v>0</v>
      </c>
      <c r="L99" s="110"/>
    </row>
    <row r="100" spans="2:12" s="10" customFormat="1" ht="19.899999999999999" hidden="1" customHeight="1">
      <c r="B100" s="110"/>
      <c r="D100" s="111" t="s">
        <v>91</v>
      </c>
      <c r="E100" s="112"/>
      <c r="F100" s="112"/>
      <c r="G100" s="112"/>
      <c r="H100" s="112"/>
      <c r="I100" s="112"/>
      <c r="J100" s="113">
        <f>J210</f>
        <v>0</v>
      </c>
      <c r="L100" s="110"/>
    </row>
    <row r="101" spans="2:12" s="10" customFormat="1" ht="14.85" hidden="1" customHeight="1">
      <c r="B101" s="110"/>
      <c r="D101" s="111" t="s">
        <v>92</v>
      </c>
      <c r="E101" s="112"/>
      <c r="F101" s="112"/>
      <c r="G101" s="112"/>
      <c r="H101" s="112"/>
      <c r="I101" s="112"/>
      <c r="J101" s="113">
        <f>J234</f>
        <v>0</v>
      </c>
      <c r="L101" s="110"/>
    </row>
    <row r="102" spans="2:12" s="10" customFormat="1" ht="19.899999999999999" hidden="1" customHeight="1">
      <c r="B102" s="110"/>
      <c r="D102" s="111" t="s">
        <v>93</v>
      </c>
      <c r="E102" s="112"/>
      <c r="F102" s="112"/>
      <c r="G102" s="112"/>
      <c r="H102" s="112"/>
      <c r="I102" s="112"/>
      <c r="J102" s="113">
        <f>J263</f>
        <v>0</v>
      </c>
      <c r="L102" s="110"/>
    </row>
    <row r="103" spans="2:12" s="10" customFormat="1" ht="19.899999999999999" hidden="1" customHeight="1">
      <c r="B103" s="110"/>
      <c r="D103" s="111" t="s">
        <v>94</v>
      </c>
      <c r="E103" s="112"/>
      <c r="F103" s="112"/>
      <c r="G103" s="112"/>
      <c r="H103" s="112"/>
      <c r="I103" s="112"/>
      <c r="J103" s="113">
        <f>J268</f>
        <v>0</v>
      </c>
      <c r="L103" s="110"/>
    </row>
    <row r="104" spans="2:12" s="10" customFormat="1" ht="19.899999999999999" hidden="1" customHeight="1">
      <c r="B104" s="110"/>
      <c r="D104" s="111" t="s">
        <v>95</v>
      </c>
      <c r="E104" s="112"/>
      <c r="F104" s="112"/>
      <c r="G104" s="112"/>
      <c r="H104" s="112"/>
      <c r="I104" s="112"/>
      <c r="J104" s="113">
        <f>J342</f>
        <v>0</v>
      </c>
      <c r="L104" s="110"/>
    </row>
    <row r="105" spans="2:12" s="10" customFormat="1" ht="19.899999999999999" hidden="1" customHeight="1">
      <c r="B105" s="110"/>
      <c r="D105" s="111" t="s">
        <v>96</v>
      </c>
      <c r="E105" s="112"/>
      <c r="F105" s="112"/>
      <c r="G105" s="112"/>
      <c r="H105" s="112"/>
      <c r="I105" s="112"/>
      <c r="J105" s="113">
        <f>J350</f>
        <v>0</v>
      </c>
      <c r="L105" s="110"/>
    </row>
    <row r="106" spans="2:12" s="9" customFormat="1" ht="24.95" hidden="1" customHeight="1">
      <c r="B106" s="106"/>
      <c r="D106" s="107" t="s">
        <v>97</v>
      </c>
      <c r="E106" s="108"/>
      <c r="F106" s="108"/>
      <c r="G106" s="108"/>
      <c r="H106" s="108"/>
      <c r="I106" s="108"/>
      <c r="J106" s="109">
        <f>J352</f>
        <v>0</v>
      </c>
      <c r="L106" s="106"/>
    </row>
    <row r="107" spans="2:12" s="10" customFormat="1" ht="19.899999999999999" hidden="1" customHeight="1">
      <c r="B107" s="110"/>
      <c r="D107" s="111" t="s">
        <v>98</v>
      </c>
      <c r="E107" s="112"/>
      <c r="F107" s="112"/>
      <c r="G107" s="112"/>
      <c r="H107" s="112"/>
      <c r="I107" s="112"/>
      <c r="J107" s="113">
        <f>J353</f>
        <v>0</v>
      </c>
      <c r="L107" s="110"/>
    </row>
    <row r="108" spans="2:12" s="9" customFormat="1" ht="24.95" hidden="1" customHeight="1">
      <c r="B108" s="106"/>
      <c r="D108" s="107" t="s">
        <v>99</v>
      </c>
      <c r="E108" s="108"/>
      <c r="F108" s="108"/>
      <c r="G108" s="108"/>
      <c r="H108" s="108"/>
      <c r="I108" s="108"/>
      <c r="J108" s="109">
        <f>J374</f>
        <v>0</v>
      </c>
      <c r="L108" s="106"/>
    </row>
    <row r="109" spans="2:12" s="10" customFormat="1" ht="19.899999999999999" hidden="1" customHeight="1">
      <c r="B109" s="110"/>
      <c r="D109" s="111" t="s">
        <v>100</v>
      </c>
      <c r="E109" s="112"/>
      <c r="F109" s="112"/>
      <c r="G109" s="112"/>
      <c r="H109" s="112"/>
      <c r="I109" s="112"/>
      <c r="J109" s="113">
        <f>J375</f>
        <v>0</v>
      </c>
      <c r="L109" s="110"/>
    </row>
    <row r="110" spans="2:12" s="10" customFormat="1" ht="19.899999999999999" hidden="1" customHeight="1">
      <c r="B110" s="110"/>
      <c r="D110" s="111" t="s">
        <v>101</v>
      </c>
      <c r="E110" s="112"/>
      <c r="F110" s="112"/>
      <c r="G110" s="112"/>
      <c r="H110" s="112"/>
      <c r="I110" s="112"/>
      <c r="J110" s="113">
        <f>J377</f>
        <v>0</v>
      </c>
      <c r="L110" s="110"/>
    </row>
    <row r="111" spans="2:12" s="10" customFormat="1" ht="19.899999999999999" hidden="1" customHeight="1">
      <c r="B111" s="110"/>
      <c r="D111" s="111" t="s">
        <v>102</v>
      </c>
      <c r="E111" s="112"/>
      <c r="F111" s="112"/>
      <c r="G111" s="112"/>
      <c r="H111" s="112"/>
      <c r="I111" s="112"/>
      <c r="J111" s="113">
        <f>J382</f>
        <v>0</v>
      </c>
      <c r="L111" s="110"/>
    </row>
    <row r="112" spans="2:12" s="10" customFormat="1" ht="19.899999999999999" hidden="1" customHeight="1">
      <c r="B112" s="110"/>
      <c r="D112" s="111" t="s">
        <v>103</v>
      </c>
      <c r="E112" s="112"/>
      <c r="F112" s="112"/>
      <c r="G112" s="112"/>
      <c r="H112" s="112"/>
      <c r="I112" s="112"/>
      <c r="J112" s="113">
        <f>J384</f>
        <v>0</v>
      </c>
      <c r="L112" s="110"/>
    </row>
    <row r="113" spans="1:31" s="10" customFormat="1" ht="19.899999999999999" hidden="1" customHeight="1">
      <c r="B113" s="110"/>
      <c r="D113" s="111" t="s">
        <v>104</v>
      </c>
      <c r="E113" s="112"/>
      <c r="F113" s="112"/>
      <c r="G113" s="112"/>
      <c r="H113" s="112"/>
      <c r="I113" s="112"/>
      <c r="J113" s="113">
        <f>J386</f>
        <v>0</v>
      </c>
      <c r="L113" s="110"/>
    </row>
    <row r="114" spans="1:31" s="2" customFormat="1" ht="21.75" hidden="1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hidden="1" customHeight="1">
      <c r="A115" s="29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ht="11.25" hidden="1"/>
    <row r="117" spans="1:31" ht="11.25" hidden="1"/>
    <row r="118" spans="1:31" ht="11.25" hidden="1"/>
    <row r="119" spans="1:31" s="2" customFormat="1" ht="6.95" customHeight="1">
      <c r="A119" s="29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5" customHeight="1">
      <c r="A120" s="29"/>
      <c r="B120" s="30"/>
      <c r="C120" s="21" t="s">
        <v>105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6" t="s">
        <v>14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20" t="str">
        <f>E7</f>
        <v>Železniční most v km 168,418</v>
      </c>
      <c r="F123" s="221"/>
      <c r="G123" s="221"/>
      <c r="H123" s="221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81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200" t="str">
        <f>E9</f>
        <v>SO 01 - Železniční most v km 168,418</v>
      </c>
      <c r="F125" s="222"/>
      <c r="G125" s="222"/>
      <c r="H125" s="22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6" t="s">
        <v>18</v>
      </c>
      <c r="D127" s="29"/>
      <c r="E127" s="29"/>
      <c r="F127" s="24" t="str">
        <f>F12</f>
        <v xml:space="preserve"> </v>
      </c>
      <c r="G127" s="29"/>
      <c r="H127" s="29"/>
      <c r="I127" s="26" t="s">
        <v>20</v>
      </c>
      <c r="J127" s="52" t="str">
        <f>IF(J12="","",J12)</f>
        <v>29. 8. 2019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6" t="s">
        <v>22</v>
      </c>
      <c r="D129" s="29"/>
      <c r="E129" s="29"/>
      <c r="F129" s="24" t="str">
        <f>E15</f>
        <v xml:space="preserve"> </v>
      </c>
      <c r="G129" s="29"/>
      <c r="H129" s="29"/>
      <c r="I129" s="26" t="s">
        <v>26</v>
      </c>
      <c r="J129" s="27" t="str">
        <f>E21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6" t="s">
        <v>25</v>
      </c>
      <c r="D130" s="29"/>
      <c r="E130" s="29"/>
      <c r="F130" s="24" t="str">
        <f>IF(E18="","",E18)</f>
        <v xml:space="preserve"> </v>
      </c>
      <c r="G130" s="29"/>
      <c r="H130" s="29"/>
      <c r="I130" s="26" t="s">
        <v>28</v>
      </c>
      <c r="J130" s="27" t="str">
        <f>E24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14"/>
      <c r="B132" s="115"/>
      <c r="C132" s="116" t="s">
        <v>106</v>
      </c>
      <c r="D132" s="117" t="s">
        <v>55</v>
      </c>
      <c r="E132" s="117" t="s">
        <v>51</v>
      </c>
      <c r="F132" s="117" t="s">
        <v>52</v>
      </c>
      <c r="G132" s="117" t="s">
        <v>107</v>
      </c>
      <c r="H132" s="117" t="s">
        <v>108</v>
      </c>
      <c r="I132" s="117" t="s">
        <v>109</v>
      </c>
      <c r="J132" s="117" t="s">
        <v>85</v>
      </c>
      <c r="K132" s="118" t="s">
        <v>110</v>
      </c>
      <c r="L132" s="119"/>
      <c r="M132" s="59" t="s">
        <v>1</v>
      </c>
      <c r="N132" s="60" t="s">
        <v>34</v>
      </c>
      <c r="O132" s="60" t="s">
        <v>111</v>
      </c>
      <c r="P132" s="60" t="s">
        <v>112</v>
      </c>
      <c r="Q132" s="60" t="s">
        <v>113</v>
      </c>
      <c r="R132" s="60" t="s">
        <v>114</v>
      </c>
      <c r="S132" s="60" t="s">
        <v>115</v>
      </c>
      <c r="T132" s="61" t="s">
        <v>116</v>
      </c>
      <c r="U132" s="114"/>
      <c r="V132" s="114"/>
      <c r="W132" s="114"/>
      <c r="X132" s="114"/>
      <c r="Y132" s="114"/>
      <c r="Z132" s="114"/>
      <c r="AA132" s="114"/>
      <c r="AB132" s="114"/>
      <c r="AC132" s="114"/>
      <c r="AD132" s="114"/>
      <c r="AE132" s="114"/>
    </row>
    <row r="133" spans="1:65" s="2" customFormat="1" ht="22.9" customHeight="1">
      <c r="A133" s="29"/>
      <c r="B133" s="30"/>
      <c r="C133" s="66" t="s">
        <v>117</v>
      </c>
      <c r="D133" s="29"/>
      <c r="E133" s="29"/>
      <c r="F133" s="29"/>
      <c r="G133" s="29"/>
      <c r="H133" s="29"/>
      <c r="I133" s="29"/>
      <c r="J133" s="120">
        <f>BK133</f>
        <v>0</v>
      </c>
      <c r="K133" s="29"/>
      <c r="L133" s="30"/>
      <c r="M133" s="62"/>
      <c r="N133" s="53"/>
      <c r="O133" s="63"/>
      <c r="P133" s="121">
        <f>P134+P172+P352+P374</f>
        <v>4867.766125000001</v>
      </c>
      <c r="Q133" s="63"/>
      <c r="R133" s="121">
        <f>R134+R172+R352+R374</f>
        <v>484.83483597471997</v>
      </c>
      <c r="S133" s="63"/>
      <c r="T133" s="122">
        <f>T134+T172+T352+T374</f>
        <v>57.601299499999996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69</v>
      </c>
      <c r="AU133" s="17" t="s">
        <v>87</v>
      </c>
      <c r="BK133" s="123">
        <f>BK134+BK172+BK352+BK374</f>
        <v>0</v>
      </c>
    </row>
    <row r="134" spans="1:65" s="12" customFormat="1" ht="25.9" customHeight="1">
      <c r="B134" s="124"/>
      <c r="D134" s="125" t="s">
        <v>69</v>
      </c>
      <c r="E134" s="126" t="s">
        <v>77</v>
      </c>
      <c r="F134" s="126" t="s">
        <v>118</v>
      </c>
      <c r="J134" s="127">
        <f>BK134</f>
        <v>0</v>
      </c>
      <c r="L134" s="124"/>
      <c r="M134" s="128"/>
      <c r="N134" s="129"/>
      <c r="O134" s="129"/>
      <c r="P134" s="130">
        <f>SUM(P135:P171)</f>
        <v>229.78997200000001</v>
      </c>
      <c r="Q134" s="129"/>
      <c r="R134" s="130">
        <f>SUM(R135:R171)</f>
        <v>138.71923999999999</v>
      </c>
      <c r="S134" s="129"/>
      <c r="T134" s="131">
        <f>SUM(T135:T171)</f>
        <v>0</v>
      </c>
      <c r="AR134" s="125" t="s">
        <v>77</v>
      </c>
      <c r="AT134" s="132" t="s">
        <v>69</v>
      </c>
      <c r="AU134" s="132" t="s">
        <v>70</v>
      </c>
      <c r="AY134" s="125" t="s">
        <v>119</v>
      </c>
      <c r="BK134" s="133">
        <f>SUM(BK135:BK171)</f>
        <v>0</v>
      </c>
    </row>
    <row r="135" spans="1:65" s="2" customFormat="1" ht="24.2" customHeight="1">
      <c r="A135" s="29"/>
      <c r="B135" s="134"/>
      <c r="C135" s="135" t="s">
        <v>77</v>
      </c>
      <c r="D135" s="135" t="s">
        <v>120</v>
      </c>
      <c r="E135" s="136" t="s">
        <v>121</v>
      </c>
      <c r="F135" s="137" t="s">
        <v>122</v>
      </c>
      <c r="G135" s="138" t="s">
        <v>123</v>
      </c>
      <c r="H135" s="139">
        <v>200</v>
      </c>
      <c r="I135" s="140">
        <v>0</v>
      </c>
      <c r="J135" s="140">
        <f>ROUND(I135*H135,2)</f>
        <v>0</v>
      </c>
      <c r="K135" s="137" t="s">
        <v>124</v>
      </c>
      <c r="L135" s="30"/>
      <c r="M135" s="141" t="s">
        <v>1</v>
      </c>
      <c r="N135" s="142" t="s">
        <v>35</v>
      </c>
      <c r="O135" s="143">
        <v>0.17199999999999999</v>
      </c>
      <c r="P135" s="143">
        <f>O135*H135</f>
        <v>34.4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5" t="s">
        <v>125</v>
      </c>
      <c r="AT135" s="145" t="s">
        <v>120</v>
      </c>
      <c r="AU135" s="145" t="s">
        <v>77</v>
      </c>
      <c r="AY135" s="17" t="s">
        <v>119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77</v>
      </c>
      <c r="BK135" s="146">
        <f>ROUND(I135*H135,2)</f>
        <v>0</v>
      </c>
      <c r="BL135" s="17" t="s">
        <v>125</v>
      </c>
      <c r="BM135" s="145" t="s">
        <v>126</v>
      </c>
    </row>
    <row r="136" spans="1:65" s="13" customFormat="1" ht="11.25">
      <c r="B136" s="147"/>
      <c r="D136" s="148" t="s">
        <v>127</v>
      </c>
      <c r="E136" s="149" t="s">
        <v>1</v>
      </c>
      <c r="F136" s="150" t="s">
        <v>128</v>
      </c>
      <c r="H136" s="151">
        <v>200</v>
      </c>
      <c r="L136" s="147"/>
      <c r="M136" s="152"/>
      <c r="N136" s="153"/>
      <c r="O136" s="153"/>
      <c r="P136" s="153"/>
      <c r="Q136" s="153"/>
      <c r="R136" s="153"/>
      <c r="S136" s="153"/>
      <c r="T136" s="154"/>
      <c r="AT136" s="149" t="s">
        <v>127</v>
      </c>
      <c r="AU136" s="149" t="s">
        <v>77</v>
      </c>
      <c r="AV136" s="13" t="s">
        <v>79</v>
      </c>
      <c r="AW136" s="13" t="s">
        <v>27</v>
      </c>
      <c r="AX136" s="13" t="s">
        <v>70</v>
      </c>
      <c r="AY136" s="149" t="s">
        <v>119</v>
      </c>
    </row>
    <row r="137" spans="1:65" s="14" customFormat="1" ht="11.25">
      <c r="B137" s="155"/>
      <c r="D137" s="148" t="s">
        <v>127</v>
      </c>
      <c r="E137" s="156" t="s">
        <v>1</v>
      </c>
      <c r="F137" s="157" t="s">
        <v>129</v>
      </c>
      <c r="H137" s="158">
        <v>200</v>
      </c>
      <c r="L137" s="155"/>
      <c r="M137" s="159"/>
      <c r="N137" s="160"/>
      <c r="O137" s="160"/>
      <c r="P137" s="160"/>
      <c r="Q137" s="160"/>
      <c r="R137" s="160"/>
      <c r="S137" s="160"/>
      <c r="T137" s="161"/>
      <c r="AT137" s="156" t="s">
        <v>127</v>
      </c>
      <c r="AU137" s="156" t="s">
        <v>77</v>
      </c>
      <c r="AV137" s="14" t="s">
        <v>125</v>
      </c>
      <c r="AW137" s="14" t="s">
        <v>27</v>
      </c>
      <c r="AX137" s="14" t="s">
        <v>77</v>
      </c>
      <c r="AY137" s="156" t="s">
        <v>119</v>
      </c>
    </row>
    <row r="138" spans="1:65" s="2" customFormat="1" ht="14.45" customHeight="1">
      <c r="A138" s="29"/>
      <c r="B138" s="134"/>
      <c r="C138" s="135" t="s">
        <v>79</v>
      </c>
      <c r="D138" s="135" t="s">
        <v>120</v>
      </c>
      <c r="E138" s="136" t="s">
        <v>130</v>
      </c>
      <c r="F138" s="137" t="s">
        <v>131</v>
      </c>
      <c r="G138" s="138" t="s">
        <v>123</v>
      </c>
      <c r="H138" s="139">
        <v>200</v>
      </c>
      <c r="I138" s="140">
        <v>0</v>
      </c>
      <c r="J138" s="140">
        <f>ROUND(I138*H138,2)</f>
        <v>0</v>
      </c>
      <c r="K138" s="137" t="s">
        <v>124</v>
      </c>
      <c r="L138" s="30"/>
      <c r="M138" s="141" t="s">
        <v>1</v>
      </c>
      <c r="N138" s="142" t="s">
        <v>35</v>
      </c>
      <c r="O138" s="143">
        <v>7.0000000000000007E-2</v>
      </c>
      <c r="P138" s="143">
        <f>O138*H138</f>
        <v>14.000000000000002</v>
      </c>
      <c r="Q138" s="143">
        <v>1.8000000000000001E-4</v>
      </c>
      <c r="R138" s="143">
        <f>Q138*H138</f>
        <v>3.6000000000000004E-2</v>
      </c>
      <c r="S138" s="143">
        <v>0</v>
      </c>
      <c r="T138" s="14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5" t="s">
        <v>125</v>
      </c>
      <c r="AT138" s="145" t="s">
        <v>120</v>
      </c>
      <c r="AU138" s="145" t="s">
        <v>77</v>
      </c>
      <c r="AY138" s="17" t="s">
        <v>119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77</v>
      </c>
      <c r="BK138" s="146">
        <f>ROUND(I138*H138,2)</f>
        <v>0</v>
      </c>
      <c r="BL138" s="17" t="s">
        <v>125</v>
      </c>
      <c r="BM138" s="145" t="s">
        <v>132</v>
      </c>
    </row>
    <row r="139" spans="1:65" s="13" customFormat="1" ht="11.25">
      <c r="B139" s="147"/>
      <c r="D139" s="148" t="s">
        <v>127</v>
      </c>
      <c r="E139" s="149" t="s">
        <v>1</v>
      </c>
      <c r="F139" s="150" t="s">
        <v>133</v>
      </c>
      <c r="H139" s="151">
        <v>200</v>
      </c>
      <c r="L139" s="147"/>
      <c r="M139" s="152"/>
      <c r="N139" s="153"/>
      <c r="O139" s="153"/>
      <c r="P139" s="153"/>
      <c r="Q139" s="153"/>
      <c r="R139" s="153"/>
      <c r="S139" s="153"/>
      <c r="T139" s="154"/>
      <c r="AT139" s="149" t="s">
        <v>127</v>
      </c>
      <c r="AU139" s="149" t="s">
        <v>77</v>
      </c>
      <c r="AV139" s="13" t="s">
        <v>79</v>
      </c>
      <c r="AW139" s="13" t="s">
        <v>27</v>
      </c>
      <c r="AX139" s="13" t="s">
        <v>77</v>
      </c>
      <c r="AY139" s="149" t="s">
        <v>119</v>
      </c>
    </row>
    <row r="140" spans="1:65" s="2" customFormat="1" ht="14.45" customHeight="1">
      <c r="A140" s="29"/>
      <c r="B140" s="134"/>
      <c r="C140" s="135" t="s">
        <v>134</v>
      </c>
      <c r="D140" s="135" t="s">
        <v>120</v>
      </c>
      <c r="E140" s="136" t="s">
        <v>135</v>
      </c>
      <c r="F140" s="137" t="s">
        <v>136</v>
      </c>
      <c r="G140" s="138" t="s">
        <v>137</v>
      </c>
      <c r="H140" s="139">
        <v>20</v>
      </c>
      <c r="I140" s="140">
        <v>0</v>
      </c>
      <c r="J140" s="140">
        <f>ROUND(I140*H140,2)</f>
        <v>0</v>
      </c>
      <c r="K140" s="137" t="s">
        <v>124</v>
      </c>
      <c r="L140" s="30"/>
      <c r="M140" s="141" t="s">
        <v>1</v>
      </c>
      <c r="N140" s="142" t="s">
        <v>35</v>
      </c>
      <c r="O140" s="143">
        <v>9.7000000000000003E-2</v>
      </c>
      <c r="P140" s="143">
        <f>O140*H140</f>
        <v>1.94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5" t="s">
        <v>125</v>
      </c>
      <c r="AT140" s="145" t="s">
        <v>120</v>
      </c>
      <c r="AU140" s="145" t="s">
        <v>77</v>
      </c>
      <c r="AY140" s="17" t="s">
        <v>119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77</v>
      </c>
      <c r="BK140" s="146">
        <f>ROUND(I140*H140,2)</f>
        <v>0</v>
      </c>
      <c r="BL140" s="17" t="s">
        <v>125</v>
      </c>
      <c r="BM140" s="145" t="s">
        <v>138</v>
      </c>
    </row>
    <row r="141" spans="1:65" s="13" customFormat="1" ht="11.25">
      <c r="B141" s="147"/>
      <c r="D141" s="148" t="s">
        <v>127</v>
      </c>
      <c r="E141" s="149" t="s">
        <v>1</v>
      </c>
      <c r="F141" s="150" t="s">
        <v>139</v>
      </c>
      <c r="H141" s="151">
        <v>20</v>
      </c>
      <c r="L141" s="147"/>
      <c r="M141" s="152"/>
      <c r="N141" s="153"/>
      <c r="O141" s="153"/>
      <c r="P141" s="153"/>
      <c r="Q141" s="153"/>
      <c r="R141" s="153"/>
      <c r="S141" s="153"/>
      <c r="T141" s="154"/>
      <c r="AT141" s="149" t="s">
        <v>127</v>
      </c>
      <c r="AU141" s="149" t="s">
        <v>77</v>
      </c>
      <c r="AV141" s="13" t="s">
        <v>79</v>
      </c>
      <c r="AW141" s="13" t="s">
        <v>27</v>
      </c>
      <c r="AX141" s="13" t="s">
        <v>70</v>
      </c>
      <c r="AY141" s="149" t="s">
        <v>119</v>
      </c>
    </row>
    <row r="142" spans="1:65" s="14" customFormat="1" ht="11.25">
      <c r="B142" s="155"/>
      <c r="D142" s="148" t="s">
        <v>127</v>
      </c>
      <c r="E142" s="156" t="s">
        <v>1</v>
      </c>
      <c r="F142" s="157" t="s">
        <v>129</v>
      </c>
      <c r="H142" s="158">
        <v>20</v>
      </c>
      <c r="L142" s="155"/>
      <c r="M142" s="159"/>
      <c r="N142" s="160"/>
      <c r="O142" s="160"/>
      <c r="P142" s="160"/>
      <c r="Q142" s="160"/>
      <c r="R142" s="160"/>
      <c r="S142" s="160"/>
      <c r="T142" s="161"/>
      <c r="AT142" s="156" t="s">
        <v>127</v>
      </c>
      <c r="AU142" s="156" t="s">
        <v>77</v>
      </c>
      <c r="AV142" s="14" t="s">
        <v>125</v>
      </c>
      <c r="AW142" s="14" t="s">
        <v>27</v>
      </c>
      <c r="AX142" s="14" t="s">
        <v>77</v>
      </c>
      <c r="AY142" s="156" t="s">
        <v>119</v>
      </c>
    </row>
    <row r="143" spans="1:65" s="2" customFormat="1" ht="24.2" customHeight="1">
      <c r="A143" s="29"/>
      <c r="B143" s="134"/>
      <c r="C143" s="135" t="s">
        <v>125</v>
      </c>
      <c r="D143" s="135" t="s">
        <v>120</v>
      </c>
      <c r="E143" s="136" t="s">
        <v>140</v>
      </c>
      <c r="F143" s="137" t="s">
        <v>141</v>
      </c>
      <c r="G143" s="138" t="s">
        <v>137</v>
      </c>
      <c r="H143" s="139">
        <v>66.701999999999998</v>
      </c>
      <c r="I143" s="140">
        <v>0</v>
      </c>
      <c r="J143" s="140">
        <f>ROUND(I143*H143,2)</f>
        <v>0</v>
      </c>
      <c r="K143" s="137" t="s">
        <v>124</v>
      </c>
      <c r="L143" s="30"/>
      <c r="M143" s="141" t="s">
        <v>1</v>
      </c>
      <c r="N143" s="142" t="s">
        <v>35</v>
      </c>
      <c r="O143" s="143">
        <v>0.64300000000000002</v>
      </c>
      <c r="P143" s="143">
        <f>O143*H143</f>
        <v>42.889386000000002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5" t="s">
        <v>125</v>
      </c>
      <c r="AT143" s="145" t="s">
        <v>120</v>
      </c>
      <c r="AU143" s="145" t="s">
        <v>77</v>
      </c>
      <c r="AY143" s="17" t="s">
        <v>119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77</v>
      </c>
      <c r="BK143" s="146">
        <f>ROUND(I143*H143,2)</f>
        <v>0</v>
      </c>
      <c r="BL143" s="17" t="s">
        <v>125</v>
      </c>
      <c r="BM143" s="145" t="s">
        <v>142</v>
      </c>
    </row>
    <row r="144" spans="1:65" s="13" customFormat="1" ht="22.5">
      <c r="B144" s="147"/>
      <c r="D144" s="148" t="s">
        <v>127</v>
      </c>
      <c r="E144" s="149" t="s">
        <v>1</v>
      </c>
      <c r="F144" s="150" t="s">
        <v>143</v>
      </c>
      <c r="H144" s="151">
        <v>26.640999999999998</v>
      </c>
      <c r="L144" s="147"/>
      <c r="M144" s="152"/>
      <c r="N144" s="153"/>
      <c r="O144" s="153"/>
      <c r="P144" s="153"/>
      <c r="Q144" s="153"/>
      <c r="R144" s="153"/>
      <c r="S144" s="153"/>
      <c r="T144" s="154"/>
      <c r="AT144" s="149" t="s">
        <v>127</v>
      </c>
      <c r="AU144" s="149" t="s">
        <v>77</v>
      </c>
      <c r="AV144" s="13" t="s">
        <v>79</v>
      </c>
      <c r="AW144" s="13" t="s">
        <v>27</v>
      </c>
      <c r="AX144" s="13" t="s">
        <v>70</v>
      </c>
      <c r="AY144" s="149" t="s">
        <v>119</v>
      </c>
    </row>
    <row r="145" spans="1:65" s="13" customFormat="1" ht="22.5">
      <c r="B145" s="147"/>
      <c r="D145" s="148" t="s">
        <v>127</v>
      </c>
      <c r="E145" s="149" t="s">
        <v>1</v>
      </c>
      <c r="F145" s="150" t="s">
        <v>144</v>
      </c>
      <c r="H145" s="151">
        <v>26.928000000000001</v>
      </c>
      <c r="L145" s="147"/>
      <c r="M145" s="152"/>
      <c r="N145" s="153"/>
      <c r="O145" s="153"/>
      <c r="P145" s="153"/>
      <c r="Q145" s="153"/>
      <c r="R145" s="153"/>
      <c r="S145" s="153"/>
      <c r="T145" s="154"/>
      <c r="AT145" s="149" t="s">
        <v>127</v>
      </c>
      <c r="AU145" s="149" t="s">
        <v>77</v>
      </c>
      <c r="AV145" s="13" t="s">
        <v>79</v>
      </c>
      <c r="AW145" s="13" t="s">
        <v>27</v>
      </c>
      <c r="AX145" s="13" t="s">
        <v>70</v>
      </c>
      <c r="AY145" s="149" t="s">
        <v>119</v>
      </c>
    </row>
    <row r="146" spans="1:65" s="13" customFormat="1" ht="11.25">
      <c r="B146" s="147"/>
      <c r="D146" s="148" t="s">
        <v>127</v>
      </c>
      <c r="E146" s="149" t="s">
        <v>1</v>
      </c>
      <c r="F146" s="150" t="s">
        <v>145</v>
      </c>
      <c r="H146" s="151">
        <v>13.132999999999999</v>
      </c>
      <c r="L146" s="147"/>
      <c r="M146" s="152"/>
      <c r="N146" s="153"/>
      <c r="O146" s="153"/>
      <c r="P146" s="153"/>
      <c r="Q146" s="153"/>
      <c r="R146" s="153"/>
      <c r="S146" s="153"/>
      <c r="T146" s="154"/>
      <c r="AT146" s="149" t="s">
        <v>127</v>
      </c>
      <c r="AU146" s="149" t="s">
        <v>77</v>
      </c>
      <c r="AV146" s="13" t="s">
        <v>79</v>
      </c>
      <c r="AW146" s="13" t="s">
        <v>27</v>
      </c>
      <c r="AX146" s="13" t="s">
        <v>70</v>
      </c>
      <c r="AY146" s="149" t="s">
        <v>119</v>
      </c>
    </row>
    <row r="147" spans="1:65" s="14" customFormat="1" ht="11.25">
      <c r="B147" s="155"/>
      <c r="D147" s="148" t="s">
        <v>127</v>
      </c>
      <c r="E147" s="156" t="s">
        <v>1</v>
      </c>
      <c r="F147" s="157" t="s">
        <v>129</v>
      </c>
      <c r="H147" s="158">
        <v>66.701999999999998</v>
      </c>
      <c r="L147" s="155"/>
      <c r="M147" s="159"/>
      <c r="N147" s="160"/>
      <c r="O147" s="160"/>
      <c r="P147" s="160"/>
      <c r="Q147" s="160"/>
      <c r="R147" s="160"/>
      <c r="S147" s="160"/>
      <c r="T147" s="161"/>
      <c r="AT147" s="156" t="s">
        <v>127</v>
      </c>
      <c r="AU147" s="156" t="s">
        <v>77</v>
      </c>
      <c r="AV147" s="14" t="s">
        <v>125</v>
      </c>
      <c r="AW147" s="14" t="s">
        <v>27</v>
      </c>
      <c r="AX147" s="14" t="s">
        <v>77</v>
      </c>
      <c r="AY147" s="156" t="s">
        <v>119</v>
      </c>
    </row>
    <row r="148" spans="1:65" s="2" customFormat="1" ht="24.2" customHeight="1">
      <c r="A148" s="29"/>
      <c r="B148" s="134"/>
      <c r="C148" s="135" t="s">
        <v>146</v>
      </c>
      <c r="D148" s="135" t="s">
        <v>120</v>
      </c>
      <c r="E148" s="136" t="s">
        <v>147</v>
      </c>
      <c r="F148" s="137" t="s">
        <v>148</v>
      </c>
      <c r="G148" s="138" t="s">
        <v>137</v>
      </c>
      <c r="H148" s="139">
        <v>66.701999999999998</v>
      </c>
      <c r="I148" s="140">
        <v>0</v>
      </c>
      <c r="J148" s="140">
        <f>ROUND(I148*H148,2)</f>
        <v>0</v>
      </c>
      <c r="K148" s="137" t="s">
        <v>124</v>
      </c>
      <c r="L148" s="30"/>
      <c r="M148" s="141" t="s">
        <v>1</v>
      </c>
      <c r="N148" s="142" t="s">
        <v>35</v>
      </c>
      <c r="O148" s="143">
        <v>0.34499999999999997</v>
      </c>
      <c r="P148" s="143">
        <f>O148*H148</f>
        <v>23.012189999999997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5" t="s">
        <v>125</v>
      </c>
      <c r="AT148" s="145" t="s">
        <v>120</v>
      </c>
      <c r="AU148" s="145" t="s">
        <v>77</v>
      </c>
      <c r="AY148" s="17" t="s">
        <v>119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77</v>
      </c>
      <c r="BK148" s="146">
        <f>ROUND(I148*H148,2)</f>
        <v>0</v>
      </c>
      <c r="BL148" s="17" t="s">
        <v>125</v>
      </c>
      <c r="BM148" s="145" t="s">
        <v>149</v>
      </c>
    </row>
    <row r="149" spans="1:65" s="13" customFormat="1" ht="11.25">
      <c r="B149" s="147"/>
      <c r="D149" s="148" t="s">
        <v>127</v>
      </c>
      <c r="E149" s="149" t="s">
        <v>1</v>
      </c>
      <c r="F149" s="150" t="s">
        <v>150</v>
      </c>
      <c r="H149" s="151">
        <v>66.701999999999998</v>
      </c>
      <c r="L149" s="147"/>
      <c r="M149" s="152"/>
      <c r="N149" s="153"/>
      <c r="O149" s="153"/>
      <c r="P149" s="153"/>
      <c r="Q149" s="153"/>
      <c r="R149" s="153"/>
      <c r="S149" s="153"/>
      <c r="T149" s="154"/>
      <c r="AT149" s="149" t="s">
        <v>127</v>
      </c>
      <c r="AU149" s="149" t="s">
        <v>77</v>
      </c>
      <c r="AV149" s="13" t="s">
        <v>79</v>
      </c>
      <c r="AW149" s="13" t="s">
        <v>27</v>
      </c>
      <c r="AX149" s="13" t="s">
        <v>77</v>
      </c>
      <c r="AY149" s="149" t="s">
        <v>119</v>
      </c>
    </row>
    <row r="150" spans="1:65" s="2" customFormat="1" ht="24.2" customHeight="1">
      <c r="A150" s="29"/>
      <c r="B150" s="134"/>
      <c r="C150" s="135" t="s">
        <v>151</v>
      </c>
      <c r="D150" s="135" t="s">
        <v>120</v>
      </c>
      <c r="E150" s="136" t="s">
        <v>152</v>
      </c>
      <c r="F150" s="137" t="s">
        <v>153</v>
      </c>
      <c r="G150" s="138" t="s">
        <v>137</v>
      </c>
      <c r="H150" s="139">
        <v>66.701999999999998</v>
      </c>
      <c r="I150" s="140">
        <v>0</v>
      </c>
      <c r="J150" s="140">
        <f>ROUND(I150*H150,2)</f>
        <v>0</v>
      </c>
      <c r="K150" s="137" t="s">
        <v>124</v>
      </c>
      <c r="L150" s="30"/>
      <c r="M150" s="141" t="s">
        <v>1</v>
      </c>
      <c r="N150" s="142" t="s">
        <v>35</v>
      </c>
      <c r="O150" s="143">
        <v>8.3000000000000004E-2</v>
      </c>
      <c r="P150" s="143">
        <f>O150*H150</f>
        <v>5.5362660000000004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5" t="s">
        <v>125</v>
      </c>
      <c r="AT150" s="145" t="s">
        <v>120</v>
      </c>
      <c r="AU150" s="145" t="s">
        <v>77</v>
      </c>
      <c r="AY150" s="17" t="s">
        <v>119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77</v>
      </c>
      <c r="BK150" s="146">
        <f>ROUND(I150*H150,2)</f>
        <v>0</v>
      </c>
      <c r="BL150" s="17" t="s">
        <v>125</v>
      </c>
      <c r="BM150" s="145" t="s">
        <v>154</v>
      </c>
    </row>
    <row r="151" spans="1:65" s="13" customFormat="1" ht="11.25">
      <c r="B151" s="147"/>
      <c r="D151" s="148" t="s">
        <v>127</v>
      </c>
      <c r="E151" s="149" t="s">
        <v>1</v>
      </c>
      <c r="F151" s="150" t="s">
        <v>150</v>
      </c>
      <c r="H151" s="151">
        <v>66.701999999999998</v>
      </c>
      <c r="L151" s="147"/>
      <c r="M151" s="152"/>
      <c r="N151" s="153"/>
      <c r="O151" s="153"/>
      <c r="P151" s="153"/>
      <c r="Q151" s="153"/>
      <c r="R151" s="153"/>
      <c r="S151" s="153"/>
      <c r="T151" s="154"/>
      <c r="AT151" s="149" t="s">
        <v>127</v>
      </c>
      <c r="AU151" s="149" t="s">
        <v>77</v>
      </c>
      <c r="AV151" s="13" t="s">
        <v>79</v>
      </c>
      <c r="AW151" s="13" t="s">
        <v>27</v>
      </c>
      <c r="AX151" s="13" t="s">
        <v>77</v>
      </c>
      <c r="AY151" s="149" t="s">
        <v>119</v>
      </c>
    </row>
    <row r="152" spans="1:65" s="2" customFormat="1" ht="24.2" customHeight="1">
      <c r="A152" s="29"/>
      <c r="B152" s="134"/>
      <c r="C152" s="135" t="s">
        <v>155</v>
      </c>
      <c r="D152" s="135" t="s">
        <v>120</v>
      </c>
      <c r="E152" s="136" t="s">
        <v>156</v>
      </c>
      <c r="F152" s="137" t="s">
        <v>157</v>
      </c>
      <c r="G152" s="138" t="s">
        <v>137</v>
      </c>
      <c r="H152" s="139">
        <v>1334.04</v>
      </c>
      <c r="I152" s="140">
        <v>0</v>
      </c>
      <c r="J152" s="140">
        <f>ROUND(I152*H152,2)</f>
        <v>0</v>
      </c>
      <c r="K152" s="137" t="s">
        <v>124</v>
      </c>
      <c r="L152" s="30"/>
      <c r="M152" s="141" t="s">
        <v>1</v>
      </c>
      <c r="N152" s="142" t="s">
        <v>35</v>
      </c>
      <c r="O152" s="143">
        <v>4.0000000000000001E-3</v>
      </c>
      <c r="P152" s="143">
        <f>O152*H152</f>
        <v>5.3361599999999996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5" t="s">
        <v>125</v>
      </c>
      <c r="AT152" s="145" t="s">
        <v>120</v>
      </c>
      <c r="AU152" s="145" t="s">
        <v>77</v>
      </c>
      <c r="AY152" s="17" t="s">
        <v>119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77</v>
      </c>
      <c r="BK152" s="146">
        <f>ROUND(I152*H152,2)</f>
        <v>0</v>
      </c>
      <c r="BL152" s="17" t="s">
        <v>125</v>
      </c>
      <c r="BM152" s="145" t="s">
        <v>158</v>
      </c>
    </row>
    <row r="153" spans="1:65" s="13" customFormat="1" ht="11.25">
      <c r="B153" s="147"/>
      <c r="D153" s="148" t="s">
        <v>127</v>
      </c>
      <c r="E153" s="149" t="s">
        <v>1</v>
      </c>
      <c r="F153" s="150" t="s">
        <v>159</v>
      </c>
      <c r="H153" s="151">
        <v>1334.04</v>
      </c>
      <c r="L153" s="147"/>
      <c r="M153" s="152"/>
      <c r="N153" s="153"/>
      <c r="O153" s="153"/>
      <c r="P153" s="153"/>
      <c r="Q153" s="153"/>
      <c r="R153" s="153"/>
      <c r="S153" s="153"/>
      <c r="T153" s="154"/>
      <c r="AT153" s="149" t="s">
        <v>127</v>
      </c>
      <c r="AU153" s="149" t="s">
        <v>77</v>
      </c>
      <c r="AV153" s="13" t="s">
        <v>79</v>
      </c>
      <c r="AW153" s="13" t="s">
        <v>27</v>
      </c>
      <c r="AX153" s="13" t="s">
        <v>77</v>
      </c>
      <c r="AY153" s="149" t="s">
        <v>119</v>
      </c>
    </row>
    <row r="154" spans="1:65" s="2" customFormat="1" ht="24.2" customHeight="1">
      <c r="A154" s="29"/>
      <c r="B154" s="134"/>
      <c r="C154" s="135" t="s">
        <v>160</v>
      </c>
      <c r="D154" s="135" t="s">
        <v>120</v>
      </c>
      <c r="E154" s="136" t="s">
        <v>161</v>
      </c>
      <c r="F154" s="137" t="s">
        <v>162</v>
      </c>
      <c r="G154" s="138" t="s">
        <v>137</v>
      </c>
      <c r="H154" s="139">
        <v>76.602000000000004</v>
      </c>
      <c r="I154" s="140">
        <v>0</v>
      </c>
      <c r="J154" s="140">
        <f>ROUND(I154*H154,2)</f>
        <v>0</v>
      </c>
      <c r="K154" s="137" t="s">
        <v>124</v>
      </c>
      <c r="L154" s="30"/>
      <c r="M154" s="141" t="s">
        <v>1</v>
      </c>
      <c r="N154" s="142" t="s">
        <v>35</v>
      </c>
      <c r="O154" s="143">
        <v>0.31</v>
      </c>
      <c r="P154" s="143">
        <f>O154*H154</f>
        <v>23.74662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5" t="s">
        <v>125</v>
      </c>
      <c r="AT154" s="145" t="s">
        <v>120</v>
      </c>
      <c r="AU154" s="145" t="s">
        <v>77</v>
      </c>
      <c r="AY154" s="17" t="s">
        <v>119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77</v>
      </c>
      <c r="BK154" s="146">
        <f>ROUND(I154*H154,2)</f>
        <v>0</v>
      </c>
      <c r="BL154" s="17" t="s">
        <v>125</v>
      </c>
      <c r="BM154" s="145" t="s">
        <v>163</v>
      </c>
    </row>
    <row r="155" spans="1:65" s="13" customFormat="1" ht="22.5">
      <c r="B155" s="147"/>
      <c r="D155" s="148" t="s">
        <v>127</v>
      </c>
      <c r="E155" s="149" t="s">
        <v>1</v>
      </c>
      <c r="F155" s="150" t="s">
        <v>164</v>
      </c>
      <c r="H155" s="151">
        <v>76.602000000000004</v>
      </c>
      <c r="L155" s="147"/>
      <c r="M155" s="152"/>
      <c r="N155" s="153"/>
      <c r="O155" s="153"/>
      <c r="P155" s="153"/>
      <c r="Q155" s="153"/>
      <c r="R155" s="153"/>
      <c r="S155" s="153"/>
      <c r="T155" s="154"/>
      <c r="AT155" s="149" t="s">
        <v>127</v>
      </c>
      <c r="AU155" s="149" t="s">
        <v>77</v>
      </c>
      <c r="AV155" s="13" t="s">
        <v>79</v>
      </c>
      <c r="AW155" s="13" t="s">
        <v>27</v>
      </c>
      <c r="AX155" s="13" t="s">
        <v>77</v>
      </c>
      <c r="AY155" s="149" t="s">
        <v>119</v>
      </c>
    </row>
    <row r="156" spans="1:65" s="2" customFormat="1" ht="14.45" customHeight="1">
      <c r="A156" s="29"/>
      <c r="B156" s="134"/>
      <c r="C156" s="162" t="s">
        <v>165</v>
      </c>
      <c r="D156" s="162" t="s">
        <v>166</v>
      </c>
      <c r="E156" s="163" t="s">
        <v>167</v>
      </c>
      <c r="F156" s="164" t="s">
        <v>168</v>
      </c>
      <c r="G156" s="165" t="s">
        <v>169</v>
      </c>
      <c r="H156" s="166">
        <v>137.88399999999999</v>
      </c>
      <c r="I156" s="167">
        <v>0</v>
      </c>
      <c r="J156" s="167">
        <f>ROUND(I156*H156,2)</f>
        <v>0</v>
      </c>
      <c r="K156" s="164" t="s">
        <v>124</v>
      </c>
      <c r="L156" s="168"/>
      <c r="M156" s="169" t="s">
        <v>1</v>
      </c>
      <c r="N156" s="170" t="s">
        <v>35</v>
      </c>
      <c r="O156" s="143">
        <v>0</v>
      </c>
      <c r="P156" s="143">
        <f>O156*H156</f>
        <v>0</v>
      </c>
      <c r="Q156" s="143">
        <v>1</v>
      </c>
      <c r="R156" s="143">
        <f>Q156*H156</f>
        <v>137.88399999999999</v>
      </c>
      <c r="S156" s="143">
        <v>0</v>
      </c>
      <c r="T156" s="14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5" t="s">
        <v>160</v>
      </c>
      <c r="AT156" s="145" t="s">
        <v>166</v>
      </c>
      <c r="AU156" s="145" t="s">
        <v>77</v>
      </c>
      <c r="AY156" s="17" t="s">
        <v>119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77</v>
      </c>
      <c r="BK156" s="146">
        <f>ROUND(I156*H156,2)</f>
        <v>0</v>
      </c>
      <c r="BL156" s="17" t="s">
        <v>125</v>
      </c>
      <c r="BM156" s="145" t="s">
        <v>170</v>
      </c>
    </row>
    <row r="157" spans="1:65" s="13" customFormat="1" ht="22.5">
      <c r="B157" s="147"/>
      <c r="D157" s="148" t="s">
        <v>127</v>
      </c>
      <c r="E157" s="149" t="s">
        <v>1</v>
      </c>
      <c r="F157" s="150" t="s">
        <v>171</v>
      </c>
      <c r="H157" s="151">
        <v>137.88399999999999</v>
      </c>
      <c r="L157" s="147"/>
      <c r="M157" s="152"/>
      <c r="N157" s="153"/>
      <c r="O157" s="153"/>
      <c r="P157" s="153"/>
      <c r="Q157" s="153"/>
      <c r="R157" s="153"/>
      <c r="S157" s="153"/>
      <c r="T157" s="154"/>
      <c r="AT157" s="149" t="s">
        <v>127</v>
      </c>
      <c r="AU157" s="149" t="s">
        <v>77</v>
      </c>
      <c r="AV157" s="13" t="s">
        <v>79</v>
      </c>
      <c r="AW157" s="13" t="s">
        <v>27</v>
      </c>
      <c r="AX157" s="13" t="s">
        <v>77</v>
      </c>
      <c r="AY157" s="149" t="s">
        <v>119</v>
      </c>
    </row>
    <row r="158" spans="1:65" s="2" customFormat="1" ht="24.2" customHeight="1">
      <c r="A158" s="29"/>
      <c r="B158" s="134"/>
      <c r="C158" s="135" t="s">
        <v>172</v>
      </c>
      <c r="D158" s="135" t="s">
        <v>120</v>
      </c>
      <c r="E158" s="136" t="s">
        <v>173</v>
      </c>
      <c r="F158" s="137" t="s">
        <v>174</v>
      </c>
      <c r="G158" s="138" t="s">
        <v>169</v>
      </c>
      <c r="H158" s="139">
        <v>120.06399999999999</v>
      </c>
      <c r="I158" s="140">
        <v>0</v>
      </c>
      <c r="J158" s="140">
        <f>ROUND(I158*H158,2)</f>
        <v>0</v>
      </c>
      <c r="K158" s="137" t="s">
        <v>124</v>
      </c>
      <c r="L158" s="30"/>
      <c r="M158" s="141" t="s">
        <v>1</v>
      </c>
      <c r="N158" s="142" t="s">
        <v>35</v>
      </c>
      <c r="O158" s="143">
        <v>0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5" t="s">
        <v>125</v>
      </c>
      <c r="AT158" s="145" t="s">
        <v>120</v>
      </c>
      <c r="AU158" s="145" t="s">
        <v>77</v>
      </c>
      <c r="AY158" s="17" t="s">
        <v>119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77</v>
      </c>
      <c r="BK158" s="146">
        <f>ROUND(I158*H158,2)</f>
        <v>0</v>
      </c>
      <c r="BL158" s="17" t="s">
        <v>125</v>
      </c>
      <c r="BM158" s="145" t="s">
        <v>175</v>
      </c>
    </row>
    <row r="159" spans="1:65" s="13" customFormat="1" ht="11.25">
      <c r="B159" s="147"/>
      <c r="D159" s="148" t="s">
        <v>127</v>
      </c>
      <c r="E159" s="149" t="s">
        <v>1</v>
      </c>
      <c r="F159" s="150" t="s">
        <v>176</v>
      </c>
      <c r="H159" s="151">
        <v>120.06399999999999</v>
      </c>
      <c r="L159" s="147"/>
      <c r="M159" s="152"/>
      <c r="N159" s="153"/>
      <c r="O159" s="153"/>
      <c r="P159" s="153"/>
      <c r="Q159" s="153"/>
      <c r="R159" s="153"/>
      <c r="S159" s="153"/>
      <c r="T159" s="154"/>
      <c r="AT159" s="149" t="s">
        <v>127</v>
      </c>
      <c r="AU159" s="149" t="s">
        <v>77</v>
      </c>
      <c r="AV159" s="13" t="s">
        <v>79</v>
      </c>
      <c r="AW159" s="13" t="s">
        <v>27</v>
      </c>
      <c r="AX159" s="13" t="s">
        <v>70</v>
      </c>
      <c r="AY159" s="149" t="s">
        <v>119</v>
      </c>
    </row>
    <row r="160" spans="1:65" s="2" customFormat="1" ht="14.45" customHeight="1">
      <c r="A160" s="29"/>
      <c r="B160" s="134"/>
      <c r="C160" s="135" t="s">
        <v>177</v>
      </c>
      <c r="D160" s="135" t="s">
        <v>120</v>
      </c>
      <c r="E160" s="136" t="s">
        <v>178</v>
      </c>
      <c r="F160" s="137" t="s">
        <v>179</v>
      </c>
      <c r="G160" s="138" t="s">
        <v>123</v>
      </c>
      <c r="H160" s="139">
        <v>49.41</v>
      </c>
      <c r="I160" s="140">
        <v>0</v>
      </c>
      <c r="J160" s="140">
        <f>ROUND(I160*H160,2)</f>
        <v>0</v>
      </c>
      <c r="K160" s="137" t="s">
        <v>124</v>
      </c>
      <c r="L160" s="30"/>
      <c r="M160" s="141" t="s">
        <v>1</v>
      </c>
      <c r="N160" s="142" t="s">
        <v>35</v>
      </c>
      <c r="O160" s="143">
        <v>3.5000000000000003E-2</v>
      </c>
      <c r="P160" s="143">
        <f>O160*H160</f>
        <v>1.7293499999999999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5" t="s">
        <v>125</v>
      </c>
      <c r="AT160" s="145" t="s">
        <v>120</v>
      </c>
      <c r="AU160" s="145" t="s">
        <v>77</v>
      </c>
      <c r="AY160" s="17" t="s">
        <v>119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77</v>
      </c>
      <c r="BK160" s="146">
        <f>ROUND(I160*H160,2)</f>
        <v>0</v>
      </c>
      <c r="BL160" s="17" t="s">
        <v>125</v>
      </c>
      <c r="BM160" s="145" t="s">
        <v>180</v>
      </c>
    </row>
    <row r="161" spans="1:65" s="15" customFormat="1" ht="11.25">
      <c r="B161" s="171"/>
      <c r="D161" s="148" t="s">
        <v>127</v>
      </c>
      <c r="E161" s="172" t="s">
        <v>1</v>
      </c>
      <c r="F161" s="173" t="s">
        <v>181</v>
      </c>
      <c r="H161" s="172" t="s">
        <v>1</v>
      </c>
      <c r="L161" s="171"/>
      <c r="M161" s="174"/>
      <c r="N161" s="175"/>
      <c r="O161" s="175"/>
      <c r="P161" s="175"/>
      <c r="Q161" s="175"/>
      <c r="R161" s="175"/>
      <c r="S161" s="175"/>
      <c r="T161" s="176"/>
      <c r="AT161" s="172" t="s">
        <v>127</v>
      </c>
      <c r="AU161" s="172" t="s">
        <v>77</v>
      </c>
      <c r="AV161" s="15" t="s">
        <v>77</v>
      </c>
      <c r="AW161" s="15" t="s">
        <v>27</v>
      </c>
      <c r="AX161" s="15" t="s">
        <v>70</v>
      </c>
      <c r="AY161" s="172" t="s">
        <v>119</v>
      </c>
    </row>
    <row r="162" spans="1:65" s="13" customFormat="1" ht="11.25">
      <c r="B162" s="147"/>
      <c r="D162" s="148" t="s">
        <v>127</v>
      </c>
      <c r="E162" s="149" t="s">
        <v>1</v>
      </c>
      <c r="F162" s="150" t="s">
        <v>182</v>
      </c>
      <c r="H162" s="151">
        <v>49.41</v>
      </c>
      <c r="L162" s="147"/>
      <c r="M162" s="152"/>
      <c r="N162" s="153"/>
      <c r="O162" s="153"/>
      <c r="P162" s="153"/>
      <c r="Q162" s="153"/>
      <c r="R162" s="153"/>
      <c r="S162" s="153"/>
      <c r="T162" s="154"/>
      <c r="AT162" s="149" t="s">
        <v>127</v>
      </c>
      <c r="AU162" s="149" t="s">
        <v>77</v>
      </c>
      <c r="AV162" s="13" t="s">
        <v>79</v>
      </c>
      <c r="AW162" s="13" t="s">
        <v>27</v>
      </c>
      <c r="AX162" s="13" t="s">
        <v>77</v>
      </c>
      <c r="AY162" s="149" t="s">
        <v>119</v>
      </c>
    </row>
    <row r="163" spans="1:65" s="2" customFormat="1" ht="14.45" customHeight="1">
      <c r="A163" s="29"/>
      <c r="B163" s="134"/>
      <c r="C163" s="135" t="s">
        <v>183</v>
      </c>
      <c r="D163" s="135" t="s">
        <v>120</v>
      </c>
      <c r="E163" s="136" t="s">
        <v>184</v>
      </c>
      <c r="F163" s="137" t="s">
        <v>185</v>
      </c>
      <c r="G163" s="138" t="s">
        <v>123</v>
      </c>
      <c r="H163" s="139">
        <v>200</v>
      </c>
      <c r="I163" s="140">
        <v>0</v>
      </c>
      <c r="J163" s="140">
        <f>ROUND(I163*H163,2)</f>
        <v>0</v>
      </c>
      <c r="K163" s="137" t="s">
        <v>124</v>
      </c>
      <c r="L163" s="30"/>
      <c r="M163" s="141" t="s">
        <v>1</v>
      </c>
      <c r="N163" s="142" t="s">
        <v>35</v>
      </c>
      <c r="O163" s="143">
        <v>0.107</v>
      </c>
      <c r="P163" s="143">
        <f>O163*H163</f>
        <v>21.4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5" t="s">
        <v>125</v>
      </c>
      <c r="AT163" s="145" t="s">
        <v>120</v>
      </c>
      <c r="AU163" s="145" t="s">
        <v>77</v>
      </c>
      <c r="AY163" s="17" t="s">
        <v>119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77</v>
      </c>
      <c r="BK163" s="146">
        <f>ROUND(I163*H163,2)</f>
        <v>0</v>
      </c>
      <c r="BL163" s="17" t="s">
        <v>125</v>
      </c>
      <c r="BM163" s="145" t="s">
        <v>186</v>
      </c>
    </row>
    <row r="164" spans="1:65" s="13" customFormat="1" ht="11.25">
      <c r="B164" s="147"/>
      <c r="D164" s="148" t="s">
        <v>127</v>
      </c>
      <c r="E164" s="149" t="s">
        <v>1</v>
      </c>
      <c r="F164" s="150" t="s">
        <v>133</v>
      </c>
      <c r="H164" s="151">
        <v>200</v>
      </c>
      <c r="L164" s="147"/>
      <c r="M164" s="152"/>
      <c r="N164" s="153"/>
      <c r="O164" s="153"/>
      <c r="P164" s="153"/>
      <c r="Q164" s="153"/>
      <c r="R164" s="153"/>
      <c r="S164" s="153"/>
      <c r="T164" s="154"/>
      <c r="AT164" s="149" t="s">
        <v>127</v>
      </c>
      <c r="AU164" s="149" t="s">
        <v>77</v>
      </c>
      <c r="AV164" s="13" t="s">
        <v>79</v>
      </c>
      <c r="AW164" s="13" t="s">
        <v>27</v>
      </c>
      <c r="AX164" s="13" t="s">
        <v>77</v>
      </c>
      <c r="AY164" s="149" t="s">
        <v>119</v>
      </c>
    </row>
    <row r="165" spans="1:65" s="2" customFormat="1" ht="24.2" customHeight="1">
      <c r="A165" s="29"/>
      <c r="B165" s="134"/>
      <c r="C165" s="135" t="s">
        <v>187</v>
      </c>
      <c r="D165" s="135" t="s">
        <v>120</v>
      </c>
      <c r="E165" s="136" t="s">
        <v>188</v>
      </c>
      <c r="F165" s="137" t="s">
        <v>189</v>
      </c>
      <c r="G165" s="138" t="s">
        <v>123</v>
      </c>
      <c r="H165" s="139">
        <v>200</v>
      </c>
      <c r="I165" s="140">
        <v>0</v>
      </c>
      <c r="J165" s="140">
        <f>ROUND(I165*H165,2)</f>
        <v>0</v>
      </c>
      <c r="K165" s="137" t="s">
        <v>124</v>
      </c>
      <c r="L165" s="30"/>
      <c r="M165" s="141" t="s">
        <v>1</v>
      </c>
      <c r="N165" s="142" t="s">
        <v>35</v>
      </c>
      <c r="O165" s="143">
        <v>0.26300000000000001</v>
      </c>
      <c r="P165" s="143">
        <f>O165*H165</f>
        <v>52.6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5" t="s">
        <v>125</v>
      </c>
      <c r="AT165" s="145" t="s">
        <v>120</v>
      </c>
      <c r="AU165" s="145" t="s">
        <v>77</v>
      </c>
      <c r="AY165" s="17" t="s">
        <v>119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77</v>
      </c>
      <c r="BK165" s="146">
        <f>ROUND(I165*H165,2)</f>
        <v>0</v>
      </c>
      <c r="BL165" s="17" t="s">
        <v>125</v>
      </c>
      <c r="BM165" s="145" t="s">
        <v>190</v>
      </c>
    </row>
    <row r="166" spans="1:65" s="13" customFormat="1" ht="11.25">
      <c r="B166" s="147"/>
      <c r="D166" s="148" t="s">
        <v>127</v>
      </c>
      <c r="E166" s="149" t="s">
        <v>1</v>
      </c>
      <c r="F166" s="150" t="s">
        <v>133</v>
      </c>
      <c r="H166" s="151">
        <v>200</v>
      </c>
      <c r="L166" s="147"/>
      <c r="M166" s="152"/>
      <c r="N166" s="153"/>
      <c r="O166" s="153"/>
      <c r="P166" s="153"/>
      <c r="Q166" s="153"/>
      <c r="R166" s="153"/>
      <c r="S166" s="153"/>
      <c r="T166" s="154"/>
      <c r="AT166" s="149" t="s">
        <v>127</v>
      </c>
      <c r="AU166" s="149" t="s">
        <v>77</v>
      </c>
      <c r="AV166" s="13" t="s">
        <v>79</v>
      </c>
      <c r="AW166" s="13" t="s">
        <v>27</v>
      </c>
      <c r="AX166" s="13" t="s">
        <v>77</v>
      </c>
      <c r="AY166" s="149" t="s">
        <v>119</v>
      </c>
    </row>
    <row r="167" spans="1:65" s="2" customFormat="1" ht="14.45" customHeight="1">
      <c r="A167" s="29"/>
      <c r="B167" s="134"/>
      <c r="C167" s="135" t="s">
        <v>191</v>
      </c>
      <c r="D167" s="135" t="s">
        <v>120</v>
      </c>
      <c r="E167" s="136" t="s">
        <v>192</v>
      </c>
      <c r="F167" s="137" t="s">
        <v>193</v>
      </c>
      <c r="G167" s="138" t="s">
        <v>123</v>
      </c>
      <c r="H167" s="139">
        <v>200</v>
      </c>
      <c r="I167" s="140">
        <v>0</v>
      </c>
      <c r="J167" s="140">
        <f>ROUND(I167*H167,2)</f>
        <v>0</v>
      </c>
      <c r="K167" s="137" t="s">
        <v>124</v>
      </c>
      <c r="L167" s="30"/>
      <c r="M167" s="141" t="s">
        <v>1</v>
      </c>
      <c r="N167" s="142" t="s">
        <v>35</v>
      </c>
      <c r="O167" s="143">
        <v>1.6E-2</v>
      </c>
      <c r="P167" s="143">
        <f>O167*H167</f>
        <v>3.2</v>
      </c>
      <c r="Q167" s="143">
        <v>3.9712000000000003E-3</v>
      </c>
      <c r="R167" s="143">
        <f>Q167*H167</f>
        <v>0.79424000000000006</v>
      </c>
      <c r="S167" s="143">
        <v>0</v>
      </c>
      <c r="T167" s="1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5" t="s">
        <v>125</v>
      </c>
      <c r="AT167" s="145" t="s">
        <v>120</v>
      </c>
      <c r="AU167" s="145" t="s">
        <v>77</v>
      </c>
      <c r="AY167" s="17" t="s">
        <v>119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77</v>
      </c>
      <c r="BK167" s="146">
        <f>ROUND(I167*H167,2)</f>
        <v>0</v>
      </c>
      <c r="BL167" s="17" t="s">
        <v>125</v>
      </c>
      <c r="BM167" s="145" t="s">
        <v>194</v>
      </c>
    </row>
    <row r="168" spans="1:65" s="13" customFormat="1" ht="11.25">
      <c r="B168" s="147"/>
      <c r="D168" s="148" t="s">
        <v>127</v>
      </c>
      <c r="E168" s="149" t="s">
        <v>1</v>
      </c>
      <c r="F168" s="150" t="s">
        <v>195</v>
      </c>
      <c r="H168" s="151">
        <v>200</v>
      </c>
      <c r="L168" s="147"/>
      <c r="M168" s="152"/>
      <c r="N168" s="153"/>
      <c r="O168" s="153"/>
      <c r="P168" s="153"/>
      <c r="Q168" s="153"/>
      <c r="R168" s="153"/>
      <c r="S168" s="153"/>
      <c r="T168" s="154"/>
      <c r="AT168" s="149" t="s">
        <v>127</v>
      </c>
      <c r="AU168" s="149" t="s">
        <v>77</v>
      </c>
      <c r="AV168" s="13" t="s">
        <v>79</v>
      </c>
      <c r="AW168" s="13" t="s">
        <v>27</v>
      </c>
      <c r="AX168" s="13" t="s">
        <v>70</v>
      </c>
      <c r="AY168" s="149" t="s">
        <v>119</v>
      </c>
    </row>
    <row r="169" spans="1:65" s="14" customFormat="1" ht="11.25">
      <c r="B169" s="155"/>
      <c r="D169" s="148" t="s">
        <v>127</v>
      </c>
      <c r="E169" s="156" t="s">
        <v>1</v>
      </c>
      <c r="F169" s="157" t="s">
        <v>129</v>
      </c>
      <c r="H169" s="158">
        <v>200</v>
      </c>
      <c r="L169" s="155"/>
      <c r="M169" s="159"/>
      <c r="N169" s="160"/>
      <c r="O169" s="160"/>
      <c r="P169" s="160"/>
      <c r="Q169" s="160"/>
      <c r="R169" s="160"/>
      <c r="S169" s="160"/>
      <c r="T169" s="161"/>
      <c r="AT169" s="156" t="s">
        <v>127</v>
      </c>
      <c r="AU169" s="156" t="s">
        <v>77</v>
      </c>
      <c r="AV169" s="14" t="s">
        <v>125</v>
      </c>
      <c r="AW169" s="14" t="s">
        <v>27</v>
      </c>
      <c r="AX169" s="14" t="s">
        <v>77</v>
      </c>
      <c r="AY169" s="156" t="s">
        <v>119</v>
      </c>
    </row>
    <row r="170" spans="1:65" s="2" customFormat="1" ht="14.45" customHeight="1">
      <c r="A170" s="29"/>
      <c r="B170" s="134"/>
      <c r="C170" s="162" t="s">
        <v>8</v>
      </c>
      <c r="D170" s="162" t="s">
        <v>166</v>
      </c>
      <c r="E170" s="163" t="s">
        <v>196</v>
      </c>
      <c r="F170" s="164" t="s">
        <v>197</v>
      </c>
      <c r="G170" s="165" t="s">
        <v>198</v>
      </c>
      <c r="H170" s="166">
        <v>5</v>
      </c>
      <c r="I170" s="167">
        <v>0</v>
      </c>
      <c r="J170" s="167">
        <f>ROUND(I170*H170,2)</f>
        <v>0</v>
      </c>
      <c r="K170" s="164" t="s">
        <v>124</v>
      </c>
      <c r="L170" s="168"/>
      <c r="M170" s="169" t="s">
        <v>1</v>
      </c>
      <c r="N170" s="170" t="s">
        <v>35</v>
      </c>
      <c r="O170" s="143">
        <v>0</v>
      </c>
      <c r="P170" s="143">
        <f>O170*H170</f>
        <v>0</v>
      </c>
      <c r="Q170" s="143">
        <v>1E-3</v>
      </c>
      <c r="R170" s="143">
        <f>Q170*H170</f>
        <v>5.0000000000000001E-3</v>
      </c>
      <c r="S170" s="143">
        <v>0</v>
      </c>
      <c r="T170" s="1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5" t="s">
        <v>160</v>
      </c>
      <c r="AT170" s="145" t="s">
        <v>166</v>
      </c>
      <c r="AU170" s="145" t="s">
        <v>77</v>
      </c>
      <c r="AY170" s="17" t="s">
        <v>119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77</v>
      </c>
      <c r="BK170" s="146">
        <f>ROUND(I170*H170,2)</f>
        <v>0</v>
      </c>
      <c r="BL170" s="17" t="s">
        <v>125</v>
      </c>
      <c r="BM170" s="145" t="s">
        <v>199</v>
      </c>
    </row>
    <row r="171" spans="1:65" s="13" customFormat="1" ht="11.25">
      <c r="B171" s="147"/>
      <c r="D171" s="148" t="s">
        <v>127</v>
      </c>
      <c r="F171" s="150" t="s">
        <v>200</v>
      </c>
      <c r="H171" s="151">
        <v>5</v>
      </c>
      <c r="L171" s="147"/>
      <c r="M171" s="152"/>
      <c r="N171" s="153"/>
      <c r="O171" s="153"/>
      <c r="P171" s="153"/>
      <c r="Q171" s="153"/>
      <c r="R171" s="153"/>
      <c r="S171" s="153"/>
      <c r="T171" s="154"/>
      <c r="AT171" s="149" t="s">
        <v>127</v>
      </c>
      <c r="AU171" s="149" t="s">
        <v>77</v>
      </c>
      <c r="AV171" s="13" t="s">
        <v>79</v>
      </c>
      <c r="AW171" s="13" t="s">
        <v>3</v>
      </c>
      <c r="AX171" s="13" t="s">
        <v>77</v>
      </c>
      <c r="AY171" s="149" t="s">
        <v>119</v>
      </c>
    </row>
    <row r="172" spans="1:65" s="12" customFormat="1" ht="25.9" customHeight="1">
      <c r="B172" s="124"/>
      <c r="D172" s="125" t="s">
        <v>69</v>
      </c>
      <c r="E172" s="126" t="s">
        <v>201</v>
      </c>
      <c r="F172" s="126" t="s">
        <v>202</v>
      </c>
      <c r="J172" s="127">
        <f>BK172</f>
        <v>0</v>
      </c>
      <c r="L172" s="124"/>
      <c r="M172" s="128"/>
      <c r="N172" s="129"/>
      <c r="O172" s="129"/>
      <c r="P172" s="130">
        <f>P173+P210+P263+P268+P342+P350</f>
        <v>4579.5456410000015</v>
      </c>
      <c r="Q172" s="129"/>
      <c r="R172" s="130">
        <f>R173+R210+R263+R268+R342+R350</f>
        <v>345.76023377344001</v>
      </c>
      <c r="S172" s="129"/>
      <c r="T172" s="131">
        <f>T173+T210+T263+T268+T342+T350</f>
        <v>57.601299499999996</v>
      </c>
      <c r="AR172" s="125" t="s">
        <v>77</v>
      </c>
      <c r="AT172" s="132" t="s">
        <v>69</v>
      </c>
      <c r="AU172" s="132" t="s">
        <v>70</v>
      </c>
      <c r="AY172" s="125" t="s">
        <v>119</v>
      </c>
      <c r="BK172" s="133">
        <f>BK173+BK210+BK263+BK268+BK342+BK350</f>
        <v>0</v>
      </c>
    </row>
    <row r="173" spans="1:65" s="12" customFormat="1" ht="22.9" customHeight="1">
      <c r="B173" s="124"/>
      <c r="D173" s="125" t="s">
        <v>69</v>
      </c>
      <c r="E173" s="177" t="s">
        <v>79</v>
      </c>
      <c r="F173" s="177" t="s">
        <v>203</v>
      </c>
      <c r="J173" s="178">
        <f>BK173</f>
        <v>0</v>
      </c>
      <c r="L173" s="124"/>
      <c r="M173" s="128"/>
      <c r="N173" s="129"/>
      <c r="O173" s="129"/>
      <c r="P173" s="130">
        <f>SUM(P174:P209)</f>
        <v>1581.9431400000001</v>
      </c>
      <c r="Q173" s="129"/>
      <c r="R173" s="130">
        <f>SUM(R174:R209)</f>
        <v>213.75652957400001</v>
      </c>
      <c r="S173" s="129"/>
      <c r="T173" s="131">
        <f>SUM(T174:T209)</f>
        <v>0</v>
      </c>
      <c r="AR173" s="125" t="s">
        <v>77</v>
      </c>
      <c r="AT173" s="132" t="s">
        <v>69</v>
      </c>
      <c r="AU173" s="132" t="s">
        <v>77</v>
      </c>
      <c r="AY173" s="125" t="s">
        <v>119</v>
      </c>
      <c r="BK173" s="133">
        <f>SUM(BK174:BK209)</f>
        <v>0</v>
      </c>
    </row>
    <row r="174" spans="1:65" s="2" customFormat="1" ht="24.2" customHeight="1">
      <c r="A174" s="29"/>
      <c r="B174" s="134"/>
      <c r="C174" s="135" t="s">
        <v>204</v>
      </c>
      <c r="D174" s="135" t="s">
        <v>120</v>
      </c>
      <c r="E174" s="136" t="s">
        <v>205</v>
      </c>
      <c r="F174" s="137" t="s">
        <v>206</v>
      </c>
      <c r="G174" s="138" t="s">
        <v>207</v>
      </c>
      <c r="H174" s="139">
        <v>14</v>
      </c>
      <c r="I174" s="140">
        <v>0</v>
      </c>
      <c r="J174" s="140">
        <f>ROUND(I174*H174,2)</f>
        <v>0</v>
      </c>
      <c r="K174" s="137" t="s">
        <v>124</v>
      </c>
      <c r="L174" s="30"/>
      <c r="M174" s="141" t="s">
        <v>1</v>
      </c>
      <c r="N174" s="142" t="s">
        <v>35</v>
      </c>
      <c r="O174" s="143">
        <v>0.23</v>
      </c>
      <c r="P174" s="143">
        <f>O174*H174</f>
        <v>3.22</v>
      </c>
      <c r="Q174" s="143">
        <v>0.2305828</v>
      </c>
      <c r="R174" s="143">
        <f>Q174*H174</f>
        <v>3.2281591999999999</v>
      </c>
      <c r="S174" s="143">
        <v>0</v>
      </c>
      <c r="T174" s="14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5" t="s">
        <v>125</v>
      </c>
      <c r="AT174" s="145" t="s">
        <v>120</v>
      </c>
      <c r="AU174" s="145" t="s">
        <v>79</v>
      </c>
      <c r="AY174" s="17" t="s">
        <v>119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77</v>
      </c>
      <c r="BK174" s="146">
        <f>ROUND(I174*H174,2)</f>
        <v>0</v>
      </c>
      <c r="BL174" s="17" t="s">
        <v>125</v>
      </c>
      <c r="BM174" s="145" t="s">
        <v>208</v>
      </c>
    </row>
    <row r="175" spans="1:65" s="13" customFormat="1" ht="11.25">
      <c r="B175" s="147"/>
      <c r="D175" s="148" t="s">
        <v>127</v>
      </c>
      <c r="E175" s="149" t="s">
        <v>1</v>
      </c>
      <c r="F175" s="150" t="s">
        <v>209</v>
      </c>
      <c r="H175" s="151">
        <v>14</v>
      </c>
      <c r="L175" s="147"/>
      <c r="M175" s="152"/>
      <c r="N175" s="153"/>
      <c r="O175" s="153"/>
      <c r="P175" s="153"/>
      <c r="Q175" s="153"/>
      <c r="R175" s="153"/>
      <c r="S175" s="153"/>
      <c r="T175" s="154"/>
      <c r="AT175" s="149" t="s">
        <v>127</v>
      </c>
      <c r="AU175" s="149" t="s">
        <v>79</v>
      </c>
      <c r="AV175" s="13" t="s">
        <v>79</v>
      </c>
      <c r="AW175" s="13" t="s">
        <v>27</v>
      </c>
      <c r="AX175" s="13" t="s">
        <v>77</v>
      </c>
      <c r="AY175" s="149" t="s">
        <v>119</v>
      </c>
    </row>
    <row r="176" spans="1:65" s="2" customFormat="1" ht="24.2" customHeight="1">
      <c r="A176" s="29"/>
      <c r="B176" s="134"/>
      <c r="C176" s="135" t="s">
        <v>210</v>
      </c>
      <c r="D176" s="135" t="s">
        <v>120</v>
      </c>
      <c r="E176" s="136" t="s">
        <v>211</v>
      </c>
      <c r="F176" s="137" t="s">
        <v>212</v>
      </c>
      <c r="G176" s="138" t="s">
        <v>123</v>
      </c>
      <c r="H176" s="139">
        <v>112.036</v>
      </c>
      <c r="I176" s="140">
        <v>0</v>
      </c>
      <c r="J176" s="140">
        <f>ROUND(I176*H176,2)</f>
        <v>0</v>
      </c>
      <c r="K176" s="137" t="s">
        <v>124</v>
      </c>
      <c r="L176" s="30"/>
      <c r="M176" s="141" t="s">
        <v>1</v>
      </c>
      <c r="N176" s="142" t="s">
        <v>35</v>
      </c>
      <c r="O176" s="143">
        <v>0.06</v>
      </c>
      <c r="P176" s="143">
        <f>O176*H176</f>
        <v>6.7221599999999997</v>
      </c>
      <c r="Q176" s="143">
        <v>1.3750000000000001E-4</v>
      </c>
      <c r="R176" s="143">
        <f>Q176*H176</f>
        <v>1.5404950000000001E-2</v>
      </c>
      <c r="S176" s="143">
        <v>0</v>
      </c>
      <c r="T176" s="14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5" t="s">
        <v>125</v>
      </c>
      <c r="AT176" s="145" t="s">
        <v>120</v>
      </c>
      <c r="AU176" s="145" t="s">
        <v>79</v>
      </c>
      <c r="AY176" s="17" t="s">
        <v>119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77</v>
      </c>
      <c r="BK176" s="146">
        <f>ROUND(I176*H176,2)</f>
        <v>0</v>
      </c>
      <c r="BL176" s="17" t="s">
        <v>125</v>
      </c>
      <c r="BM176" s="145" t="s">
        <v>213</v>
      </c>
    </row>
    <row r="177" spans="1:65" s="13" customFormat="1" ht="22.5">
      <c r="B177" s="147"/>
      <c r="D177" s="148" t="s">
        <v>127</v>
      </c>
      <c r="E177" s="149" t="s">
        <v>1</v>
      </c>
      <c r="F177" s="150" t="s">
        <v>214</v>
      </c>
      <c r="H177" s="151">
        <v>13.215999999999999</v>
      </c>
      <c r="L177" s="147"/>
      <c r="M177" s="152"/>
      <c r="N177" s="153"/>
      <c r="O177" s="153"/>
      <c r="P177" s="153"/>
      <c r="Q177" s="153"/>
      <c r="R177" s="153"/>
      <c r="S177" s="153"/>
      <c r="T177" s="154"/>
      <c r="AT177" s="149" t="s">
        <v>127</v>
      </c>
      <c r="AU177" s="149" t="s">
        <v>79</v>
      </c>
      <c r="AV177" s="13" t="s">
        <v>79</v>
      </c>
      <c r="AW177" s="13" t="s">
        <v>27</v>
      </c>
      <c r="AX177" s="13" t="s">
        <v>70</v>
      </c>
      <c r="AY177" s="149" t="s">
        <v>119</v>
      </c>
    </row>
    <row r="178" spans="1:65" s="13" customFormat="1" ht="11.25">
      <c r="B178" s="147"/>
      <c r="D178" s="148" t="s">
        <v>127</v>
      </c>
      <c r="E178" s="149" t="s">
        <v>1</v>
      </c>
      <c r="F178" s="150" t="s">
        <v>215</v>
      </c>
      <c r="H178" s="151">
        <v>98.82</v>
      </c>
      <c r="L178" s="147"/>
      <c r="M178" s="152"/>
      <c r="N178" s="153"/>
      <c r="O178" s="153"/>
      <c r="P178" s="153"/>
      <c r="Q178" s="153"/>
      <c r="R178" s="153"/>
      <c r="S178" s="153"/>
      <c r="T178" s="154"/>
      <c r="AT178" s="149" t="s">
        <v>127</v>
      </c>
      <c r="AU178" s="149" t="s">
        <v>79</v>
      </c>
      <c r="AV178" s="13" t="s">
        <v>79</v>
      </c>
      <c r="AW178" s="13" t="s">
        <v>27</v>
      </c>
      <c r="AX178" s="13" t="s">
        <v>70</v>
      </c>
      <c r="AY178" s="149" t="s">
        <v>119</v>
      </c>
    </row>
    <row r="179" spans="1:65" s="14" customFormat="1" ht="11.25">
      <c r="B179" s="155"/>
      <c r="D179" s="148" t="s">
        <v>127</v>
      </c>
      <c r="E179" s="156" t="s">
        <v>1</v>
      </c>
      <c r="F179" s="157" t="s">
        <v>129</v>
      </c>
      <c r="H179" s="158">
        <v>112.03599999999999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127</v>
      </c>
      <c r="AU179" s="156" t="s">
        <v>79</v>
      </c>
      <c r="AV179" s="14" t="s">
        <v>125</v>
      </c>
      <c r="AW179" s="14" t="s">
        <v>27</v>
      </c>
      <c r="AX179" s="14" t="s">
        <v>77</v>
      </c>
      <c r="AY179" s="156" t="s">
        <v>119</v>
      </c>
    </row>
    <row r="180" spans="1:65" s="2" customFormat="1" ht="24.2" customHeight="1">
      <c r="A180" s="29"/>
      <c r="B180" s="134"/>
      <c r="C180" s="162" t="s">
        <v>216</v>
      </c>
      <c r="D180" s="162" t="s">
        <v>166</v>
      </c>
      <c r="E180" s="163" t="s">
        <v>217</v>
      </c>
      <c r="F180" s="164" t="s">
        <v>218</v>
      </c>
      <c r="G180" s="165" t="s">
        <v>123</v>
      </c>
      <c r="H180" s="166">
        <v>128.84100000000001</v>
      </c>
      <c r="I180" s="167">
        <v>0</v>
      </c>
      <c r="J180" s="167">
        <f>ROUND(I180*H180,2)</f>
        <v>0</v>
      </c>
      <c r="K180" s="164" t="s">
        <v>124</v>
      </c>
      <c r="L180" s="168"/>
      <c r="M180" s="169" t="s">
        <v>1</v>
      </c>
      <c r="N180" s="170" t="s">
        <v>35</v>
      </c>
      <c r="O180" s="143">
        <v>0</v>
      </c>
      <c r="P180" s="143">
        <f>O180*H180</f>
        <v>0</v>
      </c>
      <c r="Q180" s="143">
        <v>1E-3</v>
      </c>
      <c r="R180" s="143">
        <f>Q180*H180</f>
        <v>0.12884100000000001</v>
      </c>
      <c r="S180" s="143">
        <v>0</v>
      </c>
      <c r="T180" s="1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5" t="s">
        <v>160</v>
      </c>
      <c r="AT180" s="145" t="s">
        <v>166</v>
      </c>
      <c r="AU180" s="145" t="s">
        <v>79</v>
      </c>
      <c r="AY180" s="17" t="s">
        <v>119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77</v>
      </c>
      <c r="BK180" s="146">
        <f>ROUND(I180*H180,2)</f>
        <v>0</v>
      </c>
      <c r="BL180" s="17" t="s">
        <v>125</v>
      </c>
      <c r="BM180" s="145" t="s">
        <v>219</v>
      </c>
    </row>
    <row r="181" spans="1:65" s="13" customFormat="1" ht="11.25">
      <c r="B181" s="147"/>
      <c r="D181" s="148" t="s">
        <v>127</v>
      </c>
      <c r="E181" s="149" t="s">
        <v>1</v>
      </c>
      <c r="F181" s="150" t="s">
        <v>220</v>
      </c>
      <c r="H181" s="151">
        <v>128.84100000000001</v>
      </c>
      <c r="L181" s="147"/>
      <c r="M181" s="152"/>
      <c r="N181" s="153"/>
      <c r="O181" s="153"/>
      <c r="P181" s="153"/>
      <c r="Q181" s="153"/>
      <c r="R181" s="153"/>
      <c r="S181" s="153"/>
      <c r="T181" s="154"/>
      <c r="AT181" s="149" t="s">
        <v>127</v>
      </c>
      <c r="AU181" s="149" t="s">
        <v>79</v>
      </c>
      <c r="AV181" s="13" t="s">
        <v>79</v>
      </c>
      <c r="AW181" s="13" t="s">
        <v>27</v>
      </c>
      <c r="AX181" s="13" t="s">
        <v>77</v>
      </c>
      <c r="AY181" s="149" t="s">
        <v>119</v>
      </c>
    </row>
    <row r="182" spans="1:65" s="2" customFormat="1" ht="24.2" customHeight="1">
      <c r="A182" s="29"/>
      <c r="B182" s="134"/>
      <c r="C182" s="135" t="s">
        <v>221</v>
      </c>
      <c r="D182" s="135" t="s">
        <v>120</v>
      </c>
      <c r="E182" s="136" t="s">
        <v>222</v>
      </c>
      <c r="F182" s="137" t="s">
        <v>223</v>
      </c>
      <c r="G182" s="138" t="s">
        <v>207</v>
      </c>
      <c r="H182" s="139">
        <v>609.46</v>
      </c>
      <c r="I182" s="140">
        <v>0</v>
      </c>
      <c r="J182" s="140">
        <f>ROUND(I182*H182,2)</f>
        <v>0</v>
      </c>
      <c r="K182" s="137" t="s">
        <v>124</v>
      </c>
      <c r="L182" s="30"/>
      <c r="M182" s="141" t="s">
        <v>1</v>
      </c>
      <c r="N182" s="142" t="s">
        <v>35</v>
      </c>
      <c r="O182" s="143">
        <v>1.9930000000000001</v>
      </c>
      <c r="P182" s="143">
        <f>O182*H182</f>
        <v>1214.6537800000001</v>
      </c>
      <c r="Q182" s="143">
        <v>2.1657999999999999E-4</v>
      </c>
      <c r="R182" s="143">
        <f>Q182*H182</f>
        <v>0.13199684680000001</v>
      </c>
      <c r="S182" s="143">
        <v>0</v>
      </c>
      <c r="T182" s="14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5" t="s">
        <v>125</v>
      </c>
      <c r="AT182" s="145" t="s">
        <v>120</v>
      </c>
      <c r="AU182" s="145" t="s">
        <v>79</v>
      </c>
      <c r="AY182" s="17" t="s">
        <v>119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77</v>
      </c>
      <c r="BK182" s="146">
        <f>ROUND(I182*H182,2)</f>
        <v>0</v>
      </c>
      <c r="BL182" s="17" t="s">
        <v>125</v>
      </c>
      <c r="BM182" s="145" t="s">
        <v>224</v>
      </c>
    </row>
    <row r="183" spans="1:65" s="13" customFormat="1" ht="11.25">
      <c r="B183" s="147"/>
      <c r="D183" s="148" t="s">
        <v>127</v>
      </c>
      <c r="E183" s="149" t="s">
        <v>1</v>
      </c>
      <c r="F183" s="150" t="s">
        <v>225</v>
      </c>
      <c r="H183" s="151">
        <v>201.75</v>
      </c>
      <c r="L183" s="147"/>
      <c r="M183" s="152"/>
      <c r="N183" s="153"/>
      <c r="O183" s="153"/>
      <c r="P183" s="153"/>
      <c r="Q183" s="153"/>
      <c r="R183" s="153"/>
      <c r="S183" s="153"/>
      <c r="T183" s="154"/>
      <c r="AT183" s="149" t="s">
        <v>127</v>
      </c>
      <c r="AU183" s="149" t="s">
        <v>79</v>
      </c>
      <c r="AV183" s="13" t="s">
        <v>79</v>
      </c>
      <c r="AW183" s="13" t="s">
        <v>27</v>
      </c>
      <c r="AX183" s="13" t="s">
        <v>70</v>
      </c>
      <c r="AY183" s="149" t="s">
        <v>119</v>
      </c>
    </row>
    <row r="184" spans="1:65" s="13" customFormat="1" ht="11.25">
      <c r="B184" s="147"/>
      <c r="D184" s="148" t="s">
        <v>127</v>
      </c>
      <c r="E184" s="149" t="s">
        <v>1</v>
      </c>
      <c r="F184" s="150" t="s">
        <v>226</v>
      </c>
      <c r="H184" s="151">
        <v>407.71</v>
      </c>
      <c r="L184" s="147"/>
      <c r="M184" s="152"/>
      <c r="N184" s="153"/>
      <c r="O184" s="153"/>
      <c r="P184" s="153"/>
      <c r="Q184" s="153"/>
      <c r="R184" s="153"/>
      <c r="S184" s="153"/>
      <c r="T184" s="154"/>
      <c r="AT184" s="149" t="s">
        <v>127</v>
      </c>
      <c r="AU184" s="149" t="s">
        <v>79</v>
      </c>
      <c r="AV184" s="13" t="s">
        <v>79</v>
      </c>
      <c r="AW184" s="13" t="s">
        <v>27</v>
      </c>
      <c r="AX184" s="13" t="s">
        <v>70</v>
      </c>
      <c r="AY184" s="149" t="s">
        <v>119</v>
      </c>
    </row>
    <row r="185" spans="1:65" s="2" customFormat="1" ht="24.2" customHeight="1">
      <c r="A185" s="29"/>
      <c r="B185" s="134"/>
      <c r="C185" s="135" t="s">
        <v>227</v>
      </c>
      <c r="D185" s="135" t="s">
        <v>120</v>
      </c>
      <c r="E185" s="136" t="s">
        <v>228</v>
      </c>
      <c r="F185" s="137" t="s">
        <v>229</v>
      </c>
      <c r="G185" s="138" t="s">
        <v>230</v>
      </c>
      <c r="H185" s="139">
        <v>6</v>
      </c>
      <c r="I185" s="140">
        <v>0</v>
      </c>
      <c r="J185" s="140">
        <f>ROUND(I185*H185,2)</f>
        <v>0</v>
      </c>
      <c r="K185" s="137" t="s">
        <v>124</v>
      </c>
      <c r="L185" s="30"/>
      <c r="M185" s="141" t="s">
        <v>1</v>
      </c>
      <c r="N185" s="142" t="s">
        <v>35</v>
      </c>
      <c r="O185" s="143">
        <v>2.5259999999999998</v>
      </c>
      <c r="P185" s="143">
        <f>O185*H185</f>
        <v>15.155999999999999</v>
      </c>
      <c r="Q185" s="143">
        <v>8.9359999999999995E-2</v>
      </c>
      <c r="R185" s="143">
        <f>Q185*H185</f>
        <v>0.53615999999999997</v>
      </c>
      <c r="S185" s="143">
        <v>0</v>
      </c>
      <c r="T185" s="14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5" t="s">
        <v>125</v>
      </c>
      <c r="AT185" s="145" t="s">
        <v>120</v>
      </c>
      <c r="AU185" s="145" t="s">
        <v>79</v>
      </c>
      <c r="AY185" s="17" t="s">
        <v>119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77</v>
      </c>
      <c r="BK185" s="146">
        <f>ROUND(I185*H185,2)</f>
        <v>0</v>
      </c>
      <c r="BL185" s="17" t="s">
        <v>125</v>
      </c>
      <c r="BM185" s="145" t="s">
        <v>231</v>
      </c>
    </row>
    <row r="186" spans="1:65" s="13" customFormat="1" ht="11.25">
      <c r="B186" s="147"/>
      <c r="D186" s="148" t="s">
        <v>127</v>
      </c>
      <c r="E186" s="149" t="s">
        <v>1</v>
      </c>
      <c r="F186" s="150" t="s">
        <v>232</v>
      </c>
      <c r="H186" s="151">
        <v>6</v>
      </c>
      <c r="L186" s="147"/>
      <c r="M186" s="152"/>
      <c r="N186" s="153"/>
      <c r="O186" s="153"/>
      <c r="P186" s="153"/>
      <c r="Q186" s="153"/>
      <c r="R186" s="153"/>
      <c r="S186" s="153"/>
      <c r="T186" s="154"/>
      <c r="AT186" s="149" t="s">
        <v>127</v>
      </c>
      <c r="AU186" s="149" t="s">
        <v>79</v>
      </c>
      <c r="AV186" s="13" t="s">
        <v>79</v>
      </c>
      <c r="AW186" s="13" t="s">
        <v>27</v>
      </c>
      <c r="AX186" s="13" t="s">
        <v>77</v>
      </c>
      <c r="AY186" s="149" t="s">
        <v>119</v>
      </c>
    </row>
    <row r="187" spans="1:65" s="2" customFormat="1" ht="14.45" customHeight="1">
      <c r="A187" s="29"/>
      <c r="B187" s="134"/>
      <c r="C187" s="135" t="s">
        <v>7</v>
      </c>
      <c r="D187" s="135" t="s">
        <v>120</v>
      </c>
      <c r="E187" s="136" t="s">
        <v>233</v>
      </c>
      <c r="F187" s="137" t="s">
        <v>234</v>
      </c>
      <c r="G187" s="138" t="s">
        <v>137</v>
      </c>
      <c r="H187" s="139">
        <v>11.8</v>
      </c>
      <c r="I187" s="140">
        <v>0</v>
      </c>
      <c r="J187" s="140">
        <f>ROUND(I187*H187,2)</f>
        <v>0</v>
      </c>
      <c r="K187" s="137" t="s">
        <v>124</v>
      </c>
      <c r="L187" s="30"/>
      <c r="M187" s="141" t="s">
        <v>1</v>
      </c>
      <c r="N187" s="142" t="s">
        <v>35</v>
      </c>
      <c r="O187" s="143">
        <v>0.58399999999999996</v>
      </c>
      <c r="P187" s="143">
        <f>O187*H187</f>
        <v>6.8911999999999995</v>
      </c>
      <c r="Q187" s="143">
        <v>2.2563422040000001</v>
      </c>
      <c r="R187" s="143">
        <f>Q187*H187</f>
        <v>26.624838007200001</v>
      </c>
      <c r="S187" s="143">
        <v>0</v>
      </c>
      <c r="T187" s="14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5" t="s">
        <v>125</v>
      </c>
      <c r="AT187" s="145" t="s">
        <v>120</v>
      </c>
      <c r="AU187" s="145" t="s">
        <v>79</v>
      </c>
      <c r="AY187" s="17" t="s">
        <v>119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77</v>
      </c>
      <c r="BK187" s="146">
        <f>ROUND(I187*H187,2)</f>
        <v>0</v>
      </c>
      <c r="BL187" s="17" t="s">
        <v>125</v>
      </c>
      <c r="BM187" s="145" t="s">
        <v>235</v>
      </c>
    </row>
    <row r="188" spans="1:65" s="13" customFormat="1" ht="11.25">
      <c r="B188" s="147"/>
      <c r="D188" s="148" t="s">
        <v>127</v>
      </c>
      <c r="E188" s="149" t="s">
        <v>1</v>
      </c>
      <c r="F188" s="150" t="s">
        <v>236</v>
      </c>
      <c r="H188" s="151">
        <v>4.9000000000000004</v>
      </c>
      <c r="L188" s="147"/>
      <c r="M188" s="152"/>
      <c r="N188" s="153"/>
      <c r="O188" s="153"/>
      <c r="P188" s="153"/>
      <c r="Q188" s="153"/>
      <c r="R188" s="153"/>
      <c r="S188" s="153"/>
      <c r="T188" s="154"/>
      <c r="AT188" s="149" t="s">
        <v>127</v>
      </c>
      <c r="AU188" s="149" t="s">
        <v>79</v>
      </c>
      <c r="AV188" s="13" t="s">
        <v>79</v>
      </c>
      <c r="AW188" s="13" t="s">
        <v>27</v>
      </c>
      <c r="AX188" s="13" t="s">
        <v>70</v>
      </c>
      <c r="AY188" s="149" t="s">
        <v>119</v>
      </c>
    </row>
    <row r="189" spans="1:65" s="13" customFormat="1" ht="11.25">
      <c r="B189" s="147"/>
      <c r="D189" s="148" t="s">
        <v>127</v>
      </c>
      <c r="E189" s="149" t="s">
        <v>1</v>
      </c>
      <c r="F189" s="150" t="s">
        <v>237</v>
      </c>
      <c r="H189" s="151">
        <v>6.9</v>
      </c>
      <c r="L189" s="147"/>
      <c r="M189" s="152"/>
      <c r="N189" s="153"/>
      <c r="O189" s="153"/>
      <c r="P189" s="153"/>
      <c r="Q189" s="153"/>
      <c r="R189" s="153"/>
      <c r="S189" s="153"/>
      <c r="T189" s="154"/>
      <c r="AT189" s="149" t="s">
        <v>127</v>
      </c>
      <c r="AU189" s="149" t="s">
        <v>79</v>
      </c>
      <c r="AV189" s="13" t="s">
        <v>79</v>
      </c>
      <c r="AW189" s="13" t="s">
        <v>27</v>
      </c>
      <c r="AX189" s="13" t="s">
        <v>70</v>
      </c>
      <c r="AY189" s="149" t="s">
        <v>119</v>
      </c>
    </row>
    <row r="190" spans="1:65" s="14" customFormat="1" ht="11.25">
      <c r="B190" s="155"/>
      <c r="D190" s="148" t="s">
        <v>127</v>
      </c>
      <c r="E190" s="156" t="s">
        <v>1</v>
      </c>
      <c r="F190" s="157" t="s">
        <v>129</v>
      </c>
      <c r="H190" s="158">
        <v>11.8</v>
      </c>
      <c r="L190" s="155"/>
      <c r="M190" s="159"/>
      <c r="N190" s="160"/>
      <c r="O190" s="160"/>
      <c r="P190" s="160"/>
      <c r="Q190" s="160"/>
      <c r="R190" s="160"/>
      <c r="S190" s="160"/>
      <c r="T190" s="161"/>
      <c r="AT190" s="156" t="s">
        <v>127</v>
      </c>
      <c r="AU190" s="156" t="s">
        <v>79</v>
      </c>
      <c r="AV190" s="14" t="s">
        <v>125</v>
      </c>
      <c r="AW190" s="14" t="s">
        <v>27</v>
      </c>
      <c r="AX190" s="14" t="s">
        <v>77</v>
      </c>
      <c r="AY190" s="156" t="s">
        <v>119</v>
      </c>
    </row>
    <row r="191" spans="1:65" s="2" customFormat="1" ht="24.2" customHeight="1">
      <c r="A191" s="29"/>
      <c r="B191" s="134"/>
      <c r="C191" s="135" t="s">
        <v>238</v>
      </c>
      <c r="D191" s="135" t="s">
        <v>120</v>
      </c>
      <c r="E191" s="136" t="s">
        <v>239</v>
      </c>
      <c r="F191" s="137" t="s">
        <v>240</v>
      </c>
      <c r="G191" s="138" t="s">
        <v>241</v>
      </c>
      <c r="H191" s="139">
        <v>100</v>
      </c>
      <c r="I191" s="140">
        <v>0</v>
      </c>
      <c r="J191" s="140">
        <f>ROUND(I191*H191,2)</f>
        <v>0</v>
      </c>
      <c r="K191" s="137" t="s">
        <v>124</v>
      </c>
      <c r="L191" s="30"/>
      <c r="M191" s="141" t="s">
        <v>1</v>
      </c>
      <c r="N191" s="142" t="s">
        <v>35</v>
      </c>
      <c r="O191" s="143">
        <v>3.3530000000000002</v>
      </c>
      <c r="P191" s="143">
        <f>O191*H191</f>
        <v>335.3</v>
      </c>
      <c r="Q191" s="143">
        <v>6.1295699999999997E-5</v>
      </c>
      <c r="R191" s="143">
        <f>Q191*H191</f>
        <v>6.12957E-3</v>
      </c>
      <c r="S191" s="143">
        <v>0</v>
      </c>
      <c r="T191" s="14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5" t="s">
        <v>125</v>
      </c>
      <c r="AT191" s="145" t="s">
        <v>120</v>
      </c>
      <c r="AU191" s="145" t="s">
        <v>79</v>
      </c>
      <c r="AY191" s="17" t="s">
        <v>119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77</v>
      </c>
      <c r="BK191" s="146">
        <f>ROUND(I191*H191,2)</f>
        <v>0</v>
      </c>
      <c r="BL191" s="17" t="s">
        <v>125</v>
      </c>
      <c r="BM191" s="145" t="s">
        <v>242</v>
      </c>
    </row>
    <row r="192" spans="1:65" s="13" customFormat="1" ht="11.25">
      <c r="B192" s="147"/>
      <c r="D192" s="148" t="s">
        <v>127</v>
      </c>
      <c r="E192" s="149" t="s">
        <v>1</v>
      </c>
      <c r="F192" s="150" t="s">
        <v>243</v>
      </c>
      <c r="H192" s="151">
        <v>100</v>
      </c>
      <c r="L192" s="147"/>
      <c r="M192" s="152"/>
      <c r="N192" s="153"/>
      <c r="O192" s="153"/>
      <c r="P192" s="153"/>
      <c r="Q192" s="153"/>
      <c r="R192" s="153"/>
      <c r="S192" s="153"/>
      <c r="T192" s="154"/>
      <c r="AT192" s="149" t="s">
        <v>127</v>
      </c>
      <c r="AU192" s="149" t="s">
        <v>79</v>
      </c>
      <c r="AV192" s="13" t="s">
        <v>79</v>
      </c>
      <c r="AW192" s="13" t="s">
        <v>27</v>
      </c>
      <c r="AX192" s="13" t="s">
        <v>70</v>
      </c>
      <c r="AY192" s="149" t="s">
        <v>119</v>
      </c>
    </row>
    <row r="193" spans="1:65" s="2" customFormat="1" ht="14.45" customHeight="1">
      <c r="A193" s="29"/>
      <c r="B193" s="134"/>
      <c r="C193" s="162" t="s">
        <v>244</v>
      </c>
      <c r="D193" s="162" t="s">
        <v>166</v>
      </c>
      <c r="E193" s="163" t="s">
        <v>245</v>
      </c>
      <c r="F193" s="164" t="s">
        <v>246</v>
      </c>
      <c r="G193" s="165" t="s">
        <v>169</v>
      </c>
      <c r="H193" s="166">
        <v>60.5</v>
      </c>
      <c r="I193" s="167">
        <v>0</v>
      </c>
      <c r="J193" s="167">
        <f>ROUND(I193*H193,2)</f>
        <v>0</v>
      </c>
      <c r="K193" s="164" t="s">
        <v>124</v>
      </c>
      <c r="L193" s="168"/>
      <c r="M193" s="169" t="s">
        <v>1</v>
      </c>
      <c r="N193" s="170" t="s">
        <v>35</v>
      </c>
      <c r="O193" s="143">
        <v>0</v>
      </c>
      <c r="P193" s="143">
        <f>O193*H193</f>
        <v>0</v>
      </c>
      <c r="Q193" s="143">
        <v>1</v>
      </c>
      <c r="R193" s="143">
        <f>Q193*H193</f>
        <v>60.5</v>
      </c>
      <c r="S193" s="143">
        <v>0</v>
      </c>
      <c r="T193" s="14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5" t="s">
        <v>160</v>
      </c>
      <c r="AT193" s="145" t="s">
        <v>166</v>
      </c>
      <c r="AU193" s="145" t="s">
        <v>79</v>
      </c>
      <c r="AY193" s="17" t="s">
        <v>119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77</v>
      </c>
      <c r="BK193" s="146">
        <f>ROUND(I193*H193,2)</f>
        <v>0</v>
      </c>
      <c r="BL193" s="17" t="s">
        <v>125</v>
      </c>
      <c r="BM193" s="145" t="s">
        <v>247</v>
      </c>
    </row>
    <row r="194" spans="1:65" s="13" customFormat="1" ht="11.25">
      <c r="B194" s="147"/>
      <c r="D194" s="148" t="s">
        <v>127</v>
      </c>
      <c r="E194" s="149" t="s">
        <v>1</v>
      </c>
      <c r="F194" s="150" t="s">
        <v>248</v>
      </c>
      <c r="H194" s="151">
        <v>21.823</v>
      </c>
      <c r="L194" s="147"/>
      <c r="M194" s="152"/>
      <c r="N194" s="153"/>
      <c r="O194" s="153"/>
      <c r="P194" s="153"/>
      <c r="Q194" s="153"/>
      <c r="R194" s="153"/>
      <c r="S194" s="153"/>
      <c r="T194" s="154"/>
      <c r="AT194" s="149" t="s">
        <v>127</v>
      </c>
      <c r="AU194" s="149" t="s">
        <v>79</v>
      </c>
      <c r="AV194" s="13" t="s">
        <v>79</v>
      </c>
      <c r="AW194" s="13" t="s">
        <v>27</v>
      </c>
      <c r="AX194" s="13" t="s">
        <v>70</v>
      </c>
      <c r="AY194" s="149" t="s">
        <v>119</v>
      </c>
    </row>
    <row r="195" spans="1:65" s="13" customFormat="1" ht="22.5">
      <c r="B195" s="147"/>
      <c r="D195" s="148" t="s">
        <v>127</v>
      </c>
      <c r="E195" s="149" t="s">
        <v>1</v>
      </c>
      <c r="F195" s="150" t="s">
        <v>249</v>
      </c>
      <c r="H195" s="151">
        <v>38.677</v>
      </c>
      <c r="L195" s="147"/>
      <c r="M195" s="152"/>
      <c r="N195" s="153"/>
      <c r="O195" s="153"/>
      <c r="P195" s="153"/>
      <c r="Q195" s="153"/>
      <c r="R195" s="153"/>
      <c r="S195" s="153"/>
      <c r="T195" s="154"/>
      <c r="AT195" s="149" t="s">
        <v>127</v>
      </c>
      <c r="AU195" s="149" t="s">
        <v>79</v>
      </c>
      <c r="AV195" s="13" t="s">
        <v>79</v>
      </c>
      <c r="AW195" s="13" t="s">
        <v>27</v>
      </c>
      <c r="AX195" s="13" t="s">
        <v>70</v>
      </c>
      <c r="AY195" s="149" t="s">
        <v>119</v>
      </c>
    </row>
    <row r="196" spans="1:65" s="14" customFormat="1" ht="11.25">
      <c r="B196" s="155"/>
      <c r="D196" s="148" t="s">
        <v>127</v>
      </c>
      <c r="E196" s="156" t="s">
        <v>1</v>
      </c>
      <c r="F196" s="157" t="s">
        <v>129</v>
      </c>
      <c r="H196" s="158">
        <v>60.5</v>
      </c>
      <c r="L196" s="155"/>
      <c r="M196" s="159"/>
      <c r="N196" s="160"/>
      <c r="O196" s="160"/>
      <c r="P196" s="160"/>
      <c r="Q196" s="160"/>
      <c r="R196" s="160"/>
      <c r="S196" s="160"/>
      <c r="T196" s="161"/>
      <c r="AT196" s="156" t="s">
        <v>127</v>
      </c>
      <c r="AU196" s="156" t="s">
        <v>79</v>
      </c>
      <c r="AV196" s="14" t="s">
        <v>125</v>
      </c>
      <c r="AW196" s="14" t="s">
        <v>27</v>
      </c>
      <c r="AX196" s="14" t="s">
        <v>77</v>
      </c>
      <c r="AY196" s="156" t="s">
        <v>119</v>
      </c>
    </row>
    <row r="197" spans="1:65" s="2" customFormat="1" ht="14.45" customHeight="1">
      <c r="A197" s="29"/>
      <c r="B197" s="134"/>
      <c r="C197" s="162" t="s">
        <v>250</v>
      </c>
      <c r="D197" s="162" t="s">
        <v>166</v>
      </c>
      <c r="E197" s="163" t="s">
        <v>251</v>
      </c>
      <c r="F197" s="164" t="s">
        <v>252</v>
      </c>
      <c r="G197" s="165" t="s">
        <v>169</v>
      </c>
      <c r="H197" s="166">
        <v>120.313</v>
      </c>
      <c r="I197" s="167">
        <v>0</v>
      </c>
      <c r="J197" s="167">
        <f>ROUND(I197*H197,2)</f>
        <v>0</v>
      </c>
      <c r="K197" s="164" t="s">
        <v>124</v>
      </c>
      <c r="L197" s="168"/>
      <c r="M197" s="169" t="s">
        <v>1</v>
      </c>
      <c r="N197" s="170" t="s">
        <v>35</v>
      </c>
      <c r="O197" s="143">
        <v>0</v>
      </c>
      <c r="P197" s="143">
        <f>O197*H197</f>
        <v>0</v>
      </c>
      <c r="Q197" s="143">
        <v>1</v>
      </c>
      <c r="R197" s="143">
        <f>Q197*H197</f>
        <v>120.313</v>
      </c>
      <c r="S197" s="143">
        <v>0</v>
      </c>
      <c r="T197" s="14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5" t="s">
        <v>160</v>
      </c>
      <c r="AT197" s="145" t="s">
        <v>166</v>
      </c>
      <c r="AU197" s="145" t="s">
        <v>79</v>
      </c>
      <c r="AY197" s="17" t="s">
        <v>119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77</v>
      </c>
      <c r="BK197" s="146">
        <f>ROUND(I197*H197,2)</f>
        <v>0</v>
      </c>
      <c r="BL197" s="17" t="s">
        <v>125</v>
      </c>
      <c r="BM197" s="145" t="s">
        <v>253</v>
      </c>
    </row>
    <row r="198" spans="1:65" s="15" customFormat="1" ht="22.5">
      <c r="B198" s="171"/>
      <c r="D198" s="148" t="s">
        <v>127</v>
      </c>
      <c r="E198" s="172" t="s">
        <v>1</v>
      </c>
      <c r="F198" s="173" t="s">
        <v>254</v>
      </c>
      <c r="H198" s="172" t="s">
        <v>1</v>
      </c>
      <c r="L198" s="171"/>
      <c r="M198" s="174"/>
      <c r="N198" s="175"/>
      <c r="O198" s="175"/>
      <c r="P198" s="175"/>
      <c r="Q198" s="175"/>
      <c r="R198" s="175"/>
      <c r="S198" s="175"/>
      <c r="T198" s="176"/>
      <c r="AT198" s="172" t="s">
        <v>127</v>
      </c>
      <c r="AU198" s="172" t="s">
        <v>79</v>
      </c>
      <c r="AV198" s="15" t="s">
        <v>77</v>
      </c>
      <c r="AW198" s="15" t="s">
        <v>27</v>
      </c>
      <c r="AX198" s="15" t="s">
        <v>70</v>
      </c>
      <c r="AY198" s="172" t="s">
        <v>119</v>
      </c>
    </row>
    <row r="199" spans="1:65" s="13" customFormat="1" ht="11.25">
      <c r="B199" s="147"/>
      <c r="D199" s="148" t="s">
        <v>127</v>
      </c>
      <c r="E199" s="149" t="s">
        <v>1</v>
      </c>
      <c r="F199" s="150" t="s">
        <v>255</v>
      </c>
      <c r="H199" s="151">
        <v>43.399000000000001</v>
      </c>
      <c r="L199" s="147"/>
      <c r="M199" s="152"/>
      <c r="N199" s="153"/>
      <c r="O199" s="153"/>
      <c r="P199" s="153"/>
      <c r="Q199" s="153"/>
      <c r="R199" s="153"/>
      <c r="S199" s="153"/>
      <c r="T199" s="154"/>
      <c r="AT199" s="149" t="s">
        <v>127</v>
      </c>
      <c r="AU199" s="149" t="s">
        <v>79</v>
      </c>
      <c r="AV199" s="13" t="s">
        <v>79</v>
      </c>
      <c r="AW199" s="13" t="s">
        <v>27</v>
      </c>
      <c r="AX199" s="13" t="s">
        <v>70</v>
      </c>
      <c r="AY199" s="149" t="s">
        <v>119</v>
      </c>
    </row>
    <row r="200" spans="1:65" s="13" customFormat="1" ht="22.5">
      <c r="B200" s="147"/>
      <c r="D200" s="148" t="s">
        <v>127</v>
      </c>
      <c r="E200" s="149" t="s">
        <v>1</v>
      </c>
      <c r="F200" s="150" t="s">
        <v>256</v>
      </c>
      <c r="H200" s="151">
        <v>76.914000000000001</v>
      </c>
      <c r="L200" s="147"/>
      <c r="M200" s="152"/>
      <c r="N200" s="153"/>
      <c r="O200" s="153"/>
      <c r="P200" s="153"/>
      <c r="Q200" s="153"/>
      <c r="R200" s="153"/>
      <c r="S200" s="153"/>
      <c r="T200" s="154"/>
      <c r="AT200" s="149" t="s">
        <v>127</v>
      </c>
      <c r="AU200" s="149" t="s">
        <v>79</v>
      </c>
      <c r="AV200" s="13" t="s">
        <v>79</v>
      </c>
      <c r="AW200" s="13" t="s">
        <v>27</v>
      </c>
      <c r="AX200" s="13" t="s">
        <v>70</v>
      </c>
      <c r="AY200" s="149" t="s">
        <v>119</v>
      </c>
    </row>
    <row r="201" spans="1:65" s="14" customFormat="1" ht="11.25">
      <c r="B201" s="155"/>
      <c r="D201" s="148" t="s">
        <v>127</v>
      </c>
      <c r="E201" s="156" t="s">
        <v>1</v>
      </c>
      <c r="F201" s="157" t="s">
        <v>129</v>
      </c>
      <c r="H201" s="158">
        <v>120.313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127</v>
      </c>
      <c r="AU201" s="156" t="s">
        <v>79</v>
      </c>
      <c r="AV201" s="14" t="s">
        <v>125</v>
      </c>
      <c r="AW201" s="14" t="s">
        <v>27</v>
      </c>
      <c r="AX201" s="14" t="s">
        <v>77</v>
      </c>
      <c r="AY201" s="156" t="s">
        <v>119</v>
      </c>
    </row>
    <row r="202" spans="1:65" s="2" customFormat="1" ht="24.2" customHeight="1">
      <c r="A202" s="29"/>
      <c r="B202" s="134"/>
      <c r="C202" s="162" t="s">
        <v>257</v>
      </c>
      <c r="D202" s="162" t="s">
        <v>166</v>
      </c>
      <c r="E202" s="163" t="s">
        <v>258</v>
      </c>
      <c r="F202" s="164" t="s">
        <v>259</v>
      </c>
      <c r="G202" s="165" t="s">
        <v>260</v>
      </c>
      <c r="H202" s="166">
        <v>605</v>
      </c>
      <c r="I202" s="167">
        <v>0</v>
      </c>
      <c r="J202" s="167">
        <f>ROUND(I202*H202,2)</f>
        <v>0</v>
      </c>
      <c r="K202" s="164" t="s">
        <v>124</v>
      </c>
      <c r="L202" s="168"/>
      <c r="M202" s="169" t="s">
        <v>1</v>
      </c>
      <c r="N202" s="170" t="s">
        <v>35</v>
      </c>
      <c r="O202" s="143">
        <v>0</v>
      </c>
      <c r="P202" s="143">
        <f>O202*H202</f>
        <v>0</v>
      </c>
      <c r="Q202" s="143">
        <v>1E-3</v>
      </c>
      <c r="R202" s="143">
        <f>Q202*H202</f>
        <v>0.60499999999999998</v>
      </c>
      <c r="S202" s="143">
        <v>0</v>
      </c>
      <c r="T202" s="14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5" t="s">
        <v>160</v>
      </c>
      <c r="AT202" s="145" t="s">
        <v>166</v>
      </c>
      <c r="AU202" s="145" t="s">
        <v>79</v>
      </c>
      <c r="AY202" s="17" t="s">
        <v>119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77</v>
      </c>
      <c r="BK202" s="146">
        <f>ROUND(I202*H202,2)</f>
        <v>0</v>
      </c>
      <c r="BL202" s="17" t="s">
        <v>125</v>
      </c>
      <c r="BM202" s="145" t="s">
        <v>261</v>
      </c>
    </row>
    <row r="203" spans="1:65" s="2" customFormat="1" ht="19.5">
      <c r="A203" s="29"/>
      <c r="B203" s="30"/>
      <c r="C203" s="29"/>
      <c r="D203" s="148" t="s">
        <v>262</v>
      </c>
      <c r="E203" s="29"/>
      <c r="F203" s="179" t="s">
        <v>263</v>
      </c>
      <c r="G203" s="29"/>
      <c r="H203" s="29"/>
      <c r="I203" s="29"/>
      <c r="J203" s="29"/>
      <c r="K203" s="29"/>
      <c r="L203" s="30"/>
      <c r="M203" s="180"/>
      <c r="N203" s="181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7" t="s">
        <v>262</v>
      </c>
      <c r="AU203" s="17" t="s">
        <v>79</v>
      </c>
    </row>
    <row r="204" spans="1:65" s="13" customFormat="1" ht="11.25">
      <c r="B204" s="147"/>
      <c r="D204" s="148" t="s">
        <v>127</v>
      </c>
      <c r="E204" s="149" t="s">
        <v>1</v>
      </c>
      <c r="F204" s="150" t="s">
        <v>264</v>
      </c>
      <c r="H204" s="151">
        <v>605</v>
      </c>
      <c r="L204" s="147"/>
      <c r="M204" s="152"/>
      <c r="N204" s="153"/>
      <c r="O204" s="153"/>
      <c r="P204" s="153"/>
      <c r="Q204" s="153"/>
      <c r="R204" s="153"/>
      <c r="S204" s="153"/>
      <c r="T204" s="154"/>
      <c r="AT204" s="149" t="s">
        <v>127</v>
      </c>
      <c r="AU204" s="149" t="s">
        <v>79</v>
      </c>
      <c r="AV204" s="13" t="s">
        <v>79</v>
      </c>
      <c r="AW204" s="13" t="s">
        <v>27</v>
      </c>
      <c r="AX204" s="13" t="s">
        <v>70</v>
      </c>
      <c r="AY204" s="149" t="s">
        <v>119</v>
      </c>
    </row>
    <row r="205" spans="1:65" s="2" customFormat="1" ht="24.2" customHeight="1">
      <c r="A205" s="29"/>
      <c r="B205" s="134"/>
      <c r="C205" s="162" t="s">
        <v>265</v>
      </c>
      <c r="D205" s="162" t="s">
        <v>166</v>
      </c>
      <c r="E205" s="163" t="s">
        <v>266</v>
      </c>
      <c r="F205" s="164" t="s">
        <v>267</v>
      </c>
      <c r="G205" s="165" t="s">
        <v>169</v>
      </c>
      <c r="H205" s="166">
        <v>1.667</v>
      </c>
      <c r="I205" s="167">
        <v>0</v>
      </c>
      <c r="J205" s="167">
        <f>ROUND(I205*H205,2)</f>
        <v>0</v>
      </c>
      <c r="K205" s="164" t="s">
        <v>124</v>
      </c>
      <c r="L205" s="168"/>
      <c r="M205" s="169" t="s">
        <v>1</v>
      </c>
      <c r="N205" s="170" t="s">
        <v>35</v>
      </c>
      <c r="O205" s="143">
        <v>0</v>
      </c>
      <c r="P205" s="143">
        <f>O205*H205</f>
        <v>0</v>
      </c>
      <c r="Q205" s="143">
        <v>1</v>
      </c>
      <c r="R205" s="143">
        <f>Q205*H205</f>
        <v>1.667</v>
      </c>
      <c r="S205" s="143">
        <v>0</v>
      </c>
      <c r="T205" s="14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5" t="s">
        <v>160</v>
      </c>
      <c r="AT205" s="145" t="s">
        <v>166</v>
      </c>
      <c r="AU205" s="145" t="s">
        <v>79</v>
      </c>
      <c r="AY205" s="17" t="s">
        <v>119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77</v>
      </c>
      <c r="BK205" s="146">
        <f>ROUND(I205*H205,2)</f>
        <v>0</v>
      </c>
      <c r="BL205" s="17" t="s">
        <v>125</v>
      </c>
      <c r="BM205" s="145" t="s">
        <v>268</v>
      </c>
    </row>
    <row r="206" spans="1:65" s="15" customFormat="1" ht="11.25">
      <c r="B206" s="171"/>
      <c r="D206" s="148" t="s">
        <v>127</v>
      </c>
      <c r="E206" s="172" t="s">
        <v>1</v>
      </c>
      <c r="F206" s="173" t="s">
        <v>269</v>
      </c>
      <c r="H206" s="172" t="s">
        <v>1</v>
      </c>
      <c r="L206" s="171"/>
      <c r="M206" s="174"/>
      <c r="N206" s="175"/>
      <c r="O206" s="175"/>
      <c r="P206" s="175"/>
      <c r="Q206" s="175"/>
      <c r="R206" s="175"/>
      <c r="S206" s="175"/>
      <c r="T206" s="176"/>
      <c r="AT206" s="172" t="s">
        <v>127</v>
      </c>
      <c r="AU206" s="172" t="s">
        <v>79</v>
      </c>
      <c r="AV206" s="15" t="s">
        <v>77</v>
      </c>
      <c r="AW206" s="15" t="s">
        <v>27</v>
      </c>
      <c r="AX206" s="15" t="s">
        <v>70</v>
      </c>
      <c r="AY206" s="172" t="s">
        <v>119</v>
      </c>
    </row>
    <row r="207" spans="1:65" s="13" customFormat="1" ht="11.25">
      <c r="B207" s="147"/>
      <c r="D207" s="148" t="s">
        <v>127</v>
      </c>
      <c r="E207" s="149" t="s">
        <v>1</v>
      </c>
      <c r="F207" s="150" t="s">
        <v>270</v>
      </c>
      <c r="H207" s="151">
        <v>0.60099999999999998</v>
      </c>
      <c r="L207" s="147"/>
      <c r="M207" s="152"/>
      <c r="N207" s="153"/>
      <c r="O207" s="153"/>
      <c r="P207" s="153"/>
      <c r="Q207" s="153"/>
      <c r="R207" s="153"/>
      <c r="S207" s="153"/>
      <c r="T207" s="154"/>
      <c r="AT207" s="149" t="s">
        <v>127</v>
      </c>
      <c r="AU207" s="149" t="s">
        <v>79</v>
      </c>
      <c r="AV207" s="13" t="s">
        <v>79</v>
      </c>
      <c r="AW207" s="13" t="s">
        <v>27</v>
      </c>
      <c r="AX207" s="13" t="s">
        <v>70</v>
      </c>
      <c r="AY207" s="149" t="s">
        <v>119</v>
      </c>
    </row>
    <row r="208" spans="1:65" s="13" customFormat="1" ht="22.5">
      <c r="B208" s="147"/>
      <c r="D208" s="148" t="s">
        <v>127</v>
      </c>
      <c r="E208" s="149" t="s">
        <v>1</v>
      </c>
      <c r="F208" s="150" t="s">
        <v>271</v>
      </c>
      <c r="H208" s="151">
        <v>1.0660000000000001</v>
      </c>
      <c r="L208" s="147"/>
      <c r="M208" s="152"/>
      <c r="N208" s="153"/>
      <c r="O208" s="153"/>
      <c r="P208" s="153"/>
      <c r="Q208" s="153"/>
      <c r="R208" s="153"/>
      <c r="S208" s="153"/>
      <c r="T208" s="154"/>
      <c r="AT208" s="149" t="s">
        <v>127</v>
      </c>
      <c r="AU208" s="149" t="s">
        <v>79</v>
      </c>
      <c r="AV208" s="13" t="s">
        <v>79</v>
      </c>
      <c r="AW208" s="13" t="s">
        <v>27</v>
      </c>
      <c r="AX208" s="13" t="s">
        <v>70</v>
      </c>
      <c r="AY208" s="149" t="s">
        <v>119</v>
      </c>
    </row>
    <row r="209" spans="1:65" s="14" customFormat="1" ht="11.25">
      <c r="B209" s="155"/>
      <c r="D209" s="148" t="s">
        <v>127</v>
      </c>
      <c r="E209" s="156" t="s">
        <v>1</v>
      </c>
      <c r="F209" s="157" t="s">
        <v>129</v>
      </c>
      <c r="H209" s="158">
        <v>1.667</v>
      </c>
      <c r="L209" s="155"/>
      <c r="M209" s="159"/>
      <c r="N209" s="160"/>
      <c r="O209" s="160"/>
      <c r="P209" s="160"/>
      <c r="Q209" s="160"/>
      <c r="R209" s="160"/>
      <c r="S209" s="160"/>
      <c r="T209" s="161"/>
      <c r="AT209" s="156" t="s">
        <v>127</v>
      </c>
      <c r="AU209" s="156" t="s">
        <v>79</v>
      </c>
      <c r="AV209" s="14" t="s">
        <v>125</v>
      </c>
      <c r="AW209" s="14" t="s">
        <v>27</v>
      </c>
      <c r="AX209" s="14" t="s">
        <v>77</v>
      </c>
      <c r="AY209" s="156" t="s">
        <v>119</v>
      </c>
    </row>
    <row r="210" spans="1:65" s="12" customFormat="1" ht="22.9" customHeight="1">
      <c r="B210" s="124"/>
      <c r="D210" s="125" t="s">
        <v>69</v>
      </c>
      <c r="E210" s="177" t="s">
        <v>134</v>
      </c>
      <c r="F210" s="177" t="s">
        <v>272</v>
      </c>
      <c r="J210" s="178">
        <f>BK210</f>
        <v>0</v>
      </c>
      <c r="L210" s="124"/>
      <c r="M210" s="128"/>
      <c r="N210" s="129"/>
      <c r="O210" s="129"/>
      <c r="P210" s="130">
        <f>P211+SUM(P212:P234)</f>
        <v>920.64259900000002</v>
      </c>
      <c r="Q210" s="129"/>
      <c r="R210" s="130">
        <f>R211+SUM(R212:R234)</f>
        <v>113.73488940183999</v>
      </c>
      <c r="S210" s="129"/>
      <c r="T210" s="131">
        <f>T211+SUM(T212:T234)</f>
        <v>0</v>
      </c>
      <c r="AR210" s="125" t="s">
        <v>77</v>
      </c>
      <c r="AT210" s="132" t="s">
        <v>69</v>
      </c>
      <c r="AU210" s="132" t="s">
        <v>77</v>
      </c>
      <c r="AY210" s="125" t="s">
        <v>119</v>
      </c>
      <c r="BK210" s="133">
        <f>BK211+SUM(BK212:BK234)</f>
        <v>0</v>
      </c>
    </row>
    <row r="211" spans="1:65" s="2" customFormat="1" ht="24.2" customHeight="1">
      <c r="A211" s="29"/>
      <c r="B211" s="134"/>
      <c r="C211" s="135" t="s">
        <v>273</v>
      </c>
      <c r="D211" s="135" t="s">
        <v>120</v>
      </c>
      <c r="E211" s="136" t="s">
        <v>274</v>
      </c>
      <c r="F211" s="137" t="s">
        <v>275</v>
      </c>
      <c r="G211" s="138" t="s">
        <v>137</v>
      </c>
      <c r="H211" s="139">
        <v>16.588999999999999</v>
      </c>
      <c r="I211" s="140">
        <v>0</v>
      </c>
      <c r="J211" s="140">
        <f>ROUND(I211*H211,2)</f>
        <v>0</v>
      </c>
      <c r="K211" s="137" t="s">
        <v>124</v>
      </c>
      <c r="L211" s="30"/>
      <c r="M211" s="141" t="s">
        <v>1</v>
      </c>
      <c r="N211" s="142" t="s">
        <v>35</v>
      </c>
      <c r="O211" s="143">
        <v>11.587</v>
      </c>
      <c r="P211" s="143">
        <f>O211*H211</f>
        <v>192.21674299999998</v>
      </c>
      <c r="Q211" s="143">
        <v>2.6768000000000001</v>
      </c>
      <c r="R211" s="143">
        <f>Q211*H211</f>
        <v>44.405435199999999</v>
      </c>
      <c r="S211" s="143">
        <v>0</v>
      </c>
      <c r="T211" s="1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5" t="s">
        <v>125</v>
      </c>
      <c r="AT211" s="145" t="s">
        <v>120</v>
      </c>
      <c r="AU211" s="145" t="s">
        <v>79</v>
      </c>
      <c r="AY211" s="17" t="s">
        <v>119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77</v>
      </c>
      <c r="BK211" s="146">
        <f>ROUND(I211*H211,2)</f>
        <v>0</v>
      </c>
      <c r="BL211" s="17" t="s">
        <v>125</v>
      </c>
      <c r="BM211" s="145" t="s">
        <v>276</v>
      </c>
    </row>
    <row r="212" spans="1:65" s="13" customFormat="1" ht="11.25">
      <c r="B212" s="147"/>
      <c r="D212" s="148" t="s">
        <v>127</v>
      </c>
      <c r="E212" s="149" t="s">
        <v>1</v>
      </c>
      <c r="F212" s="150" t="s">
        <v>277</v>
      </c>
      <c r="H212" s="151">
        <v>16.588999999999999</v>
      </c>
      <c r="L212" s="147"/>
      <c r="M212" s="152"/>
      <c r="N212" s="153"/>
      <c r="O212" s="153"/>
      <c r="P212" s="153"/>
      <c r="Q212" s="153"/>
      <c r="R212" s="153"/>
      <c r="S212" s="153"/>
      <c r="T212" s="154"/>
      <c r="AT212" s="149" t="s">
        <v>127</v>
      </c>
      <c r="AU212" s="149" t="s">
        <v>79</v>
      </c>
      <c r="AV212" s="13" t="s">
        <v>79</v>
      </c>
      <c r="AW212" s="13" t="s">
        <v>27</v>
      </c>
      <c r="AX212" s="13" t="s">
        <v>77</v>
      </c>
      <c r="AY212" s="149" t="s">
        <v>119</v>
      </c>
    </row>
    <row r="213" spans="1:65" s="2" customFormat="1" ht="24.2" customHeight="1">
      <c r="A213" s="29"/>
      <c r="B213" s="134"/>
      <c r="C213" s="135" t="s">
        <v>278</v>
      </c>
      <c r="D213" s="135" t="s">
        <v>120</v>
      </c>
      <c r="E213" s="136" t="s">
        <v>279</v>
      </c>
      <c r="F213" s="137" t="s">
        <v>280</v>
      </c>
      <c r="G213" s="138" t="s">
        <v>137</v>
      </c>
      <c r="H213" s="139">
        <v>20.736000000000001</v>
      </c>
      <c r="I213" s="140">
        <v>0</v>
      </c>
      <c r="J213" s="140">
        <f>ROUND(I213*H213,2)</f>
        <v>0</v>
      </c>
      <c r="K213" s="137" t="s">
        <v>124</v>
      </c>
      <c r="L213" s="30"/>
      <c r="M213" s="141" t="s">
        <v>1</v>
      </c>
      <c r="N213" s="142" t="s">
        <v>35</v>
      </c>
      <c r="O213" s="143">
        <v>2.4</v>
      </c>
      <c r="P213" s="143">
        <f>O213*H213</f>
        <v>49.766399999999997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5" t="s">
        <v>125</v>
      </c>
      <c r="AT213" s="145" t="s">
        <v>120</v>
      </c>
      <c r="AU213" s="145" t="s">
        <v>79</v>
      </c>
      <c r="AY213" s="17" t="s">
        <v>119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77</v>
      </c>
      <c r="BK213" s="146">
        <f>ROUND(I213*H213,2)</f>
        <v>0</v>
      </c>
      <c r="BL213" s="17" t="s">
        <v>125</v>
      </c>
      <c r="BM213" s="145" t="s">
        <v>281</v>
      </c>
    </row>
    <row r="214" spans="1:65" s="13" customFormat="1" ht="11.25">
      <c r="B214" s="147"/>
      <c r="D214" s="148" t="s">
        <v>127</v>
      </c>
      <c r="E214" s="149" t="s">
        <v>1</v>
      </c>
      <c r="F214" s="150" t="s">
        <v>282</v>
      </c>
      <c r="H214" s="151">
        <v>20.736000000000001</v>
      </c>
      <c r="L214" s="147"/>
      <c r="M214" s="152"/>
      <c r="N214" s="153"/>
      <c r="O214" s="153"/>
      <c r="P214" s="153"/>
      <c r="Q214" s="153"/>
      <c r="R214" s="153"/>
      <c r="S214" s="153"/>
      <c r="T214" s="154"/>
      <c r="AT214" s="149" t="s">
        <v>127</v>
      </c>
      <c r="AU214" s="149" t="s">
        <v>79</v>
      </c>
      <c r="AV214" s="13" t="s">
        <v>79</v>
      </c>
      <c r="AW214" s="13" t="s">
        <v>27</v>
      </c>
      <c r="AX214" s="13" t="s">
        <v>77</v>
      </c>
      <c r="AY214" s="149" t="s">
        <v>119</v>
      </c>
    </row>
    <row r="215" spans="1:65" s="2" customFormat="1" ht="14.45" customHeight="1">
      <c r="A215" s="29"/>
      <c r="B215" s="134"/>
      <c r="C215" s="135" t="s">
        <v>283</v>
      </c>
      <c r="D215" s="135" t="s">
        <v>120</v>
      </c>
      <c r="E215" s="136" t="s">
        <v>284</v>
      </c>
      <c r="F215" s="137" t="s">
        <v>285</v>
      </c>
      <c r="G215" s="138" t="s">
        <v>137</v>
      </c>
      <c r="H215" s="139">
        <v>7.13</v>
      </c>
      <c r="I215" s="140">
        <v>0</v>
      </c>
      <c r="J215" s="140">
        <f>ROUND(I215*H215,2)</f>
        <v>0</v>
      </c>
      <c r="K215" s="137" t="s">
        <v>124</v>
      </c>
      <c r="L215" s="30"/>
      <c r="M215" s="141" t="s">
        <v>1</v>
      </c>
      <c r="N215" s="142" t="s">
        <v>35</v>
      </c>
      <c r="O215" s="143">
        <v>2.9790000000000001</v>
      </c>
      <c r="P215" s="143">
        <f>O215*H215</f>
        <v>21.240269999999999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5" t="s">
        <v>125</v>
      </c>
      <c r="AT215" s="145" t="s">
        <v>120</v>
      </c>
      <c r="AU215" s="145" t="s">
        <v>79</v>
      </c>
      <c r="AY215" s="17" t="s">
        <v>119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77</v>
      </c>
      <c r="BK215" s="146">
        <f>ROUND(I215*H215,2)</f>
        <v>0</v>
      </c>
      <c r="BL215" s="17" t="s">
        <v>125</v>
      </c>
      <c r="BM215" s="145" t="s">
        <v>286</v>
      </c>
    </row>
    <row r="216" spans="1:65" s="13" customFormat="1" ht="11.25">
      <c r="B216" s="147"/>
      <c r="D216" s="148" t="s">
        <v>127</v>
      </c>
      <c r="E216" s="149" t="s">
        <v>1</v>
      </c>
      <c r="F216" s="150" t="s">
        <v>287</v>
      </c>
      <c r="H216" s="151">
        <v>6.13</v>
      </c>
      <c r="L216" s="147"/>
      <c r="M216" s="152"/>
      <c r="N216" s="153"/>
      <c r="O216" s="153"/>
      <c r="P216" s="153"/>
      <c r="Q216" s="153"/>
      <c r="R216" s="153"/>
      <c r="S216" s="153"/>
      <c r="T216" s="154"/>
      <c r="AT216" s="149" t="s">
        <v>127</v>
      </c>
      <c r="AU216" s="149" t="s">
        <v>79</v>
      </c>
      <c r="AV216" s="13" t="s">
        <v>79</v>
      </c>
      <c r="AW216" s="13" t="s">
        <v>27</v>
      </c>
      <c r="AX216" s="13" t="s">
        <v>70</v>
      </c>
      <c r="AY216" s="149" t="s">
        <v>119</v>
      </c>
    </row>
    <row r="217" spans="1:65" s="13" customFormat="1" ht="11.25">
      <c r="B217" s="147"/>
      <c r="D217" s="148" t="s">
        <v>127</v>
      </c>
      <c r="E217" s="149" t="s">
        <v>1</v>
      </c>
      <c r="F217" s="150" t="s">
        <v>288</v>
      </c>
      <c r="H217" s="151">
        <v>1</v>
      </c>
      <c r="L217" s="147"/>
      <c r="M217" s="152"/>
      <c r="N217" s="153"/>
      <c r="O217" s="153"/>
      <c r="P217" s="153"/>
      <c r="Q217" s="153"/>
      <c r="R217" s="153"/>
      <c r="S217" s="153"/>
      <c r="T217" s="154"/>
      <c r="AT217" s="149" t="s">
        <v>127</v>
      </c>
      <c r="AU217" s="149" t="s">
        <v>79</v>
      </c>
      <c r="AV217" s="13" t="s">
        <v>79</v>
      </c>
      <c r="AW217" s="13" t="s">
        <v>27</v>
      </c>
      <c r="AX217" s="13" t="s">
        <v>70</v>
      </c>
      <c r="AY217" s="149" t="s">
        <v>119</v>
      </c>
    </row>
    <row r="218" spans="1:65" s="14" customFormat="1" ht="11.25">
      <c r="B218" s="155"/>
      <c r="D218" s="148" t="s">
        <v>127</v>
      </c>
      <c r="E218" s="156" t="s">
        <v>1</v>
      </c>
      <c r="F218" s="157" t="s">
        <v>129</v>
      </c>
      <c r="H218" s="158">
        <v>7.13</v>
      </c>
      <c r="L218" s="155"/>
      <c r="M218" s="159"/>
      <c r="N218" s="160"/>
      <c r="O218" s="160"/>
      <c r="P218" s="160"/>
      <c r="Q218" s="160"/>
      <c r="R218" s="160"/>
      <c r="S218" s="160"/>
      <c r="T218" s="161"/>
      <c r="AT218" s="156" t="s">
        <v>127</v>
      </c>
      <c r="AU218" s="156" t="s">
        <v>79</v>
      </c>
      <c r="AV218" s="14" t="s">
        <v>125</v>
      </c>
      <c r="AW218" s="14" t="s">
        <v>27</v>
      </c>
      <c r="AX218" s="14" t="s">
        <v>77</v>
      </c>
      <c r="AY218" s="156" t="s">
        <v>119</v>
      </c>
    </row>
    <row r="219" spans="1:65" s="2" customFormat="1" ht="14.45" customHeight="1">
      <c r="A219" s="29"/>
      <c r="B219" s="134"/>
      <c r="C219" s="135" t="s">
        <v>289</v>
      </c>
      <c r="D219" s="135" t="s">
        <v>120</v>
      </c>
      <c r="E219" s="136" t="s">
        <v>290</v>
      </c>
      <c r="F219" s="137" t="s">
        <v>291</v>
      </c>
      <c r="G219" s="138" t="s">
        <v>123</v>
      </c>
      <c r="H219" s="139">
        <v>50.445</v>
      </c>
      <c r="I219" s="140">
        <v>0</v>
      </c>
      <c r="J219" s="140">
        <f>ROUND(I219*H219,2)</f>
        <v>0</v>
      </c>
      <c r="K219" s="137" t="s">
        <v>124</v>
      </c>
      <c r="L219" s="30"/>
      <c r="M219" s="141" t="s">
        <v>1</v>
      </c>
      <c r="N219" s="142" t="s">
        <v>35</v>
      </c>
      <c r="O219" s="143">
        <v>3.14</v>
      </c>
      <c r="P219" s="143">
        <f>O219*H219</f>
        <v>158.3973</v>
      </c>
      <c r="Q219" s="143">
        <v>4.1744200000000002E-2</v>
      </c>
      <c r="R219" s="143">
        <f>Q219*H219</f>
        <v>2.1057861689999999</v>
      </c>
      <c r="S219" s="143">
        <v>0</v>
      </c>
      <c r="T219" s="14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5" t="s">
        <v>125</v>
      </c>
      <c r="AT219" s="145" t="s">
        <v>120</v>
      </c>
      <c r="AU219" s="145" t="s">
        <v>79</v>
      </c>
      <c r="AY219" s="17" t="s">
        <v>119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77</v>
      </c>
      <c r="BK219" s="146">
        <f>ROUND(I219*H219,2)</f>
        <v>0</v>
      </c>
      <c r="BL219" s="17" t="s">
        <v>125</v>
      </c>
      <c r="BM219" s="145" t="s">
        <v>292</v>
      </c>
    </row>
    <row r="220" spans="1:65" s="13" customFormat="1" ht="11.25">
      <c r="B220" s="147"/>
      <c r="D220" s="148" t="s">
        <v>127</v>
      </c>
      <c r="E220" s="149" t="s">
        <v>1</v>
      </c>
      <c r="F220" s="150" t="s">
        <v>293</v>
      </c>
      <c r="H220" s="151">
        <v>12.69</v>
      </c>
      <c r="L220" s="147"/>
      <c r="M220" s="152"/>
      <c r="N220" s="153"/>
      <c r="O220" s="153"/>
      <c r="P220" s="153"/>
      <c r="Q220" s="153"/>
      <c r="R220" s="153"/>
      <c r="S220" s="153"/>
      <c r="T220" s="154"/>
      <c r="AT220" s="149" t="s">
        <v>127</v>
      </c>
      <c r="AU220" s="149" t="s">
        <v>79</v>
      </c>
      <c r="AV220" s="13" t="s">
        <v>79</v>
      </c>
      <c r="AW220" s="13" t="s">
        <v>27</v>
      </c>
      <c r="AX220" s="13" t="s">
        <v>70</v>
      </c>
      <c r="AY220" s="149" t="s">
        <v>119</v>
      </c>
    </row>
    <row r="221" spans="1:65" s="13" customFormat="1" ht="11.25">
      <c r="B221" s="147"/>
      <c r="D221" s="148" t="s">
        <v>127</v>
      </c>
      <c r="E221" s="149" t="s">
        <v>1</v>
      </c>
      <c r="F221" s="150" t="s">
        <v>294</v>
      </c>
      <c r="H221" s="151">
        <v>25.114000000000001</v>
      </c>
      <c r="L221" s="147"/>
      <c r="M221" s="152"/>
      <c r="N221" s="153"/>
      <c r="O221" s="153"/>
      <c r="P221" s="153"/>
      <c r="Q221" s="153"/>
      <c r="R221" s="153"/>
      <c r="S221" s="153"/>
      <c r="T221" s="154"/>
      <c r="AT221" s="149" t="s">
        <v>127</v>
      </c>
      <c r="AU221" s="149" t="s">
        <v>79</v>
      </c>
      <c r="AV221" s="13" t="s">
        <v>79</v>
      </c>
      <c r="AW221" s="13" t="s">
        <v>27</v>
      </c>
      <c r="AX221" s="13" t="s">
        <v>70</v>
      </c>
      <c r="AY221" s="149" t="s">
        <v>119</v>
      </c>
    </row>
    <row r="222" spans="1:65" s="13" customFormat="1" ht="22.5">
      <c r="B222" s="147"/>
      <c r="D222" s="148" t="s">
        <v>127</v>
      </c>
      <c r="E222" s="149" t="s">
        <v>1</v>
      </c>
      <c r="F222" s="150" t="s">
        <v>295</v>
      </c>
      <c r="H222" s="151">
        <v>12.641</v>
      </c>
      <c r="L222" s="147"/>
      <c r="M222" s="152"/>
      <c r="N222" s="153"/>
      <c r="O222" s="153"/>
      <c r="P222" s="153"/>
      <c r="Q222" s="153"/>
      <c r="R222" s="153"/>
      <c r="S222" s="153"/>
      <c r="T222" s="154"/>
      <c r="AT222" s="149" t="s">
        <v>127</v>
      </c>
      <c r="AU222" s="149" t="s">
        <v>79</v>
      </c>
      <c r="AV222" s="13" t="s">
        <v>79</v>
      </c>
      <c r="AW222" s="13" t="s">
        <v>27</v>
      </c>
      <c r="AX222" s="13" t="s">
        <v>70</v>
      </c>
      <c r="AY222" s="149" t="s">
        <v>119</v>
      </c>
    </row>
    <row r="223" spans="1:65" s="14" customFormat="1" ht="11.25">
      <c r="B223" s="155"/>
      <c r="D223" s="148" t="s">
        <v>127</v>
      </c>
      <c r="E223" s="156" t="s">
        <v>1</v>
      </c>
      <c r="F223" s="157" t="s">
        <v>129</v>
      </c>
      <c r="H223" s="158">
        <v>50.445</v>
      </c>
      <c r="L223" s="155"/>
      <c r="M223" s="159"/>
      <c r="N223" s="160"/>
      <c r="O223" s="160"/>
      <c r="P223" s="160"/>
      <c r="Q223" s="160"/>
      <c r="R223" s="160"/>
      <c r="S223" s="160"/>
      <c r="T223" s="161"/>
      <c r="AT223" s="156" t="s">
        <v>127</v>
      </c>
      <c r="AU223" s="156" t="s">
        <v>79</v>
      </c>
      <c r="AV223" s="14" t="s">
        <v>125</v>
      </c>
      <c r="AW223" s="14" t="s">
        <v>27</v>
      </c>
      <c r="AX223" s="14" t="s">
        <v>77</v>
      </c>
      <c r="AY223" s="156" t="s">
        <v>119</v>
      </c>
    </row>
    <row r="224" spans="1:65" s="2" customFormat="1" ht="14.45" customHeight="1">
      <c r="A224" s="29"/>
      <c r="B224" s="134"/>
      <c r="C224" s="135" t="s">
        <v>296</v>
      </c>
      <c r="D224" s="135" t="s">
        <v>120</v>
      </c>
      <c r="E224" s="136" t="s">
        <v>297</v>
      </c>
      <c r="F224" s="137" t="s">
        <v>298</v>
      </c>
      <c r="G224" s="138" t="s">
        <v>123</v>
      </c>
      <c r="H224" s="139">
        <v>50.445</v>
      </c>
      <c r="I224" s="140">
        <v>0</v>
      </c>
      <c r="J224" s="140">
        <f>ROUND(I224*H224,2)</f>
        <v>0</v>
      </c>
      <c r="K224" s="137" t="s">
        <v>124</v>
      </c>
      <c r="L224" s="30"/>
      <c r="M224" s="141" t="s">
        <v>1</v>
      </c>
      <c r="N224" s="142" t="s">
        <v>35</v>
      </c>
      <c r="O224" s="143">
        <v>0.45</v>
      </c>
      <c r="P224" s="143">
        <f>O224*H224</f>
        <v>22.70025</v>
      </c>
      <c r="Q224" s="143">
        <v>1.5E-5</v>
      </c>
      <c r="R224" s="143">
        <f>Q224*H224</f>
        <v>7.5667500000000006E-4</v>
      </c>
      <c r="S224" s="143">
        <v>0</v>
      </c>
      <c r="T224" s="14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5" t="s">
        <v>125</v>
      </c>
      <c r="AT224" s="145" t="s">
        <v>120</v>
      </c>
      <c r="AU224" s="145" t="s">
        <v>79</v>
      </c>
      <c r="AY224" s="17" t="s">
        <v>119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7" t="s">
        <v>77</v>
      </c>
      <c r="BK224" s="146">
        <f>ROUND(I224*H224,2)</f>
        <v>0</v>
      </c>
      <c r="BL224" s="17" t="s">
        <v>125</v>
      </c>
      <c r="BM224" s="145" t="s">
        <v>299</v>
      </c>
    </row>
    <row r="225" spans="1:65" s="13" customFormat="1" ht="11.25">
      <c r="B225" s="147"/>
      <c r="D225" s="148" t="s">
        <v>127</v>
      </c>
      <c r="E225" s="149" t="s">
        <v>1</v>
      </c>
      <c r="F225" s="150" t="s">
        <v>300</v>
      </c>
      <c r="H225" s="151">
        <v>50.445</v>
      </c>
      <c r="L225" s="147"/>
      <c r="M225" s="152"/>
      <c r="N225" s="153"/>
      <c r="O225" s="153"/>
      <c r="P225" s="153"/>
      <c r="Q225" s="153"/>
      <c r="R225" s="153"/>
      <c r="S225" s="153"/>
      <c r="T225" s="154"/>
      <c r="AT225" s="149" t="s">
        <v>127</v>
      </c>
      <c r="AU225" s="149" t="s">
        <v>79</v>
      </c>
      <c r="AV225" s="13" t="s">
        <v>79</v>
      </c>
      <c r="AW225" s="13" t="s">
        <v>27</v>
      </c>
      <c r="AX225" s="13" t="s">
        <v>77</v>
      </c>
      <c r="AY225" s="149" t="s">
        <v>119</v>
      </c>
    </row>
    <row r="226" spans="1:65" s="2" customFormat="1" ht="14.45" customHeight="1">
      <c r="A226" s="29"/>
      <c r="B226" s="134"/>
      <c r="C226" s="135" t="s">
        <v>301</v>
      </c>
      <c r="D226" s="135" t="s">
        <v>120</v>
      </c>
      <c r="E226" s="136" t="s">
        <v>302</v>
      </c>
      <c r="F226" s="137" t="s">
        <v>303</v>
      </c>
      <c r="G226" s="138" t="s">
        <v>169</v>
      </c>
      <c r="H226" s="139">
        <v>1.1459999999999999</v>
      </c>
      <c r="I226" s="140">
        <v>0</v>
      </c>
      <c r="J226" s="140">
        <f>ROUND(I226*H226,2)</f>
        <v>0</v>
      </c>
      <c r="K226" s="137" t="s">
        <v>124</v>
      </c>
      <c r="L226" s="30"/>
      <c r="M226" s="141" t="s">
        <v>1</v>
      </c>
      <c r="N226" s="142" t="s">
        <v>35</v>
      </c>
      <c r="O226" s="143">
        <v>47.35</v>
      </c>
      <c r="P226" s="143">
        <f>O226*H226</f>
        <v>54.263099999999994</v>
      </c>
      <c r="Q226" s="143">
        <v>1.0487652000000001</v>
      </c>
      <c r="R226" s="143">
        <f>Q226*H226</f>
        <v>1.2018849192000001</v>
      </c>
      <c r="S226" s="143">
        <v>0</v>
      </c>
      <c r="T226" s="14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5" t="s">
        <v>125</v>
      </c>
      <c r="AT226" s="145" t="s">
        <v>120</v>
      </c>
      <c r="AU226" s="145" t="s">
        <v>79</v>
      </c>
      <c r="AY226" s="17" t="s">
        <v>119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77</v>
      </c>
      <c r="BK226" s="146">
        <f>ROUND(I226*H226,2)</f>
        <v>0</v>
      </c>
      <c r="BL226" s="17" t="s">
        <v>125</v>
      </c>
      <c r="BM226" s="145" t="s">
        <v>304</v>
      </c>
    </row>
    <row r="227" spans="1:65" s="13" customFormat="1" ht="11.25">
      <c r="B227" s="147"/>
      <c r="D227" s="148" t="s">
        <v>127</v>
      </c>
      <c r="E227" s="149" t="s">
        <v>1</v>
      </c>
      <c r="F227" s="150" t="s">
        <v>305</v>
      </c>
      <c r="H227" s="151">
        <v>0.97699999999999998</v>
      </c>
      <c r="L227" s="147"/>
      <c r="M227" s="152"/>
      <c r="N227" s="153"/>
      <c r="O227" s="153"/>
      <c r="P227" s="153"/>
      <c r="Q227" s="153"/>
      <c r="R227" s="153"/>
      <c r="S227" s="153"/>
      <c r="T227" s="154"/>
      <c r="AT227" s="149" t="s">
        <v>127</v>
      </c>
      <c r="AU227" s="149" t="s">
        <v>79</v>
      </c>
      <c r="AV227" s="13" t="s">
        <v>79</v>
      </c>
      <c r="AW227" s="13" t="s">
        <v>27</v>
      </c>
      <c r="AX227" s="13" t="s">
        <v>70</v>
      </c>
      <c r="AY227" s="149" t="s">
        <v>119</v>
      </c>
    </row>
    <row r="228" spans="1:65" s="13" customFormat="1" ht="11.25">
      <c r="B228" s="147"/>
      <c r="D228" s="148" t="s">
        <v>127</v>
      </c>
      <c r="E228" s="149" t="s">
        <v>1</v>
      </c>
      <c r="F228" s="150" t="s">
        <v>306</v>
      </c>
      <c r="H228" s="151">
        <v>0.16900000000000001</v>
      </c>
      <c r="L228" s="147"/>
      <c r="M228" s="152"/>
      <c r="N228" s="153"/>
      <c r="O228" s="153"/>
      <c r="P228" s="153"/>
      <c r="Q228" s="153"/>
      <c r="R228" s="153"/>
      <c r="S228" s="153"/>
      <c r="T228" s="154"/>
      <c r="AT228" s="149" t="s">
        <v>127</v>
      </c>
      <c r="AU228" s="149" t="s">
        <v>79</v>
      </c>
      <c r="AV228" s="13" t="s">
        <v>79</v>
      </c>
      <c r="AW228" s="13" t="s">
        <v>27</v>
      </c>
      <c r="AX228" s="13" t="s">
        <v>70</v>
      </c>
      <c r="AY228" s="149" t="s">
        <v>119</v>
      </c>
    </row>
    <row r="229" spans="1:65" s="14" customFormat="1" ht="11.25">
      <c r="B229" s="155"/>
      <c r="D229" s="148" t="s">
        <v>127</v>
      </c>
      <c r="E229" s="156" t="s">
        <v>1</v>
      </c>
      <c r="F229" s="157" t="s">
        <v>129</v>
      </c>
      <c r="H229" s="158">
        <v>1.1459999999999999</v>
      </c>
      <c r="L229" s="155"/>
      <c r="M229" s="159"/>
      <c r="N229" s="160"/>
      <c r="O229" s="160"/>
      <c r="P229" s="160"/>
      <c r="Q229" s="160"/>
      <c r="R229" s="160"/>
      <c r="S229" s="160"/>
      <c r="T229" s="161"/>
      <c r="AT229" s="156" t="s">
        <v>127</v>
      </c>
      <c r="AU229" s="156" t="s">
        <v>79</v>
      </c>
      <c r="AV229" s="14" t="s">
        <v>125</v>
      </c>
      <c r="AW229" s="14" t="s">
        <v>27</v>
      </c>
      <c r="AX229" s="14" t="s">
        <v>77</v>
      </c>
      <c r="AY229" s="156" t="s">
        <v>119</v>
      </c>
    </row>
    <row r="230" spans="1:65" s="2" customFormat="1" ht="24.2" customHeight="1">
      <c r="A230" s="29"/>
      <c r="B230" s="134"/>
      <c r="C230" s="135" t="s">
        <v>307</v>
      </c>
      <c r="D230" s="135" t="s">
        <v>120</v>
      </c>
      <c r="E230" s="136" t="s">
        <v>308</v>
      </c>
      <c r="F230" s="137" t="s">
        <v>309</v>
      </c>
      <c r="G230" s="138" t="s">
        <v>207</v>
      </c>
      <c r="H230" s="139">
        <v>5.87</v>
      </c>
      <c r="I230" s="140">
        <v>0</v>
      </c>
      <c r="J230" s="140">
        <f>ROUND(I230*H230,2)</f>
        <v>0</v>
      </c>
      <c r="K230" s="137" t="s">
        <v>124</v>
      </c>
      <c r="L230" s="30"/>
      <c r="M230" s="141" t="s">
        <v>1</v>
      </c>
      <c r="N230" s="142" t="s">
        <v>35</v>
      </c>
      <c r="O230" s="143">
        <v>0.15</v>
      </c>
      <c r="P230" s="143">
        <f>O230*H230</f>
        <v>0.88049999999999995</v>
      </c>
      <c r="Q230" s="143">
        <v>1.9320000000000001E-4</v>
      </c>
      <c r="R230" s="143">
        <f>Q230*H230</f>
        <v>1.134084E-3</v>
      </c>
      <c r="S230" s="143">
        <v>0</v>
      </c>
      <c r="T230" s="14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5" t="s">
        <v>125</v>
      </c>
      <c r="AT230" s="145" t="s">
        <v>120</v>
      </c>
      <c r="AU230" s="145" t="s">
        <v>79</v>
      </c>
      <c r="AY230" s="17" t="s">
        <v>119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77</v>
      </c>
      <c r="BK230" s="146">
        <f>ROUND(I230*H230,2)</f>
        <v>0</v>
      </c>
      <c r="BL230" s="17" t="s">
        <v>125</v>
      </c>
      <c r="BM230" s="145" t="s">
        <v>310</v>
      </c>
    </row>
    <row r="231" spans="1:65" s="13" customFormat="1" ht="11.25">
      <c r="B231" s="147"/>
      <c r="D231" s="148" t="s">
        <v>127</v>
      </c>
      <c r="E231" s="149" t="s">
        <v>1</v>
      </c>
      <c r="F231" s="150" t="s">
        <v>311</v>
      </c>
      <c r="H231" s="151">
        <v>5.87</v>
      </c>
      <c r="L231" s="147"/>
      <c r="M231" s="152"/>
      <c r="N231" s="153"/>
      <c r="O231" s="153"/>
      <c r="P231" s="153"/>
      <c r="Q231" s="153"/>
      <c r="R231" s="153"/>
      <c r="S231" s="153"/>
      <c r="T231" s="154"/>
      <c r="AT231" s="149" t="s">
        <v>127</v>
      </c>
      <c r="AU231" s="149" t="s">
        <v>79</v>
      </c>
      <c r="AV231" s="13" t="s">
        <v>79</v>
      </c>
      <c r="AW231" s="13" t="s">
        <v>27</v>
      </c>
      <c r="AX231" s="13" t="s">
        <v>77</v>
      </c>
      <c r="AY231" s="149" t="s">
        <v>119</v>
      </c>
    </row>
    <row r="232" spans="1:65" s="2" customFormat="1" ht="24.2" customHeight="1">
      <c r="A232" s="29"/>
      <c r="B232" s="134"/>
      <c r="C232" s="135" t="s">
        <v>312</v>
      </c>
      <c r="D232" s="135" t="s">
        <v>120</v>
      </c>
      <c r="E232" s="136" t="s">
        <v>313</v>
      </c>
      <c r="F232" s="137" t="s">
        <v>314</v>
      </c>
      <c r="G232" s="138" t="s">
        <v>230</v>
      </c>
      <c r="H232" s="139">
        <v>6</v>
      </c>
      <c r="I232" s="140">
        <v>0</v>
      </c>
      <c r="J232" s="140">
        <f>ROUND(I232*H232,2)</f>
        <v>0</v>
      </c>
      <c r="K232" s="137" t="s">
        <v>124</v>
      </c>
      <c r="L232" s="30"/>
      <c r="M232" s="141" t="s">
        <v>1</v>
      </c>
      <c r="N232" s="142" t="s">
        <v>35</v>
      </c>
      <c r="O232" s="143">
        <v>5.3159999999999998</v>
      </c>
      <c r="P232" s="143">
        <f>O232*H232</f>
        <v>31.896000000000001</v>
      </c>
      <c r="Q232" s="143">
        <v>0.34075499999999997</v>
      </c>
      <c r="R232" s="143">
        <f>Q232*H232</f>
        <v>2.04453</v>
      </c>
      <c r="S232" s="143">
        <v>0</v>
      </c>
      <c r="T232" s="144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5" t="s">
        <v>125</v>
      </c>
      <c r="AT232" s="145" t="s">
        <v>120</v>
      </c>
      <c r="AU232" s="145" t="s">
        <v>79</v>
      </c>
      <c r="AY232" s="17" t="s">
        <v>119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77</v>
      </c>
      <c r="BK232" s="146">
        <f>ROUND(I232*H232,2)</f>
        <v>0</v>
      </c>
      <c r="BL232" s="17" t="s">
        <v>125</v>
      </c>
      <c r="BM232" s="145" t="s">
        <v>315</v>
      </c>
    </row>
    <row r="233" spans="1:65" s="13" customFormat="1" ht="11.25">
      <c r="B233" s="147"/>
      <c r="D233" s="148" t="s">
        <v>127</v>
      </c>
      <c r="E233" s="149" t="s">
        <v>1</v>
      </c>
      <c r="F233" s="150" t="s">
        <v>316</v>
      </c>
      <c r="H233" s="151">
        <v>6</v>
      </c>
      <c r="L233" s="147"/>
      <c r="M233" s="152"/>
      <c r="N233" s="153"/>
      <c r="O233" s="153"/>
      <c r="P233" s="153"/>
      <c r="Q233" s="153"/>
      <c r="R233" s="153"/>
      <c r="S233" s="153"/>
      <c r="T233" s="154"/>
      <c r="AT233" s="149" t="s">
        <v>127</v>
      </c>
      <c r="AU233" s="149" t="s">
        <v>79</v>
      </c>
      <c r="AV233" s="13" t="s">
        <v>79</v>
      </c>
      <c r="AW233" s="13" t="s">
        <v>27</v>
      </c>
      <c r="AX233" s="13" t="s">
        <v>77</v>
      </c>
      <c r="AY233" s="149" t="s">
        <v>119</v>
      </c>
    </row>
    <row r="234" spans="1:65" s="12" customFormat="1" ht="20.85" customHeight="1">
      <c r="B234" s="124"/>
      <c r="D234" s="125" t="s">
        <v>69</v>
      </c>
      <c r="E234" s="177" t="s">
        <v>125</v>
      </c>
      <c r="F234" s="177" t="s">
        <v>317</v>
      </c>
      <c r="J234" s="178">
        <f>BK234</f>
        <v>0</v>
      </c>
      <c r="L234" s="124"/>
      <c r="M234" s="128"/>
      <c r="N234" s="129"/>
      <c r="O234" s="129"/>
      <c r="P234" s="130">
        <f>SUM(P235:P262)</f>
        <v>389.28203600000001</v>
      </c>
      <c r="Q234" s="129"/>
      <c r="R234" s="130">
        <f>SUM(R235:R262)</f>
        <v>63.975362354639998</v>
      </c>
      <c r="S234" s="129"/>
      <c r="T234" s="131">
        <f>SUM(T235:T262)</f>
        <v>0</v>
      </c>
      <c r="AR234" s="125" t="s">
        <v>77</v>
      </c>
      <c r="AT234" s="132" t="s">
        <v>69</v>
      </c>
      <c r="AU234" s="132" t="s">
        <v>79</v>
      </c>
      <c r="AY234" s="125" t="s">
        <v>119</v>
      </c>
      <c r="BK234" s="133">
        <f>SUM(BK235:BK262)</f>
        <v>0</v>
      </c>
    </row>
    <row r="235" spans="1:65" s="2" customFormat="1" ht="24.2" customHeight="1">
      <c r="A235" s="29"/>
      <c r="B235" s="134"/>
      <c r="C235" s="135" t="s">
        <v>318</v>
      </c>
      <c r="D235" s="135" t="s">
        <v>120</v>
      </c>
      <c r="E235" s="136" t="s">
        <v>319</v>
      </c>
      <c r="F235" s="137" t="s">
        <v>320</v>
      </c>
      <c r="G235" s="138" t="s">
        <v>137</v>
      </c>
      <c r="H235" s="139">
        <v>11.4</v>
      </c>
      <c r="I235" s="140">
        <v>0</v>
      </c>
      <c r="J235" s="140">
        <f>ROUND(I235*H235,2)</f>
        <v>0</v>
      </c>
      <c r="K235" s="137" t="s">
        <v>124</v>
      </c>
      <c r="L235" s="30"/>
      <c r="M235" s="141" t="s">
        <v>1</v>
      </c>
      <c r="N235" s="142" t="s">
        <v>35</v>
      </c>
      <c r="O235" s="143">
        <v>1.171</v>
      </c>
      <c r="P235" s="143">
        <f>O235*H235</f>
        <v>13.349400000000001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5" t="s">
        <v>125</v>
      </c>
      <c r="AT235" s="145" t="s">
        <v>120</v>
      </c>
      <c r="AU235" s="145" t="s">
        <v>134</v>
      </c>
      <c r="AY235" s="17" t="s">
        <v>119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77</v>
      </c>
      <c r="BK235" s="146">
        <f>ROUND(I235*H235,2)</f>
        <v>0</v>
      </c>
      <c r="BL235" s="17" t="s">
        <v>125</v>
      </c>
      <c r="BM235" s="145" t="s">
        <v>321</v>
      </c>
    </row>
    <row r="236" spans="1:65" s="13" customFormat="1" ht="11.25">
      <c r="B236" s="147"/>
      <c r="D236" s="148" t="s">
        <v>127</v>
      </c>
      <c r="E236" s="149" t="s">
        <v>1</v>
      </c>
      <c r="F236" s="150" t="s">
        <v>322</v>
      </c>
      <c r="H236" s="151">
        <v>11.4</v>
      </c>
      <c r="L236" s="147"/>
      <c r="M236" s="152"/>
      <c r="N236" s="153"/>
      <c r="O236" s="153"/>
      <c r="P236" s="153"/>
      <c r="Q236" s="153"/>
      <c r="R236" s="153"/>
      <c r="S236" s="153"/>
      <c r="T236" s="154"/>
      <c r="AT236" s="149" t="s">
        <v>127</v>
      </c>
      <c r="AU236" s="149" t="s">
        <v>134</v>
      </c>
      <c r="AV236" s="13" t="s">
        <v>79</v>
      </c>
      <c r="AW236" s="13" t="s">
        <v>27</v>
      </c>
      <c r="AX236" s="13" t="s">
        <v>77</v>
      </c>
      <c r="AY236" s="149" t="s">
        <v>119</v>
      </c>
    </row>
    <row r="237" spans="1:65" s="2" customFormat="1" ht="14.45" customHeight="1">
      <c r="A237" s="29"/>
      <c r="B237" s="134"/>
      <c r="C237" s="135" t="s">
        <v>323</v>
      </c>
      <c r="D237" s="135" t="s">
        <v>120</v>
      </c>
      <c r="E237" s="136" t="s">
        <v>324</v>
      </c>
      <c r="F237" s="137" t="s">
        <v>325</v>
      </c>
      <c r="G237" s="138" t="s">
        <v>137</v>
      </c>
      <c r="H237" s="139">
        <v>20</v>
      </c>
      <c r="I237" s="140">
        <v>0</v>
      </c>
      <c r="J237" s="140">
        <f>ROUND(I237*H237,2)</f>
        <v>0</v>
      </c>
      <c r="K237" s="137" t="s">
        <v>124</v>
      </c>
      <c r="L237" s="30"/>
      <c r="M237" s="141" t="s">
        <v>1</v>
      </c>
      <c r="N237" s="142" t="s">
        <v>35</v>
      </c>
      <c r="O237" s="143">
        <v>1.6419999999999999</v>
      </c>
      <c r="P237" s="143">
        <f>O237*H237</f>
        <v>32.839999999999996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5" t="s">
        <v>125</v>
      </c>
      <c r="AT237" s="145" t="s">
        <v>120</v>
      </c>
      <c r="AU237" s="145" t="s">
        <v>134</v>
      </c>
      <c r="AY237" s="17" t="s">
        <v>119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77</v>
      </c>
      <c r="BK237" s="146">
        <f>ROUND(I237*H237,2)</f>
        <v>0</v>
      </c>
      <c r="BL237" s="17" t="s">
        <v>125</v>
      </c>
      <c r="BM237" s="145" t="s">
        <v>326</v>
      </c>
    </row>
    <row r="238" spans="1:65" s="13" customFormat="1" ht="11.25">
      <c r="B238" s="147"/>
      <c r="D238" s="148" t="s">
        <v>127</v>
      </c>
      <c r="E238" s="149" t="s">
        <v>1</v>
      </c>
      <c r="F238" s="150" t="s">
        <v>327</v>
      </c>
      <c r="H238" s="151">
        <v>20</v>
      </c>
      <c r="L238" s="147"/>
      <c r="M238" s="152"/>
      <c r="N238" s="153"/>
      <c r="O238" s="153"/>
      <c r="P238" s="153"/>
      <c r="Q238" s="153"/>
      <c r="R238" s="153"/>
      <c r="S238" s="153"/>
      <c r="T238" s="154"/>
      <c r="AT238" s="149" t="s">
        <v>127</v>
      </c>
      <c r="AU238" s="149" t="s">
        <v>134</v>
      </c>
      <c r="AV238" s="13" t="s">
        <v>79</v>
      </c>
      <c r="AW238" s="13" t="s">
        <v>27</v>
      </c>
      <c r="AX238" s="13" t="s">
        <v>77</v>
      </c>
      <c r="AY238" s="149" t="s">
        <v>119</v>
      </c>
    </row>
    <row r="239" spans="1:65" s="2" customFormat="1" ht="24.2" customHeight="1">
      <c r="A239" s="29"/>
      <c r="B239" s="134"/>
      <c r="C239" s="135" t="s">
        <v>328</v>
      </c>
      <c r="D239" s="135" t="s">
        <v>120</v>
      </c>
      <c r="E239" s="136" t="s">
        <v>329</v>
      </c>
      <c r="F239" s="137" t="s">
        <v>330</v>
      </c>
      <c r="G239" s="138" t="s">
        <v>123</v>
      </c>
      <c r="H239" s="139">
        <v>29.327000000000002</v>
      </c>
      <c r="I239" s="140">
        <v>0</v>
      </c>
      <c r="J239" s="140">
        <f>ROUND(I239*H239,2)</f>
        <v>0</v>
      </c>
      <c r="K239" s="137" t="s">
        <v>124</v>
      </c>
      <c r="L239" s="30"/>
      <c r="M239" s="141" t="s">
        <v>1</v>
      </c>
      <c r="N239" s="142" t="s">
        <v>35</v>
      </c>
      <c r="O239" s="143">
        <v>1.45</v>
      </c>
      <c r="P239" s="143">
        <f>O239*H239</f>
        <v>42.524149999999999</v>
      </c>
      <c r="Q239" s="143">
        <v>7.4959199999999997E-3</v>
      </c>
      <c r="R239" s="143">
        <f>Q239*H239</f>
        <v>0.21983284584000001</v>
      </c>
      <c r="S239" s="143">
        <v>0</v>
      </c>
      <c r="T239" s="14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45" t="s">
        <v>125</v>
      </c>
      <c r="AT239" s="145" t="s">
        <v>120</v>
      </c>
      <c r="AU239" s="145" t="s">
        <v>134</v>
      </c>
      <c r="AY239" s="17" t="s">
        <v>119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77</v>
      </c>
      <c r="BK239" s="146">
        <f>ROUND(I239*H239,2)</f>
        <v>0</v>
      </c>
      <c r="BL239" s="17" t="s">
        <v>125</v>
      </c>
      <c r="BM239" s="145" t="s">
        <v>331</v>
      </c>
    </row>
    <row r="240" spans="1:65" s="13" customFormat="1" ht="11.25">
      <c r="B240" s="147"/>
      <c r="D240" s="148" t="s">
        <v>127</v>
      </c>
      <c r="E240" s="149" t="s">
        <v>1</v>
      </c>
      <c r="F240" s="150" t="s">
        <v>332</v>
      </c>
      <c r="H240" s="151">
        <v>22.77</v>
      </c>
      <c r="L240" s="147"/>
      <c r="M240" s="152"/>
      <c r="N240" s="153"/>
      <c r="O240" s="153"/>
      <c r="P240" s="153"/>
      <c r="Q240" s="153"/>
      <c r="R240" s="153"/>
      <c r="S240" s="153"/>
      <c r="T240" s="154"/>
      <c r="AT240" s="149" t="s">
        <v>127</v>
      </c>
      <c r="AU240" s="149" t="s">
        <v>134</v>
      </c>
      <c r="AV240" s="13" t="s">
        <v>79</v>
      </c>
      <c r="AW240" s="13" t="s">
        <v>27</v>
      </c>
      <c r="AX240" s="13" t="s">
        <v>70</v>
      </c>
      <c r="AY240" s="149" t="s">
        <v>119</v>
      </c>
    </row>
    <row r="241" spans="1:65" s="13" customFormat="1" ht="11.25">
      <c r="B241" s="147"/>
      <c r="D241" s="148" t="s">
        <v>127</v>
      </c>
      <c r="E241" s="149" t="s">
        <v>1</v>
      </c>
      <c r="F241" s="150" t="s">
        <v>333</v>
      </c>
      <c r="H241" s="151">
        <v>3.7069999999999999</v>
      </c>
      <c r="L241" s="147"/>
      <c r="M241" s="152"/>
      <c r="N241" s="153"/>
      <c r="O241" s="153"/>
      <c r="P241" s="153"/>
      <c r="Q241" s="153"/>
      <c r="R241" s="153"/>
      <c r="S241" s="153"/>
      <c r="T241" s="154"/>
      <c r="AT241" s="149" t="s">
        <v>127</v>
      </c>
      <c r="AU241" s="149" t="s">
        <v>134</v>
      </c>
      <c r="AV241" s="13" t="s">
        <v>79</v>
      </c>
      <c r="AW241" s="13" t="s">
        <v>27</v>
      </c>
      <c r="AX241" s="13" t="s">
        <v>70</v>
      </c>
      <c r="AY241" s="149" t="s">
        <v>119</v>
      </c>
    </row>
    <row r="242" spans="1:65" s="15" customFormat="1" ht="11.25">
      <c r="B242" s="171"/>
      <c r="D242" s="148" t="s">
        <v>127</v>
      </c>
      <c r="E242" s="172" t="s">
        <v>1</v>
      </c>
      <c r="F242" s="173" t="s">
        <v>334</v>
      </c>
      <c r="H242" s="172" t="s">
        <v>1</v>
      </c>
      <c r="L242" s="171"/>
      <c r="M242" s="174"/>
      <c r="N242" s="175"/>
      <c r="O242" s="175"/>
      <c r="P242" s="175"/>
      <c r="Q242" s="175"/>
      <c r="R242" s="175"/>
      <c r="S242" s="175"/>
      <c r="T242" s="176"/>
      <c r="AT242" s="172" t="s">
        <v>127</v>
      </c>
      <c r="AU242" s="172" t="s">
        <v>134</v>
      </c>
      <c r="AV242" s="15" t="s">
        <v>77</v>
      </c>
      <c r="AW242" s="15" t="s">
        <v>27</v>
      </c>
      <c r="AX242" s="15" t="s">
        <v>70</v>
      </c>
      <c r="AY242" s="172" t="s">
        <v>119</v>
      </c>
    </row>
    <row r="243" spans="1:65" s="13" customFormat="1" ht="11.25">
      <c r="B243" s="147"/>
      <c r="D243" s="148" t="s">
        <v>127</v>
      </c>
      <c r="E243" s="149" t="s">
        <v>1</v>
      </c>
      <c r="F243" s="150" t="s">
        <v>335</v>
      </c>
      <c r="H243" s="151">
        <v>1.4370000000000001</v>
      </c>
      <c r="L243" s="147"/>
      <c r="M243" s="152"/>
      <c r="N243" s="153"/>
      <c r="O243" s="153"/>
      <c r="P243" s="153"/>
      <c r="Q243" s="153"/>
      <c r="R243" s="153"/>
      <c r="S243" s="153"/>
      <c r="T243" s="154"/>
      <c r="AT243" s="149" t="s">
        <v>127</v>
      </c>
      <c r="AU243" s="149" t="s">
        <v>134</v>
      </c>
      <c r="AV243" s="13" t="s">
        <v>79</v>
      </c>
      <c r="AW243" s="13" t="s">
        <v>27</v>
      </c>
      <c r="AX243" s="13" t="s">
        <v>70</v>
      </c>
      <c r="AY243" s="149" t="s">
        <v>119</v>
      </c>
    </row>
    <row r="244" spans="1:65" s="13" customFormat="1" ht="11.25">
      <c r="B244" s="147"/>
      <c r="D244" s="148" t="s">
        <v>127</v>
      </c>
      <c r="E244" s="149" t="s">
        <v>1</v>
      </c>
      <c r="F244" s="150" t="s">
        <v>336</v>
      </c>
      <c r="H244" s="151">
        <v>1.413</v>
      </c>
      <c r="L244" s="147"/>
      <c r="M244" s="152"/>
      <c r="N244" s="153"/>
      <c r="O244" s="153"/>
      <c r="P244" s="153"/>
      <c r="Q244" s="153"/>
      <c r="R244" s="153"/>
      <c r="S244" s="153"/>
      <c r="T244" s="154"/>
      <c r="AT244" s="149" t="s">
        <v>127</v>
      </c>
      <c r="AU244" s="149" t="s">
        <v>134</v>
      </c>
      <c r="AV244" s="13" t="s">
        <v>79</v>
      </c>
      <c r="AW244" s="13" t="s">
        <v>27</v>
      </c>
      <c r="AX244" s="13" t="s">
        <v>70</v>
      </c>
      <c r="AY244" s="149" t="s">
        <v>119</v>
      </c>
    </row>
    <row r="245" spans="1:65" s="14" customFormat="1" ht="11.25">
      <c r="B245" s="155"/>
      <c r="D245" s="148" t="s">
        <v>127</v>
      </c>
      <c r="E245" s="156" t="s">
        <v>1</v>
      </c>
      <c r="F245" s="157" t="s">
        <v>129</v>
      </c>
      <c r="H245" s="158">
        <v>29.327000000000002</v>
      </c>
      <c r="L245" s="155"/>
      <c r="M245" s="159"/>
      <c r="N245" s="160"/>
      <c r="O245" s="160"/>
      <c r="P245" s="160"/>
      <c r="Q245" s="160"/>
      <c r="R245" s="160"/>
      <c r="S245" s="160"/>
      <c r="T245" s="161"/>
      <c r="AT245" s="156" t="s">
        <v>127</v>
      </c>
      <c r="AU245" s="156" t="s">
        <v>134</v>
      </c>
      <c r="AV245" s="14" t="s">
        <v>125</v>
      </c>
      <c r="AW245" s="14" t="s">
        <v>27</v>
      </c>
      <c r="AX245" s="14" t="s">
        <v>77</v>
      </c>
      <c r="AY245" s="156" t="s">
        <v>119</v>
      </c>
    </row>
    <row r="246" spans="1:65" s="2" customFormat="1" ht="24.2" customHeight="1">
      <c r="A246" s="29"/>
      <c r="B246" s="134"/>
      <c r="C246" s="135" t="s">
        <v>337</v>
      </c>
      <c r="D246" s="135" t="s">
        <v>120</v>
      </c>
      <c r="E246" s="136" t="s">
        <v>338</v>
      </c>
      <c r="F246" s="137" t="s">
        <v>339</v>
      </c>
      <c r="G246" s="138" t="s">
        <v>123</v>
      </c>
      <c r="H246" s="139">
        <v>29.327000000000002</v>
      </c>
      <c r="I246" s="140">
        <v>0</v>
      </c>
      <c r="J246" s="140">
        <f>ROUND(I246*H246,2)</f>
        <v>0</v>
      </c>
      <c r="K246" s="137" t="s">
        <v>124</v>
      </c>
      <c r="L246" s="30"/>
      <c r="M246" s="141" t="s">
        <v>1</v>
      </c>
      <c r="N246" s="142" t="s">
        <v>35</v>
      </c>
      <c r="O246" s="143">
        <v>0.2</v>
      </c>
      <c r="P246" s="143">
        <f>O246*H246</f>
        <v>5.8654000000000011</v>
      </c>
      <c r="Q246" s="143">
        <v>4.5000000000000003E-5</v>
      </c>
      <c r="R246" s="143">
        <f>Q246*H246</f>
        <v>1.3197150000000002E-3</v>
      </c>
      <c r="S246" s="143">
        <v>0</v>
      </c>
      <c r="T246" s="144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5" t="s">
        <v>125</v>
      </c>
      <c r="AT246" s="145" t="s">
        <v>120</v>
      </c>
      <c r="AU246" s="145" t="s">
        <v>134</v>
      </c>
      <c r="AY246" s="17" t="s">
        <v>119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77</v>
      </c>
      <c r="BK246" s="146">
        <f>ROUND(I246*H246,2)</f>
        <v>0</v>
      </c>
      <c r="BL246" s="17" t="s">
        <v>125</v>
      </c>
      <c r="BM246" s="145" t="s">
        <v>340</v>
      </c>
    </row>
    <row r="247" spans="1:65" s="13" customFormat="1" ht="11.25">
      <c r="B247" s="147"/>
      <c r="D247" s="148" t="s">
        <v>127</v>
      </c>
      <c r="E247" s="149" t="s">
        <v>1</v>
      </c>
      <c r="F247" s="150" t="s">
        <v>341</v>
      </c>
      <c r="H247" s="151">
        <v>29.327000000000002</v>
      </c>
      <c r="L247" s="147"/>
      <c r="M247" s="152"/>
      <c r="N247" s="153"/>
      <c r="O247" s="153"/>
      <c r="P247" s="153"/>
      <c r="Q247" s="153"/>
      <c r="R247" s="153"/>
      <c r="S247" s="153"/>
      <c r="T247" s="154"/>
      <c r="AT247" s="149" t="s">
        <v>127</v>
      </c>
      <c r="AU247" s="149" t="s">
        <v>134</v>
      </c>
      <c r="AV247" s="13" t="s">
        <v>79</v>
      </c>
      <c r="AW247" s="13" t="s">
        <v>27</v>
      </c>
      <c r="AX247" s="13" t="s">
        <v>77</v>
      </c>
      <c r="AY247" s="149" t="s">
        <v>119</v>
      </c>
    </row>
    <row r="248" spans="1:65" s="2" customFormat="1" ht="14.45" customHeight="1">
      <c r="A248" s="29"/>
      <c r="B248" s="134"/>
      <c r="C248" s="135" t="s">
        <v>342</v>
      </c>
      <c r="D248" s="135" t="s">
        <v>120</v>
      </c>
      <c r="E248" s="136" t="s">
        <v>343</v>
      </c>
      <c r="F248" s="137" t="s">
        <v>344</v>
      </c>
      <c r="G248" s="138" t="s">
        <v>169</v>
      </c>
      <c r="H248" s="139">
        <v>2.4260000000000002</v>
      </c>
      <c r="I248" s="140">
        <v>0</v>
      </c>
      <c r="J248" s="140">
        <f>ROUND(I248*H248,2)</f>
        <v>0</v>
      </c>
      <c r="K248" s="137" t="s">
        <v>124</v>
      </c>
      <c r="L248" s="30"/>
      <c r="M248" s="141" t="s">
        <v>1</v>
      </c>
      <c r="N248" s="142" t="s">
        <v>35</v>
      </c>
      <c r="O248" s="143">
        <v>60.686</v>
      </c>
      <c r="P248" s="143">
        <f>O248*H248</f>
        <v>147.22423600000002</v>
      </c>
      <c r="Q248" s="143">
        <v>1.0490858000000001</v>
      </c>
      <c r="R248" s="143">
        <f>Q248*H248</f>
        <v>2.5450821508000003</v>
      </c>
      <c r="S248" s="143">
        <v>0</v>
      </c>
      <c r="T248" s="144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5" t="s">
        <v>125</v>
      </c>
      <c r="AT248" s="145" t="s">
        <v>120</v>
      </c>
      <c r="AU248" s="145" t="s">
        <v>134</v>
      </c>
      <c r="AY248" s="17" t="s">
        <v>119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77</v>
      </c>
      <c r="BK248" s="146">
        <f>ROUND(I248*H248,2)</f>
        <v>0</v>
      </c>
      <c r="BL248" s="17" t="s">
        <v>125</v>
      </c>
      <c r="BM248" s="145" t="s">
        <v>345</v>
      </c>
    </row>
    <row r="249" spans="1:65" s="13" customFormat="1" ht="11.25">
      <c r="B249" s="147"/>
      <c r="D249" s="148" t="s">
        <v>127</v>
      </c>
      <c r="E249" s="149" t="s">
        <v>1</v>
      </c>
      <c r="F249" s="150" t="s">
        <v>346</v>
      </c>
      <c r="H249" s="151">
        <v>2.4260000000000002</v>
      </c>
      <c r="L249" s="147"/>
      <c r="M249" s="152"/>
      <c r="N249" s="153"/>
      <c r="O249" s="153"/>
      <c r="P249" s="153"/>
      <c r="Q249" s="153"/>
      <c r="R249" s="153"/>
      <c r="S249" s="153"/>
      <c r="T249" s="154"/>
      <c r="AT249" s="149" t="s">
        <v>127</v>
      </c>
      <c r="AU249" s="149" t="s">
        <v>134</v>
      </c>
      <c r="AV249" s="13" t="s">
        <v>79</v>
      </c>
      <c r="AW249" s="13" t="s">
        <v>27</v>
      </c>
      <c r="AX249" s="13" t="s">
        <v>77</v>
      </c>
      <c r="AY249" s="149" t="s">
        <v>119</v>
      </c>
    </row>
    <row r="250" spans="1:65" s="2" customFormat="1" ht="14.45" customHeight="1">
      <c r="A250" s="29"/>
      <c r="B250" s="134"/>
      <c r="C250" s="135" t="s">
        <v>347</v>
      </c>
      <c r="D250" s="135" t="s">
        <v>120</v>
      </c>
      <c r="E250" s="136" t="s">
        <v>348</v>
      </c>
      <c r="F250" s="137" t="s">
        <v>349</v>
      </c>
      <c r="G250" s="138" t="s">
        <v>169</v>
      </c>
      <c r="H250" s="139">
        <v>1.2849999999999999</v>
      </c>
      <c r="I250" s="140">
        <v>0</v>
      </c>
      <c r="J250" s="140">
        <f>ROUND(I250*H250,2)</f>
        <v>0</v>
      </c>
      <c r="K250" s="137" t="s">
        <v>124</v>
      </c>
      <c r="L250" s="30"/>
      <c r="M250" s="141" t="s">
        <v>1</v>
      </c>
      <c r="N250" s="142" t="s">
        <v>35</v>
      </c>
      <c r="O250" s="143">
        <v>16.73</v>
      </c>
      <c r="P250" s="143">
        <f>O250*H250</f>
        <v>21.498049999999999</v>
      </c>
      <c r="Q250" s="143">
        <v>1.104285</v>
      </c>
      <c r="R250" s="143">
        <f>Q250*H250</f>
        <v>1.419006225</v>
      </c>
      <c r="S250" s="143">
        <v>0</v>
      </c>
      <c r="T250" s="144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5" t="s">
        <v>125</v>
      </c>
      <c r="AT250" s="145" t="s">
        <v>120</v>
      </c>
      <c r="AU250" s="145" t="s">
        <v>134</v>
      </c>
      <c r="AY250" s="17" t="s">
        <v>119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77</v>
      </c>
      <c r="BK250" s="146">
        <f>ROUND(I250*H250,2)</f>
        <v>0</v>
      </c>
      <c r="BL250" s="17" t="s">
        <v>125</v>
      </c>
      <c r="BM250" s="145" t="s">
        <v>350</v>
      </c>
    </row>
    <row r="251" spans="1:65" s="13" customFormat="1" ht="22.5">
      <c r="B251" s="147"/>
      <c r="D251" s="148" t="s">
        <v>127</v>
      </c>
      <c r="E251" s="149" t="s">
        <v>1</v>
      </c>
      <c r="F251" s="150" t="s">
        <v>351</v>
      </c>
      <c r="H251" s="151">
        <v>1.2849999999999999</v>
      </c>
      <c r="L251" s="147"/>
      <c r="M251" s="152"/>
      <c r="N251" s="153"/>
      <c r="O251" s="153"/>
      <c r="P251" s="153"/>
      <c r="Q251" s="153"/>
      <c r="R251" s="153"/>
      <c r="S251" s="153"/>
      <c r="T251" s="154"/>
      <c r="AT251" s="149" t="s">
        <v>127</v>
      </c>
      <c r="AU251" s="149" t="s">
        <v>134</v>
      </c>
      <c r="AV251" s="13" t="s">
        <v>79</v>
      </c>
      <c r="AW251" s="13" t="s">
        <v>27</v>
      </c>
      <c r="AX251" s="13" t="s">
        <v>77</v>
      </c>
      <c r="AY251" s="149" t="s">
        <v>119</v>
      </c>
    </row>
    <row r="252" spans="1:65" s="2" customFormat="1" ht="24.2" customHeight="1">
      <c r="A252" s="29"/>
      <c r="B252" s="134"/>
      <c r="C252" s="135" t="s">
        <v>352</v>
      </c>
      <c r="D252" s="135" t="s">
        <v>120</v>
      </c>
      <c r="E252" s="136" t="s">
        <v>353</v>
      </c>
      <c r="F252" s="137" t="s">
        <v>354</v>
      </c>
      <c r="G252" s="138" t="s">
        <v>123</v>
      </c>
      <c r="H252" s="139">
        <v>50.4</v>
      </c>
      <c r="I252" s="140">
        <v>0</v>
      </c>
      <c r="J252" s="140">
        <f>ROUND(I252*H252,2)</f>
        <v>0</v>
      </c>
      <c r="K252" s="137" t="s">
        <v>124</v>
      </c>
      <c r="L252" s="30"/>
      <c r="M252" s="141" t="s">
        <v>1</v>
      </c>
      <c r="N252" s="142" t="s">
        <v>35</v>
      </c>
      <c r="O252" s="143">
        <v>0.56200000000000006</v>
      </c>
      <c r="P252" s="143">
        <f>O252*H252</f>
        <v>28.324800000000003</v>
      </c>
      <c r="Q252" s="143">
        <v>0.15679630750000001</v>
      </c>
      <c r="R252" s="143">
        <f>Q252*H252</f>
        <v>7.9025338980000006</v>
      </c>
      <c r="S252" s="143">
        <v>0</v>
      </c>
      <c r="T252" s="144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5" t="s">
        <v>125</v>
      </c>
      <c r="AT252" s="145" t="s">
        <v>120</v>
      </c>
      <c r="AU252" s="145" t="s">
        <v>134</v>
      </c>
      <c r="AY252" s="17" t="s">
        <v>119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7" t="s">
        <v>77</v>
      </c>
      <c r="BK252" s="146">
        <f>ROUND(I252*H252,2)</f>
        <v>0</v>
      </c>
      <c r="BL252" s="17" t="s">
        <v>125</v>
      </c>
      <c r="BM252" s="145" t="s">
        <v>355</v>
      </c>
    </row>
    <row r="253" spans="1:65" s="13" customFormat="1" ht="22.5">
      <c r="B253" s="147"/>
      <c r="D253" s="148" t="s">
        <v>127</v>
      </c>
      <c r="E253" s="149" t="s">
        <v>1</v>
      </c>
      <c r="F253" s="150" t="s">
        <v>356</v>
      </c>
      <c r="H253" s="151">
        <v>50.4</v>
      </c>
      <c r="L253" s="147"/>
      <c r="M253" s="152"/>
      <c r="N253" s="153"/>
      <c r="O253" s="153"/>
      <c r="P253" s="153"/>
      <c r="Q253" s="153"/>
      <c r="R253" s="153"/>
      <c r="S253" s="153"/>
      <c r="T253" s="154"/>
      <c r="AT253" s="149" t="s">
        <v>127</v>
      </c>
      <c r="AU253" s="149" t="s">
        <v>134</v>
      </c>
      <c r="AV253" s="13" t="s">
        <v>79</v>
      </c>
      <c r="AW253" s="13" t="s">
        <v>27</v>
      </c>
      <c r="AX253" s="13" t="s">
        <v>77</v>
      </c>
      <c r="AY253" s="149" t="s">
        <v>119</v>
      </c>
    </row>
    <row r="254" spans="1:65" s="2" customFormat="1" ht="24.2" customHeight="1">
      <c r="A254" s="29"/>
      <c r="B254" s="134"/>
      <c r="C254" s="135" t="s">
        <v>357</v>
      </c>
      <c r="D254" s="135" t="s">
        <v>120</v>
      </c>
      <c r="E254" s="136" t="s">
        <v>358</v>
      </c>
      <c r="F254" s="137" t="s">
        <v>359</v>
      </c>
      <c r="G254" s="138" t="s">
        <v>123</v>
      </c>
      <c r="H254" s="139">
        <v>50.08</v>
      </c>
      <c r="I254" s="140">
        <v>0</v>
      </c>
      <c r="J254" s="140">
        <f>ROUND(I254*H254,2)</f>
        <v>0</v>
      </c>
      <c r="K254" s="137" t="s">
        <v>124</v>
      </c>
      <c r="L254" s="30"/>
      <c r="M254" s="141" t="s">
        <v>1</v>
      </c>
      <c r="N254" s="142" t="s">
        <v>35</v>
      </c>
      <c r="O254" s="143">
        <v>1.95</v>
      </c>
      <c r="P254" s="143">
        <f>O254*H254</f>
        <v>97.655999999999992</v>
      </c>
      <c r="Q254" s="143">
        <v>1.031199</v>
      </c>
      <c r="R254" s="143">
        <f>Q254*H254</f>
        <v>51.64244592</v>
      </c>
      <c r="S254" s="143">
        <v>0</v>
      </c>
      <c r="T254" s="144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5" t="s">
        <v>125</v>
      </c>
      <c r="AT254" s="145" t="s">
        <v>120</v>
      </c>
      <c r="AU254" s="145" t="s">
        <v>134</v>
      </c>
      <c r="AY254" s="17" t="s">
        <v>119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7" t="s">
        <v>77</v>
      </c>
      <c r="BK254" s="146">
        <f>ROUND(I254*H254,2)</f>
        <v>0</v>
      </c>
      <c r="BL254" s="17" t="s">
        <v>125</v>
      </c>
      <c r="BM254" s="145" t="s">
        <v>360</v>
      </c>
    </row>
    <row r="255" spans="1:65" s="13" customFormat="1" ht="11.25">
      <c r="B255" s="147"/>
      <c r="D255" s="148" t="s">
        <v>127</v>
      </c>
      <c r="E255" s="149" t="s">
        <v>1</v>
      </c>
      <c r="F255" s="150" t="s">
        <v>361</v>
      </c>
      <c r="H255" s="151">
        <v>4</v>
      </c>
      <c r="L255" s="147"/>
      <c r="M255" s="152"/>
      <c r="N255" s="153"/>
      <c r="O255" s="153"/>
      <c r="P255" s="153"/>
      <c r="Q255" s="153"/>
      <c r="R255" s="153"/>
      <c r="S255" s="153"/>
      <c r="T255" s="154"/>
      <c r="AT255" s="149" t="s">
        <v>127</v>
      </c>
      <c r="AU255" s="149" t="s">
        <v>134</v>
      </c>
      <c r="AV255" s="13" t="s">
        <v>79</v>
      </c>
      <c r="AW255" s="13" t="s">
        <v>27</v>
      </c>
      <c r="AX255" s="13" t="s">
        <v>70</v>
      </c>
      <c r="AY255" s="149" t="s">
        <v>119</v>
      </c>
    </row>
    <row r="256" spans="1:65" s="13" customFormat="1" ht="11.25">
      <c r="B256" s="147"/>
      <c r="D256" s="148" t="s">
        <v>127</v>
      </c>
      <c r="E256" s="149" t="s">
        <v>1</v>
      </c>
      <c r="F256" s="150" t="s">
        <v>362</v>
      </c>
      <c r="H256" s="151">
        <v>46.08</v>
      </c>
      <c r="L256" s="147"/>
      <c r="M256" s="152"/>
      <c r="N256" s="153"/>
      <c r="O256" s="153"/>
      <c r="P256" s="153"/>
      <c r="Q256" s="153"/>
      <c r="R256" s="153"/>
      <c r="S256" s="153"/>
      <c r="T256" s="154"/>
      <c r="AT256" s="149" t="s">
        <v>127</v>
      </c>
      <c r="AU256" s="149" t="s">
        <v>134</v>
      </c>
      <c r="AV256" s="13" t="s">
        <v>79</v>
      </c>
      <c r="AW256" s="13" t="s">
        <v>27</v>
      </c>
      <c r="AX256" s="13" t="s">
        <v>70</v>
      </c>
      <c r="AY256" s="149" t="s">
        <v>119</v>
      </c>
    </row>
    <row r="257" spans="1:65" s="14" customFormat="1" ht="11.25">
      <c r="B257" s="155"/>
      <c r="D257" s="148" t="s">
        <v>127</v>
      </c>
      <c r="E257" s="156" t="s">
        <v>1</v>
      </c>
      <c r="F257" s="157" t="s">
        <v>129</v>
      </c>
      <c r="H257" s="158">
        <v>50.08</v>
      </c>
      <c r="L257" s="155"/>
      <c r="M257" s="159"/>
      <c r="N257" s="160"/>
      <c r="O257" s="160"/>
      <c r="P257" s="160"/>
      <c r="Q257" s="160"/>
      <c r="R257" s="160"/>
      <c r="S257" s="160"/>
      <c r="T257" s="161"/>
      <c r="AT257" s="156" t="s">
        <v>127</v>
      </c>
      <c r="AU257" s="156" t="s">
        <v>134</v>
      </c>
      <c r="AV257" s="14" t="s">
        <v>125</v>
      </c>
      <c r="AW257" s="14" t="s">
        <v>27</v>
      </c>
      <c r="AX257" s="14" t="s">
        <v>77</v>
      </c>
      <c r="AY257" s="156" t="s">
        <v>119</v>
      </c>
    </row>
    <row r="258" spans="1:65" s="2" customFormat="1" ht="14.45" customHeight="1">
      <c r="A258" s="29"/>
      <c r="B258" s="134"/>
      <c r="C258" s="162" t="s">
        <v>363</v>
      </c>
      <c r="D258" s="162" t="s">
        <v>166</v>
      </c>
      <c r="E258" s="163" t="s">
        <v>364</v>
      </c>
      <c r="F258" s="164" t="s">
        <v>365</v>
      </c>
      <c r="G258" s="165" t="s">
        <v>123</v>
      </c>
      <c r="H258" s="166">
        <v>55.088000000000001</v>
      </c>
      <c r="I258" s="167">
        <v>0</v>
      </c>
      <c r="J258" s="167">
        <f>ROUND(I258*H258,2)</f>
        <v>0</v>
      </c>
      <c r="K258" s="164" t="s">
        <v>366</v>
      </c>
      <c r="L258" s="168"/>
      <c r="M258" s="169" t="s">
        <v>1</v>
      </c>
      <c r="N258" s="170" t="s">
        <v>35</v>
      </c>
      <c r="O258" s="143">
        <v>0</v>
      </c>
      <c r="P258" s="143">
        <f>O258*H258</f>
        <v>0</v>
      </c>
      <c r="Q258" s="143">
        <v>4.45E-3</v>
      </c>
      <c r="R258" s="143">
        <f>Q258*H258</f>
        <v>0.24514160000000002</v>
      </c>
      <c r="S258" s="143">
        <v>0</v>
      </c>
      <c r="T258" s="144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5" t="s">
        <v>160</v>
      </c>
      <c r="AT258" s="145" t="s">
        <v>166</v>
      </c>
      <c r="AU258" s="145" t="s">
        <v>134</v>
      </c>
      <c r="AY258" s="17" t="s">
        <v>119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77</v>
      </c>
      <c r="BK258" s="146">
        <f>ROUND(I258*H258,2)</f>
        <v>0</v>
      </c>
      <c r="BL258" s="17" t="s">
        <v>125</v>
      </c>
      <c r="BM258" s="145" t="s">
        <v>367</v>
      </c>
    </row>
    <row r="259" spans="1:65" s="15" customFormat="1" ht="11.25">
      <c r="B259" s="171"/>
      <c r="D259" s="148" t="s">
        <v>127</v>
      </c>
      <c r="E259" s="172" t="s">
        <v>1</v>
      </c>
      <c r="F259" s="173" t="s">
        <v>368</v>
      </c>
      <c r="H259" s="172" t="s">
        <v>1</v>
      </c>
      <c r="L259" s="171"/>
      <c r="M259" s="174"/>
      <c r="N259" s="175"/>
      <c r="O259" s="175"/>
      <c r="P259" s="175"/>
      <c r="Q259" s="175"/>
      <c r="R259" s="175"/>
      <c r="S259" s="175"/>
      <c r="T259" s="176"/>
      <c r="AT259" s="172" t="s">
        <v>127</v>
      </c>
      <c r="AU259" s="172" t="s">
        <v>134</v>
      </c>
      <c r="AV259" s="15" t="s">
        <v>77</v>
      </c>
      <c r="AW259" s="15" t="s">
        <v>27</v>
      </c>
      <c r="AX259" s="15" t="s">
        <v>70</v>
      </c>
      <c r="AY259" s="172" t="s">
        <v>119</v>
      </c>
    </row>
    <row r="260" spans="1:65" s="13" customFormat="1" ht="11.25">
      <c r="B260" s="147"/>
      <c r="D260" s="148" t="s">
        <v>127</v>
      </c>
      <c r="E260" s="149" t="s">
        <v>1</v>
      </c>
      <c r="F260" s="150" t="s">
        <v>369</v>
      </c>
      <c r="H260" s="151">
        <v>4.4000000000000004</v>
      </c>
      <c r="L260" s="147"/>
      <c r="M260" s="152"/>
      <c r="N260" s="153"/>
      <c r="O260" s="153"/>
      <c r="P260" s="153"/>
      <c r="Q260" s="153"/>
      <c r="R260" s="153"/>
      <c r="S260" s="153"/>
      <c r="T260" s="154"/>
      <c r="AT260" s="149" t="s">
        <v>127</v>
      </c>
      <c r="AU260" s="149" t="s">
        <v>134</v>
      </c>
      <c r="AV260" s="13" t="s">
        <v>79</v>
      </c>
      <c r="AW260" s="13" t="s">
        <v>27</v>
      </c>
      <c r="AX260" s="13" t="s">
        <v>70</v>
      </c>
      <c r="AY260" s="149" t="s">
        <v>119</v>
      </c>
    </row>
    <row r="261" spans="1:65" s="13" customFormat="1" ht="11.25">
      <c r="B261" s="147"/>
      <c r="D261" s="148" t="s">
        <v>127</v>
      </c>
      <c r="E261" s="149" t="s">
        <v>1</v>
      </c>
      <c r="F261" s="150" t="s">
        <v>370</v>
      </c>
      <c r="H261" s="151">
        <v>50.688000000000002</v>
      </c>
      <c r="L261" s="147"/>
      <c r="M261" s="152"/>
      <c r="N261" s="153"/>
      <c r="O261" s="153"/>
      <c r="P261" s="153"/>
      <c r="Q261" s="153"/>
      <c r="R261" s="153"/>
      <c r="S261" s="153"/>
      <c r="T261" s="154"/>
      <c r="AT261" s="149" t="s">
        <v>127</v>
      </c>
      <c r="AU261" s="149" t="s">
        <v>134</v>
      </c>
      <c r="AV261" s="13" t="s">
        <v>79</v>
      </c>
      <c r="AW261" s="13" t="s">
        <v>27</v>
      </c>
      <c r="AX261" s="13" t="s">
        <v>70</v>
      </c>
      <c r="AY261" s="149" t="s">
        <v>119</v>
      </c>
    </row>
    <row r="262" spans="1:65" s="14" customFormat="1" ht="11.25">
      <c r="B262" s="155"/>
      <c r="D262" s="148" t="s">
        <v>127</v>
      </c>
      <c r="E262" s="156" t="s">
        <v>1</v>
      </c>
      <c r="F262" s="157" t="s">
        <v>129</v>
      </c>
      <c r="H262" s="158">
        <v>55.088000000000001</v>
      </c>
      <c r="L262" s="155"/>
      <c r="M262" s="159"/>
      <c r="N262" s="160"/>
      <c r="O262" s="160"/>
      <c r="P262" s="160"/>
      <c r="Q262" s="160"/>
      <c r="R262" s="160"/>
      <c r="S262" s="160"/>
      <c r="T262" s="161"/>
      <c r="AT262" s="156" t="s">
        <v>127</v>
      </c>
      <c r="AU262" s="156" t="s">
        <v>134</v>
      </c>
      <c r="AV262" s="14" t="s">
        <v>125</v>
      </c>
      <c r="AW262" s="14" t="s">
        <v>27</v>
      </c>
      <c r="AX262" s="14" t="s">
        <v>77</v>
      </c>
      <c r="AY262" s="156" t="s">
        <v>119</v>
      </c>
    </row>
    <row r="263" spans="1:65" s="12" customFormat="1" ht="22.9" customHeight="1">
      <c r="B263" s="124"/>
      <c r="D263" s="125" t="s">
        <v>69</v>
      </c>
      <c r="E263" s="177" t="s">
        <v>151</v>
      </c>
      <c r="F263" s="177" t="s">
        <v>371</v>
      </c>
      <c r="J263" s="178">
        <f>BK263</f>
        <v>0</v>
      </c>
      <c r="L263" s="124"/>
      <c r="M263" s="128"/>
      <c r="N263" s="129"/>
      <c r="O263" s="129"/>
      <c r="P263" s="130">
        <f>SUM(P264:P267)</f>
        <v>166.988384</v>
      </c>
      <c r="Q263" s="129"/>
      <c r="R263" s="130">
        <f>SUM(R264:R267)</f>
        <v>4.9039305756000005</v>
      </c>
      <c r="S263" s="129"/>
      <c r="T263" s="131">
        <f>SUM(T264:T267)</f>
        <v>5.0215440000000005</v>
      </c>
      <c r="AR263" s="125" t="s">
        <v>77</v>
      </c>
      <c r="AT263" s="132" t="s">
        <v>69</v>
      </c>
      <c r="AU263" s="132" t="s">
        <v>77</v>
      </c>
      <c r="AY263" s="125" t="s">
        <v>119</v>
      </c>
      <c r="BK263" s="133">
        <f>SUM(BK264:BK267)</f>
        <v>0</v>
      </c>
    </row>
    <row r="264" spans="1:65" s="2" customFormat="1" ht="24.2" customHeight="1">
      <c r="A264" s="29"/>
      <c r="B264" s="134"/>
      <c r="C264" s="135" t="s">
        <v>372</v>
      </c>
      <c r="D264" s="135" t="s">
        <v>120</v>
      </c>
      <c r="E264" s="136" t="s">
        <v>373</v>
      </c>
      <c r="F264" s="137" t="s">
        <v>374</v>
      </c>
      <c r="G264" s="138" t="s">
        <v>123</v>
      </c>
      <c r="H264" s="139">
        <v>36.387999999999998</v>
      </c>
      <c r="I264" s="140">
        <v>0</v>
      </c>
      <c r="J264" s="140">
        <f>ROUND(I264*H264,2)</f>
        <v>0</v>
      </c>
      <c r="K264" s="137" t="s">
        <v>124</v>
      </c>
      <c r="L264" s="30"/>
      <c r="M264" s="141" t="s">
        <v>1</v>
      </c>
      <c r="N264" s="142" t="s">
        <v>35</v>
      </c>
      <c r="O264" s="143">
        <v>3.0680000000000001</v>
      </c>
      <c r="P264" s="143">
        <f>O264*H264</f>
        <v>111.638384</v>
      </c>
      <c r="Q264" s="143">
        <v>0.13050870000000001</v>
      </c>
      <c r="R264" s="143">
        <f>Q264*H264</f>
        <v>4.7489505756000003</v>
      </c>
      <c r="S264" s="143">
        <v>0.13800000000000001</v>
      </c>
      <c r="T264" s="144">
        <f>S264*H264</f>
        <v>5.0215440000000005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5" t="s">
        <v>125</v>
      </c>
      <c r="AT264" s="145" t="s">
        <v>120</v>
      </c>
      <c r="AU264" s="145" t="s">
        <v>79</v>
      </c>
      <c r="AY264" s="17" t="s">
        <v>119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77</v>
      </c>
      <c r="BK264" s="146">
        <f>ROUND(I264*H264,2)</f>
        <v>0</v>
      </c>
      <c r="BL264" s="17" t="s">
        <v>125</v>
      </c>
      <c r="BM264" s="145" t="s">
        <v>375</v>
      </c>
    </row>
    <row r="265" spans="1:65" s="13" customFormat="1" ht="11.25">
      <c r="B265" s="147"/>
      <c r="D265" s="148" t="s">
        <v>127</v>
      </c>
      <c r="E265" s="149" t="s">
        <v>1</v>
      </c>
      <c r="F265" s="150" t="s">
        <v>376</v>
      </c>
      <c r="H265" s="151">
        <v>36.387999999999998</v>
      </c>
      <c r="L265" s="147"/>
      <c r="M265" s="152"/>
      <c r="N265" s="153"/>
      <c r="O265" s="153"/>
      <c r="P265" s="153"/>
      <c r="Q265" s="153"/>
      <c r="R265" s="153"/>
      <c r="S265" s="153"/>
      <c r="T265" s="154"/>
      <c r="AT265" s="149" t="s">
        <v>127</v>
      </c>
      <c r="AU265" s="149" t="s">
        <v>79</v>
      </c>
      <c r="AV265" s="13" t="s">
        <v>79</v>
      </c>
      <c r="AW265" s="13" t="s">
        <v>27</v>
      </c>
      <c r="AX265" s="13" t="s">
        <v>77</v>
      </c>
      <c r="AY265" s="149" t="s">
        <v>119</v>
      </c>
    </row>
    <row r="266" spans="1:65" s="2" customFormat="1" ht="24.2" customHeight="1">
      <c r="A266" s="29"/>
      <c r="B266" s="134"/>
      <c r="C266" s="135" t="s">
        <v>377</v>
      </c>
      <c r="D266" s="135" t="s">
        <v>120</v>
      </c>
      <c r="E266" s="136" t="s">
        <v>378</v>
      </c>
      <c r="F266" s="137" t="s">
        <v>379</v>
      </c>
      <c r="G266" s="138" t="s">
        <v>198</v>
      </c>
      <c r="H266" s="139">
        <v>1107</v>
      </c>
      <c r="I266" s="140">
        <v>0</v>
      </c>
      <c r="J266" s="140">
        <f>ROUND(I266*H266,2)</f>
        <v>0</v>
      </c>
      <c r="K266" s="137" t="s">
        <v>124</v>
      </c>
      <c r="L266" s="30"/>
      <c r="M266" s="141" t="s">
        <v>1</v>
      </c>
      <c r="N266" s="142" t="s">
        <v>35</v>
      </c>
      <c r="O266" s="143">
        <v>0.05</v>
      </c>
      <c r="P266" s="143">
        <f>O266*H266</f>
        <v>55.35</v>
      </c>
      <c r="Q266" s="143">
        <v>1.3999999999999999E-4</v>
      </c>
      <c r="R266" s="143">
        <f>Q266*H266</f>
        <v>0.15497999999999998</v>
      </c>
      <c r="S266" s="143">
        <v>0</v>
      </c>
      <c r="T266" s="144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5" t="s">
        <v>125</v>
      </c>
      <c r="AT266" s="145" t="s">
        <v>120</v>
      </c>
      <c r="AU266" s="145" t="s">
        <v>79</v>
      </c>
      <c r="AY266" s="17" t="s">
        <v>119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77</v>
      </c>
      <c r="BK266" s="146">
        <f>ROUND(I266*H266,2)</f>
        <v>0</v>
      </c>
      <c r="BL266" s="17" t="s">
        <v>125</v>
      </c>
      <c r="BM266" s="145" t="s">
        <v>380</v>
      </c>
    </row>
    <row r="267" spans="1:65" s="13" customFormat="1" ht="11.25">
      <c r="B267" s="147"/>
      <c r="D267" s="148" t="s">
        <v>127</v>
      </c>
      <c r="E267" s="149" t="s">
        <v>1</v>
      </c>
      <c r="F267" s="150" t="s">
        <v>381</v>
      </c>
      <c r="H267" s="151">
        <v>1107</v>
      </c>
      <c r="L267" s="147"/>
      <c r="M267" s="152"/>
      <c r="N267" s="153"/>
      <c r="O267" s="153"/>
      <c r="P267" s="153"/>
      <c r="Q267" s="153"/>
      <c r="R267" s="153"/>
      <c r="S267" s="153"/>
      <c r="T267" s="154"/>
      <c r="AT267" s="149" t="s">
        <v>127</v>
      </c>
      <c r="AU267" s="149" t="s">
        <v>79</v>
      </c>
      <c r="AV267" s="13" t="s">
        <v>79</v>
      </c>
      <c r="AW267" s="13" t="s">
        <v>27</v>
      </c>
      <c r="AX267" s="13" t="s">
        <v>77</v>
      </c>
      <c r="AY267" s="149" t="s">
        <v>119</v>
      </c>
    </row>
    <row r="268" spans="1:65" s="12" customFormat="1" ht="22.9" customHeight="1">
      <c r="B268" s="124"/>
      <c r="D268" s="125" t="s">
        <v>69</v>
      </c>
      <c r="E268" s="177" t="s">
        <v>165</v>
      </c>
      <c r="F268" s="177" t="s">
        <v>382</v>
      </c>
      <c r="J268" s="178">
        <f>BK268</f>
        <v>0</v>
      </c>
      <c r="L268" s="124"/>
      <c r="M268" s="128"/>
      <c r="N268" s="129"/>
      <c r="O268" s="129"/>
      <c r="P268" s="130">
        <f>SUM(P269:P341)</f>
        <v>1617.155397</v>
      </c>
      <c r="Q268" s="129"/>
      <c r="R268" s="130">
        <f>SUM(R269:R341)</f>
        <v>13.364884222000001</v>
      </c>
      <c r="S268" s="129"/>
      <c r="T268" s="131">
        <f>SUM(T269:T341)</f>
        <v>52.579755499999997</v>
      </c>
      <c r="AR268" s="125" t="s">
        <v>77</v>
      </c>
      <c r="AT268" s="132" t="s">
        <v>69</v>
      </c>
      <c r="AU268" s="132" t="s">
        <v>77</v>
      </c>
      <c r="AY268" s="125" t="s">
        <v>119</v>
      </c>
      <c r="BK268" s="133">
        <f>SUM(BK269:BK341)</f>
        <v>0</v>
      </c>
    </row>
    <row r="269" spans="1:65" s="2" customFormat="1" ht="14.45" customHeight="1">
      <c r="A269" s="29"/>
      <c r="B269" s="134"/>
      <c r="C269" s="162" t="s">
        <v>383</v>
      </c>
      <c r="D269" s="162" t="s">
        <v>166</v>
      </c>
      <c r="E269" s="163" t="s">
        <v>384</v>
      </c>
      <c r="F269" s="164" t="s">
        <v>385</v>
      </c>
      <c r="G269" s="165" t="s">
        <v>386</v>
      </c>
      <c r="H269" s="166">
        <v>4</v>
      </c>
      <c r="I269" s="167">
        <v>0</v>
      </c>
      <c r="J269" s="167">
        <f>ROUND(I269*H269,2)</f>
        <v>0</v>
      </c>
      <c r="K269" s="164" t="s">
        <v>1</v>
      </c>
      <c r="L269" s="168"/>
      <c r="M269" s="169" t="s">
        <v>1</v>
      </c>
      <c r="N269" s="170" t="s">
        <v>35</v>
      </c>
      <c r="O269" s="143">
        <v>0</v>
      </c>
      <c r="P269" s="143">
        <f>O269*H269</f>
        <v>0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45" t="s">
        <v>160</v>
      </c>
      <c r="AT269" s="145" t="s">
        <v>166</v>
      </c>
      <c r="AU269" s="145" t="s">
        <v>79</v>
      </c>
      <c r="AY269" s="17" t="s">
        <v>119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77</v>
      </c>
      <c r="BK269" s="146">
        <f>ROUND(I269*H269,2)</f>
        <v>0</v>
      </c>
      <c r="BL269" s="17" t="s">
        <v>125</v>
      </c>
      <c r="BM269" s="145" t="s">
        <v>387</v>
      </c>
    </row>
    <row r="270" spans="1:65" s="13" customFormat="1" ht="11.25">
      <c r="B270" s="147"/>
      <c r="D270" s="148" t="s">
        <v>127</v>
      </c>
      <c r="E270" s="149" t="s">
        <v>1</v>
      </c>
      <c r="F270" s="150" t="s">
        <v>388</v>
      </c>
      <c r="H270" s="151">
        <v>4</v>
      </c>
      <c r="L270" s="147"/>
      <c r="M270" s="152"/>
      <c r="N270" s="153"/>
      <c r="O270" s="153"/>
      <c r="P270" s="153"/>
      <c r="Q270" s="153"/>
      <c r="R270" s="153"/>
      <c r="S270" s="153"/>
      <c r="T270" s="154"/>
      <c r="AT270" s="149" t="s">
        <v>127</v>
      </c>
      <c r="AU270" s="149" t="s">
        <v>79</v>
      </c>
      <c r="AV270" s="13" t="s">
        <v>79</v>
      </c>
      <c r="AW270" s="13" t="s">
        <v>27</v>
      </c>
      <c r="AX270" s="13" t="s">
        <v>77</v>
      </c>
      <c r="AY270" s="149" t="s">
        <v>119</v>
      </c>
    </row>
    <row r="271" spans="1:65" s="2" customFormat="1" ht="14.45" customHeight="1">
      <c r="A271" s="29"/>
      <c r="B271" s="134"/>
      <c r="C271" s="162" t="s">
        <v>389</v>
      </c>
      <c r="D271" s="162" t="s">
        <v>166</v>
      </c>
      <c r="E271" s="163" t="s">
        <v>390</v>
      </c>
      <c r="F271" s="164" t="s">
        <v>391</v>
      </c>
      <c r="G271" s="165" t="s">
        <v>392</v>
      </c>
      <c r="H271" s="166">
        <v>2</v>
      </c>
      <c r="I271" s="167">
        <v>0</v>
      </c>
      <c r="J271" s="167">
        <f>ROUND(I271*H271,2)</f>
        <v>0</v>
      </c>
      <c r="K271" s="164" t="s">
        <v>1</v>
      </c>
      <c r="L271" s="168"/>
      <c r="M271" s="169" t="s">
        <v>1</v>
      </c>
      <c r="N271" s="170" t="s">
        <v>35</v>
      </c>
      <c r="O271" s="143">
        <v>0</v>
      </c>
      <c r="P271" s="143">
        <f>O271*H271</f>
        <v>0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45" t="s">
        <v>160</v>
      </c>
      <c r="AT271" s="145" t="s">
        <v>166</v>
      </c>
      <c r="AU271" s="145" t="s">
        <v>79</v>
      </c>
      <c r="AY271" s="17" t="s">
        <v>119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7" t="s">
        <v>77</v>
      </c>
      <c r="BK271" s="146">
        <f>ROUND(I271*H271,2)</f>
        <v>0</v>
      </c>
      <c r="BL271" s="17" t="s">
        <v>125</v>
      </c>
      <c r="BM271" s="145" t="s">
        <v>393</v>
      </c>
    </row>
    <row r="272" spans="1:65" s="13" customFormat="1" ht="11.25">
      <c r="B272" s="147"/>
      <c r="D272" s="148" t="s">
        <v>127</v>
      </c>
      <c r="E272" s="149" t="s">
        <v>1</v>
      </c>
      <c r="F272" s="150" t="s">
        <v>79</v>
      </c>
      <c r="H272" s="151">
        <v>2</v>
      </c>
      <c r="L272" s="147"/>
      <c r="M272" s="152"/>
      <c r="N272" s="153"/>
      <c r="O272" s="153"/>
      <c r="P272" s="153"/>
      <c r="Q272" s="153"/>
      <c r="R272" s="153"/>
      <c r="S272" s="153"/>
      <c r="T272" s="154"/>
      <c r="AT272" s="149" t="s">
        <v>127</v>
      </c>
      <c r="AU272" s="149" t="s">
        <v>79</v>
      </c>
      <c r="AV272" s="13" t="s">
        <v>79</v>
      </c>
      <c r="AW272" s="13" t="s">
        <v>27</v>
      </c>
      <c r="AX272" s="13" t="s">
        <v>77</v>
      </c>
      <c r="AY272" s="149" t="s">
        <v>119</v>
      </c>
    </row>
    <row r="273" spans="1:65" s="2" customFormat="1" ht="14.45" customHeight="1">
      <c r="A273" s="29"/>
      <c r="B273" s="134"/>
      <c r="C273" s="135" t="s">
        <v>394</v>
      </c>
      <c r="D273" s="135" t="s">
        <v>120</v>
      </c>
      <c r="E273" s="136" t="s">
        <v>395</v>
      </c>
      <c r="F273" s="137" t="s">
        <v>396</v>
      </c>
      <c r="G273" s="138" t="s">
        <v>207</v>
      </c>
      <c r="H273" s="139">
        <v>33.08</v>
      </c>
      <c r="I273" s="140">
        <v>0</v>
      </c>
      <c r="J273" s="140">
        <f>ROUND(I273*H273,2)</f>
        <v>0</v>
      </c>
      <c r="K273" s="137" t="s">
        <v>124</v>
      </c>
      <c r="L273" s="30"/>
      <c r="M273" s="141" t="s">
        <v>1</v>
      </c>
      <c r="N273" s="142" t="s">
        <v>35</v>
      </c>
      <c r="O273" s="143">
        <v>3.2549999999999999</v>
      </c>
      <c r="P273" s="143">
        <f>O273*H273</f>
        <v>107.6754</v>
      </c>
      <c r="Q273" s="143">
        <v>1.17E-3</v>
      </c>
      <c r="R273" s="143">
        <f>Q273*H273</f>
        <v>3.8703599999999998E-2</v>
      </c>
      <c r="S273" s="143">
        <v>0</v>
      </c>
      <c r="T273" s="144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45" t="s">
        <v>125</v>
      </c>
      <c r="AT273" s="145" t="s">
        <v>120</v>
      </c>
      <c r="AU273" s="145" t="s">
        <v>79</v>
      </c>
      <c r="AY273" s="17" t="s">
        <v>119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7" t="s">
        <v>77</v>
      </c>
      <c r="BK273" s="146">
        <f>ROUND(I273*H273,2)</f>
        <v>0</v>
      </c>
      <c r="BL273" s="17" t="s">
        <v>125</v>
      </c>
      <c r="BM273" s="145" t="s">
        <v>397</v>
      </c>
    </row>
    <row r="274" spans="1:65" s="13" customFormat="1" ht="11.25">
      <c r="B274" s="147"/>
      <c r="D274" s="148" t="s">
        <v>127</v>
      </c>
      <c r="E274" s="149" t="s">
        <v>1</v>
      </c>
      <c r="F274" s="150" t="s">
        <v>398</v>
      </c>
      <c r="H274" s="151">
        <v>33.08</v>
      </c>
      <c r="L274" s="147"/>
      <c r="M274" s="152"/>
      <c r="N274" s="153"/>
      <c r="O274" s="153"/>
      <c r="P274" s="153"/>
      <c r="Q274" s="153"/>
      <c r="R274" s="153"/>
      <c r="S274" s="153"/>
      <c r="T274" s="154"/>
      <c r="AT274" s="149" t="s">
        <v>127</v>
      </c>
      <c r="AU274" s="149" t="s">
        <v>79</v>
      </c>
      <c r="AV274" s="13" t="s">
        <v>79</v>
      </c>
      <c r="AW274" s="13" t="s">
        <v>27</v>
      </c>
      <c r="AX274" s="13" t="s">
        <v>77</v>
      </c>
      <c r="AY274" s="149" t="s">
        <v>119</v>
      </c>
    </row>
    <row r="275" spans="1:65" s="2" customFormat="1" ht="14.45" customHeight="1">
      <c r="A275" s="29"/>
      <c r="B275" s="134"/>
      <c r="C275" s="135" t="s">
        <v>399</v>
      </c>
      <c r="D275" s="135" t="s">
        <v>120</v>
      </c>
      <c r="E275" s="136" t="s">
        <v>400</v>
      </c>
      <c r="F275" s="137" t="s">
        <v>401</v>
      </c>
      <c r="G275" s="138" t="s">
        <v>207</v>
      </c>
      <c r="H275" s="139">
        <v>33.08</v>
      </c>
      <c r="I275" s="140">
        <v>0</v>
      </c>
      <c r="J275" s="140">
        <f>ROUND(I275*H275,2)</f>
        <v>0</v>
      </c>
      <c r="K275" s="137" t="s">
        <v>124</v>
      </c>
      <c r="L275" s="30"/>
      <c r="M275" s="141" t="s">
        <v>1</v>
      </c>
      <c r="N275" s="142" t="s">
        <v>35</v>
      </c>
      <c r="O275" s="143">
        <v>1.327</v>
      </c>
      <c r="P275" s="143">
        <f>O275*H275</f>
        <v>43.89716</v>
      </c>
      <c r="Q275" s="143">
        <v>6.6399999999999999E-4</v>
      </c>
      <c r="R275" s="143">
        <f>Q275*H275</f>
        <v>2.1965119999999998E-2</v>
      </c>
      <c r="S275" s="143">
        <v>0</v>
      </c>
      <c r="T275" s="144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45" t="s">
        <v>125</v>
      </c>
      <c r="AT275" s="145" t="s">
        <v>120</v>
      </c>
      <c r="AU275" s="145" t="s">
        <v>79</v>
      </c>
      <c r="AY275" s="17" t="s">
        <v>119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7" t="s">
        <v>77</v>
      </c>
      <c r="BK275" s="146">
        <f>ROUND(I275*H275,2)</f>
        <v>0</v>
      </c>
      <c r="BL275" s="17" t="s">
        <v>125</v>
      </c>
      <c r="BM275" s="145" t="s">
        <v>402</v>
      </c>
    </row>
    <row r="276" spans="1:65" s="13" customFormat="1" ht="11.25">
      <c r="B276" s="147"/>
      <c r="D276" s="148" t="s">
        <v>127</v>
      </c>
      <c r="E276" s="149" t="s">
        <v>1</v>
      </c>
      <c r="F276" s="150" t="s">
        <v>398</v>
      </c>
      <c r="H276" s="151">
        <v>33.08</v>
      </c>
      <c r="L276" s="147"/>
      <c r="M276" s="152"/>
      <c r="N276" s="153"/>
      <c r="O276" s="153"/>
      <c r="P276" s="153"/>
      <c r="Q276" s="153"/>
      <c r="R276" s="153"/>
      <c r="S276" s="153"/>
      <c r="T276" s="154"/>
      <c r="AT276" s="149" t="s">
        <v>127</v>
      </c>
      <c r="AU276" s="149" t="s">
        <v>79</v>
      </c>
      <c r="AV276" s="13" t="s">
        <v>79</v>
      </c>
      <c r="AW276" s="13" t="s">
        <v>27</v>
      </c>
      <c r="AX276" s="13" t="s">
        <v>77</v>
      </c>
      <c r="AY276" s="149" t="s">
        <v>119</v>
      </c>
    </row>
    <row r="277" spans="1:65" s="2" customFormat="1" ht="24.2" customHeight="1">
      <c r="A277" s="29"/>
      <c r="B277" s="134"/>
      <c r="C277" s="162" t="s">
        <v>403</v>
      </c>
      <c r="D277" s="162" t="s">
        <v>166</v>
      </c>
      <c r="E277" s="163" t="s">
        <v>404</v>
      </c>
      <c r="F277" s="164" t="s">
        <v>405</v>
      </c>
      <c r="G277" s="165" t="s">
        <v>169</v>
      </c>
      <c r="H277" s="166">
        <v>1.107</v>
      </c>
      <c r="I277" s="167">
        <v>0</v>
      </c>
      <c r="J277" s="167">
        <f>ROUND(I277*H277,2)</f>
        <v>0</v>
      </c>
      <c r="K277" s="164" t="s">
        <v>124</v>
      </c>
      <c r="L277" s="168"/>
      <c r="M277" s="169" t="s">
        <v>1</v>
      </c>
      <c r="N277" s="170" t="s">
        <v>35</v>
      </c>
      <c r="O277" s="143">
        <v>0</v>
      </c>
      <c r="P277" s="143">
        <f>O277*H277</f>
        <v>0</v>
      </c>
      <c r="Q277" s="143">
        <v>1</v>
      </c>
      <c r="R277" s="143">
        <f>Q277*H277</f>
        <v>1.107</v>
      </c>
      <c r="S277" s="143">
        <v>0</v>
      </c>
      <c r="T277" s="144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45" t="s">
        <v>160</v>
      </c>
      <c r="AT277" s="145" t="s">
        <v>166</v>
      </c>
      <c r="AU277" s="145" t="s">
        <v>79</v>
      </c>
      <c r="AY277" s="17" t="s">
        <v>119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77</v>
      </c>
      <c r="BK277" s="146">
        <f>ROUND(I277*H277,2)</f>
        <v>0</v>
      </c>
      <c r="BL277" s="17" t="s">
        <v>125</v>
      </c>
      <c r="BM277" s="145" t="s">
        <v>406</v>
      </c>
    </row>
    <row r="278" spans="1:65" s="2" customFormat="1" ht="19.5">
      <c r="A278" s="29"/>
      <c r="B278" s="30"/>
      <c r="C278" s="29"/>
      <c r="D278" s="148" t="s">
        <v>262</v>
      </c>
      <c r="E278" s="29"/>
      <c r="F278" s="179" t="s">
        <v>407</v>
      </c>
      <c r="G278" s="29"/>
      <c r="H278" s="29"/>
      <c r="I278" s="29"/>
      <c r="J278" s="29"/>
      <c r="K278" s="29"/>
      <c r="L278" s="30"/>
      <c r="M278" s="180"/>
      <c r="N278" s="181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7" t="s">
        <v>262</v>
      </c>
      <c r="AU278" s="17" t="s">
        <v>79</v>
      </c>
    </row>
    <row r="279" spans="1:65" s="13" customFormat="1" ht="11.25">
      <c r="B279" s="147"/>
      <c r="D279" s="148" t="s">
        <v>127</v>
      </c>
      <c r="E279" s="149" t="s">
        <v>1</v>
      </c>
      <c r="F279" s="150" t="s">
        <v>408</v>
      </c>
      <c r="H279" s="151">
        <v>1.107</v>
      </c>
      <c r="L279" s="147"/>
      <c r="M279" s="152"/>
      <c r="N279" s="153"/>
      <c r="O279" s="153"/>
      <c r="P279" s="153"/>
      <c r="Q279" s="153"/>
      <c r="R279" s="153"/>
      <c r="S279" s="153"/>
      <c r="T279" s="154"/>
      <c r="AT279" s="149" t="s">
        <v>127</v>
      </c>
      <c r="AU279" s="149" t="s">
        <v>79</v>
      </c>
      <c r="AV279" s="13" t="s">
        <v>79</v>
      </c>
      <c r="AW279" s="13" t="s">
        <v>27</v>
      </c>
      <c r="AX279" s="13" t="s">
        <v>77</v>
      </c>
      <c r="AY279" s="149" t="s">
        <v>119</v>
      </c>
    </row>
    <row r="280" spans="1:65" s="2" customFormat="1" ht="24.2" customHeight="1">
      <c r="A280" s="29"/>
      <c r="B280" s="134"/>
      <c r="C280" s="135" t="s">
        <v>409</v>
      </c>
      <c r="D280" s="135" t="s">
        <v>120</v>
      </c>
      <c r="E280" s="136" t="s">
        <v>410</v>
      </c>
      <c r="F280" s="137" t="s">
        <v>411</v>
      </c>
      <c r="G280" s="138" t="s">
        <v>123</v>
      </c>
      <c r="H280" s="139">
        <v>7.4</v>
      </c>
      <c r="I280" s="140">
        <v>0</v>
      </c>
      <c r="J280" s="140">
        <f>ROUND(I280*H280,2)</f>
        <v>0</v>
      </c>
      <c r="K280" s="137" t="s">
        <v>124</v>
      </c>
      <c r="L280" s="30"/>
      <c r="M280" s="141" t="s">
        <v>1</v>
      </c>
      <c r="N280" s="142" t="s">
        <v>35</v>
      </c>
      <c r="O280" s="143">
        <v>0.23</v>
      </c>
      <c r="P280" s="143">
        <f>O280*H280</f>
        <v>1.7020000000000002</v>
      </c>
      <c r="Q280" s="143">
        <v>6.3000000000000003E-4</v>
      </c>
      <c r="R280" s="143">
        <f>Q280*H280</f>
        <v>4.6620000000000003E-3</v>
      </c>
      <c r="S280" s="143">
        <v>0</v>
      </c>
      <c r="T280" s="144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45" t="s">
        <v>125</v>
      </c>
      <c r="AT280" s="145" t="s">
        <v>120</v>
      </c>
      <c r="AU280" s="145" t="s">
        <v>79</v>
      </c>
      <c r="AY280" s="17" t="s">
        <v>119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77</v>
      </c>
      <c r="BK280" s="146">
        <f>ROUND(I280*H280,2)</f>
        <v>0</v>
      </c>
      <c r="BL280" s="17" t="s">
        <v>125</v>
      </c>
      <c r="BM280" s="145" t="s">
        <v>412</v>
      </c>
    </row>
    <row r="281" spans="1:65" s="13" customFormat="1" ht="11.25">
      <c r="B281" s="147"/>
      <c r="D281" s="148" t="s">
        <v>127</v>
      </c>
      <c r="E281" s="149" t="s">
        <v>1</v>
      </c>
      <c r="F281" s="150" t="s">
        <v>413</v>
      </c>
      <c r="H281" s="151">
        <v>7.4</v>
      </c>
      <c r="L281" s="147"/>
      <c r="M281" s="152"/>
      <c r="N281" s="153"/>
      <c r="O281" s="153"/>
      <c r="P281" s="153"/>
      <c r="Q281" s="153"/>
      <c r="R281" s="153"/>
      <c r="S281" s="153"/>
      <c r="T281" s="154"/>
      <c r="AT281" s="149" t="s">
        <v>127</v>
      </c>
      <c r="AU281" s="149" t="s">
        <v>79</v>
      </c>
      <c r="AV281" s="13" t="s">
        <v>79</v>
      </c>
      <c r="AW281" s="13" t="s">
        <v>27</v>
      </c>
      <c r="AX281" s="13" t="s">
        <v>77</v>
      </c>
      <c r="AY281" s="149" t="s">
        <v>119</v>
      </c>
    </row>
    <row r="282" spans="1:65" s="2" customFormat="1" ht="24.2" customHeight="1">
      <c r="A282" s="29"/>
      <c r="B282" s="134"/>
      <c r="C282" s="135" t="s">
        <v>414</v>
      </c>
      <c r="D282" s="135" t="s">
        <v>120</v>
      </c>
      <c r="E282" s="136" t="s">
        <v>415</v>
      </c>
      <c r="F282" s="137" t="s">
        <v>416</v>
      </c>
      <c r="G282" s="138" t="s">
        <v>207</v>
      </c>
      <c r="H282" s="139">
        <v>17.2</v>
      </c>
      <c r="I282" s="140">
        <v>0</v>
      </c>
      <c r="J282" s="140">
        <f>ROUND(I282*H282,2)</f>
        <v>0</v>
      </c>
      <c r="K282" s="137" t="s">
        <v>124</v>
      </c>
      <c r="L282" s="30"/>
      <c r="M282" s="141" t="s">
        <v>1</v>
      </c>
      <c r="N282" s="142" t="s">
        <v>35</v>
      </c>
      <c r="O282" s="143">
        <v>0.52</v>
      </c>
      <c r="P282" s="143">
        <f>O282*H282</f>
        <v>8.9439999999999991</v>
      </c>
      <c r="Q282" s="143">
        <v>2.0839999999999999E-3</v>
      </c>
      <c r="R282" s="143">
        <f>Q282*H282</f>
        <v>3.5844799999999996E-2</v>
      </c>
      <c r="S282" s="143">
        <v>0</v>
      </c>
      <c r="T282" s="144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5" t="s">
        <v>125</v>
      </c>
      <c r="AT282" s="145" t="s">
        <v>120</v>
      </c>
      <c r="AU282" s="145" t="s">
        <v>79</v>
      </c>
      <c r="AY282" s="17" t="s">
        <v>119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77</v>
      </c>
      <c r="BK282" s="146">
        <f>ROUND(I282*H282,2)</f>
        <v>0</v>
      </c>
      <c r="BL282" s="17" t="s">
        <v>125</v>
      </c>
      <c r="BM282" s="145" t="s">
        <v>417</v>
      </c>
    </row>
    <row r="283" spans="1:65" s="13" customFormat="1" ht="11.25">
      <c r="B283" s="147"/>
      <c r="D283" s="148" t="s">
        <v>127</v>
      </c>
      <c r="E283" s="149" t="s">
        <v>1</v>
      </c>
      <c r="F283" s="150" t="s">
        <v>418</v>
      </c>
      <c r="H283" s="151">
        <v>17.2</v>
      </c>
      <c r="L283" s="147"/>
      <c r="M283" s="152"/>
      <c r="N283" s="153"/>
      <c r="O283" s="153"/>
      <c r="P283" s="153"/>
      <c r="Q283" s="153"/>
      <c r="R283" s="153"/>
      <c r="S283" s="153"/>
      <c r="T283" s="154"/>
      <c r="AT283" s="149" t="s">
        <v>127</v>
      </c>
      <c r="AU283" s="149" t="s">
        <v>79</v>
      </c>
      <c r="AV283" s="13" t="s">
        <v>79</v>
      </c>
      <c r="AW283" s="13" t="s">
        <v>27</v>
      </c>
      <c r="AX283" s="13" t="s">
        <v>77</v>
      </c>
      <c r="AY283" s="149" t="s">
        <v>119</v>
      </c>
    </row>
    <row r="284" spans="1:65" s="2" customFormat="1" ht="24.2" customHeight="1">
      <c r="A284" s="29"/>
      <c r="B284" s="134"/>
      <c r="C284" s="135" t="s">
        <v>419</v>
      </c>
      <c r="D284" s="135" t="s">
        <v>120</v>
      </c>
      <c r="E284" s="136" t="s">
        <v>420</v>
      </c>
      <c r="F284" s="137" t="s">
        <v>421</v>
      </c>
      <c r="G284" s="138" t="s">
        <v>230</v>
      </c>
      <c r="H284" s="139">
        <v>2</v>
      </c>
      <c r="I284" s="140">
        <v>0</v>
      </c>
      <c r="J284" s="140">
        <f>ROUND(I284*H284,2)</f>
        <v>0</v>
      </c>
      <c r="K284" s="137" t="s">
        <v>124</v>
      </c>
      <c r="L284" s="30"/>
      <c r="M284" s="141" t="s">
        <v>1</v>
      </c>
      <c r="N284" s="142" t="s">
        <v>35</v>
      </c>
      <c r="O284" s="143">
        <v>1.2649999999999999</v>
      </c>
      <c r="P284" s="143">
        <f>O284*H284</f>
        <v>2.5299999999999998</v>
      </c>
      <c r="Q284" s="143">
        <v>6.4850000000000003E-3</v>
      </c>
      <c r="R284" s="143">
        <f>Q284*H284</f>
        <v>1.2970000000000001E-2</v>
      </c>
      <c r="S284" s="143">
        <v>0</v>
      </c>
      <c r="T284" s="144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45" t="s">
        <v>125</v>
      </c>
      <c r="AT284" s="145" t="s">
        <v>120</v>
      </c>
      <c r="AU284" s="145" t="s">
        <v>79</v>
      </c>
      <c r="AY284" s="17" t="s">
        <v>119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77</v>
      </c>
      <c r="BK284" s="146">
        <f>ROUND(I284*H284,2)</f>
        <v>0</v>
      </c>
      <c r="BL284" s="17" t="s">
        <v>125</v>
      </c>
      <c r="BM284" s="145" t="s">
        <v>422</v>
      </c>
    </row>
    <row r="285" spans="1:65" s="2" customFormat="1" ht="14.45" customHeight="1">
      <c r="A285" s="29"/>
      <c r="B285" s="134"/>
      <c r="C285" s="135" t="s">
        <v>423</v>
      </c>
      <c r="D285" s="135" t="s">
        <v>120</v>
      </c>
      <c r="E285" s="136" t="s">
        <v>424</v>
      </c>
      <c r="F285" s="137" t="s">
        <v>425</v>
      </c>
      <c r="G285" s="138" t="s">
        <v>241</v>
      </c>
      <c r="H285" s="139">
        <v>24</v>
      </c>
      <c r="I285" s="140">
        <v>0</v>
      </c>
      <c r="J285" s="140">
        <f>ROUND(I285*H285,2)</f>
        <v>0</v>
      </c>
      <c r="K285" s="137" t="s">
        <v>124</v>
      </c>
      <c r="L285" s="30"/>
      <c r="M285" s="141" t="s">
        <v>1</v>
      </c>
      <c r="N285" s="142" t="s">
        <v>35</v>
      </c>
      <c r="O285" s="143">
        <v>1</v>
      </c>
      <c r="P285" s="143">
        <f>O285*H285</f>
        <v>24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5" t="s">
        <v>125</v>
      </c>
      <c r="AT285" s="145" t="s">
        <v>120</v>
      </c>
      <c r="AU285" s="145" t="s">
        <v>79</v>
      </c>
      <c r="AY285" s="17" t="s">
        <v>119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7" t="s">
        <v>77</v>
      </c>
      <c r="BK285" s="146">
        <f>ROUND(I285*H285,2)</f>
        <v>0</v>
      </c>
      <c r="BL285" s="17" t="s">
        <v>125</v>
      </c>
      <c r="BM285" s="145" t="s">
        <v>426</v>
      </c>
    </row>
    <row r="286" spans="1:65" s="2" customFormat="1" ht="24.2" customHeight="1">
      <c r="A286" s="29"/>
      <c r="B286" s="134"/>
      <c r="C286" s="135" t="s">
        <v>427</v>
      </c>
      <c r="D286" s="135" t="s">
        <v>120</v>
      </c>
      <c r="E286" s="136" t="s">
        <v>428</v>
      </c>
      <c r="F286" s="137" t="s">
        <v>429</v>
      </c>
      <c r="G286" s="138" t="s">
        <v>123</v>
      </c>
      <c r="H286" s="139">
        <v>202.46299999999999</v>
      </c>
      <c r="I286" s="140">
        <v>0</v>
      </c>
      <c r="J286" s="140">
        <f>ROUND(I286*H286,2)</f>
        <v>0</v>
      </c>
      <c r="K286" s="137" t="s">
        <v>124</v>
      </c>
      <c r="L286" s="30"/>
      <c r="M286" s="141" t="s">
        <v>1</v>
      </c>
      <c r="N286" s="142" t="s">
        <v>35</v>
      </c>
      <c r="O286" s="143">
        <v>0.25900000000000001</v>
      </c>
      <c r="P286" s="143">
        <f>O286*H286</f>
        <v>52.437916999999999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45" t="s">
        <v>125</v>
      </c>
      <c r="AT286" s="145" t="s">
        <v>120</v>
      </c>
      <c r="AU286" s="145" t="s">
        <v>79</v>
      </c>
      <c r="AY286" s="17" t="s">
        <v>119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77</v>
      </c>
      <c r="BK286" s="146">
        <f>ROUND(I286*H286,2)</f>
        <v>0</v>
      </c>
      <c r="BL286" s="17" t="s">
        <v>125</v>
      </c>
      <c r="BM286" s="145" t="s">
        <v>430</v>
      </c>
    </row>
    <row r="287" spans="1:65" s="13" customFormat="1" ht="11.25">
      <c r="B287" s="147"/>
      <c r="D287" s="148" t="s">
        <v>127</v>
      </c>
      <c r="E287" s="149" t="s">
        <v>1</v>
      </c>
      <c r="F287" s="150" t="s">
        <v>431</v>
      </c>
      <c r="H287" s="151">
        <v>125.416</v>
      </c>
      <c r="L287" s="147"/>
      <c r="M287" s="152"/>
      <c r="N287" s="153"/>
      <c r="O287" s="153"/>
      <c r="P287" s="153"/>
      <c r="Q287" s="153"/>
      <c r="R287" s="153"/>
      <c r="S287" s="153"/>
      <c r="T287" s="154"/>
      <c r="AT287" s="149" t="s">
        <v>127</v>
      </c>
      <c r="AU287" s="149" t="s">
        <v>79</v>
      </c>
      <c r="AV287" s="13" t="s">
        <v>79</v>
      </c>
      <c r="AW287" s="13" t="s">
        <v>27</v>
      </c>
      <c r="AX287" s="13" t="s">
        <v>70</v>
      </c>
      <c r="AY287" s="149" t="s">
        <v>119</v>
      </c>
    </row>
    <row r="288" spans="1:65" s="13" customFormat="1" ht="11.25">
      <c r="B288" s="147"/>
      <c r="D288" s="148" t="s">
        <v>127</v>
      </c>
      <c r="E288" s="149" t="s">
        <v>1</v>
      </c>
      <c r="F288" s="150" t="s">
        <v>432</v>
      </c>
      <c r="H288" s="151">
        <v>77.046999999999997</v>
      </c>
      <c r="L288" s="147"/>
      <c r="M288" s="152"/>
      <c r="N288" s="153"/>
      <c r="O288" s="153"/>
      <c r="P288" s="153"/>
      <c r="Q288" s="153"/>
      <c r="R288" s="153"/>
      <c r="S288" s="153"/>
      <c r="T288" s="154"/>
      <c r="AT288" s="149" t="s">
        <v>127</v>
      </c>
      <c r="AU288" s="149" t="s">
        <v>79</v>
      </c>
      <c r="AV288" s="13" t="s">
        <v>79</v>
      </c>
      <c r="AW288" s="13" t="s">
        <v>27</v>
      </c>
      <c r="AX288" s="13" t="s">
        <v>70</v>
      </c>
      <c r="AY288" s="149" t="s">
        <v>119</v>
      </c>
    </row>
    <row r="289" spans="1:65" s="2" customFormat="1" ht="24.2" customHeight="1">
      <c r="A289" s="29"/>
      <c r="B289" s="134"/>
      <c r="C289" s="135" t="s">
        <v>433</v>
      </c>
      <c r="D289" s="135" t="s">
        <v>120</v>
      </c>
      <c r="E289" s="136" t="s">
        <v>434</v>
      </c>
      <c r="F289" s="137" t="s">
        <v>435</v>
      </c>
      <c r="G289" s="138" t="s">
        <v>123</v>
      </c>
      <c r="H289" s="139">
        <v>6073.89</v>
      </c>
      <c r="I289" s="140">
        <v>0</v>
      </c>
      <c r="J289" s="140">
        <f>ROUND(I289*H289,2)</f>
        <v>0</v>
      </c>
      <c r="K289" s="137" t="s">
        <v>124</v>
      </c>
      <c r="L289" s="30"/>
      <c r="M289" s="141" t="s">
        <v>1</v>
      </c>
      <c r="N289" s="142" t="s">
        <v>35</v>
      </c>
      <c r="O289" s="143">
        <v>0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45" t="s">
        <v>125</v>
      </c>
      <c r="AT289" s="145" t="s">
        <v>120</v>
      </c>
      <c r="AU289" s="145" t="s">
        <v>79</v>
      </c>
      <c r="AY289" s="17" t="s">
        <v>119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7" t="s">
        <v>77</v>
      </c>
      <c r="BK289" s="146">
        <f>ROUND(I289*H289,2)</f>
        <v>0</v>
      </c>
      <c r="BL289" s="17" t="s">
        <v>125</v>
      </c>
      <c r="BM289" s="145" t="s">
        <v>436</v>
      </c>
    </row>
    <row r="290" spans="1:65" s="13" customFormat="1" ht="11.25">
      <c r="B290" s="147"/>
      <c r="D290" s="148" t="s">
        <v>127</v>
      </c>
      <c r="E290" s="149" t="s">
        <v>1</v>
      </c>
      <c r="F290" s="150" t="s">
        <v>437</v>
      </c>
      <c r="H290" s="151">
        <v>6073.89</v>
      </c>
      <c r="L290" s="147"/>
      <c r="M290" s="152"/>
      <c r="N290" s="153"/>
      <c r="O290" s="153"/>
      <c r="P290" s="153"/>
      <c r="Q290" s="153"/>
      <c r="R290" s="153"/>
      <c r="S290" s="153"/>
      <c r="T290" s="154"/>
      <c r="AT290" s="149" t="s">
        <v>127</v>
      </c>
      <c r="AU290" s="149" t="s">
        <v>79</v>
      </c>
      <c r="AV290" s="13" t="s">
        <v>79</v>
      </c>
      <c r="AW290" s="13" t="s">
        <v>27</v>
      </c>
      <c r="AX290" s="13" t="s">
        <v>70</v>
      </c>
      <c r="AY290" s="149" t="s">
        <v>119</v>
      </c>
    </row>
    <row r="291" spans="1:65" s="2" customFormat="1" ht="24.2" customHeight="1">
      <c r="A291" s="29"/>
      <c r="B291" s="134"/>
      <c r="C291" s="135" t="s">
        <v>438</v>
      </c>
      <c r="D291" s="135" t="s">
        <v>120</v>
      </c>
      <c r="E291" s="136" t="s">
        <v>439</v>
      </c>
      <c r="F291" s="137" t="s">
        <v>440</v>
      </c>
      <c r="G291" s="138" t="s">
        <v>123</v>
      </c>
      <c r="H291" s="139">
        <v>202.46299999999999</v>
      </c>
      <c r="I291" s="140">
        <v>0</v>
      </c>
      <c r="J291" s="140">
        <f>ROUND(I291*H291,2)</f>
        <v>0</v>
      </c>
      <c r="K291" s="137" t="s">
        <v>124</v>
      </c>
      <c r="L291" s="30"/>
      <c r="M291" s="141" t="s">
        <v>1</v>
      </c>
      <c r="N291" s="142" t="s">
        <v>35</v>
      </c>
      <c r="O291" s="143">
        <v>0.16400000000000001</v>
      </c>
      <c r="P291" s="143">
        <f>O291*H291</f>
        <v>33.203932000000002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5" t="s">
        <v>125</v>
      </c>
      <c r="AT291" s="145" t="s">
        <v>120</v>
      </c>
      <c r="AU291" s="145" t="s">
        <v>79</v>
      </c>
      <c r="AY291" s="17" t="s">
        <v>119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7" t="s">
        <v>77</v>
      </c>
      <c r="BK291" s="146">
        <f>ROUND(I291*H291,2)</f>
        <v>0</v>
      </c>
      <c r="BL291" s="17" t="s">
        <v>125</v>
      </c>
      <c r="BM291" s="145" t="s">
        <v>441</v>
      </c>
    </row>
    <row r="292" spans="1:65" s="13" customFormat="1" ht="11.25">
      <c r="B292" s="147"/>
      <c r="D292" s="148" t="s">
        <v>127</v>
      </c>
      <c r="E292" s="149" t="s">
        <v>1</v>
      </c>
      <c r="F292" s="150" t="s">
        <v>442</v>
      </c>
      <c r="H292" s="151">
        <v>202.46299999999999</v>
      </c>
      <c r="L292" s="147"/>
      <c r="M292" s="152"/>
      <c r="N292" s="153"/>
      <c r="O292" s="153"/>
      <c r="P292" s="153"/>
      <c r="Q292" s="153"/>
      <c r="R292" s="153"/>
      <c r="S292" s="153"/>
      <c r="T292" s="154"/>
      <c r="AT292" s="149" t="s">
        <v>127</v>
      </c>
      <c r="AU292" s="149" t="s">
        <v>79</v>
      </c>
      <c r="AV292" s="13" t="s">
        <v>79</v>
      </c>
      <c r="AW292" s="13" t="s">
        <v>27</v>
      </c>
      <c r="AX292" s="13" t="s">
        <v>77</v>
      </c>
      <c r="AY292" s="149" t="s">
        <v>119</v>
      </c>
    </row>
    <row r="293" spans="1:65" s="2" customFormat="1" ht="24.2" customHeight="1">
      <c r="A293" s="29"/>
      <c r="B293" s="134"/>
      <c r="C293" s="135" t="s">
        <v>443</v>
      </c>
      <c r="D293" s="135" t="s">
        <v>120</v>
      </c>
      <c r="E293" s="136" t="s">
        <v>444</v>
      </c>
      <c r="F293" s="137" t="s">
        <v>445</v>
      </c>
      <c r="G293" s="138" t="s">
        <v>137</v>
      </c>
      <c r="H293" s="139">
        <v>82.317999999999998</v>
      </c>
      <c r="I293" s="140">
        <v>0</v>
      </c>
      <c r="J293" s="140">
        <f>ROUND(I293*H293,2)</f>
        <v>0</v>
      </c>
      <c r="K293" s="137" t="s">
        <v>124</v>
      </c>
      <c r="L293" s="30"/>
      <c r="M293" s="141" t="s">
        <v>1</v>
      </c>
      <c r="N293" s="142" t="s">
        <v>35</v>
      </c>
      <c r="O293" s="143">
        <v>9.5000000000000001E-2</v>
      </c>
      <c r="P293" s="143">
        <f>O293*H293</f>
        <v>7.8202100000000003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45" t="s">
        <v>125</v>
      </c>
      <c r="AT293" s="145" t="s">
        <v>120</v>
      </c>
      <c r="AU293" s="145" t="s">
        <v>79</v>
      </c>
      <c r="AY293" s="17" t="s">
        <v>119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7" t="s">
        <v>77</v>
      </c>
      <c r="BK293" s="146">
        <f>ROUND(I293*H293,2)</f>
        <v>0</v>
      </c>
      <c r="BL293" s="17" t="s">
        <v>125</v>
      </c>
      <c r="BM293" s="145" t="s">
        <v>446</v>
      </c>
    </row>
    <row r="294" spans="1:65" s="13" customFormat="1" ht="11.25">
      <c r="B294" s="147"/>
      <c r="D294" s="148" t="s">
        <v>127</v>
      </c>
      <c r="E294" s="149" t="s">
        <v>1</v>
      </c>
      <c r="F294" s="150" t="s">
        <v>447</v>
      </c>
      <c r="H294" s="151">
        <v>82.317999999999998</v>
      </c>
      <c r="L294" s="147"/>
      <c r="M294" s="152"/>
      <c r="N294" s="153"/>
      <c r="O294" s="153"/>
      <c r="P294" s="153"/>
      <c r="Q294" s="153"/>
      <c r="R294" s="153"/>
      <c r="S294" s="153"/>
      <c r="T294" s="154"/>
      <c r="AT294" s="149" t="s">
        <v>127</v>
      </c>
      <c r="AU294" s="149" t="s">
        <v>79</v>
      </c>
      <c r="AV294" s="13" t="s">
        <v>79</v>
      </c>
      <c r="AW294" s="13" t="s">
        <v>27</v>
      </c>
      <c r="AX294" s="13" t="s">
        <v>77</v>
      </c>
      <c r="AY294" s="149" t="s">
        <v>119</v>
      </c>
    </row>
    <row r="295" spans="1:65" s="2" customFormat="1" ht="24.2" customHeight="1">
      <c r="A295" s="29"/>
      <c r="B295" s="134"/>
      <c r="C295" s="135" t="s">
        <v>448</v>
      </c>
      <c r="D295" s="135" t="s">
        <v>120</v>
      </c>
      <c r="E295" s="136" t="s">
        <v>449</v>
      </c>
      <c r="F295" s="137" t="s">
        <v>450</v>
      </c>
      <c r="G295" s="138" t="s">
        <v>137</v>
      </c>
      <c r="H295" s="139">
        <v>2469.54</v>
      </c>
      <c r="I295" s="140">
        <v>0</v>
      </c>
      <c r="J295" s="140">
        <f>ROUND(I295*H295,2)</f>
        <v>0</v>
      </c>
      <c r="K295" s="137" t="s">
        <v>124</v>
      </c>
      <c r="L295" s="30"/>
      <c r="M295" s="141" t="s">
        <v>1</v>
      </c>
      <c r="N295" s="142" t="s">
        <v>35</v>
      </c>
      <c r="O295" s="143">
        <v>0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5" t="s">
        <v>125</v>
      </c>
      <c r="AT295" s="145" t="s">
        <v>120</v>
      </c>
      <c r="AU295" s="145" t="s">
        <v>79</v>
      </c>
      <c r="AY295" s="17" t="s">
        <v>119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7" t="s">
        <v>77</v>
      </c>
      <c r="BK295" s="146">
        <f>ROUND(I295*H295,2)</f>
        <v>0</v>
      </c>
      <c r="BL295" s="17" t="s">
        <v>125</v>
      </c>
      <c r="BM295" s="145" t="s">
        <v>451</v>
      </c>
    </row>
    <row r="296" spans="1:65" s="13" customFormat="1" ht="11.25">
      <c r="B296" s="147"/>
      <c r="D296" s="148" t="s">
        <v>127</v>
      </c>
      <c r="E296" s="149" t="s">
        <v>1</v>
      </c>
      <c r="F296" s="150" t="s">
        <v>452</v>
      </c>
      <c r="H296" s="151">
        <v>2469.54</v>
      </c>
      <c r="L296" s="147"/>
      <c r="M296" s="152"/>
      <c r="N296" s="153"/>
      <c r="O296" s="153"/>
      <c r="P296" s="153"/>
      <c r="Q296" s="153"/>
      <c r="R296" s="153"/>
      <c r="S296" s="153"/>
      <c r="T296" s="154"/>
      <c r="AT296" s="149" t="s">
        <v>127</v>
      </c>
      <c r="AU296" s="149" t="s">
        <v>79</v>
      </c>
      <c r="AV296" s="13" t="s">
        <v>79</v>
      </c>
      <c r="AW296" s="13" t="s">
        <v>27</v>
      </c>
      <c r="AX296" s="13" t="s">
        <v>77</v>
      </c>
      <c r="AY296" s="149" t="s">
        <v>119</v>
      </c>
    </row>
    <row r="297" spans="1:65" s="2" customFormat="1" ht="24.2" customHeight="1">
      <c r="A297" s="29"/>
      <c r="B297" s="134"/>
      <c r="C297" s="135" t="s">
        <v>453</v>
      </c>
      <c r="D297" s="135" t="s">
        <v>120</v>
      </c>
      <c r="E297" s="136" t="s">
        <v>454</v>
      </c>
      <c r="F297" s="137" t="s">
        <v>455</v>
      </c>
      <c r="G297" s="138" t="s">
        <v>137</v>
      </c>
      <c r="H297" s="139">
        <v>82.317999999999998</v>
      </c>
      <c r="I297" s="140">
        <v>0</v>
      </c>
      <c r="J297" s="140">
        <f>ROUND(I297*H297,2)</f>
        <v>0</v>
      </c>
      <c r="K297" s="137" t="s">
        <v>124</v>
      </c>
      <c r="L297" s="30"/>
      <c r="M297" s="141" t="s">
        <v>1</v>
      </c>
      <c r="N297" s="142" t="s">
        <v>35</v>
      </c>
      <c r="O297" s="143">
        <v>7.6999999999999999E-2</v>
      </c>
      <c r="P297" s="143">
        <f>O297*H297</f>
        <v>6.3384859999999996</v>
      </c>
      <c r="Q297" s="143">
        <v>0</v>
      </c>
      <c r="R297" s="143">
        <f>Q297*H297</f>
        <v>0</v>
      </c>
      <c r="S297" s="143">
        <v>0</v>
      </c>
      <c r="T297" s="144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45" t="s">
        <v>125</v>
      </c>
      <c r="AT297" s="145" t="s">
        <v>120</v>
      </c>
      <c r="AU297" s="145" t="s">
        <v>79</v>
      </c>
      <c r="AY297" s="17" t="s">
        <v>119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7" t="s">
        <v>77</v>
      </c>
      <c r="BK297" s="146">
        <f>ROUND(I297*H297,2)</f>
        <v>0</v>
      </c>
      <c r="BL297" s="17" t="s">
        <v>125</v>
      </c>
      <c r="BM297" s="145" t="s">
        <v>456</v>
      </c>
    </row>
    <row r="298" spans="1:65" s="13" customFormat="1" ht="11.25">
      <c r="B298" s="147"/>
      <c r="D298" s="148" t="s">
        <v>127</v>
      </c>
      <c r="E298" s="149" t="s">
        <v>1</v>
      </c>
      <c r="F298" s="150" t="s">
        <v>457</v>
      </c>
      <c r="H298" s="151">
        <v>82.317999999999998</v>
      </c>
      <c r="L298" s="147"/>
      <c r="M298" s="152"/>
      <c r="N298" s="153"/>
      <c r="O298" s="153"/>
      <c r="P298" s="153"/>
      <c r="Q298" s="153"/>
      <c r="R298" s="153"/>
      <c r="S298" s="153"/>
      <c r="T298" s="154"/>
      <c r="AT298" s="149" t="s">
        <v>127</v>
      </c>
      <c r="AU298" s="149" t="s">
        <v>79</v>
      </c>
      <c r="AV298" s="13" t="s">
        <v>79</v>
      </c>
      <c r="AW298" s="13" t="s">
        <v>27</v>
      </c>
      <c r="AX298" s="13" t="s">
        <v>77</v>
      </c>
      <c r="AY298" s="149" t="s">
        <v>119</v>
      </c>
    </row>
    <row r="299" spans="1:65" s="2" customFormat="1" ht="24.2" customHeight="1">
      <c r="A299" s="29"/>
      <c r="B299" s="134"/>
      <c r="C299" s="135" t="s">
        <v>458</v>
      </c>
      <c r="D299" s="135" t="s">
        <v>120</v>
      </c>
      <c r="E299" s="136" t="s">
        <v>459</v>
      </c>
      <c r="F299" s="137" t="s">
        <v>460</v>
      </c>
      <c r="G299" s="138" t="s">
        <v>207</v>
      </c>
      <c r="H299" s="139">
        <v>18</v>
      </c>
      <c r="I299" s="140">
        <v>0</v>
      </c>
      <c r="J299" s="140">
        <f>ROUND(I299*H299,2)</f>
        <v>0</v>
      </c>
      <c r="K299" s="137" t="s">
        <v>124</v>
      </c>
      <c r="L299" s="30"/>
      <c r="M299" s="141" t="s">
        <v>1</v>
      </c>
      <c r="N299" s="142" t="s">
        <v>35</v>
      </c>
      <c r="O299" s="143">
        <v>4.4480000000000004</v>
      </c>
      <c r="P299" s="143">
        <f>O299*H299</f>
        <v>80.064000000000007</v>
      </c>
      <c r="Q299" s="143">
        <v>8.201E-3</v>
      </c>
      <c r="R299" s="143">
        <f>Q299*H299</f>
        <v>0.147618</v>
      </c>
      <c r="S299" s="143">
        <v>0</v>
      </c>
      <c r="T299" s="144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45" t="s">
        <v>125</v>
      </c>
      <c r="AT299" s="145" t="s">
        <v>120</v>
      </c>
      <c r="AU299" s="145" t="s">
        <v>79</v>
      </c>
      <c r="AY299" s="17" t="s">
        <v>119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7" t="s">
        <v>77</v>
      </c>
      <c r="BK299" s="146">
        <f>ROUND(I299*H299,2)</f>
        <v>0</v>
      </c>
      <c r="BL299" s="17" t="s">
        <v>125</v>
      </c>
      <c r="BM299" s="145" t="s">
        <v>461</v>
      </c>
    </row>
    <row r="300" spans="1:65" s="13" customFormat="1" ht="11.25">
      <c r="B300" s="147"/>
      <c r="D300" s="148" t="s">
        <v>127</v>
      </c>
      <c r="E300" s="149" t="s">
        <v>1</v>
      </c>
      <c r="F300" s="150" t="s">
        <v>462</v>
      </c>
      <c r="H300" s="151">
        <v>18</v>
      </c>
      <c r="L300" s="147"/>
      <c r="M300" s="152"/>
      <c r="N300" s="153"/>
      <c r="O300" s="153"/>
      <c r="P300" s="153"/>
      <c r="Q300" s="153"/>
      <c r="R300" s="153"/>
      <c r="S300" s="153"/>
      <c r="T300" s="154"/>
      <c r="AT300" s="149" t="s">
        <v>127</v>
      </c>
      <c r="AU300" s="149" t="s">
        <v>79</v>
      </c>
      <c r="AV300" s="13" t="s">
        <v>79</v>
      </c>
      <c r="AW300" s="13" t="s">
        <v>27</v>
      </c>
      <c r="AX300" s="13" t="s">
        <v>70</v>
      </c>
      <c r="AY300" s="149" t="s">
        <v>119</v>
      </c>
    </row>
    <row r="301" spans="1:65" s="2" customFormat="1" ht="24.2" customHeight="1">
      <c r="A301" s="29"/>
      <c r="B301" s="134"/>
      <c r="C301" s="135" t="s">
        <v>463</v>
      </c>
      <c r="D301" s="135" t="s">
        <v>120</v>
      </c>
      <c r="E301" s="136" t="s">
        <v>464</v>
      </c>
      <c r="F301" s="137" t="s">
        <v>465</v>
      </c>
      <c r="G301" s="138" t="s">
        <v>207</v>
      </c>
      <c r="H301" s="139">
        <v>18</v>
      </c>
      <c r="I301" s="140">
        <v>0</v>
      </c>
      <c r="J301" s="140">
        <f>ROUND(I301*H301,2)</f>
        <v>0</v>
      </c>
      <c r="K301" s="137" t="s">
        <v>124</v>
      </c>
      <c r="L301" s="30"/>
      <c r="M301" s="141" t="s">
        <v>1</v>
      </c>
      <c r="N301" s="142" t="s">
        <v>35</v>
      </c>
      <c r="O301" s="143">
        <v>1.369</v>
      </c>
      <c r="P301" s="143">
        <f>O301*H301</f>
        <v>24.641999999999999</v>
      </c>
      <c r="Q301" s="143">
        <v>0</v>
      </c>
      <c r="R301" s="143">
        <f>Q301*H301</f>
        <v>0</v>
      </c>
      <c r="S301" s="143">
        <v>0</v>
      </c>
      <c r="T301" s="144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5" t="s">
        <v>125</v>
      </c>
      <c r="AT301" s="145" t="s">
        <v>120</v>
      </c>
      <c r="AU301" s="145" t="s">
        <v>79</v>
      </c>
      <c r="AY301" s="17" t="s">
        <v>119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7" t="s">
        <v>77</v>
      </c>
      <c r="BK301" s="146">
        <f>ROUND(I301*H301,2)</f>
        <v>0</v>
      </c>
      <c r="BL301" s="17" t="s">
        <v>125</v>
      </c>
      <c r="BM301" s="145" t="s">
        <v>466</v>
      </c>
    </row>
    <row r="302" spans="1:65" s="13" customFormat="1" ht="11.25">
      <c r="B302" s="147"/>
      <c r="D302" s="148" t="s">
        <v>127</v>
      </c>
      <c r="E302" s="149" t="s">
        <v>1</v>
      </c>
      <c r="F302" s="150" t="s">
        <v>462</v>
      </c>
      <c r="H302" s="151">
        <v>18</v>
      </c>
      <c r="L302" s="147"/>
      <c r="M302" s="152"/>
      <c r="N302" s="153"/>
      <c r="O302" s="153"/>
      <c r="P302" s="153"/>
      <c r="Q302" s="153"/>
      <c r="R302" s="153"/>
      <c r="S302" s="153"/>
      <c r="T302" s="154"/>
      <c r="AT302" s="149" t="s">
        <v>127</v>
      </c>
      <c r="AU302" s="149" t="s">
        <v>79</v>
      </c>
      <c r="AV302" s="13" t="s">
        <v>79</v>
      </c>
      <c r="AW302" s="13" t="s">
        <v>27</v>
      </c>
      <c r="AX302" s="13" t="s">
        <v>70</v>
      </c>
      <c r="AY302" s="149" t="s">
        <v>119</v>
      </c>
    </row>
    <row r="303" spans="1:65" s="2" customFormat="1" ht="14.45" customHeight="1">
      <c r="A303" s="29"/>
      <c r="B303" s="134"/>
      <c r="C303" s="135" t="s">
        <v>467</v>
      </c>
      <c r="D303" s="135" t="s">
        <v>120</v>
      </c>
      <c r="E303" s="136" t="s">
        <v>468</v>
      </c>
      <c r="F303" s="137" t="s">
        <v>469</v>
      </c>
      <c r="G303" s="138" t="s">
        <v>137</v>
      </c>
      <c r="H303" s="139">
        <v>7.4139999999999997</v>
      </c>
      <c r="I303" s="140">
        <v>0</v>
      </c>
      <c r="J303" s="140">
        <f>ROUND(I303*H303,2)</f>
        <v>0</v>
      </c>
      <c r="K303" s="137" t="s">
        <v>124</v>
      </c>
      <c r="L303" s="30"/>
      <c r="M303" s="141" t="s">
        <v>1</v>
      </c>
      <c r="N303" s="142" t="s">
        <v>35</v>
      </c>
      <c r="O303" s="143">
        <v>2.976</v>
      </c>
      <c r="P303" s="143">
        <f>O303*H303</f>
        <v>22.064063999999998</v>
      </c>
      <c r="Q303" s="143">
        <v>0.12</v>
      </c>
      <c r="R303" s="143">
        <f>Q303*H303</f>
        <v>0.88967999999999992</v>
      </c>
      <c r="S303" s="143">
        <v>2.4900000000000002</v>
      </c>
      <c r="T303" s="144">
        <f>S303*H303</f>
        <v>18.46086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45" t="s">
        <v>125</v>
      </c>
      <c r="AT303" s="145" t="s">
        <v>120</v>
      </c>
      <c r="AU303" s="145" t="s">
        <v>79</v>
      </c>
      <c r="AY303" s="17" t="s">
        <v>119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77</v>
      </c>
      <c r="BK303" s="146">
        <f>ROUND(I303*H303,2)</f>
        <v>0</v>
      </c>
      <c r="BL303" s="17" t="s">
        <v>125</v>
      </c>
      <c r="BM303" s="145" t="s">
        <v>470</v>
      </c>
    </row>
    <row r="304" spans="1:65" s="13" customFormat="1" ht="22.5">
      <c r="B304" s="147"/>
      <c r="D304" s="148" t="s">
        <v>127</v>
      </c>
      <c r="E304" s="149" t="s">
        <v>1</v>
      </c>
      <c r="F304" s="150" t="s">
        <v>471</v>
      </c>
      <c r="H304" s="151">
        <v>7.4139999999999997</v>
      </c>
      <c r="L304" s="147"/>
      <c r="M304" s="152"/>
      <c r="N304" s="153"/>
      <c r="O304" s="153"/>
      <c r="P304" s="153"/>
      <c r="Q304" s="153"/>
      <c r="R304" s="153"/>
      <c r="S304" s="153"/>
      <c r="T304" s="154"/>
      <c r="AT304" s="149" t="s">
        <v>127</v>
      </c>
      <c r="AU304" s="149" t="s">
        <v>79</v>
      </c>
      <c r="AV304" s="13" t="s">
        <v>79</v>
      </c>
      <c r="AW304" s="13" t="s">
        <v>27</v>
      </c>
      <c r="AX304" s="13" t="s">
        <v>77</v>
      </c>
      <c r="AY304" s="149" t="s">
        <v>119</v>
      </c>
    </row>
    <row r="305" spans="1:65" s="2" customFormat="1" ht="14.45" customHeight="1">
      <c r="A305" s="29"/>
      <c r="B305" s="134"/>
      <c r="C305" s="135" t="s">
        <v>472</v>
      </c>
      <c r="D305" s="135" t="s">
        <v>120</v>
      </c>
      <c r="E305" s="136" t="s">
        <v>473</v>
      </c>
      <c r="F305" s="137" t="s">
        <v>474</v>
      </c>
      <c r="G305" s="138" t="s">
        <v>137</v>
      </c>
      <c r="H305" s="139">
        <v>7.2240000000000002</v>
      </c>
      <c r="I305" s="140">
        <v>0</v>
      </c>
      <c r="J305" s="140">
        <f>ROUND(I305*H305,2)</f>
        <v>0</v>
      </c>
      <c r="K305" s="137" t="s">
        <v>124</v>
      </c>
      <c r="L305" s="30"/>
      <c r="M305" s="141" t="s">
        <v>1</v>
      </c>
      <c r="N305" s="142" t="s">
        <v>35</v>
      </c>
      <c r="O305" s="143">
        <v>8.5</v>
      </c>
      <c r="P305" s="143">
        <f>O305*H305</f>
        <v>61.404000000000003</v>
      </c>
      <c r="Q305" s="143">
        <v>0</v>
      </c>
      <c r="R305" s="143">
        <f>Q305*H305</f>
        <v>0</v>
      </c>
      <c r="S305" s="143">
        <v>2.4</v>
      </c>
      <c r="T305" s="144">
        <f>S305*H305</f>
        <v>17.337599999999998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5" t="s">
        <v>125</v>
      </c>
      <c r="AT305" s="145" t="s">
        <v>120</v>
      </c>
      <c r="AU305" s="145" t="s">
        <v>79</v>
      </c>
      <c r="AY305" s="17" t="s">
        <v>119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7" t="s">
        <v>77</v>
      </c>
      <c r="BK305" s="146">
        <f>ROUND(I305*H305,2)</f>
        <v>0</v>
      </c>
      <c r="BL305" s="17" t="s">
        <v>125</v>
      </c>
      <c r="BM305" s="145" t="s">
        <v>475</v>
      </c>
    </row>
    <row r="306" spans="1:65" s="13" customFormat="1" ht="22.5">
      <c r="B306" s="147"/>
      <c r="D306" s="148" t="s">
        <v>127</v>
      </c>
      <c r="E306" s="149" t="s">
        <v>1</v>
      </c>
      <c r="F306" s="150" t="s">
        <v>476</v>
      </c>
      <c r="H306" s="151">
        <v>4.7519999999999998</v>
      </c>
      <c r="L306" s="147"/>
      <c r="M306" s="152"/>
      <c r="N306" s="153"/>
      <c r="O306" s="153"/>
      <c r="P306" s="153"/>
      <c r="Q306" s="153"/>
      <c r="R306" s="153"/>
      <c r="S306" s="153"/>
      <c r="T306" s="154"/>
      <c r="AT306" s="149" t="s">
        <v>127</v>
      </c>
      <c r="AU306" s="149" t="s">
        <v>79</v>
      </c>
      <c r="AV306" s="13" t="s">
        <v>79</v>
      </c>
      <c r="AW306" s="13" t="s">
        <v>27</v>
      </c>
      <c r="AX306" s="13" t="s">
        <v>70</v>
      </c>
      <c r="AY306" s="149" t="s">
        <v>119</v>
      </c>
    </row>
    <row r="307" spans="1:65" s="13" customFormat="1" ht="22.5">
      <c r="B307" s="147"/>
      <c r="D307" s="148" t="s">
        <v>127</v>
      </c>
      <c r="E307" s="149" t="s">
        <v>1</v>
      </c>
      <c r="F307" s="150" t="s">
        <v>477</v>
      </c>
      <c r="H307" s="151">
        <v>2.472</v>
      </c>
      <c r="L307" s="147"/>
      <c r="M307" s="152"/>
      <c r="N307" s="153"/>
      <c r="O307" s="153"/>
      <c r="P307" s="153"/>
      <c r="Q307" s="153"/>
      <c r="R307" s="153"/>
      <c r="S307" s="153"/>
      <c r="T307" s="154"/>
      <c r="AT307" s="149" t="s">
        <v>127</v>
      </c>
      <c r="AU307" s="149" t="s">
        <v>79</v>
      </c>
      <c r="AV307" s="13" t="s">
        <v>79</v>
      </c>
      <c r="AW307" s="13" t="s">
        <v>27</v>
      </c>
      <c r="AX307" s="13" t="s">
        <v>70</v>
      </c>
      <c r="AY307" s="149" t="s">
        <v>119</v>
      </c>
    </row>
    <row r="308" spans="1:65" s="14" customFormat="1" ht="11.25">
      <c r="B308" s="155"/>
      <c r="D308" s="148" t="s">
        <v>127</v>
      </c>
      <c r="E308" s="156" t="s">
        <v>1</v>
      </c>
      <c r="F308" s="157" t="s">
        <v>129</v>
      </c>
      <c r="H308" s="158">
        <v>7.2240000000000002</v>
      </c>
      <c r="L308" s="155"/>
      <c r="M308" s="159"/>
      <c r="N308" s="160"/>
      <c r="O308" s="160"/>
      <c r="P308" s="160"/>
      <c r="Q308" s="160"/>
      <c r="R308" s="160"/>
      <c r="S308" s="160"/>
      <c r="T308" s="161"/>
      <c r="AT308" s="156" t="s">
        <v>127</v>
      </c>
      <c r="AU308" s="156" t="s">
        <v>79</v>
      </c>
      <c r="AV308" s="14" t="s">
        <v>125</v>
      </c>
      <c r="AW308" s="14" t="s">
        <v>27</v>
      </c>
      <c r="AX308" s="14" t="s">
        <v>77</v>
      </c>
      <c r="AY308" s="156" t="s">
        <v>119</v>
      </c>
    </row>
    <row r="309" spans="1:65" s="2" customFormat="1" ht="14.45" customHeight="1">
      <c r="A309" s="29"/>
      <c r="B309" s="134"/>
      <c r="C309" s="135" t="s">
        <v>478</v>
      </c>
      <c r="D309" s="135" t="s">
        <v>120</v>
      </c>
      <c r="E309" s="136" t="s">
        <v>479</v>
      </c>
      <c r="F309" s="137" t="s">
        <v>480</v>
      </c>
      <c r="G309" s="138" t="s">
        <v>207</v>
      </c>
      <c r="H309" s="139">
        <v>16.664999999999999</v>
      </c>
      <c r="I309" s="140">
        <v>0</v>
      </c>
      <c r="J309" s="140">
        <f>ROUND(I309*H309,2)</f>
        <v>0</v>
      </c>
      <c r="K309" s="137" t="s">
        <v>124</v>
      </c>
      <c r="L309" s="30"/>
      <c r="M309" s="141" t="s">
        <v>1</v>
      </c>
      <c r="N309" s="142" t="s">
        <v>35</v>
      </c>
      <c r="O309" s="143">
        <v>0.60699999999999998</v>
      </c>
      <c r="P309" s="143">
        <f>O309*H309</f>
        <v>10.115654999999999</v>
      </c>
      <c r="Q309" s="143">
        <v>8.3599999999999999E-5</v>
      </c>
      <c r="R309" s="143">
        <f>Q309*H309</f>
        <v>1.3931939999999999E-3</v>
      </c>
      <c r="S309" s="143">
        <v>1.7999999999999999E-2</v>
      </c>
      <c r="T309" s="144">
        <f>S309*H309</f>
        <v>0.29996999999999996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45" t="s">
        <v>125</v>
      </c>
      <c r="AT309" s="145" t="s">
        <v>120</v>
      </c>
      <c r="AU309" s="145" t="s">
        <v>79</v>
      </c>
      <c r="AY309" s="17" t="s">
        <v>119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7" t="s">
        <v>77</v>
      </c>
      <c r="BK309" s="146">
        <f>ROUND(I309*H309,2)</f>
        <v>0</v>
      </c>
      <c r="BL309" s="17" t="s">
        <v>125</v>
      </c>
      <c r="BM309" s="145" t="s">
        <v>481</v>
      </c>
    </row>
    <row r="310" spans="1:65" s="13" customFormat="1" ht="11.25">
      <c r="B310" s="147"/>
      <c r="D310" s="148" t="s">
        <v>127</v>
      </c>
      <c r="E310" s="149" t="s">
        <v>1</v>
      </c>
      <c r="F310" s="150" t="s">
        <v>482</v>
      </c>
      <c r="H310" s="151">
        <v>16.664999999999999</v>
      </c>
      <c r="L310" s="147"/>
      <c r="M310" s="152"/>
      <c r="N310" s="153"/>
      <c r="O310" s="153"/>
      <c r="P310" s="153"/>
      <c r="Q310" s="153"/>
      <c r="R310" s="153"/>
      <c r="S310" s="153"/>
      <c r="T310" s="154"/>
      <c r="AT310" s="149" t="s">
        <v>127</v>
      </c>
      <c r="AU310" s="149" t="s">
        <v>79</v>
      </c>
      <c r="AV310" s="13" t="s">
        <v>79</v>
      </c>
      <c r="AW310" s="13" t="s">
        <v>27</v>
      </c>
      <c r="AX310" s="13" t="s">
        <v>77</v>
      </c>
      <c r="AY310" s="149" t="s">
        <v>119</v>
      </c>
    </row>
    <row r="311" spans="1:65" s="2" customFormat="1" ht="24.2" customHeight="1">
      <c r="A311" s="29"/>
      <c r="B311" s="134"/>
      <c r="C311" s="135" t="s">
        <v>483</v>
      </c>
      <c r="D311" s="135" t="s">
        <v>120</v>
      </c>
      <c r="E311" s="136" t="s">
        <v>484</v>
      </c>
      <c r="F311" s="137" t="s">
        <v>485</v>
      </c>
      <c r="G311" s="138" t="s">
        <v>230</v>
      </c>
      <c r="H311" s="139">
        <v>20</v>
      </c>
      <c r="I311" s="140">
        <v>0</v>
      </c>
      <c r="J311" s="140">
        <f>ROUND(I311*H311,2)</f>
        <v>0</v>
      </c>
      <c r="K311" s="137" t="s">
        <v>124</v>
      </c>
      <c r="L311" s="30"/>
      <c r="M311" s="141" t="s">
        <v>1</v>
      </c>
      <c r="N311" s="142" t="s">
        <v>35</v>
      </c>
      <c r="O311" s="143">
        <v>0.13</v>
      </c>
      <c r="P311" s="143">
        <f>O311*H311</f>
        <v>2.6</v>
      </c>
      <c r="Q311" s="143">
        <v>0</v>
      </c>
      <c r="R311" s="143">
        <f>Q311*H311</f>
        <v>0</v>
      </c>
      <c r="S311" s="143">
        <v>2E-3</v>
      </c>
      <c r="T311" s="144">
        <f>S311*H311</f>
        <v>0.04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45" t="s">
        <v>125</v>
      </c>
      <c r="AT311" s="145" t="s">
        <v>120</v>
      </c>
      <c r="AU311" s="145" t="s">
        <v>79</v>
      </c>
      <c r="AY311" s="17" t="s">
        <v>119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77</v>
      </c>
      <c r="BK311" s="146">
        <f>ROUND(I311*H311,2)</f>
        <v>0</v>
      </c>
      <c r="BL311" s="17" t="s">
        <v>125</v>
      </c>
      <c r="BM311" s="145" t="s">
        <v>486</v>
      </c>
    </row>
    <row r="312" spans="1:65" s="13" customFormat="1" ht="11.25">
      <c r="B312" s="147"/>
      <c r="D312" s="148" t="s">
        <v>127</v>
      </c>
      <c r="E312" s="149" t="s">
        <v>1</v>
      </c>
      <c r="F312" s="150" t="s">
        <v>487</v>
      </c>
      <c r="H312" s="151">
        <v>20</v>
      </c>
      <c r="L312" s="147"/>
      <c r="M312" s="152"/>
      <c r="N312" s="153"/>
      <c r="O312" s="153"/>
      <c r="P312" s="153"/>
      <c r="Q312" s="153"/>
      <c r="R312" s="153"/>
      <c r="S312" s="153"/>
      <c r="T312" s="154"/>
      <c r="AT312" s="149" t="s">
        <v>127</v>
      </c>
      <c r="AU312" s="149" t="s">
        <v>79</v>
      </c>
      <c r="AV312" s="13" t="s">
        <v>79</v>
      </c>
      <c r="AW312" s="13" t="s">
        <v>27</v>
      </c>
      <c r="AX312" s="13" t="s">
        <v>77</v>
      </c>
      <c r="AY312" s="149" t="s">
        <v>119</v>
      </c>
    </row>
    <row r="313" spans="1:65" s="2" customFormat="1" ht="24.2" customHeight="1">
      <c r="A313" s="29"/>
      <c r="B313" s="134"/>
      <c r="C313" s="135" t="s">
        <v>488</v>
      </c>
      <c r="D313" s="135" t="s">
        <v>120</v>
      </c>
      <c r="E313" s="136" t="s">
        <v>489</v>
      </c>
      <c r="F313" s="137" t="s">
        <v>490</v>
      </c>
      <c r="G313" s="138" t="s">
        <v>230</v>
      </c>
      <c r="H313" s="139">
        <v>4</v>
      </c>
      <c r="I313" s="140">
        <v>0</v>
      </c>
      <c r="J313" s="140">
        <f>ROUND(I313*H313,2)</f>
        <v>0</v>
      </c>
      <c r="K313" s="137" t="s">
        <v>124</v>
      </c>
      <c r="L313" s="30"/>
      <c r="M313" s="141" t="s">
        <v>1</v>
      </c>
      <c r="N313" s="142" t="s">
        <v>35</v>
      </c>
      <c r="O313" s="143">
        <v>0.31</v>
      </c>
      <c r="P313" s="143">
        <f>O313*H313</f>
        <v>1.24</v>
      </c>
      <c r="Q313" s="143">
        <v>5.2200000000000002E-5</v>
      </c>
      <c r="R313" s="143">
        <f>Q313*H313</f>
        <v>2.0880000000000001E-4</v>
      </c>
      <c r="S313" s="143">
        <v>0</v>
      </c>
      <c r="T313" s="144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45" t="s">
        <v>125</v>
      </c>
      <c r="AT313" s="145" t="s">
        <v>120</v>
      </c>
      <c r="AU313" s="145" t="s">
        <v>79</v>
      </c>
      <c r="AY313" s="17" t="s">
        <v>119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77</v>
      </c>
      <c r="BK313" s="146">
        <f>ROUND(I313*H313,2)</f>
        <v>0</v>
      </c>
      <c r="BL313" s="17" t="s">
        <v>125</v>
      </c>
      <c r="BM313" s="145" t="s">
        <v>491</v>
      </c>
    </row>
    <row r="314" spans="1:65" s="13" customFormat="1" ht="11.25">
      <c r="B314" s="147"/>
      <c r="D314" s="148" t="s">
        <v>127</v>
      </c>
      <c r="E314" s="149" t="s">
        <v>1</v>
      </c>
      <c r="F314" s="150" t="s">
        <v>492</v>
      </c>
      <c r="H314" s="151">
        <v>4</v>
      </c>
      <c r="L314" s="147"/>
      <c r="M314" s="152"/>
      <c r="N314" s="153"/>
      <c r="O314" s="153"/>
      <c r="P314" s="153"/>
      <c r="Q314" s="153"/>
      <c r="R314" s="153"/>
      <c r="S314" s="153"/>
      <c r="T314" s="154"/>
      <c r="AT314" s="149" t="s">
        <v>127</v>
      </c>
      <c r="AU314" s="149" t="s">
        <v>79</v>
      </c>
      <c r="AV314" s="13" t="s">
        <v>79</v>
      </c>
      <c r="AW314" s="13" t="s">
        <v>27</v>
      </c>
      <c r="AX314" s="13" t="s">
        <v>77</v>
      </c>
      <c r="AY314" s="149" t="s">
        <v>119</v>
      </c>
    </row>
    <row r="315" spans="1:65" s="2" customFormat="1" ht="24.2" customHeight="1">
      <c r="A315" s="29"/>
      <c r="B315" s="134"/>
      <c r="C315" s="135" t="s">
        <v>493</v>
      </c>
      <c r="D315" s="135" t="s">
        <v>120</v>
      </c>
      <c r="E315" s="136" t="s">
        <v>494</v>
      </c>
      <c r="F315" s="137" t="s">
        <v>495</v>
      </c>
      <c r="G315" s="138" t="s">
        <v>123</v>
      </c>
      <c r="H315" s="139">
        <v>224.06899999999999</v>
      </c>
      <c r="I315" s="140">
        <v>0</v>
      </c>
      <c r="J315" s="140">
        <f>ROUND(I315*H315,2)</f>
        <v>0</v>
      </c>
      <c r="K315" s="137" t="s">
        <v>124</v>
      </c>
      <c r="L315" s="30"/>
      <c r="M315" s="141" t="s">
        <v>1</v>
      </c>
      <c r="N315" s="142" t="s">
        <v>35</v>
      </c>
      <c r="O315" s="143">
        <v>0.27300000000000002</v>
      </c>
      <c r="P315" s="143">
        <f>O315*H315</f>
        <v>61.170836999999999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5" t="s">
        <v>125</v>
      </c>
      <c r="AT315" s="145" t="s">
        <v>120</v>
      </c>
      <c r="AU315" s="145" t="s">
        <v>79</v>
      </c>
      <c r="AY315" s="17" t="s">
        <v>119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77</v>
      </c>
      <c r="BK315" s="146">
        <f>ROUND(I315*H315,2)</f>
        <v>0</v>
      </c>
      <c r="BL315" s="17" t="s">
        <v>125</v>
      </c>
      <c r="BM315" s="145" t="s">
        <v>496</v>
      </c>
    </row>
    <row r="316" spans="1:65" s="13" customFormat="1" ht="11.25">
      <c r="B316" s="147"/>
      <c r="D316" s="148" t="s">
        <v>127</v>
      </c>
      <c r="E316" s="149" t="s">
        <v>1</v>
      </c>
      <c r="F316" s="150" t="s">
        <v>497</v>
      </c>
      <c r="H316" s="151">
        <v>30.145</v>
      </c>
      <c r="L316" s="147"/>
      <c r="M316" s="152"/>
      <c r="N316" s="153"/>
      <c r="O316" s="153"/>
      <c r="P316" s="153"/>
      <c r="Q316" s="153"/>
      <c r="R316" s="153"/>
      <c r="S316" s="153"/>
      <c r="T316" s="154"/>
      <c r="AT316" s="149" t="s">
        <v>127</v>
      </c>
      <c r="AU316" s="149" t="s">
        <v>79</v>
      </c>
      <c r="AV316" s="13" t="s">
        <v>79</v>
      </c>
      <c r="AW316" s="13" t="s">
        <v>27</v>
      </c>
      <c r="AX316" s="13" t="s">
        <v>70</v>
      </c>
      <c r="AY316" s="149" t="s">
        <v>119</v>
      </c>
    </row>
    <row r="317" spans="1:65" s="13" customFormat="1" ht="11.25">
      <c r="B317" s="147"/>
      <c r="D317" s="148" t="s">
        <v>127</v>
      </c>
      <c r="E317" s="149" t="s">
        <v>1</v>
      </c>
      <c r="F317" s="150" t="s">
        <v>431</v>
      </c>
      <c r="H317" s="151">
        <v>125.416</v>
      </c>
      <c r="L317" s="147"/>
      <c r="M317" s="152"/>
      <c r="N317" s="153"/>
      <c r="O317" s="153"/>
      <c r="P317" s="153"/>
      <c r="Q317" s="153"/>
      <c r="R317" s="153"/>
      <c r="S317" s="153"/>
      <c r="T317" s="154"/>
      <c r="AT317" s="149" t="s">
        <v>127</v>
      </c>
      <c r="AU317" s="149" t="s">
        <v>79</v>
      </c>
      <c r="AV317" s="13" t="s">
        <v>79</v>
      </c>
      <c r="AW317" s="13" t="s">
        <v>27</v>
      </c>
      <c r="AX317" s="13" t="s">
        <v>70</v>
      </c>
      <c r="AY317" s="149" t="s">
        <v>119</v>
      </c>
    </row>
    <row r="318" spans="1:65" s="13" customFormat="1" ht="11.25">
      <c r="B318" s="147"/>
      <c r="D318" s="148" t="s">
        <v>127</v>
      </c>
      <c r="E318" s="149" t="s">
        <v>1</v>
      </c>
      <c r="F318" s="150" t="s">
        <v>498</v>
      </c>
      <c r="H318" s="151">
        <v>21.908999999999999</v>
      </c>
      <c r="L318" s="147"/>
      <c r="M318" s="152"/>
      <c r="N318" s="153"/>
      <c r="O318" s="153"/>
      <c r="P318" s="153"/>
      <c r="Q318" s="153"/>
      <c r="R318" s="153"/>
      <c r="S318" s="153"/>
      <c r="T318" s="154"/>
      <c r="AT318" s="149" t="s">
        <v>127</v>
      </c>
      <c r="AU318" s="149" t="s">
        <v>79</v>
      </c>
      <c r="AV318" s="13" t="s">
        <v>79</v>
      </c>
      <c r="AW318" s="13" t="s">
        <v>27</v>
      </c>
      <c r="AX318" s="13" t="s">
        <v>70</v>
      </c>
      <c r="AY318" s="149" t="s">
        <v>119</v>
      </c>
    </row>
    <row r="319" spans="1:65" s="13" customFormat="1" ht="33.75">
      <c r="B319" s="147"/>
      <c r="D319" s="148" t="s">
        <v>127</v>
      </c>
      <c r="E319" s="149" t="s">
        <v>1</v>
      </c>
      <c r="F319" s="150" t="s">
        <v>499</v>
      </c>
      <c r="H319" s="151">
        <v>46.598999999999997</v>
      </c>
      <c r="L319" s="147"/>
      <c r="M319" s="152"/>
      <c r="N319" s="153"/>
      <c r="O319" s="153"/>
      <c r="P319" s="153"/>
      <c r="Q319" s="153"/>
      <c r="R319" s="153"/>
      <c r="S319" s="153"/>
      <c r="T319" s="154"/>
      <c r="AT319" s="149" t="s">
        <v>127</v>
      </c>
      <c r="AU319" s="149" t="s">
        <v>79</v>
      </c>
      <c r="AV319" s="13" t="s">
        <v>79</v>
      </c>
      <c r="AW319" s="13" t="s">
        <v>27</v>
      </c>
      <c r="AX319" s="13" t="s">
        <v>70</v>
      </c>
      <c r="AY319" s="149" t="s">
        <v>119</v>
      </c>
    </row>
    <row r="320" spans="1:65" s="14" customFormat="1" ht="11.25">
      <c r="B320" s="155"/>
      <c r="D320" s="148" t="s">
        <v>127</v>
      </c>
      <c r="E320" s="156" t="s">
        <v>1</v>
      </c>
      <c r="F320" s="157" t="s">
        <v>129</v>
      </c>
      <c r="H320" s="158">
        <v>224.06899999999999</v>
      </c>
      <c r="L320" s="155"/>
      <c r="M320" s="159"/>
      <c r="N320" s="160"/>
      <c r="O320" s="160"/>
      <c r="P320" s="160"/>
      <c r="Q320" s="160"/>
      <c r="R320" s="160"/>
      <c r="S320" s="160"/>
      <c r="T320" s="161"/>
      <c r="AT320" s="156" t="s">
        <v>127</v>
      </c>
      <c r="AU320" s="156" t="s">
        <v>79</v>
      </c>
      <c r="AV320" s="14" t="s">
        <v>125</v>
      </c>
      <c r="AW320" s="14" t="s">
        <v>27</v>
      </c>
      <c r="AX320" s="14" t="s">
        <v>77</v>
      </c>
      <c r="AY320" s="156" t="s">
        <v>119</v>
      </c>
    </row>
    <row r="321" spans="1:65" s="2" customFormat="1" ht="24.2" customHeight="1">
      <c r="A321" s="29"/>
      <c r="B321" s="134"/>
      <c r="C321" s="135" t="s">
        <v>500</v>
      </c>
      <c r="D321" s="135" t="s">
        <v>120</v>
      </c>
      <c r="E321" s="136" t="s">
        <v>501</v>
      </c>
      <c r="F321" s="137" t="s">
        <v>502</v>
      </c>
      <c r="G321" s="138" t="s">
        <v>123</v>
      </c>
      <c r="H321" s="139">
        <v>224.06899999999999</v>
      </c>
      <c r="I321" s="140">
        <v>0</v>
      </c>
      <c r="J321" s="140">
        <f>ROUND(I321*H321,2)</f>
        <v>0</v>
      </c>
      <c r="K321" s="137" t="s">
        <v>124</v>
      </c>
      <c r="L321" s="30"/>
      <c r="M321" s="141" t="s">
        <v>1</v>
      </c>
      <c r="N321" s="142" t="s">
        <v>35</v>
      </c>
      <c r="O321" s="143">
        <v>1.4670000000000001</v>
      </c>
      <c r="P321" s="143">
        <f>O321*H321</f>
        <v>328.70922300000001</v>
      </c>
      <c r="Q321" s="143">
        <v>0</v>
      </c>
      <c r="R321" s="143">
        <f>Q321*H321</f>
        <v>0</v>
      </c>
      <c r="S321" s="143">
        <v>3.95E-2</v>
      </c>
      <c r="T321" s="144">
        <f>S321*H321</f>
        <v>8.8507254999999994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5" t="s">
        <v>125</v>
      </c>
      <c r="AT321" s="145" t="s">
        <v>120</v>
      </c>
      <c r="AU321" s="145" t="s">
        <v>79</v>
      </c>
      <c r="AY321" s="17" t="s">
        <v>119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77</v>
      </c>
      <c r="BK321" s="146">
        <f>ROUND(I321*H321,2)</f>
        <v>0</v>
      </c>
      <c r="BL321" s="17" t="s">
        <v>125</v>
      </c>
      <c r="BM321" s="145" t="s">
        <v>503</v>
      </c>
    </row>
    <row r="322" spans="1:65" s="13" customFormat="1" ht="11.25">
      <c r="B322" s="147"/>
      <c r="D322" s="148" t="s">
        <v>127</v>
      </c>
      <c r="E322" s="149" t="s">
        <v>1</v>
      </c>
      <c r="F322" s="150" t="s">
        <v>504</v>
      </c>
      <c r="H322" s="151">
        <v>224.06899999999999</v>
      </c>
      <c r="L322" s="147"/>
      <c r="M322" s="152"/>
      <c r="N322" s="153"/>
      <c r="O322" s="153"/>
      <c r="P322" s="153"/>
      <c r="Q322" s="153"/>
      <c r="R322" s="153"/>
      <c r="S322" s="153"/>
      <c r="T322" s="154"/>
      <c r="AT322" s="149" t="s">
        <v>127</v>
      </c>
      <c r="AU322" s="149" t="s">
        <v>79</v>
      </c>
      <c r="AV322" s="13" t="s">
        <v>79</v>
      </c>
      <c r="AW322" s="13" t="s">
        <v>27</v>
      </c>
      <c r="AX322" s="13" t="s">
        <v>77</v>
      </c>
      <c r="AY322" s="149" t="s">
        <v>119</v>
      </c>
    </row>
    <row r="323" spans="1:65" s="2" customFormat="1" ht="24.2" customHeight="1">
      <c r="A323" s="29"/>
      <c r="B323" s="134"/>
      <c r="C323" s="135" t="s">
        <v>505</v>
      </c>
      <c r="D323" s="135" t="s">
        <v>120</v>
      </c>
      <c r="E323" s="136" t="s">
        <v>506</v>
      </c>
      <c r="F323" s="137" t="s">
        <v>507</v>
      </c>
      <c r="G323" s="138" t="s">
        <v>123</v>
      </c>
      <c r="H323" s="139">
        <v>22.407</v>
      </c>
      <c r="I323" s="140">
        <v>0</v>
      </c>
      <c r="J323" s="140">
        <f>ROUND(I323*H323,2)</f>
        <v>0</v>
      </c>
      <c r="K323" s="137" t="s">
        <v>124</v>
      </c>
      <c r="L323" s="30"/>
      <c r="M323" s="141" t="s">
        <v>1</v>
      </c>
      <c r="N323" s="142" t="s">
        <v>35</v>
      </c>
      <c r="O323" s="143">
        <v>0.95</v>
      </c>
      <c r="P323" s="143">
        <f>O323*H323</f>
        <v>21.286649999999998</v>
      </c>
      <c r="Q323" s="143">
        <v>8.5500000000000003E-3</v>
      </c>
      <c r="R323" s="143">
        <f>Q323*H323</f>
        <v>0.19157985</v>
      </c>
      <c r="S323" s="143">
        <v>0</v>
      </c>
      <c r="T323" s="144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45" t="s">
        <v>125</v>
      </c>
      <c r="AT323" s="145" t="s">
        <v>120</v>
      </c>
      <c r="AU323" s="145" t="s">
        <v>79</v>
      </c>
      <c r="AY323" s="17" t="s">
        <v>119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7" t="s">
        <v>77</v>
      </c>
      <c r="BK323" s="146">
        <f>ROUND(I323*H323,2)</f>
        <v>0</v>
      </c>
      <c r="BL323" s="17" t="s">
        <v>125</v>
      </c>
      <c r="BM323" s="145" t="s">
        <v>508</v>
      </c>
    </row>
    <row r="324" spans="1:65" s="13" customFormat="1" ht="11.25">
      <c r="B324" s="147"/>
      <c r="D324" s="148" t="s">
        <v>127</v>
      </c>
      <c r="E324" s="149" t="s">
        <v>1</v>
      </c>
      <c r="F324" s="150" t="s">
        <v>509</v>
      </c>
      <c r="H324" s="151">
        <v>22.407</v>
      </c>
      <c r="L324" s="147"/>
      <c r="M324" s="152"/>
      <c r="N324" s="153"/>
      <c r="O324" s="153"/>
      <c r="P324" s="153"/>
      <c r="Q324" s="153"/>
      <c r="R324" s="153"/>
      <c r="S324" s="153"/>
      <c r="T324" s="154"/>
      <c r="AT324" s="149" t="s">
        <v>127</v>
      </c>
      <c r="AU324" s="149" t="s">
        <v>79</v>
      </c>
      <c r="AV324" s="13" t="s">
        <v>79</v>
      </c>
      <c r="AW324" s="13" t="s">
        <v>27</v>
      </c>
      <c r="AX324" s="13" t="s">
        <v>70</v>
      </c>
      <c r="AY324" s="149" t="s">
        <v>119</v>
      </c>
    </row>
    <row r="325" spans="1:65" s="14" customFormat="1" ht="11.25">
      <c r="B325" s="155"/>
      <c r="D325" s="148" t="s">
        <v>127</v>
      </c>
      <c r="E325" s="156" t="s">
        <v>1</v>
      </c>
      <c r="F325" s="157" t="s">
        <v>129</v>
      </c>
      <c r="H325" s="158">
        <v>22.407</v>
      </c>
      <c r="L325" s="155"/>
      <c r="M325" s="159"/>
      <c r="N325" s="160"/>
      <c r="O325" s="160"/>
      <c r="P325" s="160"/>
      <c r="Q325" s="160"/>
      <c r="R325" s="160"/>
      <c r="S325" s="160"/>
      <c r="T325" s="161"/>
      <c r="AT325" s="156" t="s">
        <v>127</v>
      </c>
      <c r="AU325" s="156" t="s">
        <v>79</v>
      </c>
      <c r="AV325" s="14" t="s">
        <v>125</v>
      </c>
      <c r="AW325" s="14" t="s">
        <v>27</v>
      </c>
      <c r="AX325" s="14" t="s">
        <v>77</v>
      </c>
      <c r="AY325" s="156" t="s">
        <v>119</v>
      </c>
    </row>
    <row r="326" spans="1:65" s="2" customFormat="1" ht="24.2" customHeight="1">
      <c r="A326" s="29"/>
      <c r="B326" s="134"/>
      <c r="C326" s="135" t="s">
        <v>510</v>
      </c>
      <c r="D326" s="135" t="s">
        <v>120</v>
      </c>
      <c r="E326" s="136" t="s">
        <v>511</v>
      </c>
      <c r="F326" s="137" t="s">
        <v>512</v>
      </c>
      <c r="G326" s="138" t="s">
        <v>137</v>
      </c>
      <c r="H326" s="139">
        <v>3</v>
      </c>
      <c r="I326" s="140">
        <v>0</v>
      </c>
      <c r="J326" s="140">
        <f>ROUND(I326*H326,2)</f>
        <v>0</v>
      </c>
      <c r="K326" s="137" t="s">
        <v>124</v>
      </c>
      <c r="L326" s="30"/>
      <c r="M326" s="141" t="s">
        <v>1</v>
      </c>
      <c r="N326" s="142" t="s">
        <v>35</v>
      </c>
      <c r="O326" s="143">
        <v>37.229999999999997</v>
      </c>
      <c r="P326" s="143">
        <f>O326*H326</f>
        <v>111.69</v>
      </c>
      <c r="Q326" s="143">
        <v>0.50375000000000003</v>
      </c>
      <c r="R326" s="143">
        <f>Q326*H326</f>
        <v>1.51125</v>
      </c>
      <c r="S326" s="143">
        <v>2.5</v>
      </c>
      <c r="T326" s="144">
        <f>S326*H326</f>
        <v>7.5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45" t="s">
        <v>125</v>
      </c>
      <c r="AT326" s="145" t="s">
        <v>120</v>
      </c>
      <c r="AU326" s="145" t="s">
        <v>79</v>
      </c>
      <c r="AY326" s="17" t="s">
        <v>119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7" t="s">
        <v>77</v>
      </c>
      <c r="BK326" s="146">
        <f>ROUND(I326*H326,2)</f>
        <v>0</v>
      </c>
      <c r="BL326" s="17" t="s">
        <v>125</v>
      </c>
      <c r="BM326" s="145" t="s">
        <v>513</v>
      </c>
    </row>
    <row r="327" spans="1:65" s="13" customFormat="1" ht="11.25">
      <c r="B327" s="147"/>
      <c r="D327" s="148" t="s">
        <v>127</v>
      </c>
      <c r="E327" s="149" t="s">
        <v>1</v>
      </c>
      <c r="F327" s="150" t="s">
        <v>514</v>
      </c>
      <c r="H327" s="151">
        <v>3</v>
      </c>
      <c r="L327" s="147"/>
      <c r="M327" s="152"/>
      <c r="N327" s="153"/>
      <c r="O327" s="153"/>
      <c r="P327" s="153"/>
      <c r="Q327" s="153"/>
      <c r="R327" s="153"/>
      <c r="S327" s="153"/>
      <c r="T327" s="154"/>
      <c r="AT327" s="149" t="s">
        <v>127</v>
      </c>
      <c r="AU327" s="149" t="s">
        <v>79</v>
      </c>
      <c r="AV327" s="13" t="s">
        <v>79</v>
      </c>
      <c r="AW327" s="13" t="s">
        <v>27</v>
      </c>
      <c r="AX327" s="13" t="s">
        <v>77</v>
      </c>
      <c r="AY327" s="149" t="s">
        <v>119</v>
      </c>
    </row>
    <row r="328" spans="1:65" s="2" customFormat="1" ht="24.2" customHeight="1">
      <c r="A328" s="29"/>
      <c r="B328" s="134"/>
      <c r="C328" s="135" t="s">
        <v>515</v>
      </c>
      <c r="D328" s="135" t="s">
        <v>120</v>
      </c>
      <c r="E328" s="136" t="s">
        <v>516</v>
      </c>
      <c r="F328" s="137" t="s">
        <v>517</v>
      </c>
      <c r="G328" s="138" t="s">
        <v>123</v>
      </c>
      <c r="H328" s="139">
        <v>224.06899999999999</v>
      </c>
      <c r="I328" s="140">
        <v>0</v>
      </c>
      <c r="J328" s="140">
        <f>ROUND(I328*H328,2)</f>
        <v>0</v>
      </c>
      <c r="K328" s="137" t="s">
        <v>124</v>
      </c>
      <c r="L328" s="30"/>
      <c r="M328" s="141" t="s">
        <v>1</v>
      </c>
      <c r="N328" s="142" t="s">
        <v>35</v>
      </c>
      <c r="O328" s="143">
        <v>0.82699999999999996</v>
      </c>
      <c r="P328" s="143">
        <f>O328*H328</f>
        <v>185.30506299999999</v>
      </c>
      <c r="Q328" s="143">
        <v>3.9081999999999999E-2</v>
      </c>
      <c r="R328" s="143">
        <f>Q328*H328</f>
        <v>8.7570646579999991</v>
      </c>
      <c r="S328" s="143">
        <v>0</v>
      </c>
      <c r="T328" s="144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5" t="s">
        <v>125</v>
      </c>
      <c r="AT328" s="145" t="s">
        <v>120</v>
      </c>
      <c r="AU328" s="145" t="s">
        <v>79</v>
      </c>
      <c r="AY328" s="17" t="s">
        <v>119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7" t="s">
        <v>77</v>
      </c>
      <c r="BK328" s="146">
        <f>ROUND(I328*H328,2)</f>
        <v>0</v>
      </c>
      <c r="BL328" s="17" t="s">
        <v>125</v>
      </c>
      <c r="BM328" s="145" t="s">
        <v>518</v>
      </c>
    </row>
    <row r="329" spans="1:65" s="13" customFormat="1" ht="11.25">
      <c r="B329" s="147"/>
      <c r="D329" s="148" t="s">
        <v>127</v>
      </c>
      <c r="E329" s="149" t="s">
        <v>1</v>
      </c>
      <c r="F329" s="150" t="s">
        <v>497</v>
      </c>
      <c r="H329" s="151">
        <v>30.145</v>
      </c>
      <c r="L329" s="147"/>
      <c r="M329" s="152"/>
      <c r="N329" s="153"/>
      <c r="O329" s="153"/>
      <c r="P329" s="153"/>
      <c r="Q329" s="153"/>
      <c r="R329" s="153"/>
      <c r="S329" s="153"/>
      <c r="T329" s="154"/>
      <c r="AT329" s="149" t="s">
        <v>127</v>
      </c>
      <c r="AU329" s="149" t="s">
        <v>79</v>
      </c>
      <c r="AV329" s="13" t="s">
        <v>79</v>
      </c>
      <c r="AW329" s="13" t="s">
        <v>27</v>
      </c>
      <c r="AX329" s="13" t="s">
        <v>70</v>
      </c>
      <c r="AY329" s="149" t="s">
        <v>119</v>
      </c>
    </row>
    <row r="330" spans="1:65" s="13" customFormat="1" ht="11.25">
      <c r="B330" s="147"/>
      <c r="D330" s="148" t="s">
        <v>127</v>
      </c>
      <c r="E330" s="149" t="s">
        <v>1</v>
      </c>
      <c r="F330" s="150" t="s">
        <v>431</v>
      </c>
      <c r="H330" s="151">
        <v>125.416</v>
      </c>
      <c r="L330" s="147"/>
      <c r="M330" s="152"/>
      <c r="N330" s="153"/>
      <c r="O330" s="153"/>
      <c r="P330" s="153"/>
      <c r="Q330" s="153"/>
      <c r="R330" s="153"/>
      <c r="S330" s="153"/>
      <c r="T330" s="154"/>
      <c r="AT330" s="149" t="s">
        <v>127</v>
      </c>
      <c r="AU330" s="149" t="s">
        <v>79</v>
      </c>
      <c r="AV330" s="13" t="s">
        <v>79</v>
      </c>
      <c r="AW330" s="13" t="s">
        <v>27</v>
      </c>
      <c r="AX330" s="13" t="s">
        <v>70</v>
      </c>
      <c r="AY330" s="149" t="s">
        <v>119</v>
      </c>
    </row>
    <row r="331" spans="1:65" s="13" customFormat="1" ht="11.25">
      <c r="B331" s="147"/>
      <c r="D331" s="148" t="s">
        <v>127</v>
      </c>
      <c r="E331" s="149" t="s">
        <v>1</v>
      </c>
      <c r="F331" s="150" t="s">
        <v>498</v>
      </c>
      <c r="H331" s="151">
        <v>21.908999999999999</v>
      </c>
      <c r="L331" s="147"/>
      <c r="M331" s="152"/>
      <c r="N331" s="153"/>
      <c r="O331" s="153"/>
      <c r="P331" s="153"/>
      <c r="Q331" s="153"/>
      <c r="R331" s="153"/>
      <c r="S331" s="153"/>
      <c r="T331" s="154"/>
      <c r="AT331" s="149" t="s">
        <v>127</v>
      </c>
      <c r="AU331" s="149" t="s">
        <v>79</v>
      </c>
      <c r="AV331" s="13" t="s">
        <v>79</v>
      </c>
      <c r="AW331" s="13" t="s">
        <v>27</v>
      </c>
      <c r="AX331" s="13" t="s">
        <v>70</v>
      </c>
      <c r="AY331" s="149" t="s">
        <v>119</v>
      </c>
    </row>
    <row r="332" spans="1:65" s="13" customFormat="1" ht="33.75">
      <c r="B332" s="147"/>
      <c r="D332" s="148" t="s">
        <v>127</v>
      </c>
      <c r="E332" s="149" t="s">
        <v>1</v>
      </c>
      <c r="F332" s="150" t="s">
        <v>499</v>
      </c>
      <c r="H332" s="151">
        <v>46.598999999999997</v>
      </c>
      <c r="L332" s="147"/>
      <c r="M332" s="152"/>
      <c r="N332" s="153"/>
      <c r="O332" s="153"/>
      <c r="P332" s="153"/>
      <c r="Q332" s="153"/>
      <c r="R332" s="153"/>
      <c r="S332" s="153"/>
      <c r="T332" s="154"/>
      <c r="AT332" s="149" t="s">
        <v>127</v>
      </c>
      <c r="AU332" s="149" t="s">
        <v>79</v>
      </c>
      <c r="AV332" s="13" t="s">
        <v>79</v>
      </c>
      <c r="AW332" s="13" t="s">
        <v>27</v>
      </c>
      <c r="AX332" s="13" t="s">
        <v>70</v>
      </c>
      <c r="AY332" s="149" t="s">
        <v>119</v>
      </c>
    </row>
    <row r="333" spans="1:65" s="14" customFormat="1" ht="11.25">
      <c r="B333" s="155"/>
      <c r="D333" s="148" t="s">
        <v>127</v>
      </c>
      <c r="E333" s="156" t="s">
        <v>1</v>
      </c>
      <c r="F333" s="157" t="s">
        <v>129</v>
      </c>
      <c r="H333" s="158">
        <v>224.06899999999999</v>
      </c>
      <c r="L333" s="155"/>
      <c r="M333" s="159"/>
      <c r="N333" s="160"/>
      <c r="O333" s="160"/>
      <c r="P333" s="160"/>
      <c r="Q333" s="160"/>
      <c r="R333" s="160"/>
      <c r="S333" s="160"/>
      <c r="T333" s="161"/>
      <c r="AT333" s="156" t="s">
        <v>127</v>
      </c>
      <c r="AU333" s="156" t="s">
        <v>79</v>
      </c>
      <c r="AV333" s="14" t="s">
        <v>125</v>
      </c>
      <c r="AW333" s="14" t="s">
        <v>27</v>
      </c>
      <c r="AX333" s="14" t="s">
        <v>77</v>
      </c>
      <c r="AY333" s="156" t="s">
        <v>119</v>
      </c>
    </row>
    <row r="334" spans="1:65" s="2" customFormat="1" ht="24.2" customHeight="1">
      <c r="A334" s="29"/>
      <c r="B334" s="134"/>
      <c r="C334" s="135" t="s">
        <v>519</v>
      </c>
      <c r="D334" s="135" t="s">
        <v>120</v>
      </c>
      <c r="E334" s="136" t="s">
        <v>520</v>
      </c>
      <c r="F334" s="137" t="s">
        <v>521</v>
      </c>
      <c r="G334" s="138" t="s">
        <v>207</v>
      </c>
      <c r="H334" s="139">
        <v>28.8</v>
      </c>
      <c r="I334" s="140">
        <v>0</v>
      </c>
      <c r="J334" s="140">
        <f>ROUND(I334*H334,2)</f>
        <v>0</v>
      </c>
      <c r="K334" s="137" t="s">
        <v>124</v>
      </c>
      <c r="L334" s="30"/>
      <c r="M334" s="141" t="s">
        <v>1</v>
      </c>
      <c r="N334" s="142" t="s">
        <v>35</v>
      </c>
      <c r="O334" s="143">
        <v>2.827</v>
      </c>
      <c r="P334" s="143">
        <f>O334*H334</f>
        <v>81.417600000000007</v>
      </c>
      <c r="Q334" s="143">
        <v>3.8999999999999999E-4</v>
      </c>
      <c r="R334" s="143">
        <f>Q334*H334</f>
        <v>1.1232000000000001E-2</v>
      </c>
      <c r="S334" s="143">
        <v>0</v>
      </c>
      <c r="T334" s="144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45" t="s">
        <v>125</v>
      </c>
      <c r="AT334" s="145" t="s">
        <v>120</v>
      </c>
      <c r="AU334" s="145" t="s">
        <v>79</v>
      </c>
      <c r="AY334" s="17" t="s">
        <v>119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7" t="s">
        <v>77</v>
      </c>
      <c r="BK334" s="146">
        <f>ROUND(I334*H334,2)</f>
        <v>0</v>
      </c>
      <c r="BL334" s="17" t="s">
        <v>125</v>
      </c>
      <c r="BM334" s="145" t="s">
        <v>522</v>
      </c>
    </row>
    <row r="335" spans="1:65" s="13" customFormat="1" ht="22.5">
      <c r="B335" s="147"/>
      <c r="D335" s="148" t="s">
        <v>127</v>
      </c>
      <c r="E335" s="149" t="s">
        <v>1</v>
      </c>
      <c r="F335" s="150" t="s">
        <v>523</v>
      </c>
      <c r="H335" s="151">
        <v>28.8</v>
      </c>
      <c r="L335" s="147"/>
      <c r="M335" s="152"/>
      <c r="N335" s="153"/>
      <c r="O335" s="153"/>
      <c r="P335" s="153"/>
      <c r="Q335" s="153"/>
      <c r="R335" s="153"/>
      <c r="S335" s="153"/>
      <c r="T335" s="154"/>
      <c r="AT335" s="149" t="s">
        <v>127</v>
      </c>
      <c r="AU335" s="149" t="s">
        <v>79</v>
      </c>
      <c r="AV335" s="13" t="s">
        <v>79</v>
      </c>
      <c r="AW335" s="13" t="s">
        <v>27</v>
      </c>
      <c r="AX335" s="13" t="s">
        <v>77</v>
      </c>
      <c r="AY335" s="149" t="s">
        <v>119</v>
      </c>
    </row>
    <row r="336" spans="1:65" s="2" customFormat="1" ht="24.2" customHeight="1">
      <c r="A336" s="29"/>
      <c r="B336" s="134"/>
      <c r="C336" s="135" t="s">
        <v>524</v>
      </c>
      <c r="D336" s="135" t="s">
        <v>120</v>
      </c>
      <c r="E336" s="136" t="s">
        <v>525</v>
      </c>
      <c r="F336" s="137" t="s">
        <v>526</v>
      </c>
      <c r="G336" s="138" t="s">
        <v>207</v>
      </c>
      <c r="H336" s="139">
        <v>90.6</v>
      </c>
      <c r="I336" s="140">
        <v>0</v>
      </c>
      <c r="J336" s="140">
        <f>ROUND(I336*H336,2)</f>
        <v>0</v>
      </c>
      <c r="K336" s="137" t="s">
        <v>124</v>
      </c>
      <c r="L336" s="30"/>
      <c r="M336" s="141" t="s">
        <v>1</v>
      </c>
      <c r="N336" s="142" t="s">
        <v>35</v>
      </c>
      <c r="O336" s="143">
        <v>3.3260000000000001</v>
      </c>
      <c r="P336" s="143">
        <f>O336*H336</f>
        <v>301.3356</v>
      </c>
      <c r="Q336" s="143">
        <v>6.5061999999999997E-4</v>
      </c>
      <c r="R336" s="143">
        <f>Q336*H336</f>
        <v>5.8946171999999991E-2</v>
      </c>
      <c r="S336" s="143">
        <v>1E-3</v>
      </c>
      <c r="T336" s="144">
        <f>S336*H336</f>
        <v>9.06E-2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45" t="s">
        <v>125</v>
      </c>
      <c r="AT336" s="145" t="s">
        <v>120</v>
      </c>
      <c r="AU336" s="145" t="s">
        <v>79</v>
      </c>
      <c r="AY336" s="17" t="s">
        <v>119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7" t="s">
        <v>77</v>
      </c>
      <c r="BK336" s="146">
        <f>ROUND(I336*H336,2)</f>
        <v>0</v>
      </c>
      <c r="BL336" s="17" t="s">
        <v>125</v>
      </c>
      <c r="BM336" s="145" t="s">
        <v>527</v>
      </c>
    </row>
    <row r="337" spans="1:65" s="13" customFormat="1" ht="22.5">
      <c r="B337" s="147"/>
      <c r="D337" s="148" t="s">
        <v>127</v>
      </c>
      <c r="E337" s="149" t="s">
        <v>1</v>
      </c>
      <c r="F337" s="150" t="s">
        <v>528</v>
      </c>
      <c r="H337" s="151">
        <v>90.6</v>
      </c>
      <c r="L337" s="147"/>
      <c r="M337" s="152"/>
      <c r="N337" s="153"/>
      <c r="O337" s="153"/>
      <c r="P337" s="153"/>
      <c r="Q337" s="153"/>
      <c r="R337" s="153"/>
      <c r="S337" s="153"/>
      <c r="T337" s="154"/>
      <c r="AT337" s="149" t="s">
        <v>127</v>
      </c>
      <c r="AU337" s="149" t="s">
        <v>79</v>
      </c>
      <c r="AV337" s="13" t="s">
        <v>79</v>
      </c>
      <c r="AW337" s="13" t="s">
        <v>27</v>
      </c>
      <c r="AX337" s="13" t="s">
        <v>77</v>
      </c>
      <c r="AY337" s="149" t="s">
        <v>119</v>
      </c>
    </row>
    <row r="338" spans="1:65" s="2" customFormat="1" ht="24.2" customHeight="1">
      <c r="A338" s="29"/>
      <c r="B338" s="134"/>
      <c r="C338" s="135" t="s">
        <v>529</v>
      </c>
      <c r="D338" s="135" t="s">
        <v>120</v>
      </c>
      <c r="E338" s="136" t="s">
        <v>530</v>
      </c>
      <c r="F338" s="137" t="s">
        <v>531</v>
      </c>
      <c r="G338" s="138" t="s">
        <v>207</v>
      </c>
      <c r="H338" s="139">
        <v>12.6</v>
      </c>
      <c r="I338" s="140">
        <v>0</v>
      </c>
      <c r="J338" s="140">
        <f>ROUND(I338*H338,2)</f>
        <v>0</v>
      </c>
      <c r="K338" s="137" t="s">
        <v>124</v>
      </c>
      <c r="L338" s="30"/>
      <c r="M338" s="141" t="s">
        <v>1</v>
      </c>
      <c r="N338" s="142" t="s">
        <v>35</v>
      </c>
      <c r="O338" s="143">
        <v>1.0960000000000001</v>
      </c>
      <c r="P338" s="143">
        <f>O338*H338</f>
        <v>13.809600000000001</v>
      </c>
      <c r="Q338" s="143">
        <v>6.2357799999999998E-3</v>
      </c>
      <c r="R338" s="143">
        <f>Q338*H338</f>
        <v>7.8570827999999995E-2</v>
      </c>
      <c r="S338" s="143">
        <v>0</v>
      </c>
      <c r="T338" s="144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45" t="s">
        <v>125</v>
      </c>
      <c r="AT338" s="145" t="s">
        <v>120</v>
      </c>
      <c r="AU338" s="145" t="s">
        <v>79</v>
      </c>
      <c r="AY338" s="17" t="s">
        <v>119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7" t="s">
        <v>77</v>
      </c>
      <c r="BK338" s="146">
        <f>ROUND(I338*H338,2)</f>
        <v>0</v>
      </c>
      <c r="BL338" s="17" t="s">
        <v>125</v>
      </c>
      <c r="BM338" s="145" t="s">
        <v>532</v>
      </c>
    </row>
    <row r="339" spans="1:65" s="13" customFormat="1" ht="11.25">
      <c r="B339" s="147"/>
      <c r="D339" s="148" t="s">
        <v>127</v>
      </c>
      <c r="E339" s="149" t="s">
        <v>1</v>
      </c>
      <c r="F339" s="150" t="s">
        <v>533</v>
      </c>
      <c r="H339" s="151">
        <v>12.6</v>
      </c>
      <c r="L339" s="147"/>
      <c r="M339" s="152"/>
      <c r="N339" s="153"/>
      <c r="O339" s="153"/>
      <c r="P339" s="153"/>
      <c r="Q339" s="153"/>
      <c r="R339" s="153"/>
      <c r="S339" s="153"/>
      <c r="T339" s="154"/>
      <c r="AT339" s="149" t="s">
        <v>127</v>
      </c>
      <c r="AU339" s="149" t="s">
        <v>79</v>
      </c>
      <c r="AV339" s="13" t="s">
        <v>79</v>
      </c>
      <c r="AW339" s="13" t="s">
        <v>27</v>
      </c>
      <c r="AX339" s="13" t="s">
        <v>77</v>
      </c>
      <c r="AY339" s="149" t="s">
        <v>119</v>
      </c>
    </row>
    <row r="340" spans="1:65" s="2" customFormat="1" ht="24.2" customHeight="1">
      <c r="A340" s="29"/>
      <c r="B340" s="134"/>
      <c r="C340" s="135" t="s">
        <v>534</v>
      </c>
      <c r="D340" s="135" t="s">
        <v>120</v>
      </c>
      <c r="E340" s="136" t="s">
        <v>535</v>
      </c>
      <c r="F340" s="137" t="s">
        <v>536</v>
      </c>
      <c r="G340" s="138" t="s">
        <v>230</v>
      </c>
      <c r="H340" s="139">
        <v>4</v>
      </c>
      <c r="I340" s="140">
        <v>0</v>
      </c>
      <c r="J340" s="140">
        <f>ROUND(I340*H340,2)</f>
        <v>0</v>
      </c>
      <c r="K340" s="137" t="s">
        <v>124</v>
      </c>
      <c r="L340" s="30"/>
      <c r="M340" s="141" t="s">
        <v>1</v>
      </c>
      <c r="N340" s="142" t="s">
        <v>35</v>
      </c>
      <c r="O340" s="143">
        <v>5.4379999999999997</v>
      </c>
      <c r="P340" s="143">
        <f>O340*H340</f>
        <v>21.751999999999999</v>
      </c>
      <c r="Q340" s="143">
        <v>0.1240488</v>
      </c>
      <c r="R340" s="143">
        <f>Q340*H340</f>
        <v>0.4961952</v>
      </c>
      <c r="S340" s="143">
        <v>0</v>
      </c>
      <c r="T340" s="144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45" t="s">
        <v>125</v>
      </c>
      <c r="AT340" s="145" t="s">
        <v>120</v>
      </c>
      <c r="AU340" s="145" t="s">
        <v>79</v>
      </c>
      <c r="AY340" s="17" t="s">
        <v>119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7" t="s">
        <v>77</v>
      </c>
      <c r="BK340" s="146">
        <f>ROUND(I340*H340,2)</f>
        <v>0</v>
      </c>
      <c r="BL340" s="17" t="s">
        <v>125</v>
      </c>
      <c r="BM340" s="145" t="s">
        <v>537</v>
      </c>
    </row>
    <row r="341" spans="1:65" s="13" customFormat="1" ht="11.25">
      <c r="B341" s="147"/>
      <c r="D341" s="148" t="s">
        <v>127</v>
      </c>
      <c r="E341" s="149" t="s">
        <v>1</v>
      </c>
      <c r="F341" s="150" t="s">
        <v>125</v>
      </c>
      <c r="H341" s="151">
        <v>4</v>
      </c>
      <c r="L341" s="147"/>
      <c r="M341" s="152"/>
      <c r="N341" s="153"/>
      <c r="O341" s="153"/>
      <c r="P341" s="153"/>
      <c r="Q341" s="153"/>
      <c r="R341" s="153"/>
      <c r="S341" s="153"/>
      <c r="T341" s="154"/>
      <c r="AT341" s="149" t="s">
        <v>127</v>
      </c>
      <c r="AU341" s="149" t="s">
        <v>79</v>
      </c>
      <c r="AV341" s="13" t="s">
        <v>79</v>
      </c>
      <c r="AW341" s="13" t="s">
        <v>27</v>
      </c>
      <c r="AX341" s="13" t="s">
        <v>77</v>
      </c>
      <c r="AY341" s="149" t="s">
        <v>119</v>
      </c>
    </row>
    <row r="342" spans="1:65" s="12" customFormat="1" ht="22.9" customHeight="1">
      <c r="B342" s="124"/>
      <c r="D342" s="125" t="s">
        <v>69</v>
      </c>
      <c r="E342" s="177" t="s">
        <v>538</v>
      </c>
      <c r="F342" s="177" t="s">
        <v>539</v>
      </c>
      <c r="J342" s="178">
        <f>BK342</f>
        <v>0</v>
      </c>
      <c r="L342" s="124"/>
      <c r="M342" s="128"/>
      <c r="N342" s="129"/>
      <c r="O342" s="129"/>
      <c r="P342" s="130">
        <f>SUM(P343:P349)</f>
        <v>72.750062999999997</v>
      </c>
      <c r="Q342" s="129"/>
      <c r="R342" s="130">
        <f>SUM(R343:R349)</f>
        <v>0</v>
      </c>
      <c r="S342" s="129"/>
      <c r="T342" s="131">
        <f>SUM(T343:T349)</f>
        <v>0</v>
      </c>
      <c r="AR342" s="125" t="s">
        <v>77</v>
      </c>
      <c r="AT342" s="132" t="s">
        <v>69</v>
      </c>
      <c r="AU342" s="132" t="s">
        <v>77</v>
      </c>
      <c r="AY342" s="125" t="s">
        <v>119</v>
      </c>
      <c r="BK342" s="133">
        <f>SUM(BK343:BK349)</f>
        <v>0</v>
      </c>
    </row>
    <row r="343" spans="1:65" s="2" customFormat="1" ht="14.45" customHeight="1">
      <c r="A343" s="29"/>
      <c r="B343" s="134"/>
      <c r="C343" s="135" t="s">
        <v>540</v>
      </c>
      <c r="D343" s="135" t="s">
        <v>120</v>
      </c>
      <c r="E343" s="136" t="s">
        <v>541</v>
      </c>
      <c r="F343" s="137" t="s">
        <v>542</v>
      </c>
      <c r="G343" s="138" t="s">
        <v>169</v>
      </c>
      <c r="H343" s="139">
        <v>57.600999999999999</v>
      </c>
      <c r="I343" s="140">
        <v>0</v>
      </c>
      <c r="J343" s="140">
        <f>ROUND(I343*H343,2)</f>
        <v>0</v>
      </c>
      <c r="K343" s="137" t="s">
        <v>124</v>
      </c>
      <c r="L343" s="30"/>
      <c r="M343" s="141" t="s">
        <v>1</v>
      </c>
      <c r="N343" s="142" t="s">
        <v>35</v>
      </c>
      <c r="O343" s="143">
        <v>0.749</v>
      </c>
      <c r="P343" s="143">
        <f>O343*H343</f>
        <v>43.143149000000001</v>
      </c>
      <c r="Q343" s="143">
        <v>0</v>
      </c>
      <c r="R343" s="143">
        <f>Q343*H343</f>
        <v>0</v>
      </c>
      <c r="S343" s="143">
        <v>0</v>
      </c>
      <c r="T343" s="144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45" t="s">
        <v>125</v>
      </c>
      <c r="AT343" s="145" t="s">
        <v>120</v>
      </c>
      <c r="AU343" s="145" t="s">
        <v>79</v>
      </c>
      <c r="AY343" s="17" t="s">
        <v>119</v>
      </c>
      <c r="BE343" s="146">
        <f>IF(N343="základní",J343,0)</f>
        <v>0</v>
      </c>
      <c r="BF343" s="146">
        <f>IF(N343="snížená",J343,0)</f>
        <v>0</v>
      </c>
      <c r="BG343" s="146">
        <f>IF(N343="zákl. přenesená",J343,0)</f>
        <v>0</v>
      </c>
      <c r="BH343" s="146">
        <f>IF(N343="sníž. přenesená",J343,0)</f>
        <v>0</v>
      </c>
      <c r="BI343" s="146">
        <f>IF(N343="nulová",J343,0)</f>
        <v>0</v>
      </c>
      <c r="BJ343" s="17" t="s">
        <v>77</v>
      </c>
      <c r="BK343" s="146">
        <f>ROUND(I343*H343,2)</f>
        <v>0</v>
      </c>
      <c r="BL343" s="17" t="s">
        <v>125</v>
      </c>
      <c r="BM343" s="145" t="s">
        <v>543</v>
      </c>
    </row>
    <row r="344" spans="1:65" s="2" customFormat="1" ht="14.45" customHeight="1">
      <c r="A344" s="29"/>
      <c r="B344" s="134"/>
      <c r="C344" s="135" t="s">
        <v>544</v>
      </c>
      <c r="D344" s="135" t="s">
        <v>120</v>
      </c>
      <c r="E344" s="136" t="s">
        <v>545</v>
      </c>
      <c r="F344" s="137" t="s">
        <v>546</v>
      </c>
      <c r="G344" s="138" t="s">
        <v>169</v>
      </c>
      <c r="H344" s="139">
        <v>57.600999999999999</v>
      </c>
      <c r="I344" s="140">
        <v>0</v>
      </c>
      <c r="J344" s="140">
        <f>ROUND(I344*H344,2)</f>
        <v>0</v>
      </c>
      <c r="K344" s="137" t="s">
        <v>124</v>
      </c>
      <c r="L344" s="30"/>
      <c r="M344" s="141" t="s">
        <v>1</v>
      </c>
      <c r="N344" s="142" t="s">
        <v>35</v>
      </c>
      <c r="O344" s="143">
        <v>0.03</v>
      </c>
      <c r="P344" s="143">
        <f>O344*H344</f>
        <v>1.72803</v>
      </c>
      <c r="Q344" s="143">
        <v>0</v>
      </c>
      <c r="R344" s="143">
        <f>Q344*H344</f>
        <v>0</v>
      </c>
      <c r="S344" s="143">
        <v>0</v>
      </c>
      <c r="T344" s="144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45" t="s">
        <v>125</v>
      </c>
      <c r="AT344" s="145" t="s">
        <v>120</v>
      </c>
      <c r="AU344" s="145" t="s">
        <v>79</v>
      </c>
      <c r="AY344" s="17" t="s">
        <v>119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7" t="s">
        <v>77</v>
      </c>
      <c r="BK344" s="146">
        <f>ROUND(I344*H344,2)</f>
        <v>0</v>
      </c>
      <c r="BL344" s="17" t="s">
        <v>125</v>
      </c>
      <c r="BM344" s="145" t="s">
        <v>547</v>
      </c>
    </row>
    <row r="345" spans="1:65" s="2" customFormat="1" ht="24.2" customHeight="1">
      <c r="A345" s="29"/>
      <c r="B345" s="134"/>
      <c r="C345" s="135" t="s">
        <v>548</v>
      </c>
      <c r="D345" s="135" t="s">
        <v>120</v>
      </c>
      <c r="E345" s="136" t="s">
        <v>549</v>
      </c>
      <c r="F345" s="137" t="s">
        <v>550</v>
      </c>
      <c r="G345" s="138" t="s">
        <v>169</v>
      </c>
      <c r="H345" s="139">
        <v>57.600999999999999</v>
      </c>
      <c r="I345" s="140">
        <v>0</v>
      </c>
      <c r="J345" s="140">
        <f>ROUND(I345*H345,2)</f>
        <v>0</v>
      </c>
      <c r="K345" s="137" t="s">
        <v>124</v>
      </c>
      <c r="L345" s="30"/>
      <c r="M345" s="141" t="s">
        <v>1</v>
      </c>
      <c r="N345" s="142" t="s">
        <v>35</v>
      </c>
      <c r="O345" s="143">
        <v>0.24</v>
      </c>
      <c r="P345" s="143">
        <f>O345*H345</f>
        <v>13.82424</v>
      </c>
      <c r="Q345" s="143">
        <v>0</v>
      </c>
      <c r="R345" s="143">
        <f>Q345*H345</f>
        <v>0</v>
      </c>
      <c r="S345" s="143">
        <v>0</v>
      </c>
      <c r="T345" s="144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45" t="s">
        <v>125</v>
      </c>
      <c r="AT345" s="145" t="s">
        <v>120</v>
      </c>
      <c r="AU345" s="145" t="s">
        <v>79</v>
      </c>
      <c r="AY345" s="17" t="s">
        <v>119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7" t="s">
        <v>77</v>
      </c>
      <c r="BK345" s="146">
        <f>ROUND(I345*H345,2)</f>
        <v>0</v>
      </c>
      <c r="BL345" s="17" t="s">
        <v>125</v>
      </c>
      <c r="BM345" s="145" t="s">
        <v>551</v>
      </c>
    </row>
    <row r="346" spans="1:65" s="2" customFormat="1" ht="14.45" customHeight="1">
      <c r="A346" s="29"/>
      <c r="B346" s="134"/>
      <c r="C346" s="135" t="s">
        <v>552</v>
      </c>
      <c r="D346" s="135" t="s">
        <v>120</v>
      </c>
      <c r="E346" s="136" t="s">
        <v>553</v>
      </c>
      <c r="F346" s="137" t="s">
        <v>554</v>
      </c>
      <c r="G346" s="138" t="s">
        <v>169</v>
      </c>
      <c r="H346" s="139">
        <v>1152.02</v>
      </c>
      <c r="I346" s="140">
        <v>0</v>
      </c>
      <c r="J346" s="140">
        <f>ROUND(I346*H346,2)</f>
        <v>0</v>
      </c>
      <c r="K346" s="137" t="s">
        <v>124</v>
      </c>
      <c r="L346" s="30"/>
      <c r="M346" s="141" t="s">
        <v>1</v>
      </c>
      <c r="N346" s="142" t="s">
        <v>35</v>
      </c>
      <c r="O346" s="143">
        <v>4.0000000000000001E-3</v>
      </c>
      <c r="P346" s="143">
        <f>O346*H346</f>
        <v>4.6080800000000002</v>
      </c>
      <c r="Q346" s="143">
        <v>0</v>
      </c>
      <c r="R346" s="143">
        <f>Q346*H346</f>
        <v>0</v>
      </c>
      <c r="S346" s="143">
        <v>0</v>
      </c>
      <c r="T346" s="144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45" t="s">
        <v>125</v>
      </c>
      <c r="AT346" s="145" t="s">
        <v>120</v>
      </c>
      <c r="AU346" s="145" t="s">
        <v>79</v>
      </c>
      <c r="AY346" s="17" t="s">
        <v>119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7" t="s">
        <v>77</v>
      </c>
      <c r="BK346" s="146">
        <f>ROUND(I346*H346,2)</f>
        <v>0</v>
      </c>
      <c r="BL346" s="17" t="s">
        <v>125</v>
      </c>
      <c r="BM346" s="145" t="s">
        <v>555</v>
      </c>
    </row>
    <row r="347" spans="1:65" s="13" customFormat="1" ht="11.25">
      <c r="B347" s="147"/>
      <c r="D347" s="148" t="s">
        <v>127</v>
      </c>
      <c r="E347" s="149" t="s">
        <v>1</v>
      </c>
      <c r="F347" s="150" t="s">
        <v>556</v>
      </c>
      <c r="H347" s="151">
        <v>1152.02</v>
      </c>
      <c r="L347" s="147"/>
      <c r="M347" s="152"/>
      <c r="N347" s="153"/>
      <c r="O347" s="153"/>
      <c r="P347" s="153"/>
      <c r="Q347" s="153"/>
      <c r="R347" s="153"/>
      <c r="S347" s="153"/>
      <c r="T347" s="154"/>
      <c r="AT347" s="149" t="s">
        <v>127</v>
      </c>
      <c r="AU347" s="149" t="s">
        <v>79</v>
      </c>
      <c r="AV347" s="13" t="s">
        <v>79</v>
      </c>
      <c r="AW347" s="13" t="s">
        <v>27</v>
      </c>
      <c r="AX347" s="13" t="s">
        <v>77</v>
      </c>
      <c r="AY347" s="149" t="s">
        <v>119</v>
      </c>
    </row>
    <row r="348" spans="1:65" s="2" customFormat="1" ht="24.2" customHeight="1">
      <c r="A348" s="29"/>
      <c r="B348" s="134"/>
      <c r="C348" s="135" t="s">
        <v>557</v>
      </c>
      <c r="D348" s="135" t="s">
        <v>120</v>
      </c>
      <c r="E348" s="136" t="s">
        <v>558</v>
      </c>
      <c r="F348" s="137" t="s">
        <v>559</v>
      </c>
      <c r="G348" s="138" t="s">
        <v>169</v>
      </c>
      <c r="H348" s="139">
        <v>57.600999999999999</v>
      </c>
      <c r="I348" s="140">
        <v>0</v>
      </c>
      <c r="J348" s="140">
        <f>ROUND(I348*H348,2)</f>
        <v>0</v>
      </c>
      <c r="K348" s="137" t="s">
        <v>124</v>
      </c>
      <c r="L348" s="30"/>
      <c r="M348" s="141" t="s">
        <v>1</v>
      </c>
      <c r="N348" s="142" t="s">
        <v>35</v>
      </c>
      <c r="O348" s="143">
        <v>0.16400000000000001</v>
      </c>
      <c r="P348" s="143">
        <f>O348*H348</f>
        <v>9.4465640000000004</v>
      </c>
      <c r="Q348" s="143">
        <v>0</v>
      </c>
      <c r="R348" s="143">
        <f>Q348*H348</f>
        <v>0</v>
      </c>
      <c r="S348" s="143">
        <v>0</v>
      </c>
      <c r="T348" s="144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45" t="s">
        <v>125</v>
      </c>
      <c r="AT348" s="145" t="s">
        <v>120</v>
      </c>
      <c r="AU348" s="145" t="s">
        <v>79</v>
      </c>
      <c r="AY348" s="17" t="s">
        <v>119</v>
      </c>
      <c r="BE348" s="146">
        <f>IF(N348="základní",J348,0)</f>
        <v>0</v>
      </c>
      <c r="BF348" s="146">
        <f>IF(N348="snížená",J348,0)</f>
        <v>0</v>
      </c>
      <c r="BG348" s="146">
        <f>IF(N348="zákl. přenesená",J348,0)</f>
        <v>0</v>
      </c>
      <c r="BH348" s="146">
        <f>IF(N348="sníž. přenesená",J348,0)</f>
        <v>0</v>
      </c>
      <c r="BI348" s="146">
        <f>IF(N348="nulová",J348,0)</f>
        <v>0</v>
      </c>
      <c r="BJ348" s="17" t="s">
        <v>77</v>
      </c>
      <c r="BK348" s="146">
        <f>ROUND(I348*H348,2)</f>
        <v>0</v>
      </c>
      <c r="BL348" s="17" t="s">
        <v>125</v>
      </c>
      <c r="BM348" s="145" t="s">
        <v>560</v>
      </c>
    </row>
    <row r="349" spans="1:65" s="2" customFormat="1" ht="24.2" customHeight="1">
      <c r="A349" s="29"/>
      <c r="B349" s="134"/>
      <c r="C349" s="135" t="s">
        <v>561</v>
      </c>
      <c r="D349" s="135" t="s">
        <v>120</v>
      </c>
      <c r="E349" s="136" t="s">
        <v>562</v>
      </c>
      <c r="F349" s="137" t="s">
        <v>563</v>
      </c>
      <c r="G349" s="138" t="s">
        <v>169</v>
      </c>
      <c r="H349" s="139">
        <v>57.600999999999999</v>
      </c>
      <c r="I349" s="140">
        <v>0</v>
      </c>
      <c r="J349" s="140">
        <f>ROUND(I349*H349,2)</f>
        <v>0</v>
      </c>
      <c r="K349" s="137" t="s">
        <v>124</v>
      </c>
      <c r="L349" s="30"/>
      <c r="M349" s="141" t="s">
        <v>1</v>
      </c>
      <c r="N349" s="142" t="s">
        <v>35</v>
      </c>
      <c r="O349" s="143">
        <v>0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45" t="s">
        <v>125</v>
      </c>
      <c r="AT349" s="145" t="s">
        <v>120</v>
      </c>
      <c r="AU349" s="145" t="s">
        <v>79</v>
      </c>
      <c r="AY349" s="17" t="s">
        <v>119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7" t="s">
        <v>77</v>
      </c>
      <c r="BK349" s="146">
        <f>ROUND(I349*H349,2)</f>
        <v>0</v>
      </c>
      <c r="BL349" s="17" t="s">
        <v>125</v>
      </c>
      <c r="BM349" s="145" t="s">
        <v>564</v>
      </c>
    </row>
    <row r="350" spans="1:65" s="12" customFormat="1" ht="22.9" customHeight="1">
      <c r="B350" s="124"/>
      <c r="D350" s="125" t="s">
        <v>69</v>
      </c>
      <c r="E350" s="177" t="s">
        <v>565</v>
      </c>
      <c r="F350" s="177" t="s">
        <v>566</v>
      </c>
      <c r="J350" s="178">
        <f>BK350</f>
        <v>0</v>
      </c>
      <c r="L350" s="124"/>
      <c r="M350" s="128"/>
      <c r="N350" s="129"/>
      <c r="O350" s="129"/>
      <c r="P350" s="130">
        <f>P351</f>
        <v>220.066058</v>
      </c>
      <c r="Q350" s="129"/>
      <c r="R350" s="130">
        <f>R351</f>
        <v>0</v>
      </c>
      <c r="S350" s="129"/>
      <c r="T350" s="131">
        <f>T351</f>
        <v>0</v>
      </c>
      <c r="AR350" s="125" t="s">
        <v>77</v>
      </c>
      <c r="AT350" s="132" t="s">
        <v>69</v>
      </c>
      <c r="AU350" s="132" t="s">
        <v>77</v>
      </c>
      <c r="AY350" s="125" t="s">
        <v>119</v>
      </c>
      <c r="BK350" s="133">
        <f>BK351</f>
        <v>0</v>
      </c>
    </row>
    <row r="351" spans="1:65" s="2" customFormat="1" ht="24.2" customHeight="1">
      <c r="A351" s="29"/>
      <c r="B351" s="134"/>
      <c r="C351" s="135" t="s">
        <v>567</v>
      </c>
      <c r="D351" s="135" t="s">
        <v>120</v>
      </c>
      <c r="E351" s="136" t="s">
        <v>568</v>
      </c>
      <c r="F351" s="137" t="s">
        <v>569</v>
      </c>
      <c r="G351" s="138" t="s">
        <v>169</v>
      </c>
      <c r="H351" s="139">
        <v>484.72699999999998</v>
      </c>
      <c r="I351" s="140">
        <v>0</v>
      </c>
      <c r="J351" s="140">
        <f>ROUND(I351*H351,2)</f>
        <v>0</v>
      </c>
      <c r="K351" s="137" t="s">
        <v>124</v>
      </c>
      <c r="L351" s="30"/>
      <c r="M351" s="141" t="s">
        <v>1</v>
      </c>
      <c r="N351" s="142" t="s">
        <v>35</v>
      </c>
      <c r="O351" s="143">
        <v>0.45400000000000001</v>
      </c>
      <c r="P351" s="143">
        <f>O351*H351</f>
        <v>220.066058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45" t="s">
        <v>204</v>
      </c>
      <c r="AT351" s="145" t="s">
        <v>120</v>
      </c>
      <c r="AU351" s="145" t="s">
        <v>79</v>
      </c>
      <c r="AY351" s="17" t="s">
        <v>119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7" t="s">
        <v>77</v>
      </c>
      <c r="BK351" s="146">
        <f>ROUND(I351*H351,2)</f>
        <v>0</v>
      </c>
      <c r="BL351" s="17" t="s">
        <v>204</v>
      </c>
      <c r="BM351" s="145" t="s">
        <v>570</v>
      </c>
    </row>
    <row r="352" spans="1:65" s="12" customFormat="1" ht="25.9" customHeight="1">
      <c r="B352" s="124"/>
      <c r="D352" s="125" t="s">
        <v>69</v>
      </c>
      <c r="E352" s="126" t="s">
        <v>571</v>
      </c>
      <c r="F352" s="126" t="s">
        <v>572</v>
      </c>
      <c r="J352" s="127">
        <f>BK352</f>
        <v>0</v>
      </c>
      <c r="L352" s="124"/>
      <c r="M352" s="128"/>
      <c r="N352" s="129"/>
      <c r="O352" s="129"/>
      <c r="P352" s="130">
        <f>P353</f>
        <v>58.430512000000007</v>
      </c>
      <c r="Q352" s="129"/>
      <c r="R352" s="130">
        <f>R353</f>
        <v>0.3553622012799999</v>
      </c>
      <c r="S352" s="129"/>
      <c r="T352" s="131">
        <f>T353</f>
        <v>0</v>
      </c>
      <c r="AR352" s="125" t="s">
        <v>79</v>
      </c>
      <c r="AT352" s="132" t="s">
        <v>69</v>
      </c>
      <c r="AU352" s="132" t="s">
        <v>70</v>
      </c>
      <c r="AY352" s="125" t="s">
        <v>119</v>
      </c>
      <c r="BK352" s="133">
        <f>BK353</f>
        <v>0</v>
      </c>
    </row>
    <row r="353" spans="1:65" s="12" customFormat="1" ht="22.9" customHeight="1">
      <c r="B353" s="124"/>
      <c r="D353" s="125" t="s">
        <v>69</v>
      </c>
      <c r="E353" s="177" t="s">
        <v>573</v>
      </c>
      <c r="F353" s="177" t="s">
        <v>574</v>
      </c>
      <c r="J353" s="178">
        <f>BK353</f>
        <v>0</v>
      </c>
      <c r="L353" s="124"/>
      <c r="M353" s="128"/>
      <c r="N353" s="129"/>
      <c r="O353" s="129"/>
      <c r="P353" s="130">
        <f>SUM(P354:P373)</f>
        <v>58.430512000000007</v>
      </c>
      <c r="Q353" s="129"/>
      <c r="R353" s="130">
        <f>SUM(R354:R373)</f>
        <v>0.3553622012799999</v>
      </c>
      <c r="S353" s="129"/>
      <c r="T353" s="131">
        <f>SUM(T354:T373)</f>
        <v>0</v>
      </c>
      <c r="AR353" s="125" t="s">
        <v>79</v>
      </c>
      <c r="AT353" s="132" t="s">
        <v>69</v>
      </c>
      <c r="AU353" s="132" t="s">
        <v>77</v>
      </c>
      <c r="AY353" s="125" t="s">
        <v>119</v>
      </c>
      <c r="BK353" s="133">
        <f>SUM(BK354:BK373)</f>
        <v>0</v>
      </c>
    </row>
    <row r="354" spans="1:65" s="2" customFormat="1" ht="49.15" customHeight="1">
      <c r="A354" s="29"/>
      <c r="B354" s="134"/>
      <c r="C354" s="162" t="s">
        <v>575</v>
      </c>
      <c r="D354" s="162" t="s">
        <v>166</v>
      </c>
      <c r="E354" s="163" t="s">
        <v>576</v>
      </c>
      <c r="F354" s="164" t="s">
        <v>577</v>
      </c>
      <c r="G354" s="165" t="s">
        <v>123</v>
      </c>
      <c r="H354" s="166">
        <v>247.28700000000001</v>
      </c>
      <c r="I354" s="167">
        <v>0</v>
      </c>
      <c r="J354" s="167">
        <f>ROUND(I354*H354,2)</f>
        <v>0</v>
      </c>
      <c r="K354" s="164" t="s">
        <v>124</v>
      </c>
      <c r="L354" s="168"/>
      <c r="M354" s="169" t="s">
        <v>1</v>
      </c>
      <c r="N354" s="170" t="s">
        <v>35</v>
      </c>
      <c r="O354" s="143">
        <v>0</v>
      </c>
      <c r="P354" s="143">
        <f>O354*H354</f>
        <v>0</v>
      </c>
      <c r="Q354" s="143">
        <v>1E-3</v>
      </c>
      <c r="R354" s="143">
        <f>Q354*H354</f>
        <v>0.24728700000000001</v>
      </c>
      <c r="S354" s="143">
        <v>0</v>
      </c>
      <c r="T354" s="144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45" t="s">
        <v>160</v>
      </c>
      <c r="AT354" s="145" t="s">
        <v>166</v>
      </c>
      <c r="AU354" s="145" t="s">
        <v>79</v>
      </c>
      <c r="AY354" s="17" t="s">
        <v>119</v>
      </c>
      <c r="BE354" s="146">
        <f>IF(N354="základní",J354,0)</f>
        <v>0</v>
      </c>
      <c r="BF354" s="146">
        <f>IF(N354="snížená",J354,0)</f>
        <v>0</v>
      </c>
      <c r="BG354" s="146">
        <f>IF(N354="zákl. přenesená",J354,0)</f>
        <v>0</v>
      </c>
      <c r="BH354" s="146">
        <f>IF(N354="sníž. přenesená",J354,0)</f>
        <v>0</v>
      </c>
      <c r="BI354" s="146">
        <f>IF(N354="nulová",J354,0)</f>
        <v>0</v>
      </c>
      <c r="BJ354" s="17" t="s">
        <v>77</v>
      </c>
      <c r="BK354" s="146">
        <f>ROUND(I354*H354,2)</f>
        <v>0</v>
      </c>
      <c r="BL354" s="17" t="s">
        <v>125</v>
      </c>
      <c r="BM354" s="145" t="s">
        <v>578</v>
      </c>
    </row>
    <row r="355" spans="1:65" s="13" customFormat="1" ht="11.25">
      <c r="B355" s="147"/>
      <c r="D355" s="148" t="s">
        <v>127</v>
      </c>
      <c r="E355" s="149" t="s">
        <v>1</v>
      </c>
      <c r="F355" s="150" t="s">
        <v>579</v>
      </c>
      <c r="H355" s="151">
        <v>247.28700000000001</v>
      </c>
      <c r="L355" s="147"/>
      <c r="M355" s="152"/>
      <c r="N355" s="153"/>
      <c r="O355" s="153"/>
      <c r="P355" s="153"/>
      <c r="Q355" s="153"/>
      <c r="R355" s="153"/>
      <c r="S355" s="153"/>
      <c r="T355" s="154"/>
      <c r="AT355" s="149" t="s">
        <v>127</v>
      </c>
      <c r="AU355" s="149" t="s">
        <v>79</v>
      </c>
      <c r="AV355" s="13" t="s">
        <v>79</v>
      </c>
      <c r="AW355" s="13" t="s">
        <v>27</v>
      </c>
      <c r="AX355" s="13" t="s">
        <v>77</v>
      </c>
      <c r="AY355" s="149" t="s">
        <v>119</v>
      </c>
    </row>
    <row r="356" spans="1:65" s="2" customFormat="1" ht="24.2" customHeight="1">
      <c r="A356" s="29"/>
      <c r="B356" s="134"/>
      <c r="C356" s="135" t="s">
        <v>580</v>
      </c>
      <c r="D356" s="135" t="s">
        <v>120</v>
      </c>
      <c r="E356" s="136" t="s">
        <v>581</v>
      </c>
      <c r="F356" s="137" t="s">
        <v>582</v>
      </c>
      <c r="G356" s="138" t="s">
        <v>123</v>
      </c>
      <c r="H356" s="139">
        <v>107.51600000000001</v>
      </c>
      <c r="I356" s="140">
        <v>0</v>
      </c>
      <c r="J356" s="140">
        <f>ROUND(I356*H356,2)</f>
        <v>0</v>
      </c>
      <c r="K356" s="137" t="s">
        <v>124</v>
      </c>
      <c r="L356" s="30"/>
      <c r="M356" s="141" t="s">
        <v>1</v>
      </c>
      <c r="N356" s="142" t="s">
        <v>35</v>
      </c>
      <c r="O356" s="143">
        <v>6.0999999999999999E-2</v>
      </c>
      <c r="P356" s="143">
        <f>O356*H356</f>
        <v>6.5584759999999998</v>
      </c>
      <c r="Q356" s="143">
        <v>9.9900000000000002E-5</v>
      </c>
      <c r="R356" s="143">
        <f>Q356*H356</f>
        <v>1.0740848400000001E-2</v>
      </c>
      <c r="S356" s="143">
        <v>0</v>
      </c>
      <c r="T356" s="144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45" t="s">
        <v>204</v>
      </c>
      <c r="AT356" s="145" t="s">
        <v>120</v>
      </c>
      <c r="AU356" s="145" t="s">
        <v>79</v>
      </c>
      <c r="AY356" s="17" t="s">
        <v>119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7" t="s">
        <v>77</v>
      </c>
      <c r="BK356" s="146">
        <f>ROUND(I356*H356,2)</f>
        <v>0</v>
      </c>
      <c r="BL356" s="17" t="s">
        <v>204</v>
      </c>
      <c r="BM356" s="145" t="s">
        <v>583</v>
      </c>
    </row>
    <row r="357" spans="1:65" s="13" customFormat="1" ht="11.25">
      <c r="B357" s="147"/>
      <c r="D357" s="148" t="s">
        <v>127</v>
      </c>
      <c r="E357" s="149" t="s">
        <v>1</v>
      </c>
      <c r="F357" s="150" t="s">
        <v>584</v>
      </c>
      <c r="H357" s="151">
        <v>107.51600000000001</v>
      </c>
      <c r="L357" s="147"/>
      <c r="M357" s="152"/>
      <c r="N357" s="153"/>
      <c r="O357" s="153"/>
      <c r="P357" s="153"/>
      <c r="Q357" s="153"/>
      <c r="R357" s="153"/>
      <c r="S357" s="153"/>
      <c r="T357" s="154"/>
      <c r="AT357" s="149" t="s">
        <v>127</v>
      </c>
      <c r="AU357" s="149" t="s">
        <v>79</v>
      </c>
      <c r="AV357" s="13" t="s">
        <v>79</v>
      </c>
      <c r="AW357" s="13" t="s">
        <v>27</v>
      </c>
      <c r="AX357" s="13" t="s">
        <v>77</v>
      </c>
      <c r="AY357" s="149" t="s">
        <v>119</v>
      </c>
    </row>
    <row r="358" spans="1:65" s="2" customFormat="1" ht="14.45" customHeight="1">
      <c r="A358" s="29"/>
      <c r="B358" s="134"/>
      <c r="C358" s="162" t="s">
        <v>585</v>
      </c>
      <c r="D358" s="162" t="s">
        <v>166</v>
      </c>
      <c r="E358" s="163" t="s">
        <v>586</v>
      </c>
      <c r="F358" s="164" t="s">
        <v>587</v>
      </c>
      <c r="G358" s="165" t="s">
        <v>198</v>
      </c>
      <c r="H358" s="166">
        <v>9.7729999999999997</v>
      </c>
      <c r="I358" s="167">
        <v>0</v>
      </c>
      <c r="J358" s="167">
        <f>ROUND(I358*H358,2)</f>
        <v>0</v>
      </c>
      <c r="K358" s="164" t="s">
        <v>124</v>
      </c>
      <c r="L358" s="168"/>
      <c r="M358" s="169" t="s">
        <v>1</v>
      </c>
      <c r="N358" s="170" t="s">
        <v>35</v>
      </c>
      <c r="O358" s="143">
        <v>0</v>
      </c>
      <c r="P358" s="143">
        <f>O358*H358</f>
        <v>0</v>
      </c>
      <c r="Q358" s="143">
        <v>1E-3</v>
      </c>
      <c r="R358" s="143">
        <f>Q358*H358</f>
        <v>9.7730000000000004E-3</v>
      </c>
      <c r="S358" s="143">
        <v>0</v>
      </c>
      <c r="T358" s="144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45" t="s">
        <v>301</v>
      </c>
      <c r="AT358" s="145" t="s">
        <v>166</v>
      </c>
      <c r="AU358" s="145" t="s">
        <v>79</v>
      </c>
      <c r="AY358" s="17" t="s">
        <v>119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7" t="s">
        <v>77</v>
      </c>
      <c r="BK358" s="146">
        <f>ROUND(I358*H358,2)</f>
        <v>0</v>
      </c>
      <c r="BL358" s="17" t="s">
        <v>204</v>
      </c>
      <c r="BM358" s="145" t="s">
        <v>588</v>
      </c>
    </row>
    <row r="359" spans="1:65" s="13" customFormat="1" ht="11.25">
      <c r="B359" s="147"/>
      <c r="D359" s="148" t="s">
        <v>127</v>
      </c>
      <c r="F359" s="150" t="s">
        <v>589</v>
      </c>
      <c r="H359" s="151">
        <v>9.7729999999999997</v>
      </c>
      <c r="L359" s="147"/>
      <c r="M359" s="152"/>
      <c r="N359" s="153"/>
      <c r="O359" s="153"/>
      <c r="P359" s="153"/>
      <c r="Q359" s="153"/>
      <c r="R359" s="153"/>
      <c r="S359" s="153"/>
      <c r="T359" s="154"/>
      <c r="AT359" s="149" t="s">
        <v>127</v>
      </c>
      <c r="AU359" s="149" t="s">
        <v>79</v>
      </c>
      <c r="AV359" s="13" t="s">
        <v>79</v>
      </c>
      <c r="AW359" s="13" t="s">
        <v>3</v>
      </c>
      <c r="AX359" s="13" t="s">
        <v>77</v>
      </c>
      <c r="AY359" s="149" t="s">
        <v>119</v>
      </c>
    </row>
    <row r="360" spans="1:65" s="2" customFormat="1" ht="24.2" customHeight="1">
      <c r="A360" s="29"/>
      <c r="B360" s="134"/>
      <c r="C360" s="135" t="s">
        <v>590</v>
      </c>
      <c r="D360" s="135" t="s">
        <v>120</v>
      </c>
      <c r="E360" s="136" t="s">
        <v>591</v>
      </c>
      <c r="F360" s="137" t="s">
        <v>592</v>
      </c>
      <c r="G360" s="138" t="s">
        <v>123</v>
      </c>
      <c r="H360" s="139">
        <v>191.96</v>
      </c>
      <c r="I360" s="140">
        <v>0</v>
      </c>
      <c r="J360" s="140">
        <f>ROUND(I360*H360,2)</f>
        <v>0</v>
      </c>
      <c r="K360" s="137" t="s">
        <v>124</v>
      </c>
      <c r="L360" s="30"/>
      <c r="M360" s="141" t="s">
        <v>1</v>
      </c>
      <c r="N360" s="142" t="s">
        <v>35</v>
      </c>
      <c r="O360" s="143">
        <v>0.19800000000000001</v>
      </c>
      <c r="P360" s="143">
        <f>O360*H360</f>
        <v>38.008080000000007</v>
      </c>
      <c r="Q360" s="143">
        <v>3.9825E-4</v>
      </c>
      <c r="R360" s="143">
        <f>Q360*H360</f>
        <v>7.6448070000000007E-2</v>
      </c>
      <c r="S360" s="143">
        <v>0</v>
      </c>
      <c r="T360" s="144">
        <f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45" t="s">
        <v>204</v>
      </c>
      <c r="AT360" s="145" t="s">
        <v>120</v>
      </c>
      <c r="AU360" s="145" t="s">
        <v>79</v>
      </c>
      <c r="AY360" s="17" t="s">
        <v>119</v>
      </c>
      <c r="BE360" s="146">
        <f>IF(N360="základní",J360,0)</f>
        <v>0</v>
      </c>
      <c r="BF360" s="146">
        <f>IF(N360="snížená",J360,0)</f>
        <v>0</v>
      </c>
      <c r="BG360" s="146">
        <f>IF(N360="zákl. přenesená",J360,0)</f>
        <v>0</v>
      </c>
      <c r="BH360" s="146">
        <f>IF(N360="sníž. přenesená",J360,0)</f>
        <v>0</v>
      </c>
      <c r="BI360" s="146">
        <f>IF(N360="nulová",J360,0)</f>
        <v>0</v>
      </c>
      <c r="BJ360" s="17" t="s">
        <v>77</v>
      </c>
      <c r="BK360" s="146">
        <f>ROUND(I360*H360,2)</f>
        <v>0</v>
      </c>
      <c r="BL360" s="17" t="s">
        <v>204</v>
      </c>
      <c r="BM360" s="145" t="s">
        <v>593</v>
      </c>
    </row>
    <row r="361" spans="1:65" s="15" customFormat="1" ht="11.25">
      <c r="B361" s="171"/>
      <c r="D361" s="148" t="s">
        <v>127</v>
      </c>
      <c r="E361" s="172" t="s">
        <v>1</v>
      </c>
      <c r="F361" s="173" t="s">
        <v>594</v>
      </c>
      <c r="H361" s="172" t="s">
        <v>1</v>
      </c>
      <c r="L361" s="171"/>
      <c r="M361" s="174"/>
      <c r="N361" s="175"/>
      <c r="O361" s="175"/>
      <c r="P361" s="175"/>
      <c r="Q361" s="175"/>
      <c r="R361" s="175"/>
      <c r="S361" s="175"/>
      <c r="T361" s="176"/>
      <c r="AT361" s="172" t="s">
        <v>127</v>
      </c>
      <c r="AU361" s="172" t="s">
        <v>79</v>
      </c>
      <c r="AV361" s="15" t="s">
        <v>77</v>
      </c>
      <c r="AW361" s="15" t="s">
        <v>27</v>
      </c>
      <c r="AX361" s="15" t="s">
        <v>70</v>
      </c>
      <c r="AY361" s="172" t="s">
        <v>119</v>
      </c>
    </row>
    <row r="362" spans="1:65" s="13" customFormat="1" ht="11.25">
      <c r="B362" s="147"/>
      <c r="D362" s="148" t="s">
        <v>127</v>
      </c>
      <c r="E362" s="149" t="s">
        <v>1</v>
      </c>
      <c r="F362" s="150" t="s">
        <v>595</v>
      </c>
      <c r="H362" s="151">
        <v>100.8</v>
      </c>
      <c r="L362" s="147"/>
      <c r="M362" s="152"/>
      <c r="N362" s="153"/>
      <c r="O362" s="153"/>
      <c r="P362" s="153"/>
      <c r="Q362" s="153"/>
      <c r="R362" s="153"/>
      <c r="S362" s="153"/>
      <c r="T362" s="154"/>
      <c r="AT362" s="149" t="s">
        <v>127</v>
      </c>
      <c r="AU362" s="149" t="s">
        <v>79</v>
      </c>
      <c r="AV362" s="13" t="s">
        <v>79</v>
      </c>
      <c r="AW362" s="13" t="s">
        <v>27</v>
      </c>
      <c r="AX362" s="13" t="s">
        <v>70</v>
      </c>
      <c r="AY362" s="149" t="s">
        <v>119</v>
      </c>
    </row>
    <row r="363" spans="1:65" s="13" customFormat="1" ht="11.25">
      <c r="B363" s="147"/>
      <c r="D363" s="148" t="s">
        <v>127</v>
      </c>
      <c r="E363" s="149" t="s">
        <v>1</v>
      </c>
      <c r="F363" s="150" t="s">
        <v>596</v>
      </c>
      <c r="H363" s="151">
        <v>91.16</v>
      </c>
      <c r="L363" s="147"/>
      <c r="M363" s="152"/>
      <c r="N363" s="153"/>
      <c r="O363" s="153"/>
      <c r="P363" s="153"/>
      <c r="Q363" s="153"/>
      <c r="R363" s="153"/>
      <c r="S363" s="153"/>
      <c r="T363" s="154"/>
      <c r="AT363" s="149" t="s">
        <v>127</v>
      </c>
      <c r="AU363" s="149" t="s">
        <v>79</v>
      </c>
      <c r="AV363" s="13" t="s">
        <v>79</v>
      </c>
      <c r="AW363" s="13" t="s">
        <v>27</v>
      </c>
      <c r="AX363" s="13" t="s">
        <v>70</v>
      </c>
      <c r="AY363" s="149" t="s">
        <v>119</v>
      </c>
    </row>
    <row r="364" spans="1:65" s="14" customFormat="1" ht="11.25">
      <c r="B364" s="155"/>
      <c r="D364" s="148" t="s">
        <v>127</v>
      </c>
      <c r="E364" s="156" t="s">
        <v>1</v>
      </c>
      <c r="F364" s="157" t="s">
        <v>129</v>
      </c>
      <c r="H364" s="158">
        <v>191.95999999999998</v>
      </c>
      <c r="L364" s="155"/>
      <c r="M364" s="159"/>
      <c r="N364" s="160"/>
      <c r="O364" s="160"/>
      <c r="P364" s="160"/>
      <c r="Q364" s="160"/>
      <c r="R364" s="160"/>
      <c r="S364" s="160"/>
      <c r="T364" s="161"/>
      <c r="AT364" s="156" t="s">
        <v>127</v>
      </c>
      <c r="AU364" s="156" t="s">
        <v>79</v>
      </c>
      <c r="AV364" s="14" t="s">
        <v>125</v>
      </c>
      <c r="AW364" s="14" t="s">
        <v>27</v>
      </c>
      <c r="AX364" s="14" t="s">
        <v>77</v>
      </c>
      <c r="AY364" s="156" t="s">
        <v>119</v>
      </c>
    </row>
    <row r="365" spans="1:65" s="2" customFormat="1" ht="24.2" customHeight="1">
      <c r="A365" s="29"/>
      <c r="B365" s="134"/>
      <c r="C365" s="135" t="s">
        <v>597</v>
      </c>
      <c r="D365" s="135" t="s">
        <v>120</v>
      </c>
      <c r="E365" s="136" t="s">
        <v>598</v>
      </c>
      <c r="F365" s="137" t="s">
        <v>599</v>
      </c>
      <c r="G365" s="138" t="s">
        <v>123</v>
      </c>
      <c r="H365" s="139">
        <v>23.071999999999999</v>
      </c>
      <c r="I365" s="140">
        <v>0</v>
      </c>
      <c r="J365" s="140">
        <f>ROUND(I365*H365,2)</f>
        <v>0</v>
      </c>
      <c r="K365" s="137" t="s">
        <v>124</v>
      </c>
      <c r="L365" s="30"/>
      <c r="M365" s="141" t="s">
        <v>1</v>
      </c>
      <c r="N365" s="142" t="s">
        <v>35</v>
      </c>
      <c r="O365" s="143">
        <v>0.26</v>
      </c>
      <c r="P365" s="143">
        <f>O365*H365</f>
        <v>5.9987199999999996</v>
      </c>
      <c r="Q365" s="143">
        <v>3.9825E-4</v>
      </c>
      <c r="R365" s="143">
        <f>Q365*H365</f>
        <v>9.1884240000000006E-3</v>
      </c>
      <c r="S365" s="143">
        <v>0</v>
      </c>
      <c r="T365" s="144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45" t="s">
        <v>204</v>
      </c>
      <c r="AT365" s="145" t="s">
        <v>120</v>
      </c>
      <c r="AU365" s="145" t="s">
        <v>79</v>
      </c>
      <c r="AY365" s="17" t="s">
        <v>119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7" t="s">
        <v>77</v>
      </c>
      <c r="BK365" s="146">
        <f>ROUND(I365*H365,2)</f>
        <v>0</v>
      </c>
      <c r="BL365" s="17" t="s">
        <v>204</v>
      </c>
      <c r="BM365" s="145" t="s">
        <v>600</v>
      </c>
    </row>
    <row r="366" spans="1:65" s="15" customFormat="1" ht="11.25">
      <c r="B366" s="171"/>
      <c r="D366" s="148" t="s">
        <v>127</v>
      </c>
      <c r="E366" s="172" t="s">
        <v>1</v>
      </c>
      <c r="F366" s="173" t="s">
        <v>601</v>
      </c>
      <c r="H366" s="172" t="s">
        <v>1</v>
      </c>
      <c r="L366" s="171"/>
      <c r="M366" s="174"/>
      <c r="N366" s="175"/>
      <c r="O366" s="175"/>
      <c r="P366" s="175"/>
      <c r="Q366" s="175"/>
      <c r="R366" s="175"/>
      <c r="S366" s="175"/>
      <c r="T366" s="176"/>
      <c r="AT366" s="172" t="s">
        <v>127</v>
      </c>
      <c r="AU366" s="172" t="s">
        <v>79</v>
      </c>
      <c r="AV366" s="15" t="s">
        <v>77</v>
      </c>
      <c r="AW366" s="15" t="s">
        <v>27</v>
      </c>
      <c r="AX366" s="15" t="s">
        <v>70</v>
      </c>
      <c r="AY366" s="172" t="s">
        <v>119</v>
      </c>
    </row>
    <row r="367" spans="1:65" s="13" customFormat="1" ht="11.25">
      <c r="B367" s="147"/>
      <c r="D367" s="148" t="s">
        <v>127</v>
      </c>
      <c r="E367" s="149" t="s">
        <v>1</v>
      </c>
      <c r="F367" s="150" t="s">
        <v>602</v>
      </c>
      <c r="H367" s="151">
        <v>23.071999999999999</v>
      </c>
      <c r="L367" s="147"/>
      <c r="M367" s="152"/>
      <c r="N367" s="153"/>
      <c r="O367" s="153"/>
      <c r="P367" s="153"/>
      <c r="Q367" s="153"/>
      <c r="R367" s="153"/>
      <c r="S367" s="153"/>
      <c r="T367" s="154"/>
      <c r="AT367" s="149" t="s">
        <v>127</v>
      </c>
      <c r="AU367" s="149" t="s">
        <v>79</v>
      </c>
      <c r="AV367" s="13" t="s">
        <v>79</v>
      </c>
      <c r="AW367" s="13" t="s">
        <v>27</v>
      </c>
      <c r="AX367" s="13" t="s">
        <v>77</v>
      </c>
      <c r="AY367" s="149" t="s">
        <v>119</v>
      </c>
    </row>
    <row r="368" spans="1:65" s="2" customFormat="1" ht="24.2" customHeight="1">
      <c r="A368" s="29"/>
      <c r="B368" s="134"/>
      <c r="C368" s="135" t="s">
        <v>603</v>
      </c>
      <c r="D368" s="135" t="s">
        <v>120</v>
      </c>
      <c r="E368" s="136" t="s">
        <v>604</v>
      </c>
      <c r="F368" s="137" t="s">
        <v>605</v>
      </c>
      <c r="G368" s="138" t="s">
        <v>207</v>
      </c>
      <c r="H368" s="139">
        <v>32.96</v>
      </c>
      <c r="I368" s="140">
        <v>0</v>
      </c>
      <c r="J368" s="140">
        <f>ROUND(I368*H368,2)</f>
        <v>0</v>
      </c>
      <c r="K368" s="137" t="s">
        <v>124</v>
      </c>
      <c r="L368" s="30"/>
      <c r="M368" s="141" t="s">
        <v>1</v>
      </c>
      <c r="N368" s="142" t="s">
        <v>35</v>
      </c>
      <c r="O368" s="143">
        <v>0.05</v>
      </c>
      <c r="P368" s="143">
        <f>O368*H368</f>
        <v>1.6480000000000001</v>
      </c>
      <c r="Q368" s="143">
        <v>4.0000000000000003E-5</v>
      </c>
      <c r="R368" s="143">
        <f>Q368*H368</f>
        <v>1.3184000000000002E-3</v>
      </c>
      <c r="S368" s="143">
        <v>0</v>
      </c>
      <c r="T368" s="144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45" t="s">
        <v>204</v>
      </c>
      <c r="AT368" s="145" t="s">
        <v>120</v>
      </c>
      <c r="AU368" s="145" t="s">
        <v>79</v>
      </c>
      <c r="AY368" s="17" t="s">
        <v>119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7" t="s">
        <v>77</v>
      </c>
      <c r="BK368" s="146">
        <f>ROUND(I368*H368,2)</f>
        <v>0</v>
      </c>
      <c r="BL368" s="17" t="s">
        <v>204</v>
      </c>
      <c r="BM368" s="145" t="s">
        <v>606</v>
      </c>
    </row>
    <row r="369" spans="1:65" s="13" customFormat="1" ht="22.5">
      <c r="B369" s="147"/>
      <c r="D369" s="148" t="s">
        <v>127</v>
      </c>
      <c r="E369" s="149" t="s">
        <v>1</v>
      </c>
      <c r="F369" s="150" t="s">
        <v>607</v>
      </c>
      <c r="H369" s="151">
        <v>32.96</v>
      </c>
      <c r="L369" s="147"/>
      <c r="M369" s="152"/>
      <c r="N369" s="153"/>
      <c r="O369" s="153"/>
      <c r="P369" s="153"/>
      <c r="Q369" s="153"/>
      <c r="R369" s="153"/>
      <c r="S369" s="153"/>
      <c r="T369" s="154"/>
      <c r="AT369" s="149" t="s">
        <v>127</v>
      </c>
      <c r="AU369" s="149" t="s">
        <v>79</v>
      </c>
      <c r="AV369" s="13" t="s">
        <v>79</v>
      </c>
      <c r="AW369" s="13" t="s">
        <v>27</v>
      </c>
      <c r="AX369" s="13" t="s">
        <v>77</v>
      </c>
      <c r="AY369" s="149" t="s">
        <v>119</v>
      </c>
    </row>
    <row r="370" spans="1:65" s="2" customFormat="1" ht="24.2" customHeight="1">
      <c r="A370" s="29"/>
      <c r="B370" s="134"/>
      <c r="C370" s="135" t="s">
        <v>608</v>
      </c>
      <c r="D370" s="135" t="s">
        <v>120</v>
      </c>
      <c r="E370" s="136" t="s">
        <v>609</v>
      </c>
      <c r="F370" s="137" t="s">
        <v>610</v>
      </c>
      <c r="G370" s="138" t="s">
        <v>207</v>
      </c>
      <c r="H370" s="139">
        <v>10.8</v>
      </c>
      <c r="I370" s="140">
        <v>0</v>
      </c>
      <c r="J370" s="140">
        <f>ROUND(I370*H370,2)</f>
        <v>0</v>
      </c>
      <c r="K370" s="137" t="s">
        <v>124</v>
      </c>
      <c r="L370" s="30"/>
      <c r="M370" s="141" t="s">
        <v>1</v>
      </c>
      <c r="N370" s="142" t="s">
        <v>35</v>
      </c>
      <c r="O370" s="143">
        <v>0.56000000000000005</v>
      </c>
      <c r="P370" s="143">
        <f>O370*H370</f>
        <v>6.0480000000000009</v>
      </c>
      <c r="Q370" s="143">
        <v>5.6153599999999997E-5</v>
      </c>
      <c r="R370" s="143">
        <f>Q370*H370</f>
        <v>6.0645887999999999E-4</v>
      </c>
      <c r="S370" s="143">
        <v>0</v>
      </c>
      <c r="T370" s="144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45" t="s">
        <v>204</v>
      </c>
      <c r="AT370" s="145" t="s">
        <v>120</v>
      </c>
      <c r="AU370" s="145" t="s">
        <v>79</v>
      </c>
      <c r="AY370" s="17" t="s">
        <v>119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7" t="s">
        <v>77</v>
      </c>
      <c r="BK370" s="146">
        <f>ROUND(I370*H370,2)</f>
        <v>0</v>
      </c>
      <c r="BL370" s="17" t="s">
        <v>204</v>
      </c>
      <c r="BM370" s="145" t="s">
        <v>611</v>
      </c>
    </row>
    <row r="371" spans="1:65" s="13" customFormat="1" ht="11.25">
      <c r="B371" s="147"/>
      <c r="D371" s="148" t="s">
        <v>127</v>
      </c>
      <c r="E371" s="149" t="s">
        <v>1</v>
      </c>
      <c r="F371" s="150" t="s">
        <v>612</v>
      </c>
      <c r="H371" s="151">
        <v>10.8</v>
      </c>
      <c r="L371" s="147"/>
      <c r="M371" s="152"/>
      <c r="N371" s="153"/>
      <c r="O371" s="153"/>
      <c r="P371" s="153"/>
      <c r="Q371" s="153"/>
      <c r="R371" s="153"/>
      <c r="S371" s="153"/>
      <c r="T371" s="154"/>
      <c r="AT371" s="149" t="s">
        <v>127</v>
      </c>
      <c r="AU371" s="149" t="s">
        <v>79</v>
      </c>
      <c r="AV371" s="13" t="s">
        <v>79</v>
      </c>
      <c r="AW371" s="13" t="s">
        <v>27</v>
      </c>
      <c r="AX371" s="13" t="s">
        <v>70</v>
      </c>
      <c r="AY371" s="149" t="s">
        <v>119</v>
      </c>
    </row>
    <row r="372" spans="1:65" s="14" customFormat="1" ht="11.25">
      <c r="B372" s="155"/>
      <c r="D372" s="148" t="s">
        <v>127</v>
      </c>
      <c r="E372" s="156" t="s">
        <v>1</v>
      </c>
      <c r="F372" s="157" t="s">
        <v>129</v>
      </c>
      <c r="H372" s="158">
        <v>10.8</v>
      </c>
      <c r="L372" s="155"/>
      <c r="M372" s="159"/>
      <c r="N372" s="160"/>
      <c r="O372" s="160"/>
      <c r="P372" s="160"/>
      <c r="Q372" s="160"/>
      <c r="R372" s="160"/>
      <c r="S372" s="160"/>
      <c r="T372" s="161"/>
      <c r="AT372" s="156" t="s">
        <v>127</v>
      </c>
      <c r="AU372" s="156" t="s">
        <v>79</v>
      </c>
      <c r="AV372" s="14" t="s">
        <v>125</v>
      </c>
      <c r="AW372" s="14" t="s">
        <v>27</v>
      </c>
      <c r="AX372" s="14" t="s">
        <v>77</v>
      </c>
      <c r="AY372" s="156" t="s">
        <v>119</v>
      </c>
    </row>
    <row r="373" spans="1:65" s="2" customFormat="1" ht="24.2" customHeight="1">
      <c r="A373" s="29"/>
      <c r="B373" s="134"/>
      <c r="C373" s="135" t="s">
        <v>613</v>
      </c>
      <c r="D373" s="135" t="s">
        <v>120</v>
      </c>
      <c r="E373" s="136" t="s">
        <v>614</v>
      </c>
      <c r="F373" s="137" t="s">
        <v>615</v>
      </c>
      <c r="G373" s="138" t="s">
        <v>169</v>
      </c>
      <c r="H373" s="139">
        <v>0.108</v>
      </c>
      <c r="I373" s="140">
        <v>0</v>
      </c>
      <c r="J373" s="140">
        <f>ROUND(I373*H373,2)</f>
        <v>0</v>
      </c>
      <c r="K373" s="137" t="s">
        <v>124</v>
      </c>
      <c r="L373" s="30"/>
      <c r="M373" s="141" t="s">
        <v>1</v>
      </c>
      <c r="N373" s="142" t="s">
        <v>35</v>
      </c>
      <c r="O373" s="143">
        <v>1.5669999999999999</v>
      </c>
      <c r="P373" s="143">
        <f>O373*H373</f>
        <v>0.169236</v>
      </c>
      <c r="Q373" s="143">
        <v>0</v>
      </c>
      <c r="R373" s="143">
        <f>Q373*H373</f>
        <v>0</v>
      </c>
      <c r="S373" s="143">
        <v>0</v>
      </c>
      <c r="T373" s="144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45" t="s">
        <v>125</v>
      </c>
      <c r="AT373" s="145" t="s">
        <v>120</v>
      </c>
      <c r="AU373" s="145" t="s">
        <v>79</v>
      </c>
      <c r="AY373" s="17" t="s">
        <v>119</v>
      </c>
      <c r="BE373" s="146">
        <f>IF(N373="základní",J373,0)</f>
        <v>0</v>
      </c>
      <c r="BF373" s="146">
        <f>IF(N373="snížená",J373,0)</f>
        <v>0</v>
      </c>
      <c r="BG373" s="146">
        <f>IF(N373="zákl. přenesená",J373,0)</f>
        <v>0</v>
      </c>
      <c r="BH373" s="146">
        <f>IF(N373="sníž. přenesená",J373,0)</f>
        <v>0</v>
      </c>
      <c r="BI373" s="146">
        <f>IF(N373="nulová",J373,0)</f>
        <v>0</v>
      </c>
      <c r="BJ373" s="17" t="s">
        <v>77</v>
      </c>
      <c r="BK373" s="146">
        <f>ROUND(I373*H373,2)</f>
        <v>0</v>
      </c>
      <c r="BL373" s="17" t="s">
        <v>125</v>
      </c>
      <c r="BM373" s="145" t="s">
        <v>616</v>
      </c>
    </row>
    <row r="374" spans="1:65" s="12" customFormat="1" ht="25.9" customHeight="1">
      <c r="B374" s="124"/>
      <c r="D374" s="125" t="s">
        <v>69</v>
      </c>
      <c r="E374" s="126" t="s">
        <v>617</v>
      </c>
      <c r="F374" s="126" t="s">
        <v>618</v>
      </c>
      <c r="J374" s="127">
        <f>BK374</f>
        <v>0</v>
      </c>
      <c r="L374" s="124"/>
      <c r="M374" s="128"/>
      <c r="N374" s="129"/>
      <c r="O374" s="129"/>
      <c r="P374" s="130">
        <f>P375+P377+P382+P384+P386</f>
        <v>0</v>
      </c>
      <c r="Q374" s="129"/>
      <c r="R374" s="130">
        <f>R375+R377+R382+R384+R386</f>
        <v>0</v>
      </c>
      <c r="S374" s="129"/>
      <c r="T374" s="131">
        <f>T375+T377+T382+T384+T386</f>
        <v>0</v>
      </c>
      <c r="AR374" s="125" t="s">
        <v>146</v>
      </c>
      <c r="AT374" s="132" t="s">
        <v>69</v>
      </c>
      <c r="AU374" s="132" t="s">
        <v>70</v>
      </c>
      <c r="AY374" s="125" t="s">
        <v>119</v>
      </c>
      <c r="BK374" s="133">
        <f>BK375+BK377+BK382+BK384+BK386</f>
        <v>0</v>
      </c>
    </row>
    <row r="375" spans="1:65" s="12" customFormat="1" ht="22.9" customHeight="1">
      <c r="B375" s="124"/>
      <c r="D375" s="125" t="s">
        <v>69</v>
      </c>
      <c r="E375" s="177" t="s">
        <v>619</v>
      </c>
      <c r="F375" s="177" t="s">
        <v>620</v>
      </c>
      <c r="J375" s="178">
        <f>BK375</f>
        <v>0</v>
      </c>
      <c r="L375" s="124"/>
      <c r="M375" s="128"/>
      <c r="N375" s="129"/>
      <c r="O375" s="129"/>
      <c r="P375" s="130">
        <f>P376</f>
        <v>0</v>
      </c>
      <c r="Q375" s="129"/>
      <c r="R375" s="130">
        <f>R376</f>
        <v>0</v>
      </c>
      <c r="S375" s="129"/>
      <c r="T375" s="131">
        <f>T376</f>
        <v>0</v>
      </c>
      <c r="AR375" s="125" t="s">
        <v>146</v>
      </c>
      <c r="AT375" s="132" t="s">
        <v>69</v>
      </c>
      <c r="AU375" s="132" t="s">
        <v>77</v>
      </c>
      <c r="AY375" s="125" t="s">
        <v>119</v>
      </c>
      <c r="BK375" s="133">
        <f>BK376</f>
        <v>0</v>
      </c>
    </row>
    <row r="376" spans="1:65" s="2" customFormat="1" ht="14.45" customHeight="1">
      <c r="A376" s="29"/>
      <c r="B376" s="134"/>
      <c r="C376" s="135" t="s">
        <v>621</v>
      </c>
      <c r="D376" s="135" t="s">
        <v>120</v>
      </c>
      <c r="E376" s="136" t="s">
        <v>622</v>
      </c>
      <c r="F376" s="137" t="s">
        <v>623</v>
      </c>
      <c r="G376" s="138" t="s">
        <v>624</v>
      </c>
      <c r="H376" s="139">
        <v>1</v>
      </c>
      <c r="I376" s="140">
        <v>0</v>
      </c>
      <c r="J376" s="140">
        <f>ROUND(I376*H376,2)</f>
        <v>0</v>
      </c>
      <c r="K376" s="137" t="s">
        <v>124</v>
      </c>
      <c r="L376" s="30"/>
      <c r="M376" s="141" t="s">
        <v>1</v>
      </c>
      <c r="N376" s="142" t="s">
        <v>35</v>
      </c>
      <c r="O376" s="143">
        <v>0</v>
      </c>
      <c r="P376" s="143">
        <f>O376*H376</f>
        <v>0</v>
      </c>
      <c r="Q376" s="143">
        <v>0</v>
      </c>
      <c r="R376" s="143">
        <f>Q376*H376</f>
        <v>0</v>
      </c>
      <c r="S376" s="143">
        <v>0</v>
      </c>
      <c r="T376" s="144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45" t="s">
        <v>625</v>
      </c>
      <c r="AT376" s="145" t="s">
        <v>120</v>
      </c>
      <c r="AU376" s="145" t="s">
        <v>79</v>
      </c>
      <c r="AY376" s="17" t="s">
        <v>119</v>
      </c>
      <c r="BE376" s="146">
        <f>IF(N376="základní",J376,0)</f>
        <v>0</v>
      </c>
      <c r="BF376" s="146">
        <f>IF(N376="snížená",J376,0)</f>
        <v>0</v>
      </c>
      <c r="BG376" s="146">
        <f>IF(N376="zákl. přenesená",J376,0)</f>
        <v>0</v>
      </c>
      <c r="BH376" s="146">
        <f>IF(N376="sníž. přenesená",J376,0)</f>
        <v>0</v>
      </c>
      <c r="BI376" s="146">
        <f>IF(N376="nulová",J376,0)</f>
        <v>0</v>
      </c>
      <c r="BJ376" s="17" t="s">
        <v>77</v>
      </c>
      <c r="BK376" s="146">
        <f>ROUND(I376*H376,2)</f>
        <v>0</v>
      </c>
      <c r="BL376" s="17" t="s">
        <v>625</v>
      </c>
      <c r="BM376" s="145" t="s">
        <v>626</v>
      </c>
    </row>
    <row r="377" spans="1:65" s="12" customFormat="1" ht="22.9" customHeight="1">
      <c r="B377" s="124"/>
      <c r="D377" s="125" t="s">
        <v>69</v>
      </c>
      <c r="E377" s="177" t="s">
        <v>627</v>
      </c>
      <c r="F377" s="177" t="s">
        <v>628</v>
      </c>
      <c r="J377" s="178">
        <f>BK377</f>
        <v>0</v>
      </c>
      <c r="L377" s="124"/>
      <c r="M377" s="128"/>
      <c r="N377" s="129"/>
      <c r="O377" s="129"/>
      <c r="P377" s="130">
        <f>SUM(P378:P381)</f>
        <v>0</v>
      </c>
      <c r="Q377" s="129"/>
      <c r="R377" s="130">
        <f>SUM(R378:R381)</f>
        <v>0</v>
      </c>
      <c r="S377" s="129"/>
      <c r="T377" s="131">
        <f>SUM(T378:T381)</f>
        <v>0</v>
      </c>
      <c r="AR377" s="125" t="s">
        <v>146</v>
      </c>
      <c r="AT377" s="132" t="s">
        <v>69</v>
      </c>
      <c r="AU377" s="132" t="s">
        <v>77</v>
      </c>
      <c r="AY377" s="125" t="s">
        <v>119</v>
      </c>
      <c r="BK377" s="133">
        <f>SUM(BK378:BK381)</f>
        <v>0</v>
      </c>
    </row>
    <row r="378" spans="1:65" s="2" customFormat="1" ht="14.45" customHeight="1">
      <c r="A378" s="29"/>
      <c r="B378" s="134"/>
      <c r="C378" s="135" t="s">
        <v>629</v>
      </c>
      <c r="D378" s="135" t="s">
        <v>120</v>
      </c>
      <c r="E378" s="136" t="s">
        <v>630</v>
      </c>
      <c r="F378" s="137" t="s">
        <v>628</v>
      </c>
      <c r="G378" s="138" t="s">
        <v>624</v>
      </c>
      <c r="H378" s="139">
        <v>1</v>
      </c>
      <c r="I378" s="140">
        <v>0</v>
      </c>
      <c r="J378" s="140">
        <f>ROUND(I378*H378,2)</f>
        <v>0</v>
      </c>
      <c r="K378" s="137" t="s">
        <v>124</v>
      </c>
      <c r="L378" s="30"/>
      <c r="M378" s="141" t="s">
        <v>1</v>
      </c>
      <c r="N378" s="142" t="s">
        <v>35</v>
      </c>
      <c r="O378" s="143">
        <v>0</v>
      </c>
      <c r="P378" s="143">
        <f>O378*H378</f>
        <v>0</v>
      </c>
      <c r="Q378" s="143">
        <v>0</v>
      </c>
      <c r="R378" s="143">
        <f>Q378*H378</f>
        <v>0</v>
      </c>
      <c r="S378" s="143">
        <v>0</v>
      </c>
      <c r="T378" s="144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45" t="s">
        <v>625</v>
      </c>
      <c r="AT378" s="145" t="s">
        <v>120</v>
      </c>
      <c r="AU378" s="145" t="s">
        <v>79</v>
      </c>
      <c r="AY378" s="17" t="s">
        <v>119</v>
      </c>
      <c r="BE378" s="146">
        <f>IF(N378="základní",J378,0)</f>
        <v>0</v>
      </c>
      <c r="BF378" s="146">
        <f>IF(N378="snížená",J378,0)</f>
        <v>0</v>
      </c>
      <c r="BG378" s="146">
        <f>IF(N378="zákl. přenesená",J378,0)</f>
        <v>0</v>
      </c>
      <c r="BH378" s="146">
        <f>IF(N378="sníž. přenesená",J378,0)</f>
        <v>0</v>
      </c>
      <c r="BI378" s="146">
        <f>IF(N378="nulová",J378,0)</f>
        <v>0</v>
      </c>
      <c r="BJ378" s="17" t="s">
        <v>77</v>
      </c>
      <c r="BK378" s="146">
        <f>ROUND(I378*H378,2)</f>
        <v>0</v>
      </c>
      <c r="BL378" s="17" t="s">
        <v>625</v>
      </c>
      <c r="BM378" s="145" t="s">
        <v>631</v>
      </c>
    </row>
    <row r="379" spans="1:65" s="2" customFormat="1" ht="14.45" customHeight="1">
      <c r="A379" s="29"/>
      <c r="B379" s="134"/>
      <c r="C379" s="135" t="s">
        <v>632</v>
      </c>
      <c r="D379" s="135" t="s">
        <v>120</v>
      </c>
      <c r="E379" s="136" t="s">
        <v>633</v>
      </c>
      <c r="F379" s="137" t="s">
        <v>634</v>
      </c>
      <c r="G379" s="138" t="s">
        <v>624</v>
      </c>
      <c r="H379" s="139">
        <v>1</v>
      </c>
      <c r="I379" s="140">
        <v>0</v>
      </c>
      <c r="J379" s="140">
        <f>ROUND(I379*H379,2)</f>
        <v>0</v>
      </c>
      <c r="K379" s="137" t="s">
        <v>124</v>
      </c>
      <c r="L379" s="30"/>
      <c r="M379" s="141" t="s">
        <v>1</v>
      </c>
      <c r="N379" s="142" t="s">
        <v>35</v>
      </c>
      <c r="O379" s="143">
        <v>0</v>
      </c>
      <c r="P379" s="143">
        <f>O379*H379</f>
        <v>0</v>
      </c>
      <c r="Q379" s="143">
        <v>0</v>
      </c>
      <c r="R379" s="143">
        <f>Q379*H379</f>
        <v>0</v>
      </c>
      <c r="S379" s="143">
        <v>0</v>
      </c>
      <c r="T379" s="144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45" t="s">
        <v>625</v>
      </c>
      <c r="AT379" s="145" t="s">
        <v>120</v>
      </c>
      <c r="AU379" s="145" t="s">
        <v>79</v>
      </c>
      <c r="AY379" s="17" t="s">
        <v>119</v>
      </c>
      <c r="BE379" s="146">
        <f>IF(N379="základní",J379,0)</f>
        <v>0</v>
      </c>
      <c r="BF379" s="146">
        <f>IF(N379="snížená",J379,0)</f>
        <v>0</v>
      </c>
      <c r="BG379" s="146">
        <f>IF(N379="zákl. přenesená",J379,0)</f>
        <v>0</v>
      </c>
      <c r="BH379" s="146">
        <f>IF(N379="sníž. přenesená",J379,0)</f>
        <v>0</v>
      </c>
      <c r="BI379" s="146">
        <f>IF(N379="nulová",J379,0)</f>
        <v>0</v>
      </c>
      <c r="BJ379" s="17" t="s">
        <v>77</v>
      </c>
      <c r="BK379" s="146">
        <f>ROUND(I379*H379,2)</f>
        <v>0</v>
      </c>
      <c r="BL379" s="17" t="s">
        <v>625</v>
      </c>
      <c r="BM379" s="145" t="s">
        <v>635</v>
      </c>
    </row>
    <row r="380" spans="1:65" s="2" customFormat="1" ht="14.45" customHeight="1">
      <c r="A380" s="29"/>
      <c r="B380" s="134"/>
      <c r="C380" s="135" t="s">
        <v>636</v>
      </c>
      <c r="D380" s="135" t="s">
        <v>120</v>
      </c>
      <c r="E380" s="136" t="s">
        <v>637</v>
      </c>
      <c r="F380" s="137" t="s">
        <v>638</v>
      </c>
      <c r="G380" s="138" t="s">
        <v>624</v>
      </c>
      <c r="H380" s="139">
        <v>1</v>
      </c>
      <c r="I380" s="140">
        <v>0</v>
      </c>
      <c r="J380" s="140">
        <f>ROUND(I380*H380,2)</f>
        <v>0</v>
      </c>
      <c r="K380" s="137" t="s">
        <v>124</v>
      </c>
      <c r="L380" s="30"/>
      <c r="M380" s="141" t="s">
        <v>1</v>
      </c>
      <c r="N380" s="142" t="s">
        <v>35</v>
      </c>
      <c r="O380" s="143">
        <v>0</v>
      </c>
      <c r="P380" s="143">
        <f>O380*H380</f>
        <v>0</v>
      </c>
      <c r="Q380" s="143">
        <v>0</v>
      </c>
      <c r="R380" s="143">
        <f>Q380*H380</f>
        <v>0</v>
      </c>
      <c r="S380" s="143">
        <v>0</v>
      </c>
      <c r="T380" s="144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45" t="s">
        <v>625</v>
      </c>
      <c r="AT380" s="145" t="s">
        <v>120</v>
      </c>
      <c r="AU380" s="145" t="s">
        <v>79</v>
      </c>
      <c r="AY380" s="17" t="s">
        <v>119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7" t="s">
        <v>77</v>
      </c>
      <c r="BK380" s="146">
        <f>ROUND(I380*H380,2)</f>
        <v>0</v>
      </c>
      <c r="BL380" s="17" t="s">
        <v>625</v>
      </c>
      <c r="BM380" s="145" t="s">
        <v>639</v>
      </c>
    </row>
    <row r="381" spans="1:65" s="2" customFormat="1" ht="14.45" customHeight="1">
      <c r="A381" s="29"/>
      <c r="B381" s="134"/>
      <c r="C381" s="135" t="s">
        <v>640</v>
      </c>
      <c r="D381" s="135" t="s">
        <v>120</v>
      </c>
      <c r="E381" s="136" t="s">
        <v>641</v>
      </c>
      <c r="F381" s="137" t="s">
        <v>642</v>
      </c>
      <c r="G381" s="138" t="s">
        <v>624</v>
      </c>
      <c r="H381" s="139">
        <v>1</v>
      </c>
      <c r="I381" s="140">
        <v>0</v>
      </c>
      <c r="J381" s="140">
        <f>ROUND(I381*H381,2)</f>
        <v>0</v>
      </c>
      <c r="K381" s="137" t="s">
        <v>124</v>
      </c>
      <c r="L381" s="30"/>
      <c r="M381" s="141" t="s">
        <v>1</v>
      </c>
      <c r="N381" s="142" t="s">
        <v>35</v>
      </c>
      <c r="O381" s="143">
        <v>0</v>
      </c>
      <c r="P381" s="143">
        <f>O381*H381</f>
        <v>0</v>
      </c>
      <c r="Q381" s="143">
        <v>0</v>
      </c>
      <c r="R381" s="143">
        <f>Q381*H381</f>
        <v>0</v>
      </c>
      <c r="S381" s="143">
        <v>0</v>
      </c>
      <c r="T381" s="144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45" t="s">
        <v>625</v>
      </c>
      <c r="AT381" s="145" t="s">
        <v>120</v>
      </c>
      <c r="AU381" s="145" t="s">
        <v>79</v>
      </c>
      <c r="AY381" s="17" t="s">
        <v>119</v>
      </c>
      <c r="BE381" s="146">
        <f>IF(N381="základní",J381,0)</f>
        <v>0</v>
      </c>
      <c r="BF381" s="146">
        <f>IF(N381="snížená",J381,0)</f>
        <v>0</v>
      </c>
      <c r="BG381" s="146">
        <f>IF(N381="zákl. přenesená",J381,0)</f>
        <v>0</v>
      </c>
      <c r="BH381" s="146">
        <f>IF(N381="sníž. přenesená",J381,0)</f>
        <v>0</v>
      </c>
      <c r="BI381" s="146">
        <f>IF(N381="nulová",J381,0)</f>
        <v>0</v>
      </c>
      <c r="BJ381" s="17" t="s">
        <v>77</v>
      </c>
      <c r="BK381" s="146">
        <f>ROUND(I381*H381,2)</f>
        <v>0</v>
      </c>
      <c r="BL381" s="17" t="s">
        <v>625</v>
      </c>
      <c r="BM381" s="145" t="s">
        <v>643</v>
      </c>
    </row>
    <row r="382" spans="1:65" s="12" customFormat="1" ht="22.9" customHeight="1">
      <c r="B382" s="124"/>
      <c r="D382" s="125" t="s">
        <v>69</v>
      </c>
      <c r="E382" s="177" t="s">
        <v>644</v>
      </c>
      <c r="F382" s="177" t="s">
        <v>645</v>
      </c>
      <c r="J382" s="178">
        <f>BK382</f>
        <v>0</v>
      </c>
      <c r="L382" s="124"/>
      <c r="M382" s="128"/>
      <c r="N382" s="129"/>
      <c r="O382" s="129"/>
      <c r="P382" s="130">
        <f>P383</f>
        <v>0</v>
      </c>
      <c r="Q382" s="129"/>
      <c r="R382" s="130">
        <f>R383</f>
        <v>0</v>
      </c>
      <c r="S382" s="129"/>
      <c r="T382" s="131">
        <f>T383</f>
        <v>0</v>
      </c>
      <c r="AR382" s="125" t="s">
        <v>146</v>
      </c>
      <c r="AT382" s="132" t="s">
        <v>69</v>
      </c>
      <c r="AU382" s="132" t="s">
        <v>77</v>
      </c>
      <c r="AY382" s="125" t="s">
        <v>119</v>
      </c>
      <c r="BK382" s="133">
        <f>BK383</f>
        <v>0</v>
      </c>
    </row>
    <row r="383" spans="1:65" s="2" customFormat="1" ht="14.45" customHeight="1">
      <c r="A383" s="29"/>
      <c r="B383" s="134"/>
      <c r="C383" s="135" t="s">
        <v>646</v>
      </c>
      <c r="D383" s="135" t="s">
        <v>120</v>
      </c>
      <c r="E383" s="136" t="s">
        <v>647</v>
      </c>
      <c r="F383" s="137" t="s">
        <v>648</v>
      </c>
      <c r="G383" s="138" t="s">
        <v>624</v>
      </c>
      <c r="H383" s="139">
        <v>1</v>
      </c>
      <c r="I383" s="140">
        <v>0</v>
      </c>
      <c r="J383" s="140">
        <f>ROUND(I383*H383,2)</f>
        <v>0</v>
      </c>
      <c r="K383" s="137" t="s">
        <v>124</v>
      </c>
      <c r="L383" s="30"/>
      <c r="M383" s="141" t="s">
        <v>1</v>
      </c>
      <c r="N383" s="142" t="s">
        <v>35</v>
      </c>
      <c r="O383" s="143">
        <v>0</v>
      </c>
      <c r="P383" s="143">
        <f>O383*H383</f>
        <v>0</v>
      </c>
      <c r="Q383" s="143">
        <v>0</v>
      </c>
      <c r="R383" s="143">
        <f>Q383*H383</f>
        <v>0</v>
      </c>
      <c r="S383" s="143">
        <v>0</v>
      </c>
      <c r="T383" s="144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45" t="s">
        <v>625</v>
      </c>
      <c r="AT383" s="145" t="s">
        <v>120</v>
      </c>
      <c r="AU383" s="145" t="s">
        <v>79</v>
      </c>
      <c r="AY383" s="17" t="s">
        <v>119</v>
      </c>
      <c r="BE383" s="146">
        <f>IF(N383="základní",J383,0)</f>
        <v>0</v>
      </c>
      <c r="BF383" s="146">
        <f>IF(N383="snížená",J383,0)</f>
        <v>0</v>
      </c>
      <c r="BG383" s="146">
        <f>IF(N383="zákl. přenesená",J383,0)</f>
        <v>0</v>
      </c>
      <c r="BH383" s="146">
        <f>IF(N383="sníž. přenesená",J383,0)</f>
        <v>0</v>
      </c>
      <c r="BI383" s="146">
        <f>IF(N383="nulová",J383,0)</f>
        <v>0</v>
      </c>
      <c r="BJ383" s="17" t="s">
        <v>77</v>
      </c>
      <c r="BK383" s="146">
        <f>ROUND(I383*H383,2)</f>
        <v>0</v>
      </c>
      <c r="BL383" s="17" t="s">
        <v>625</v>
      </c>
      <c r="BM383" s="145" t="s">
        <v>649</v>
      </c>
    </row>
    <row r="384" spans="1:65" s="12" customFormat="1" ht="22.9" customHeight="1">
      <c r="B384" s="124"/>
      <c r="D384" s="125" t="s">
        <v>69</v>
      </c>
      <c r="E384" s="177" t="s">
        <v>650</v>
      </c>
      <c r="F384" s="177" t="s">
        <v>651</v>
      </c>
      <c r="J384" s="178">
        <f>BK384</f>
        <v>0</v>
      </c>
      <c r="L384" s="124"/>
      <c r="M384" s="128"/>
      <c r="N384" s="129"/>
      <c r="O384" s="129"/>
      <c r="P384" s="130">
        <f>P385</f>
        <v>0</v>
      </c>
      <c r="Q384" s="129"/>
      <c r="R384" s="130">
        <f>R385</f>
        <v>0</v>
      </c>
      <c r="S384" s="129"/>
      <c r="T384" s="131">
        <f>T385</f>
        <v>0</v>
      </c>
      <c r="AR384" s="125" t="s">
        <v>146</v>
      </c>
      <c r="AT384" s="132" t="s">
        <v>69</v>
      </c>
      <c r="AU384" s="132" t="s">
        <v>77</v>
      </c>
      <c r="AY384" s="125" t="s">
        <v>119</v>
      </c>
      <c r="BK384" s="133">
        <f>BK385</f>
        <v>0</v>
      </c>
    </row>
    <row r="385" spans="1:65" s="2" customFormat="1" ht="14.45" customHeight="1">
      <c r="A385" s="29"/>
      <c r="B385" s="134"/>
      <c r="C385" s="135" t="s">
        <v>652</v>
      </c>
      <c r="D385" s="135" t="s">
        <v>120</v>
      </c>
      <c r="E385" s="136" t="s">
        <v>653</v>
      </c>
      <c r="F385" s="137" t="s">
        <v>654</v>
      </c>
      <c r="G385" s="138" t="s">
        <v>624</v>
      </c>
      <c r="H385" s="139">
        <v>1</v>
      </c>
      <c r="I385" s="140">
        <v>0</v>
      </c>
      <c r="J385" s="140">
        <f>ROUND(I385*H385,2)</f>
        <v>0</v>
      </c>
      <c r="K385" s="137" t="s">
        <v>124</v>
      </c>
      <c r="L385" s="30"/>
      <c r="M385" s="141" t="s">
        <v>1</v>
      </c>
      <c r="N385" s="142" t="s">
        <v>35</v>
      </c>
      <c r="O385" s="143">
        <v>0</v>
      </c>
      <c r="P385" s="143">
        <f>O385*H385</f>
        <v>0</v>
      </c>
      <c r="Q385" s="143">
        <v>0</v>
      </c>
      <c r="R385" s="143">
        <f>Q385*H385</f>
        <v>0</v>
      </c>
      <c r="S385" s="143">
        <v>0</v>
      </c>
      <c r="T385" s="144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45" t="s">
        <v>625</v>
      </c>
      <c r="AT385" s="145" t="s">
        <v>120</v>
      </c>
      <c r="AU385" s="145" t="s">
        <v>79</v>
      </c>
      <c r="AY385" s="17" t="s">
        <v>119</v>
      </c>
      <c r="BE385" s="146">
        <f>IF(N385="základní",J385,0)</f>
        <v>0</v>
      </c>
      <c r="BF385" s="146">
        <f>IF(N385="snížená",J385,0)</f>
        <v>0</v>
      </c>
      <c r="BG385" s="146">
        <f>IF(N385="zákl. přenesená",J385,0)</f>
        <v>0</v>
      </c>
      <c r="BH385" s="146">
        <f>IF(N385="sníž. přenesená",J385,0)</f>
        <v>0</v>
      </c>
      <c r="BI385" s="146">
        <f>IF(N385="nulová",J385,0)</f>
        <v>0</v>
      </c>
      <c r="BJ385" s="17" t="s">
        <v>77</v>
      </c>
      <c r="BK385" s="146">
        <f>ROUND(I385*H385,2)</f>
        <v>0</v>
      </c>
      <c r="BL385" s="17" t="s">
        <v>625</v>
      </c>
      <c r="BM385" s="145" t="s">
        <v>655</v>
      </c>
    </row>
    <row r="386" spans="1:65" s="12" customFormat="1" ht="22.9" customHeight="1">
      <c r="B386" s="124"/>
      <c r="D386" s="125" t="s">
        <v>69</v>
      </c>
      <c r="E386" s="177" t="s">
        <v>656</v>
      </c>
      <c r="F386" s="177" t="s">
        <v>657</v>
      </c>
      <c r="J386" s="178">
        <f>BK386</f>
        <v>0</v>
      </c>
      <c r="L386" s="124"/>
      <c r="M386" s="128"/>
      <c r="N386" s="129"/>
      <c r="O386" s="129"/>
      <c r="P386" s="130">
        <f>P387</f>
        <v>0</v>
      </c>
      <c r="Q386" s="129"/>
      <c r="R386" s="130">
        <f>R387</f>
        <v>0</v>
      </c>
      <c r="S386" s="129"/>
      <c r="T386" s="131">
        <f>T387</f>
        <v>0</v>
      </c>
      <c r="AR386" s="125" t="s">
        <v>146</v>
      </c>
      <c r="AT386" s="132" t="s">
        <v>69</v>
      </c>
      <c r="AU386" s="132" t="s">
        <v>77</v>
      </c>
      <c r="AY386" s="125" t="s">
        <v>119</v>
      </c>
      <c r="BK386" s="133">
        <f>BK387</f>
        <v>0</v>
      </c>
    </row>
    <row r="387" spans="1:65" s="2" customFormat="1" ht="14.45" customHeight="1">
      <c r="A387" s="29"/>
      <c r="B387" s="134"/>
      <c r="C387" s="135" t="s">
        <v>658</v>
      </c>
      <c r="D387" s="135" t="s">
        <v>120</v>
      </c>
      <c r="E387" s="136" t="s">
        <v>659</v>
      </c>
      <c r="F387" s="137" t="s">
        <v>660</v>
      </c>
      <c r="G387" s="138" t="s">
        <v>624</v>
      </c>
      <c r="H387" s="139">
        <v>1</v>
      </c>
      <c r="I387" s="140">
        <v>0</v>
      </c>
      <c r="J387" s="140">
        <f>ROUND(I387*H387,2)</f>
        <v>0</v>
      </c>
      <c r="K387" s="137" t="s">
        <v>124</v>
      </c>
      <c r="L387" s="30"/>
      <c r="M387" s="182" t="s">
        <v>1</v>
      </c>
      <c r="N387" s="183" t="s">
        <v>35</v>
      </c>
      <c r="O387" s="184">
        <v>0</v>
      </c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45" t="s">
        <v>625</v>
      </c>
      <c r="AT387" s="145" t="s">
        <v>120</v>
      </c>
      <c r="AU387" s="145" t="s">
        <v>79</v>
      </c>
      <c r="AY387" s="17" t="s">
        <v>119</v>
      </c>
      <c r="BE387" s="146">
        <f>IF(N387="základní",J387,0)</f>
        <v>0</v>
      </c>
      <c r="BF387" s="146">
        <f>IF(N387="snížená",J387,0)</f>
        <v>0</v>
      </c>
      <c r="BG387" s="146">
        <f>IF(N387="zákl. přenesená",J387,0)</f>
        <v>0</v>
      </c>
      <c r="BH387" s="146">
        <f>IF(N387="sníž. přenesená",J387,0)</f>
        <v>0</v>
      </c>
      <c r="BI387" s="146">
        <f>IF(N387="nulová",J387,0)</f>
        <v>0</v>
      </c>
      <c r="BJ387" s="17" t="s">
        <v>77</v>
      </c>
      <c r="BK387" s="146">
        <f>ROUND(I387*H387,2)</f>
        <v>0</v>
      </c>
      <c r="BL387" s="17" t="s">
        <v>625</v>
      </c>
      <c r="BM387" s="145" t="s">
        <v>661</v>
      </c>
    </row>
    <row r="388" spans="1:65" s="2" customFormat="1" ht="6.95" customHeight="1">
      <c r="A388" s="29"/>
      <c r="B388" s="44"/>
      <c r="C388" s="45"/>
      <c r="D388" s="45"/>
      <c r="E388" s="45"/>
      <c r="F388" s="45"/>
      <c r="G388" s="45"/>
      <c r="H388" s="45"/>
      <c r="I388" s="45"/>
      <c r="J388" s="45"/>
      <c r="K388" s="45"/>
      <c r="L388" s="30"/>
      <c r="M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</row>
  </sheetData>
  <autoFilter ref="C132:K387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most v...</vt:lpstr>
      <vt:lpstr>'Rekapitulace stavby'!Názvy_tisku</vt:lpstr>
      <vt:lpstr>'SO 01 - Železniční most v...'!Názvy_tisku</vt:lpstr>
      <vt:lpstr>'Rekapitulace stavby'!Oblast_tisku</vt:lpstr>
      <vt:lpstr>'SO 01 - Železniční most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2020-10-15T09:07:22Z</dcterms:created>
  <dcterms:modified xsi:type="dcterms:W3CDTF">2020-10-19T05:12:41Z</dcterms:modified>
</cp:coreProperties>
</file>