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8800" windowHeight="12345"/>
  </bookViews>
  <sheets>
    <sheet name="Rekapitulace stavby" sheetId="1" r:id="rId1"/>
    <sheet name="SO 01 - Železniční most v..." sheetId="2" r:id="rId2"/>
  </sheets>
  <definedNames>
    <definedName name="_xlnm._FilterDatabase" localSheetId="1" hidden="1">'SO 01 - Železniční most v...'!$C$132:$K$337</definedName>
    <definedName name="_xlnm.Print_Titles" localSheetId="0">'Rekapitulace stavby'!$92:$92</definedName>
    <definedName name="_xlnm.Print_Titles" localSheetId="1">'SO 01 - Železniční most v...'!$132:$132</definedName>
    <definedName name="_xlnm.Print_Area" localSheetId="0">'Rekapitulace stavby'!$D$4:$AO$76,'Rekapitulace stavby'!$C$82:$AQ$96</definedName>
    <definedName name="_xlnm.Print_Area" localSheetId="1">'SO 01 - Železniční most v...'!$C$4:$J$76,'SO 01 - Železniční most v...'!$C$120:$K$337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337" i="2"/>
  <c r="BH337" i="2"/>
  <c r="BG337" i="2"/>
  <c r="BF337" i="2"/>
  <c r="T337" i="2"/>
  <c r="T336" i="2" s="1"/>
  <c r="R337" i="2"/>
  <c r="R336" i="2" s="1"/>
  <c r="P337" i="2"/>
  <c r="P336" i="2" s="1"/>
  <c r="BI335" i="2"/>
  <c r="BH335" i="2"/>
  <c r="BG335" i="2"/>
  <c r="BF335" i="2"/>
  <c r="T335" i="2"/>
  <c r="T334" i="2" s="1"/>
  <c r="R335" i="2"/>
  <c r="R334" i="2" s="1"/>
  <c r="P335" i="2"/>
  <c r="P334" i="2" s="1"/>
  <c r="BI333" i="2"/>
  <c r="BH333" i="2"/>
  <c r="BG333" i="2"/>
  <c r="BF333" i="2"/>
  <c r="T333" i="2"/>
  <c r="T332" i="2" s="1"/>
  <c r="R333" i="2"/>
  <c r="R332" i="2" s="1"/>
  <c r="P333" i="2"/>
  <c r="P332" i="2" s="1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T325" i="2" s="1"/>
  <c r="R326" i="2"/>
  <c r="R325" i="2" s="1"/>
  <c r="P326" i="2"/>
  <c r="P325" i="2" s="1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0" i="2"/>
  <c r="BH310" i="2"/>
  <c r="BG310" i="2"/>
  <c r="BF310" i="2"/>
  <c r="T310" i="2"/>
  <c r="T309" i="2" s="1"/>
  <c r="R310" i="2"/>
  <c r="R309" i="2"/>
  <c r="P310" i="2"/>
  <c r="P309" i="2" s="1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79" i="2"/>
  <c r="BH279" i="2"/>
  <c r="BG279" i="2"/>
  <c r="BF279" i="2"/>
  <c r="T279" i="2"/>
  <c r="R279" i="2"/>
  <c r="P279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1" i="2"/>
  <c r="BH231" i="2"/>
  <c r="BG231" i="2"/>
  <c r="BF231" i="2"/>
  <c r="T231" i="2"/>
  <c r="R231" i="2"/>
  <c r="P231" i="2"/>
  <c r="BI229" i="2"/>
  <c r="BH229" i="2"/>
  <c r="BG229" i="2"/>
  <c r="BF229" i="2"/>
  <c r="T229" i="2"/>
  <c r="R229" i="2"/>
  <c r="P229" i="2"/>
  <c r="BI227" i="2"/>
  <c r="BH227" i="2"/>
  <c r="BG227" i="2"/>
  <c r="BF227" i="2"/>
  <c r="T227" i="2"/>
  <c r="R227" i="2"/>
  <c r="P227" i="2"/>
  <c r="BI222" i="2"/>
  <c r="BH222" i="2"/>
  <c r="BG222" i="2"/>
  <c r="BF222" i="2"/>
  <c r="T222" i="2"/>
  <c r="T221" i="2"/>
  <c r="R222" i="2"/>
  <c r="R221" i="2" s="1"/>
  <c r="P222" i="2"/>
  <c r="P221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R199" i="2" s="1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0" i="2"/>
  <c r="BH200" i="2"/>
  <c r="BG200" i="2"/>
  <c r="BF200" i="2"/>
  <c r="T200" i="2"/>
  <c r="T199" i="2"/>
  <c r="R200" i="2"/>
  <c r="P200" i="2"/>
  <c r="P199" i="2"/>
  <c r="BI194" i="2"/>
  <c r="BH194" i="2"/>
  <c r="BG194" i="2"/>
  <c r="BF194" i="2"/>
  <c r="T194" i="2"/>
  <c r="R194" i="2"/>
  <c r="P194" i="2"/>
  <c r="BI191" i="2"/>
  <c r="BH191" i="2"/>
  <c r="BG191" i="2"/>
  <c r="BF191" i="2"/>
  <c r="T191" i="2"/>
  <c r="R191" i="2"/>
  <c r="P191" i="2"/>
  <c r="BI186" i="2"/>
  <c r="BH186" i="2"/>
  <c r="BG186" i="2"/>
  <c r="BF186" i="2"/>
  <c r="T186" i="2"/>
  <c r="R186" i="2"/>
  <c r="P186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5" i="2"/>
  <c r="BH135" i="2"/>
  <c r="BG135" i="2"/>
  <c r="BF135" i="2"/>
  <c r="T135" i="2"/>
  <c r="R135" i="2"/>
  <c r="P135" i="2"/>
  <c r="F127" i="2"/>
  <c r="E125" i="2"/>
  <c r="F89" i="2"/>
  <c r="E87" i="2"/>
  <c r="J24" i="2"/>
  <c r="E24" i="2"/>
  <c r="J130" i="2" s="1"/>
  <c r="J23" i="2"/>
  <c r="J21" i="2"/>
  <c r="E21" i="2"/>
  <c r="J129" i="2" s="1"/>
  <c r="J20" i="2"/>
  <c r="J18" i="2"/>
  <c r="E18" i="2"/>
  <c r="F130" i="2" s="1"/>
  <c r="J17" i="2"/>
  <c r="J15" i="2"/>
  <c r="E15" i="2"/>
  <c r="F129" i="2" s="1"/>
  <c r="J14" i="2"/>
  <c r="J12" i="2"/>
  <c r="J89" i="2"/>
  <c r="E7" i="2"/>
  <c r="E123" i="2"/>
  <c r="L90" i="1"/>
  <c r="AM90" i="1"/>
  <c r="AM89" i="1"/>
  <c r="L89" i="1"/>
  <c r="AM87" i="1"/>
  <c r="L87" i="1"/>
  <c r="L85" i="1"/>
  <c r="L84" i="1"/>
  <c r="J337" i="2"/>
  <c r="BK335" i="2"/>
  <c r="BK333" i="2"/>
  <c r="BK331" i="2"/>
  <c r="J329" i="2"/>
  <c r="BK323" i="2"/>
  <c r="BK320" i="2"/>
  <c r="BK318" i="2"/>
  <c r="J313" i="2"/>
  <c r="BK307" i="2"/>
  <c r="BK304" i="2"/>
  <c r="J303" i="2"/>
  <c r="BK302" i="2"/>
  <c r="BK296" i="2"/>
  <c r="J292" i="2"/>
  <c r="J290" i="2"/>
  <c r="BK287" i="2"/>
  <c r="J279" i="2"/>
  <c r="J272" i="2"/>
  <c r="J270" i="2"/>
  <c r="J266" i="2"/>
  <c r="BK264" i="2"/>
  <c r="J262" i="2"/>
  <c r="BK256" i="2"/>
  <c r="BK254" i="2"/>
  <c r="J252" i="2"/>
  <c r="J250" i="2"/>
  <c r="J245" i="2"/>
  <c r="J244" i="2"/>
  <c r="J241" i="2"/>
  <c r="BK238" i="2"/>
  <c r="BK234" i="2"/>
  <c r="BK227" i="2"/>
  <c r="BK222" i="2"/>
  <c r="J219" i="2"/>
  <c r="J211" i="2"/>
  <c r="BK209" i="2"/>
  <c r="BK200" i="2"/>
  <c r="J194" i="2"/>
  <c r="J191" i="2"/>
  <c r="J186" i="2"/>
  <c r="BK173" i="2"/>
  <c r="BK169" i="2"/>
  <c r="BK167" i="2"/>
  <c r="BK165" i="2"/>
  <c r="J161" i="2"/>
  <c r="BK156" i="2"/>
  <c r="J153" i="2"/>
  <c r="BK337" i="2"/>
  <c r="J335" i="2"/>
  <c r="J333" i="2"/>
  <c r="BK330" i="2"/>
  <c r="BK328" i="2"/>
  <c r="BK326" i="2"/>
  <c r="J318" i="2"/>
  <c r="J315" i="2"/>
  <c r="J310" i="2"/>
  <c r="BK308" i="2"/>
  <c r="J307" i="2"/>
  <c r="BK305" i="2"/>
  <c r="J304" i="2"/>
  <c r="BK303" i="2"/>
  <c r="J302" i="2"/>
  <c r="BK294" i="2"/>
  <c r="BK262" i="2"/>
  <c r="J260" i="2"/>
  <c r="J258" i="2"/>
  <c r="J254" i="2"/>
  <c r="BK252" i="2"/>
  <c r="BK247" i="2"/>
  <c r="BK244" i="2"/>
  <c r="J236" i="2"/>
  <c r="J234" i="2"/>
  <c r="BK231" i="2"/>
  <c r="BK229" i="2"/>
  <c r="BK216" i="2"/>
  <c r="BK211" i="2"/>
  <c r="J209" i="2"/>
  <c r="J205" i="2"/>
  <c r="BK194" i="2"/>
  <c r="BK182" i="2"/>
  <c r="BK180" i="2"/>
  <c r="J178" i="2"/>
  <c r="J176" i="2"/>
  <c r="J173" i="2"/>
  <c r="J167" i="2"/>
  <c r="J165" i="2"/>
  <c r="J163" i="2"/>
  <c r="BK161" i="2"/>
  <c r="J159" i="2"/>
  <c r="J156" i="2"/>
  <c r="BK153" i="2"/>
  <c r="BK149" i="2"/>
  <c r="J144" i="2"/>
  <c r="BK142" i="2"/>
  <c r="BK140" i="2"/>
  <c r="J140" i="2"/>
  <c r="J135" i="2"/>
  <c r="J331" i="2"/>
  <c r="J330" i="2"/>
  <c r="BK329" i="2"/>
  <c r="J328" i="2"/>
  <c r="J326" i="2"/>
  <c r="J323" i="2"/>
  <c r="J320" i="2"/>
  <c r="BK315" i="2"/>
  <c r="BK313" i="2"/>
  <c r="BK310" i="2"/>
  <c r="J308" i="2"/>
  <c r="J305" i="2"/>
  <c r="J296" i="2"/>
  <c r="J294" i="2"/>
  <c r="BK292" i="2"/>
  <c r="BK290" i="2"/>
  <c r="J287" i="2"/>
  <c r="BK279" i="2"/>
  <c r="BK272" i="2"/>
  <c r="BK270" i="2"/>
  <c r="BK266" i="2"/>
  <c r="J264" i="2"/>
  <c r="BK260" i="2"/>
  <c r="BK258" i="2"/>
  <c r="J256" i="2"/>
  <c r="BK250" i="2"/>
  <c r="J247" i="2"/>
  <c r="BK245" i="2"/>
  <c r="BK241" i="2"/>
  <c r="J238" i="2"/>
  <c r="BK236" i="2"/>
  <c r="J231" i="2"/>
  <c r="J229" i="2"/>
  <c r="J227" i="2"/>
  <c r="J222" i="2"/>
  <c r="BK219" i="2"/>
  <c r="J216" i="2"/>
  <c r="BK205" i="2"/>
  <c r="J200" i="2"/>
  <c r="BK191" i="2"/>
  <c r="BK186" i="2"/>
  <c r="J182" i="2"/>
  <c r="J180" i="2"/>
  <c r="BK178" i="2"/>
  <c r="BK176" i="2"/>
  <c r="J169" i="2"/>
  <c r="BK163" i="2"/>
  <c r="BK159" i="2"/>
  <c r="BK151" i="2"/>
  <c r="J151" i="2"/>
  <c r="J149" i="2"/>
  <c r="BK144" i="2"/>
  <c r="J142" i="2"/>
  <c r="BK135" i="2"/>
  <c r="AS94" i="1"/>
  <c r="BK134" i="2" l="1"/>
  <c r="J134" i="2" s="1"/>
  <c r="J97" i="2" s="1"/>
  <c r="P134" i="2"/>
  <c r="R134" i="2"/>
  <c r="T134" i="2"/>
  <c r="BK172" i="2"/>
  <c r="J172" i="2" s="1"/>
  <c r="J99" i="2" s="1"/>
  <c r="P172" i="2"/>
  <c r="R172" i="2"/>
  <c r="T172" i="2"/>
  <c r="BK226" i="2"/>
  <c r="J226" i="2" s="1"/>
  <c r="J102" i="2" s="1"/>
  <c r="P226" i="2"/>
  <c r="R226" i="2"/>
  <c r="T226" i="2"/>
  <c r="BK233" i="2"/>
  <c r="J233" i="2" s="1"/>
  <c r="J103" i="2" s="1"/>
  <c r="P233" i="2"/>
  <c r="R233" i="2"/>
  <c r="T233" i="2"/>
  <c r="BK301" i="2"/>
  <c r="J301" i="2" s="1"/>
  <c r="J104" i="2" s="1"/>
  <c r="P301" i="2"/>
  <c r="R301" i="2"/>
  <c r="T301" i="2"/>
  <c r="BK312" i="2"/>
  <c r="J312" i="2" s="1"/>
  <c r="J107" i="2" s="1"/>
  <c r="P312" i="2"/>
  <c r="P311" i="2"/>
  <c r="R312" i="2"/>
  <c r="R311" i="2" s="1"/>
  <c r="T312" i="2"/>
  <c r="T311" i="2"/>
  <c r="BK327" i="2"/>
  <c r="J327" i="2" s="1"/>
  <c r="J110" i="2" s="1"/>
  <c r="P327" i="2"/>
  <c r="P324" i="2"/>
  <c r="R327" i="2"/>
  <c r="R324" i="2"/>
  <c r="T327" i="2"/>
  <c r="T324" i="2"/>
  <c r="BE151" i="2"/>
  <c r="E85" i="2"/>
  <c r="F91" i="2"/>
  <c r="F92" i="2"/>
  <c r="J127" i="2"/>
  <c r="BE135" i="2"/>
  <c r="BE142" i="2"/>
  <c r="BE149" i="2"/>
  <c r="BE156" i="2"/>
  <c r="BE167" i="2"/>
  <c r="BE176" i="2"/>
  <c r="BE182" i="2"/>
  <c r="BE186" i="2"/>
  <c r="BE194" i="2"/>
  <c r="BE200" i="2"/>
  <c r="BE209" i="2"/>
  <c r="BE216" i="2"/>
  <c r="BE234" i="2"/>
  <c r="BE244" i="2"/>
  <c r="BE247" i="2"/>
  <c r="BE258" i="2"/>
  <c r="BE260" i="2"/>
  <c r="BE262" i="2"/>
  <c r="BE270" i="2"/>
  <c r="BE287" i="2"/>
  <c r="BE290" i="2"/>
  <c r="BE313" i="2"/>
  <c r="BE318" i="2"/>
  <c r="BE326" i="2"/>
  <c r="BE328" i="2"/>
  <c r="J91" i="2"/>
  <c r="J92" i="2"/>
  <c r="BE140" i="2"/>
  <c r="BE144" i="2"/>
  <c r="BE159" i="2"/>
  <c r="BE161" i="2"/>
  <c r="BE169" i="2"/>
  <c r="BE173" i="2"/>
  <c r="BE178" i="2"/>
  <c r="BE180" i="2"/>
  <c r="BE211" i="2"/>
  <c r="BE222" i="2"/>
  <c r="BE227" i="2"/>
  <c r="BE229" i="2"/>
  <c r="BE238" i="2"/>
  <c r="BE241" i="2"/>
  <c r="BE245" i="2"/>
  <c r="BE250" i="2"/>
  <c r="BE256" i="2"/>
  <c r="BE264" i="2"/>
  <c r="BE292" i="2"/>
  <c r="BE296" i="2"/>
  <c r="BE304" i="2"/>
  <c r="BE305" i="2"/>
  <c r="BE307" i="2"/>
  <c r="BE310" i="2"/>
  <c r="BE329" i="2"/>
  <c r="BE330" i="2"/>
  <c r="BE331" i="2"/>
  <c r="BE333" i="2"/>
  <c r="BK221" i="2"/>
  <c r="J221" i="2" s="1"/>
  <c r="J101" i="2" s="1"/>
  <c r="BE153" i="2"/>
  <c r="BE163" i="2"/>
  <c r="BE165" i="2"/>
  <c r="BE191" i="2"/>
  <c r="BE205" i="2"/>
  <c r="BE219" i="2"/>
  <c r="BE231" i="2"/>
  <c r="BE236" i="2"/>
  <c r="BE252" i="2"/>
  <c r="BE254" i="2"/>
  <c r="BE266" i="2"/>
  <c r="BE272" i="2"/>
  <c r="BE279" i="2"/>
  <c r="BE294" i="2"/>
  <c r="BE302" i="2"/>
  <c r="BE303" i="2"/>
  <c r="BE308" i="2"/>
  <c r="BE315" i="2"/>
  <c r="BE320" i="2"/>
  <c r="BE323" i="2"/>
  <c r="BE335" i="2"/>
  <c r="BE337" i="2"/>
  <c r="BK309" i="2"/>
  <c r="J309" i="2" s="1"/>
  <c r="J105" i="2" s="1"/>
  <c r="BK325" i="2"/>
  <c r="J325" i="2" s="1"/>
  <c r="J109" i="2" s="1"/>
  <c r="BK332" i="2"/>
  <c r="J332" i="2"/>
  <c r="J111" i="2" s="1"/>
  <c r="BK334" i="2"/>
  <c r="J334" i="2" s="1"/>
  <c r="J112" i="2" s="1"/>
  <c r="BK336" i="2"/>
  <c r="J336" i="2"/>
  <c r="J113" i="2"/>
  <c r="F35" i="2"/>
  <c r="BB95" i="1" s="1"/>
  <c r="BB94" i="1" s="1"/>
  <c r="W31" i="1" s="1"/>
  <c r="F34" i="2"/>
  <c r="BA95" i="1" s="1"/>
  <c r="BA94" i="1" s="1"/>
  <c r="W30" i="1" s="1"/>
  <c r="J34" i="2"/>
  <c r="AW95" i="1" s="1"/>
  <c r="F36" i="2"/>
  <c r="BC95" i="1" s="1"/>
  <c r="BC94" i="1" s="1"/>
  <c r="W32" i="1" s="1"/>
  <c r="F37" i="2"/>
  <c r="BD95" i="1" s="1"/>
  <c r="BD94" i="1" s="1"/>
  <c r="W33" i="1" s="1"/>
  <c r="BK199" i="2" l="1"/>
  <c r="J199" i="2" s="1"/>
  <c r="J100" i="2" s="1"/>
  <c r="P171" i="2"/>
  <c r="R171" i="2"/>
  <c r="R133" i="2"/>
  <c r="P133" i="2"/>
  <c r="AU95" i="1" s="1"/>
  <c r="AU94" i="1" s="1"/>
  <c r="T171" i="2"/>
  <c r="T133" i="2"/>
  <c r="BK171" i="2"/>
  <c r="J171" i="2" s="1"/>
  <c r="J98" i="2" s="1"/>
  <c r="BK311" i="2"/>
  <c r="J311" i="2" s="1"/>
  <c r="J106" i="2" s="1"/>
  <c r="BK324" i="2"/>
  <c r="J324" i="2" s="1"/>
  <c r="J108" i="2" s="1"/>
  <c r="AX94" i="1"/>
  <c r="F33" i="2"/>
  <c r="AZ95" i="1" s="1"/>
  <c r="AZ94" i="1" s="1"/>
  <c r="W29" i="1" s="1"/>
  <c r="AW94" i="1"/>
  <c r="AK30" i="1" s="1"/>
  <c r="AY94" i="1"/>
  <c r="J33" i="2"/>
  <c r="AV95" i="1" s="1"/>
  <c r="AT95" i="1" s="1"/>
  <c r="BK133" i="2" l="1"/>
  <c r="J133" i="2" s="1"/>
  <c r="J96" i="2" s="1"/>
  <c r="AV94" i="1"/>
  <c r="AK29" i="1" s="1"/>
  <c r="AT94" i="1" l="1"/>
  <c r="J30" i="2"/>
  <c r="AG95" i="1" s="1"/>
  <c r="AN95" i="1" s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<sst xmlns="http://schemas.openxmlformats.org/spreadsheetml/2006/main" count="2495" uniqueCount="551">
  <si>
    <t>Export Komplet</t>
  </si>
  <si>
    <t/>
  </si>
  <si>
    <t>2.0</t>
  </si>
  <si>
    <t>False</t>
  </si>
  <si>
    <t>{2eb48527-9ff6-4d3f-9f25-4f45cd047db8}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</si>
  <si>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</si>
  <si>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</si>
  <si>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</si>
  <si>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</si>
  <si>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</si>
  <si>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</si>
  <si>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</si>
  <si>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</si>
  <si>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SO_05-20-01</t>
  </si>
  <si>
    <t>Stavba:</t>
  </si>
  <si>
    <t>Železniční most v km 168,060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</si>
  <si>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</si>
  <si>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</si>
  <si>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</si>
  <si>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</si>
  <si>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</si>
  <si>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</si>
  <si>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</si>
  <si>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</si>
  <si>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</si>
  <si>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</si>
  <si>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</si>
  <si>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</si>
  <si>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</si>
  <si>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</si>
  <si>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</si>
  <si>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</si>
  <si>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</si>
  <si>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</si>
  <si>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</si>
  <si>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</si>
  <si>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</si>
  <si>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</si>
  <si>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</si>
  <si>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</si>
  <si>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</si>
  <si>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</si>
  <si>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</si>
  <si>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</si>
  <si>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</si>
  <si>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</si>
  <si>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</si>
  <si>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</si>
  <si>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</si>
  <si>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</si>
  <si>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</si>
  <si>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</si>
  <si>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</si>
  <si>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</si>
  <si>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</si>
  <si>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</si>
  <si>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</si>
  <si>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</si>
  <si>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</si>
  <si>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</si>
  <si>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</si>
  <si>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</si>
  <si>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</si>
  <si>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</si>
  <si>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</si>
  <si>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</si>
  <si>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</si>
  <si>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</si>
  <si>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</si>
  <si>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</si>
  <si>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</si>
  <si>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</si>
  <si>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</si>
  <si>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</si>
  <si>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</si>
  <si>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</si>
  <si>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</si>
  <si>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</si>
  <si>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{cb86e88a-ad1f-44d3-99c5-b7388d150173}</t>
  </si>
  <si>
    <t>2</t>
  </si>
  <si>
    <t>KRYCÍ LIST SOUPISU PRACÍ</t>
  </si>
  <si>
    <t>Objekt:</t>
  </si>
  <si>
    <t>SO 01 - Železniční most v km 168,060</t>
  </si>
  <si>
    <t>REKAPITULACE ČLENĚNÍ SOUPISU PRACÍ</t>
  </si>
  <si>
    <t>Kód dílu - Popis</t>
  </si>
  <si>
    <t>Cena celkem [CZK]</t>
  </si>
  <si>
    <t>Náklady ze soupisu prací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</si>
  <si>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</si>
  <si>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</si>
  <si>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</si>
  <si>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</si>
  <si>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</si>
  <si>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</si>
  <si>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</si>
  <si>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</si>
  <si>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</si>
  <si>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</si>
  <si>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</si>
  <si>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</si>
  <si>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</si>
  <si>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</si>
  <si>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</si>
  <si>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</si>
  <si>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</si>
  <si>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</si>
  <si>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</si>
  <si>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</si>
  <si>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</si>
  <si>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</si>
  <si>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</si>
  <si>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</si>
  <si>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</si>
  <si>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</si>
  <si>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</si>
  <si>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</si>
  <si>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</si>
  <si>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</si>
  <si>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</si>
  <si>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</si>
  <si>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</si>
  <si>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</si>
  <si>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111201101</t>
  </si>
  <si>
    <t>Odstranění křovin a stromů průměru kmene do 100 mm i s kořeny z celkové plochy do 1000 m2</t>
  </si>
  <si>
    <t>m2</t>
  </si>
  <si>
    <t>CS ÚRS 2019 02</t>
  </si>
  <si>
    <t>4</t>
  </si>
  <si>
    <t>-1016142114</t>
  </si>
  <si>
    <t>VV</t>
  </si>
  <si>
    <t>5m od křídel</t>
  </si>
  <si>
    <t>"Vpravo"11,5*5*2+9,7*5</t>
  </si>
  <si>
    <t>"Vlevo"11*5*2+9,4*5</t>
  </si>
  <si>
    <t>Součet</t>
  </si>
  <si>
    <t>111201401</t>
  </si>
  <si>
    <t>Spálení křovin a stromů průměru kmene do 100 mm</t>
  </si>
  <si>
    <t>-2023890760</t>
  </si>
  <si>
    <t>320,5</t>
  </si>
  <si>
    <t>3</t>
  </si>
  <si>
    <t>121101101</t>
  </si>
  <si>
    <t>Sejmutí ornice s přemístěním na vzdálenost do 50 m</t>
  </si>
  <si>
    <t>m3</t>
  </si>
  <si>
    <t>-88439293</t>
  </si>
  <si>
    <t>320,5*0,10</t>
  </si>
  <si>
    <t>131301102</t>
  </si>
  <si>
    <t>Hloubení jam nezapažených v hornině tř. 4 objemu do 1000 m3</t>
  </si>
  <si>
    <t>2012471106</t>
  </si>
  <si>
    <t>"Výkopy za římsami"10,705*0,8+10,425*0,75</t>
  </si>
  <si>
    <t>"Výkopy pro patky zábradlí" 7*0,5*0,5*0,8</t>
  </si>
  <si>
    <t>"Výkop pro dlažbu za křídly"(6,42+6,48+7,2+8,27)*1*0,3</t>
  </si>
  <si>
    <t>5</t>
  </si>
  <si>
    <t>161101101</t>
  </si>
  <si>
    <t>Svislé přemístění výkopku z horniny tř. 1 až 4 hl výkopu do 2,5 m</t>
  </si>
  <si>
    <t>1164114985</t>
  </si>
  <si>
    <t>26,294+32,05</t>
  </si>
  <si>
    <t>6</t>
  </si>
  <si>
    <t>162701105</t>
  </si>
  <si>
    <t>Vodorovné přemístění do 10000 m výkopku/sypaniny z horniny tř. 1 až 4</t>
  </si>
  <si>
    <t>-124777187</t>
  </si>
  <si>
    <t>"odvoz na meziskládku do 10km"58,344</t>
  </si>
  <si>
    <t>7</t>
  </si>
  <si>
    <t>162701109</t>
  </si>
  <si>
    <t>Příplatek k vodorovnému přemístění výkopku/sypaniny z horniny tř. 1 až 4 ZKD 1000 m přes 10000 m</t>
  </si>
  <si>
    <t>1584866226</t>
  </si>
  <si>
    <t>"Odvoz části výkopku na skládku do 15km"</t>
  </si>
  <si>
    <t>(1,4+8,511)*15</t>
  </si>
  <si>
    <t>8</t>
  </si>
  <si>
    <t>171101141</t>
  </si>
  <si>
    <t>Uložení sypaniny do 0,75 m3 násypu na 1 m silnice nebo železnice</t>
  </si>
  <si>
    <t>706970975</t>
  </si>
  <si>
    <t xml:space="preserve">"zpětný zásyp za opěrami" </t>
  </si>
  <si>
    <t>10,705*0,8+10,425*0,75</t>
  </si>
  <si>
    <t>9</t>
  </si>
  <si>
    <t>171151101</t>
  </si>
  <si>
    <t>Hutnění boků násypů pro jakýkoliv sklon a míru zhutnění svahu</t>
  </si>
  <si>
    <t>-478401523</t>
  </si>
  <si>
    <t>"hutnění svahů násypu" 320,5</t>
  </si>
  <si>
    <t>10</t>
  </si>
  <si>
    <t>171201211</t>
  </si>
  <si>
    <t>Poplatek za uložení odpadu ze sypaniny na skládce (skládkovné)</t>
  </si>
  <si>
    <t>t</t>
  </si>
  <si>
    <t>-193935586</t>
  </si>
  <si>
    <t>(1,4+8,511)*1,8</t>
  </si>
  <si>
    <t>11</t>
  </si>
  <si>
    <t>182201101</t>
  </si>
  <si>
    <t>Svahování násypů</t>
  </si>
  <si>
    <t>1795816629</t>
  </si>
  <si>
    <t>12</t>
  </si>
  <si>
    <t>182301122</t>
  </si>
  <si>
    <t>Rozprostření ornice pl do 500 m2 ve svahu přes 1:5 tl vrstvy do 150 mm</t>
  </si>
  <si>
    <t>990685464</t>
  </si>
  <si>
    <t>13</t>
  </si>
  <si>
    <t>183405212</t>
  </si>
  <si>
    <t>Výsev trávníku hydroosevem na hlušinu</t>
  </si>
  <si>
    <t>-1746597978</t>
  </si>
  <si>
    <t>"výsev na upravované části náspu" 320,5</t>
  </si>
  <si>
    <t>14</t>
  </si>
  <si>
    <t>M</t>
  </si>
  <si>
    <t>005724700</t>
  </si>
  <si>
    <t>osivo směs travní univerzál</t>
  </si>
  <si>
    <t>kg</t>
  </si>
  <si>
    <t>1893186148</t>
  </si>
  <si>
    <t>320,5*0,025 'Přepočtené koeficientem množství</t>
  </si>
  <si>
    <t>HSV</t>
  </si>
  <si>
    <t>Práce a dodávky HSV</t>
  </si>
  <si>
    <t>Zakládání</t>
  </si>
  <si>
    <t>224112116</t>
  </si>
  <si>
    <t>Vrty maloprofilové D do 56 mm úklon přes 45° hl do 25 m hor. V a VI</t>
  </si>
  <si>
    <t>m</t>
  </si>
  <si>
    <t>-1633645984</t>
  </si>
  <si>
    <t>"Dle přílohy - Injektáž krídla" 101,91</t>
  </si>
  <si>
    <t>"Dle přílohy - Injektáž opěr a klenby"279,9</t>
  </si>
  <si>
    <t>16</t>
  </si>
  <si>
    <t>275322511</t>
  </si>
  <si>
    <t>Základové patky ze ŽB se zvýšenými nároky na prostředí tř. C 25/30</t>
  </si>
  <si>
    <t>-331680701</t>
  </si>
  <si>
    <t>"patky pro zábradlí"0,7</t>
  </si>
  <si>
    <t>17</t>
  </si>
  <si>
    <t>275361821</t>
  </si>
  <si>
    <t>Výztuž základových patek betonářskou ocelí 10 505 (R)</t>
  </si>
  <si>
    <t>-687368454</t>
  </si>
  <si>
    <t>"Výztuž patek pro zábradlí"0,030</t>
  </si>
  <si>
    <t>18</t>
  </si>
  <si>
    <t>281604111</t>
  </si>
  <si>
    <t>Injektování aktivovanými směsmi nízkotlaké vzestupné tlakem do 0,6 MPa</t>
  </si>
  <si>
    <t>hod</t>
  </si>
  <si>
    <t>422474499</t>
  </si>
  <si>
    <t>150</t>
  </si>
  <si>
    <t>19</t>
  </si>
  <si>
    <t>58522110</t>
  </si>
  <si>
    <t>cement struskoportlandský 42,5 MPa, pro nízké teploty</t>
  </si>
  <si>
    <t>990045129</t>
  </si>
  <si>
    <t>"Klenba  a opěry - odhadovaná mezerovitost 10%" 230,3*0,10*0,617</t>
  </si>
  <si>
    <t>"Křídla 15%" 141,4*0,15*0,617</t>
  </si>
  <si>
    <t>20</t>
  </si>
  <si>
    <t>58154421</t>
  </si>
  <si>
    <t>křemičitý písek sušený pytlovaný 1-2mm</t>
  </si>
  <si>
    <t>1028082097</t>
  </si>
  <si>
    <t>"písek přírodní 0/2 s plynulou křivkou zrnitosti do injektážní směsi"</t>
  </si>
  <si>
    <t>"Klenba  a opěry - odhadovaná mezerovitost 10%"230,3*0,10*1,667</t>
  </si>
  <si>
    <t>"Křídla 15%" 141,4*0,15*1,667</t>
  </si>
  <si>
    <t>245525400</t>
  </si>
  <si>
    <t>plastifikátor do betonu K376 (1 l na 100 kg cementu) 10 litrů</t>
  </si>
  <si>
    <t>litr</t>
  </si>
  <si>
    <t>526648575</t>
  </si>
  <si>
    <t>P</t>
  </si>
  <si>
    <t>Poznámka k položce:_x000D_
Giacomini, kód: K376Y001</t>
  </si>
  <si>
    <t>68,457*10</t>
  </si>
  <si>
    <t>22</t>
  </si>
  <si>
    <t>58128450</t>
  </si>
  <si>
    <t>bentonit aktivovaný mletý pro vrty, injektáže a těsnění vodních staveb VL</t>
  </si>
  <si>
    <t>-1308264460</t>
  </si>
  <si>
    <t xml:space="preserve"> 0,017t v m3 směsi</t>
  </si>
  <si>
    <t>"Klenba  a opěry - odhadovaná mezerovitost 10%" 230,3*0,10*0,017</t>
  </si>
  <si>
    <t>"Křídla 15%" 141,4*0,15*0,017</t>
  </si>
  <si>
    <t>Svislé a kompletní konstrukce</t>
  </si>
  <si>
    <t>23</t>
  </si>
  <si>
    <t>317321118</t>
  </si>
  <si>
    <t>Mostní římsy ze ŽB C 30/37</t>
  </si>
  <si>
    <t>669885570</t>
  </si>
  <si>
    <t>"Římsa pravá" 0,84</t>
  </si>
  <si>
    <t>"Římsa levá" 0,87</t>
  </si>
  <si>
    <t>"Římsy na krídlech"3,22</t>
  </si>
  <si>
    <t>24</t>
  </si>
  <si>
    <t>317353121</t>
  </si>
  <si>
    <t>Bednění mostních říms všech tvarů - zřízení</t>
  </si>
  <si>
    <t>1345913369</t>
  </si>
  <si>
    <t>"Římsy na průčelí"7,7*(0,08+0,3+0,06+0,265)+7,44*(0,08+0,25+0,06+0,23)</t>
  </si>
  <si>
    <t>"Římsy na křídlech"(6,42+6,47+7,2+8,27)*(0,08+0,25+0,06+0,225)</t>
  </si>
  <si>
    <t>25</t>
  </si>
  <si>
    <t>317353221</t>
  </si>
  <si>
    <t>Bednění mostních říms všech tvarů - odstranění</t>
  </si>
  <si>
    <t>984454240</t>
  </si>
  <si>
    <t>27,482</t>
  </si>
  <si>
    <t>26</t>
  </si>
  <si>
    <t>317361116</t>
  </si>
  <si>
    <t>Výztuž mostních říms z betonářské oceli 10 505</t>
  </si>
  <si>
    <t>1707764737</t>
  </si>
  <si>
    <t>"výztuž pro spřažení poprsního zdiva"(15/0,5*0,7*12)/1000</t>
  </si>
  <si>
    <t>"římsy na průčelí"0,330</t>
  </si>
  <si>
    <t>"římsy na křídlech"0,627</t>
  </si>
  <si>
    <t>27</t>
  </si>
  <si>
    <t>317661142</t>
  </si>
  <si>
    <t>Výplň spár monolitické římsy tmelem polyuretanovým šířky spáry do 40 mm</t>
  </si>
  <si>
    <t>-1375191555</t>
  </si>
  <si>
    <t>"rímsy na průčelí"2*(0,7+0,25+0,22)</t>
  </si>
  <si>
    <t>28</t>
  </si>
  <si>
    <t>334213111</t>
  </si>
  <si>
    <t>Zdivo mostů z nepravidelných kamenů na maltu, objem jednoho kamene do 0,02 m3</t>
  </si>
  <si>
    <t>2084413118</t>
  </si>
  <si>
    <t>"nadezdění části zdiva průčelí" 7,45*0,5*0,4+7,705*0,2*0,5</t>
  </si>
  <si>
    <t>Vodorovné konstrukce</t>
  </si>
  <si>
    <t>29</t>
  </si>
  <si>
    <t>465513157</t>
  </si>
  <si>
    <t>Dlažba svahu u opěr z upraveného lomového žulového kamene LK 20 do lože C 25/30 plochy přes 10 m2</t>
  </si>
  <si>
    <t>-1793194936</t>
  </si>
  <si>
    <t>"dláždění za křídly šířky 1m"(6,42+6,48+7,2+8,3)*1</t>
  </si>
  <si>
    <t>"dláždění za římsou šířky 1m"9,705+9,425</t>
  </si>
  <si>
    <t>Úpravy povrchů, podlahy a osazování výplní</t>
  </si>
  <si>
    <t>30</t>
  </si>
  <si>
    <t>628613231</t>
  </si>
  <si>
    <t>Protikorozní ochrana OK mostu I. tř.- základní a podkladní epoxidový, vrchní PU nátěr s metalizací</t>
  </si>
  <si>
    <t>1367609408</t>
  </si>
  <si>
    <t>"zábradlí"(11,6*2)*1,1</t>
  </si>
  <si>
    <t>31</t>
  </si>
  <si>
    <t>31316006</t>
  </si>
  <si>
    <t>síť výztužná svařovaná 100x100mm drát D 6mm</t>
  </si>
  <si>
    <t>822328240</t>
  </si>
  <si>
    <t>"výztuž dlažby"47,53</t>
  </si>
  <si>
    <t>32</t>
  </si>
  <si>
    <t>628613611</t>
  </si>
  <si>
    <t>Žárové zinkování ponorem dílů ocelových konstrukcí mostů hmotnosti do 100 kg</t>
  </si>
  <si>
    <t>980973521</t>
  </si>
  <si>
    <t>"viz. příloha č. 12 - Zábradlí" 887</t>
  </si>
  <si>
    <t>Ostatní konstrukce a práce-bourání</t>
  </si>
  <si>
    <t>33</t>
  </si>
  <si>
    <t>911121211</t>
  </si>
  <si>
    <t>Výroba ocelového zábradli při opravách mostů</t>
  </si>
  <si>
    <t>-592557044</t>
  </si>
  <si>
    <t>11,6*2</t>
  </si>
  <si>
    <t>34</t>
  </si>
  <si>
    <t>911121311</t>
  </si>
  <si>
    <t>Montáž ocelového zábradli při opravách mostů</t>
  </si>
  <si>
    <t>-645715290</t>
  </si>
  <si>
    <t>35</t>
  </si>
  <si>
    <t>130104280</t>
  </si>
  <si>
    <t>úhelník ocelový rovnostranný, v jakosti 11 375, 70 x 70 x 6 mm</t>
  </si>
  <si>
    <t>313854143</t>
  </si>
  <si>
    <t>Poznámka k položce:_x000D_
Hmotnost: 6,40 kg/m</t>
  </si>
  <si>
    <t>"viz. příloha - Zábradlí" 886,5/1000</t>
  </si>
  <si>
    <t>36</t>
  </si>
  <si>
    <t>931992111</t>
  </si>
  <si>
    <t>Výplň dilatačních spár z pěnového polystyrénu tl 20 mm</t>
  </si>
  <si>
    <t>485918360</t>
  </si>
  <si>
    <t>"římsy na průčelí"2*(0,7*0,25)</t>
  </si>
  <si>
    <t>37</t>
  </si>
  <si>
    <t>936942211</t>
  </si>
  <si>
    <t>Zhotovení tabulky s letopočtem opravy mostu vložením šablony do bednění</t>
  </si>
  <si>
    <t>kus</t>
  </si>
  <si>
    <t>-1604223110</t>
  </si>
  <si>
    <t>38</t>
  </si>
  <si>
    <t>939902111</t>
  </si>
  <si>
    <t>Práce motorovým vozíkem</t>
  </si>
  <si>
    <t>-438853789</t>
  </si>
  <si>
    <t>48</t>
  </si>
  <si>
    <t>39</t>
  </si>
  <si>
    <t>941121111</t>
  </si>
  <si>
    <t>Montáž lešení řadového trubkového těžkého s podlahami zatížení do 300 kg/m2 š do 1,5 m v do 10 m</t>
  </si>
  <si>
    <t>608937210</t>
  </si>
  <si>
    <t>"Vlevo"(6,2+5)*0,5*5,03+(4,8*4,5+4,8*4,15)*0,5</t>
  </si>
  <si>
    <t>"Vpravo"(6+4,8)*0,5*5,58+(5,25*4,75+6,24*4,7)*0,5</t>
  </si>
  <si>
    <t>40</t>
  </si>
  <si>
    <t>941121211</t>
  </si>
  <si>
    <t>Příplatek k lešení řadovému trubkovému těžkému s podlahami š 1,5 m v 10 m za první a ZKD den použití</t>
  </si>
  <si>
    <t>2085115224</t>
  </si>
  <si>
    <t>106,193*40</t>
  </si>
  <si>
    <t>41</t>
  </si>
  <si>
    <t>941121811</t>
  </si>
  <si>
    <t>Demontáž lešení řadového trubkového těžkého s podlahami zatížení do 300 kg/m2 š do 1,5 m v do 10 m</t>
  </si>
  <si>
    <t>-681027558</t>
  </si>
  <si>
    <t>106,193</t>
  </si>
  <si>
    <t>42</t>
  </si>
  <si>
    <t>943211111</t>
  </si>
  <si>
    <t>Montáž lešení prostorového rámového lehkého s podlahami zatížení do 200 kg/m2 v do 10 m</t>
  </si>
  <si>
    <t>-1745786135</t>
  </si>
  <si>
    <t>"Lešení pod klenbou"2,7*3,8*14,875</t>
  </si>
  <si>
    <t>43</t>
  </si>
  <si>
    <t>943211211</t>
  </si>
  <si>
    <t>Příplatek k lešení prostorovému rámovému lehkému s podlahami v do 10 m za první a ZKD den použití</t>
  </si>
  <si>
    <t>605858755</t>
  </si>
  <si>
    <t>"Lešení pod klenbou" 152,618*40</t>
  </si>
  <si>
    <t>44</t>
  </si>
  <si>
    <t>943211811</t>
  </si>
  <si>
    <t>Demontáž lešení prostorového rámového lehkého s podlahami zatížení do 200 kg/m2 v do 10 m</t>
  </si>
  <si>
    <t>-532764236</t>
  </si>
  <si>
    <t>152,618</t>
  </si>
  <si>
    <t>45</t>
  </si>
  <si>
    <t>946231111</t>
  </si>
  <si>
    <t>Montáž zavěšeného lešení pod bednění mostních říms s vyložením do 0,9 m</t>
  </si>
  <si>
    <t>-1705837552</t>
  </si>
  <si>
    <t>"Římsy na poprsních zdech" 7,8+7,45</t>
  </si>
  <si>
    <t>46</t>
  </si>
  <si>
    <t>946231121</t>
  </si>
  <si>
    <t>Demontáž zavěšeného lešení podpěrného pod bednění mostní římsy</t>
  </si>
  <si>
    <t>1964800295</t>
  </si>
  <si>
    <t>47</t>
  </si>
  <si>
    <t>962022491</t>
  </si>
  <si>
    <t>Bourání zdiva nadzákladového kamenného na MC přes 1 m3</t>
  </si>
  <si>
    <t>809431733</t>
  </si>
  <si>
    <t>"ubourání části zdiva průčelí" 7,45*0,5*1,2+7,7*0,5*0,8</t>
  </si>
  <si>
    <t>962051111</t>
  </si>
  <si>
    <t>Bourání mostních zdí a pilířů z ŽB</t>
  </si>
  <si>
    <t>1468191000</t>
  </si>
  <si>
    <t>"bourání říms na průčelí" 0,15*0,8*(7,81+7,45)</t>
  </si>
  <si>
    <t>"bourání říms na křídlech"0,15*0,8*(6,42+6,47+7,2+8,27)</t>
  </si>
  <si>
    <t>49</t>
  </si>
  <si>
    <t>WVN.OP911200W</t>
  </si>
  <si>
    <t>HDPE  TRUBKA 200X7,7 5M</t>
  </si>
  <si>
    <t>1820550405</t>
  </si>
  <si>
    <t>"Trubka pro patky zábradlí v gabionu" 1</t>
  </si>
  <si>
    <t>50</t>
  </si>
  <si>
    <t>985131111</t>
  </si>
  <si>
    <t>Očištění ploch stěn, rubu kleneb a podlah tlakovou vodou</t>
  </si>
  <si>
    <t>1378186016</t>
  </si>
  <si>
    <t>"líc klenby" 14,875*5,97</t>
  </si>
  <si>
    <t>"křídla"(4,8*4,6+4,8*4,15+5,25*4,75+6,225*4,7)*0,5</t>
  </si>
  <si>
    <t>"opěry" 14,875*0,8*2</t>
  </si>
  <si>
    <t>"průčelní zdivo vpravo" (6,2+5)/2*4,85 - (3,9*0,8+1,9*1,9*3,14*0,5)</t>
  </si>
  <si>
    <t>"průčelní zdivo vlevo" (6+4,8)/2*5,1- (3,9*1,8+1,9*1,6*3,14*0,5)</t>
  </si>
  <si>
    <t>51</t>
  </si>
  <si>
    <t>985142211</t>
  </si>
  <si>
    <t>Vysekání spojovací hmoty ze spár zdiva hl přes 40 mm dl do 6 m/m2</t>
  </si>
  <si>
    <t>1586627142</t>
  </si>
  <si>
    <t>"Uvažován rozsah 70%"</t>
  </si>
  <si>
    <t>"líc klenby" 14,875*5,97*0,7</t>
  </si>
  <si>
    <t>"křídla"((4,8*4,6+4,8*4,15+5,25*4,75+6,225*4,7)*0,5)*0,7</t>
  </si>
  <si>
    <t>"opěry" 14,875*0,8*2*0,7</t>
  </si>
  <si>
    <t>"průčelní zdivo vpravo" ((6,2+5)/2*4,85 - (3,9*0,8+1,9*1,9*3,14*0,5))*0,7</t>
  </si>
  <si>
    <t>"průčelní zdivo vlevo" ((6+4,8)/2*5,1- (3,9*1,8+1,9*1,6*3,14*0,5))*0,7</t>
  </si>
  <si>
    <t>52</t>
  </si>
  <si>
    <t>985211111</t>
  </si>
  <si>
    <t>Vyklínování uvolněných kamenů ve zdivu se spárami dl do 6 m/m2</t>
  </si>
  <si>
    <t>813578431</t>
  </si>
  <si>
    <t>"10% plochy zdiva" 0,10*194,821</t>
  </si>
  <si>
    <t>53</t>
  </si>
  <si>
    <t>985222111</t>
  </si>
  <si>
    <t>Sbírání a třídění kamene ručně ze suti s očištěním</t>
  </si>
  <si>
    <t>1981580488</t>
  </si>
  <si>
    <t>"použito 70% ubouraného kamene" 0,70*7,55</t>
  </si>
  <si>
    <t>54</t>
  </si>
  <si>
    <t>985223212</t>
  </si>
  <si>
    <t>Přezdívání kamenného zdiva do aktivované malty přes 3 m3</t>
  </si>
  <si>
    <t>156192965</t>
  </si>
  <si>
    <t>"části zdiva průčelí" 7,45*0,5*1,0+7,81*0,5*0,8</t>
  </si>
  <si>
    <t>55</t>
  </si>
  <si>
    <t>985232111</t>
  </si>
  <si>
    <t>Hloubkové spárování zdiva aktivovanou maltou spára hl do 80 mm dl do 6 m/m2</t>
  </si>
  <si>
    <t>-1563330079</t>
  </si>
  <si>
    <t>136,375</t>
  </si>
  <si>
    <t>56</t>
  </si>
  <si>
    <t>985331114</t>
  </si>
  <si>
    <t>Dodatečné vlepování betonářské výztuže D 14 mm do cementové aktivované malty včetně vyvrtání otvoru</t>
  </si>
  <si>
    <t>1068571624</t>
  </si>
  <si>
    <t>"vrty 20mm pro spřažení poprsního zdiva"15/0,3*2*0,3</t>
  </si>
  <si>
    <t>"vrty 20mm pro spřahující trny na průčelním (poprsním) zdivu, uvažována hloubka vrtu 0,3 m á 0,3 m"100*0,3</t>
  </si>
  <si>
    <t>"vrty 20mm pro spřahující trny na křídlech, hloubka vrtu 0,3m a 0,3m"186*0,3</t>
  </si>
  <si>
    <t>997</t>
  </si>
  <si>
    <t>Přesun sutě</t>
  </si>
  <si>
    <t>57</t>
  </si>
  <si>
    <t>997211111</t>
  </si>
  <si>
    <t>Svislá doprava suti na v 3,5 m</t>
  </si>
  <si>
    <t>-2031150940</t>
  </si>
  <si>
    <t>58</t>
  </si>
  <si>
    <t>997211119</t>
  </si>
  <si>
    <t>Příplatek ZKD 3,5 m výšky u svislé dopravy suti</t>
  </si>
  <si>
    <t>1549474476</t>
  </si>
  <si>
    <t>59</t>
  </si>
  <si>
    <t>997211511</t>
  </si>
  <si>
    <t>Vodorovná doprava suti po suchu na vzdálenost do 1 km</t>
  </si>
  <si>
    <t>1267108711</t>
  </si>
  <si>
    <t>60</t>
  </si>
  <si>
    <t>997211519</t>
  </si>
  <si>
    <t>Příplatek ZKD 1 km u vodorovné dopravy suti</t>
  </si>
  <si>
    <t>1223768331</t>
  </si>
  <si>
    <t>"Doprava na skládku 10km"10*57,553</t>
  </si>
  <si>
    <t>61</t>
  </si>
  <si>
    <t>997211611</t>
  </si>
  <si>
    <t>Nakládání suti na dopravní prostředky pro vodorovnou dopravu</t>
  </si>
  <si>
    <t>-1955050986</t>
  </si>
  <si>
    <t>62</t>
  </si>
  <si>
    <t>997221855</t>
  </si>
  <si>
    <t>Poplatek za uložení odpadu z kameniva na skládce (skládkovné)</t>
  </si>
  <si>
    <t>1483074447</t>
  </si>
  <si>
    <t>998</t>
  </si>
  <si>
    <t>Přesun hmot</t>
  </si>
  <si>
    <t>63</t>
  </si>
  <si>
    <t>998212111</t>
  </si>
  <si>
    <t>Přesun hmot pro mosty zděné, monolitické betonové nebo ocelové v do 20 m</t>
  </si>
  <si>
    <t>800581266</t>
  </si>
  <si>
    <t>PSV</t>
  </si>
  <si>
    <t>Práce a dodávky PSV</t>
  </si>
  <si>
    <t>711</t>
  </si>
  <si>
    <t>Izolace proti vodě, vlhkosti a plynům</t>
  </si>
  <si>
    <t>64</t>
  </si>
  <si>
    <t>711311001</t>
  </si>
  <si>
    <t>Provedení hydroizolace mostovek za studena lakem asfaltovým penetračním</t>
  </si>
  <si>
    <t>-1353709898</t>
  </si>
  <si>
    <t>(7,8+7,45)*1,0</t>
  </si>
  <si>
    <t>65</t>
  </si>
  <si>
    <t>111631500</t>
  </si>
  <si>
    <t>lak asfaltový ALP/9 (t) bal 9 kg</t>
  </si>
  <si>
    <t>-116949657</t>
  </si>
  <si>
    <t>Poznámka k položce:_x000D_
Spotřeba 0,3-0,4kg/m2 dle povrchu, ředidlo technický benzín</t>
  </si>
  <si>
    <t>15,25*0,0003 'Přepočtené koeficientem množství</t>
  </si>
  <si>
    <t>66</t>
  </si>
  <si>
    <t>711511102</t>
  </si>
  <si>
    <t>Provedení hydroizolace potrubí za studena asfaltovým lakem</t>
  </si>
  <si>
    <t>1112242362</t>
  </si>
  <si>
    <t>67</t>
  </si>
  <si>
    <t>111631520</t>
  </si>
  <si>
    <t>lak asfaltový RENOLAK ALN bal. 9 kg</t>
  </si>
  <si>
    <t>-1877119104</t>
  </si>
  <si>
    <t>Poznámka k položce:_x000D_
Spotřeba: 0,3-0,5 kg/m2</t>
  </si>
  <si>
    <t>15,25*0,00035 'Přepočtené koeficientem množství</t>
  </si>
  <si>
    <t>68</t>
  </si>
  <si>
    <t>998711101</t>
  </si>
  <si>
    <t>Přesun hmot tonážní pro izolace proti vodě, vlhkosti a plynům v objektech výšky do 6 m</t>
  </si>
  <si>
    <t>291603320</t>
  </si>
  <si>
    <t>VRN</t>
  </si>
  <si>
    <t>Vedlejší rozpočtové náklady</t>
  </si>
  <si>
    <t>VRN1</t>
  </si>
  <si>
    <t>Průzkumné, geodetické a projektové práce</t>
  </si>
  <si>
    <t>69</t>
  </si>
  <si>
    <t>012203000</t>
  </si>
  <si>
    <t>Geodetické práce při provádění stavby</t>
  </si>
  <si>
    <t>kpl</t>
  </si>
  <si>
    <t>1024</t>
  </si>
  <si>
    <t>1014487992</t>
  </si>
  <si>
    <t>VRN3</t>
  </si>
  <si>
    <t>Zařízení staveniště</t>
  </si>
  <si>
    <t>70</t>
  </si>
  <si>
    <t>030001000</t>
  </si>
  <si>
    <t>-1770327242</t>
  </si>
  <si>
    <t>71</t>
  </si>
  <si>
    <t>032403000</t>
  </si>
  <si>
    <t>Provizorní komunikace</t>
  </si>
  <si>
    <t>159359299</t>
  </si>
  <si>
    <t>72</t>
  </si>
  <si>
    <t>035002000</t>
  </si>
  <si>
    <t>Pronájmy ploch, objektů</t>
  </si>
  <si>
    <t>-217701573</t>
  </si>
  <si>
    <t>73</t>
  </si>
  <si>
    <t>039203000</t>
  </si>
  <si>
    <t>Úprava terénu po zrušení zařízení staveniště</t>
  </si>
  <si>
    <t>751284832</t>
  </si>
  <si>
    <t>VRN4</t>
  </si>
  <si>
    <t>Inženýrská činnost</t>
  </si>
  <si>
    <t>74</t>
  </si>
  <si>
    <t>043002000</t>
  </si>
  <si>
    <t>Zkoušky a ostatní měření</t>
  </si>
  <si>
    <t>-1566359712</t>
  </si>
  <si>
    <t>VRN6</t>
  </si>
  <si>
    <t>Územní vlivy</t>
  </si>
  <si>
    <t>75</t>
  </si>
  <si>
    <t>065002000</t>
  </si>
  <si>
    <t>Mimostaveništní doprava materiálů</t>
  </si>
  <si>
    <t>-393436125</t>
  </si>
  <si>
    <t>VRN7</t>
  </si>
  <si>
    <t>Provozní vlivy</t>
  </si>
  <si>
    <t>76</t>
  </si>
  <si>
    <t>074002000</t>
  </si>
  <si>
    <t>Železniční a městský kolejový provoz</t>
  </si>
  <si>
    <t>-1432654060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</si>
</sst>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0" borderId="14" xfId="0" applyFont="1" applyBorder="1" applyAlignment="1">
      <alignment horizontal="left" vertical="center"/>
    </xf>
    <xf numFmtId="0" fontId="33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35" fillId="0" borderId="0" xfId="0" applyFont="1" applyAlignment="1">
      <alignment vertical="center" wrapText="1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right" vertical="center"/>
    </xf>
    <xf numFmtId="0" fontId="20" fillId="4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19" t="s">
        <v>5</v>
      </c>
      <c r="AS2" s="187"/>
      <c r="AT2" s="187"/>
      <c r="AU2" s="187"/>
      <c r="AV2" s="187"/>
      <c r="AW2" s="187"/>
      <c r="AX2" s="187"/>
      <c r="AY2" s="187"/>
      <c r="AZ2" s="187"/>
      <c r="BA2" s="187"/>
      <c r="BB2" s="187"/>
      <c r="BC2" s="187"/>
      <c r="BD2" s="187"/>
      <c r="BE2" s="187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186" t="s">
        <v>13</v>
      </c>
      <c r="L5" s="187"/>
      <c r="M5" s="187"/>
      <c r="N5" s="187"/>
      <c r="O5" s="187"/>
      <c r="P5" s="187"/>
      <c r="Q5" s="187"/>
      <c r="R5" s="187"/>
      <c r="S5" s="187"/>
      <c r="T5" s="187"/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7"/>
      <c r="AF5" s="187"/>
      <c r="AG5" s="187"/>
      <c r="AH5" s="187"/>
      <c r="AI5" s="187"/>
      <c r="AJ5" s="187"/>
      <c r="AK5" s="187"/>
      <c r="AL5" s="187"/>
      <c r="AM5" s="187"/>
      <c r="AN5" s="187"/>
      <c r="AO5" s="187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188" t="s">
        <v>15</v>
      </c>
      <c r="L6" s="187"/>
      <c r="M6" s="187"/>
      <c r="N6" s="187"/>
      <c r="O6" s="187"/>
      <c r="P6" s="187"/>
      <c r="Q6" s="187"/>
      <c r="R6" s="187"/>
      <c r="S6" s="187"/>
      <c r="T6" s="187"/>
      <c r="U6" s="187"/>
      <c r="V6" s="187"/>
      <c r="W6" s="187"/>
      <c r="X6" s="187"/>
      <c r="Y6" s="187"/>
      <c r="Z6" s="187"/>
      <c r="AA6" s="187"/>
      <c r="AB6" s="187"/>
      <c r="AC6" s="187"/>
      <c r="AD6" s="187"/>
      <c r="AE6" s="187"/>
      <c r="AF6" s="187"/>
      <c r="AG6" s="187"/>
      <c r="AH6" s="187"/>
      <c r="AI6" s="187"/>
      <c r="AJ6" s="187"/>
      <c r="AK6" s="187"/>
      <c r="AL6" s="187"/>
      <c r="AM6" s="187"/>
      <c r="AN6" s="187"/>
      <c r="AO6" s="187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1</v>
      </c>
      <c r="AR10" s="20"/>
      <c r="BS10" s="17" t="s">
        <v>6</v>
      </c>
    </row>
    <row r="11" spans="1:74" s="1" customFormat="1" ht="18.399999999999999" customHeight="1">
      <c r="B11" s="20"/>
      <c r="E11" s="24" t="s">
        <v>19</v>
      </c>
      <c r="AK11" s="26" t="s">
        <v>24</v>
      </c>
      <c r="AN11" s="24" t="s">
        <v>1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25</v>
      </c>
      <c r="AK13" s="26" t="s">
        <v>23</v>
      </c>
      <c r="AN13" s="24" t="s">
        <v>1</v>
      </c>
      <c r="AR13" s="20"/>
      <c r="BS13" s="17" t="s">
        <v>6</v>
      </c>
    </row>
    <row r="14" spans="1:74">
      <c r="B14" s="20"/>
      <c r="E14" s="24" t="s">
        <v>19</v>
      </c>
      <c r="AK14" s="26" t="s">
        <v>24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26</v>
      </c>
      <c r="AK16" s="26" t="s">
        <v>23</v>
      </c>
      <c r="AN16" s="24" t="s">
        <v>1</v>
      </c>
      <c r="AR16" s="20"/>
      <c r="BS16" s="17" t="s">
        <v>3</v>
      </c>
    </row>
    <row r="17" spans="1:71" s="1" customFormat="1" ht="18.399999999999999" customHeight="1">
      <c r="B17" s="20"/>
      <c r="E17" s="24" t="s">
        <v>19</v>
      </c>
      <c r="AK17" s="26" t="s">
        <v>24</v>
      </c>
      <c r="AN17" s="24" t="s">
        <v>1</v>
      </c>
      <c r="AR17" s="20"/>
      <c r="BS17" s="17" t="s">
        <v>27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28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19</v>
      </c>
      <c r="AK20" s="26" t="s">
        <v>24</v>
      </c>
      <c r="AN20" s="24" t="s">
        <v>1</v>
      </c>
      <c r="AR20" s="20"/>
      <c r="BS20" s="17" t="s">
        <v>27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29</v>
      </c>
      <c r="AR22" s="20"/>
    </row>
    <row r="23" spans="1:71" s="1" customFormat="1" ht="16.5" customHeight="1">
      <c r="B23" s="20"/>
      <c r="E23" s="189" t="s">
        <v>1</v>
      </c>
      <c r="F23" s="189"/>
      <c r="G23" s="189"/>
      <c r="H23" s="189"/>
      <c r="I23" s="189"/>
      <c r="J23" s="189"/>
      <c r="K23" s="189"/>
      <c r="L23" s="189"/>
      <c r="M23" s="189"/>
      <c r="N23" s="189"/>
      <c r="O23" s="189"/>
      <c r="P23" s="189"/>
      <c r="Q23" s="189"/>
      <c r="R23" s="189"/>
      <c r="S23" s="189"/>
      <c r="T23" s="189"/>
      <c r="U23" s="189"/>
      <c r="V23" s="189"/>
      <c r="W23" s="189"/>
      <c r="X23" s="189"/>
      <c r="Y23" s="189"/>
      <c r="Z23" s="189"/>
      <c r="AA23" s="189"/>
      <c r="AB23" s="189"/>
      <c r="AC23" s="189"/>
      <c r="AD23" s="189"/>
      <c r="AE23" s="189"/>
      <c r="AF23" s="189"/>
      <c r="AG23" s="189"/>
      <c r="AH23" s="189"/>
      <c r="AI23" s="189"/>
      <c r="AJ23" s="189"/>
      <c r="AK23" s="189"/>
      <c r="AL23" s="189"/>
      <c r="AM23" s="189"/>
      <c r="AN23" s="189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190">
        <f>ROUND(AG94,2)</f>
        <v>0</v>
      </c>
      <c r="AL26" s="191"/>
      <c r="AM26" s="191"/>
      <c r="AN26" s="191"/>
      <c r="AO26" s="191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192" t="s">
        <v>31</v>
      </c>
      <c r="M28" s="192"/>
      <c r="N28" s="192"/>
      <c r="O28" s="192"/>
      <c r="P28" s="192"/>
      <c r="Q28" s="29"/>
      <c r="R28" s="29"/>
      <c r="S28" s="29"/>
      <c r="T28" s="29"/>
      <c r="U28" s="29"/>
      <c r="V28" s="29"/>
      <c r="W28" s="192" t="s">
        <v>32</v>
      </c>
      <c r="X28" s="192"/>
      <c r="Y28" s="192"/>
      <c r="Z28" s="192"/>
      <c r="AA28" s="192"/>
      <c r="AB28" s="192"/>
      <c r="AC28" s="192"/>
      <c r="AD28" s="192"/>
      <c r="AE28" s="192"/>
      <c r="AF28" s="29"/>
      <c r="AG28" s="29"/>
      <c r="AH28" s="29"/>
      <c r="AI28" s="29"/>
      <c r="AJ28" s="29"/>
      <c r="AK28" s="192" t="s">
        <v>33</v>
      </c>
      <c r="AL28" s="192"/>
      <c r="AM28" s="192"/>
      <c r="AN28" s="192"/>
      <c r="AO28" s="192"/>
      <c r="AP28" s="29"/>
      <c r="AQ28" s="29"/>
      <c r="AR28" s="30"/>
      <c r="BE28" s="29"/>
    </row>
    <row r="29" spans="1:71" s="3" customFormat="1" ht="14.45" customHeight="1">
      <c r="B29" s="34"/>
      <c r="D29" s="26" t="s">
        <v>34</v>
      </c>
      <c r="F29" s="26" t="s">
        <v>35</v>
      </c>
      <c r="L29" s="195">
        <v>0.21</v>
      </c>
      <c r="M29" s="194"/>
      <c r="N29" s="194"/>
      <c r="O29" s="194"/>
      <c r="P29" s="194"/>
      <c r="W29" s="193">
        <f>ROUND(AZ94, 2)</f>
        <v>0</v>
      </c>
      <c r="X29" s="194"/>
      <c r="Y29" s="194"/>
      <c r="Z29" s="194"/>
      <c r="AA29" s="194"/>
      <c r="AB29" s="194"/>
      <c r="AC29" s="194"/>
      <c r="AD29" s="194"/>
      <c r="AE29" s="194"/>
      <c r="AK29" s="193">
        <f>ROUND(AV94, 2)</f>
        <v>0</v>
      </c>
      <c r="AL29" s="194"/>
      <c r="AM29" s="194"/>
      <c r="AN29" s="194"/>
      <c r="AO29" s="194"/>
      <c r="AR29" s="34"/>
    </row>
    <row r="30" spans="1:71" s="3" customFormat="1" ht="14.45" customHeight="1">
      <c r="B30" s="34"/>
      <c r="F30" s="26" t="s">
        <v>36</v>
      </c>
      <c r="L30" s="195">
        <v>0.15</v>
      </c>
      <c r="M30" s="194"/>
      <c r="N30" s="194"/>
      <c r="O30" s="194"/>
      <c r="P30" s="194"/>
      <c r="W30" s="193">
        <f>ROUND(BA94, 2)</f>
        <v>0</v>
      </c>
      <c r="X30" s="194"/>
      <c r="Y30" s="194"/>
      <c r="Z30" s="194"/>
      <c r="AA30" s="194"/>
      <c r="AB30" s="194"/>
      <c r="AC30" s="194"/>
      <c r="AD30" s="194"/>
      <c r="AE30" s="194"/>
      <c r="AK30" s="193">
        <f>ROUND(AW94, 2)</f>
        <v>0</v>
      </c>
      <c r="AL30" s="194"/>
      <c r="AM30" s="194"/>
      <c r="AN30" s="194"/>
      <c r="AO30" s="194"/>
      <c r="AR30" s="34"/>
    </row>
    <row r="31" spans="1:71" s="3" customFormat="1" ht="14.45" hidden="1" customHeight="1">
      <c r="B31" s="34"/>
      <c r="F31" s="26" t="s">
        <v>37</v>
      </c>
      <c r="L31" s="195">
        <v>0.21</v>
      </c>
      <c r="M31" s="194"/>
      <c r="N31" s="194"/>
      <c r="O31" s="194"/>
      <c r="P31" s="194"/>
      <c r="W31" s="193">
        <f>ROUND(BB94, 2)</f>
        <v>0</v>
      </c>
      <c r="X31" s="194"/>
      <c r="Y31" s="194"/>
      <c r="Z31" s="194"/>
      <c r="AA31" s="194"/>
      <c r="AB31" s="194"/>
      <c r="AC31" s="194"/>
      <c r="AD31" s="194"/>
      <c r="AE31" s="194"/>
      <c r="AK31" s="193">
        <v>0</v>
      </c>
      <c r="AL31" s="194"/>
      <c r="AM31" s="194"/>
      <c r="AN31" s="194"/>
      <c r="AO31" s="194"/>
      <c r="AR31" s="34"/>
    </row>
    <row r="32" spans="1:71" s="3" customFormat="1" ht="14.45" hidden="1" customHeight="1">
      <c r="B32" s="34"/>
      <c r="F32" s="26" t="s">
        <v>38</v>
      </c>
      <c r="L32" s="195">
        <v>0.15</v>
      </c>
      <c r="M32" s="194"/>
      <c r="N32" s="194"/>
      <c r="O32" s="194"/>
      <c r="P32" s="194"/>
      <c r="W32" s="193">
        <f>ROUND(BC94, 2)</f>
        <v>0</v>
      </c>
      <c r="X32" s="194"/>
      <c r="Y32" s="194"/>
      <c r="Z32" s="194"/>
      <c r="AA32" s="194"/>
      <c r="AB32" s="194"/>
      <c r="AC32" s="194"/>
      <c r="AD32" s="194"/>
      <c r="AE32" s="194"/>
      <c r="AK32" s="193">
        <v>0</v>
      </c>
      <c r="AL32" s="194"/>
      <c r="AM32" s="194"/>
      <c r="AN32" s="194"/>
      <c r="AO32" s="194"/>
      <c r="AR32" s="34"/>
    </row>
    <row r="33" spans="1:57" s="3" customFormat="1" ht="14.45" hidden="1" customHeight="1">
      <c r="B33" s="34"/>
      <c r="F33" s="26" t="s">
        <v>39</v>
      </c>
      <c r="L33" s="195">
        <v>0</v>
      </c>
      <c r="M33" s="194"/>
      <c r="N33" s="194"/>
      <c r="O33" s="194"/>
      <c r="P33" s="194"/>
      <c r="W33" s="193">
        <f>ROUND(BD94, 2)</f>
        <v>0</v>
      </c>
      <c r="X33" s="194"/>
      <c r="Y33" s="194"/>
      <c r="Z33" s="194"/>
      <c r="AA33" s="194"/>
      <c r="AB33" s="194"/>
      <c r="AC33" s="194"/>
      <c r="AD33" s="194"/>
      <c r="AE33" s="194"/>
      <c r="AK33" s="193">
        <v>0</v>
      </c>
      <c r="AL33" s="194"/>
      <c r="AM33" s="194"/>
      <c r="AN33" s="194"/>
      <c r="AO33" s="194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40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41</v>
      </c>
      <c r="U35" s="37"/>
      <c r="V35" s="37"/>
      <c r="W35" s="37"/>
      <c r="X35" s="196" t="s">
        <v>42</v>
      </c>
      <c r="Y35" s="197"/>
      <c r="Z35" s="197"/>
      <c r="AA35" s="197"/>
      <c r="AB35" s="197"/>
      <c r="AC35" s="37"/>
      <c r="AD35" s="37"/>
      <c r="AE35" s="37"/>
      <c r="AF35" s="37"/>
      <c r="AG35" s="37"/>
      <c r="AH35" s="37"/>
      <c r="AI35" s="37"/>
      <c r="AJ35" s="37"/>
      <c r="AK35" s="198">
        <f>SUM(AK26:AK33)</f>
        <v>0</v>
      </c>
      <c r="AL35" s="197"/>
      <c r="AM35" s="197"/>
      <c r="AN35" s="197"/>
      <c r="AO35" s="199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43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44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>
      <c r="A60" s="29"/>
      <c r="B60" s="30"/>
      <c r="C60" s="29"/>
      <c r="D60" s="42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45</v>
      </c>
      <c r="AI60" s="32"/>
      <c r="AJ60" s="32"/>
      <c r="AK60" s="32"/>
      <c r="AL60" s="32"/>
      <c r="AM60" s="42" t="s">
        <v>46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>
      <c r="A64" s="29"/>
      <c r="B64" s="30"/>
      <c r="C64" s="29"/>
      <c r="D64" s="40" t="s">
        <v>47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48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>
      <c r="A75" s="29"/>
      <c r="B75" s="30"/>
      <c r="C75" s="29"/>
      <c r="D75" s="42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45</v>
      </c>
      <c r="AI75" s="32"/>
      <c r="AJ75" s="32"/>
      <c r="AK75" s="32"/>
      <c r="AL75" s="32"/>
      <c r="AM75" s="42" t="s">
        <v>46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49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SO_05-20-01</v>
      </c>
      <c r="AR84" s="48"/>
    </row>
    <row r="85" spans="1:91" s="5" customFormat="1" ht="36.950000000000003" customHeight="1">
      <c r="B85" s="49"/>
      <c r="C85" s="50" t="s">
        <v>14</v>
      </c>
      <c r="L85" s="200" t="str">
        <f>K6</f>
        <v>Železniční most v km 168,060</v>
      </c>
      <c r="M85" s="201"/>
      <c r="N85" s="201"/>
      <c r="O85" s="201"/>
      <c r="P85" s="201"/>
      <c r="Q85" s="201"/>
      <c r="R85" s="201"/>
      <c r="S85" s="201"/>
      <c r="T85" s="201"/>
      <c r="U85" s="201"/>
      <c r="V85" s="201"/>
      <c r="W85" s="201"/>
      <c r="X85" s="201"/>
      <c r="Y85" s="201"/>
      <c r="Z85" s="201"/>
      <c r="AA85" s="201"/>
      <c r="AB85" s="201"/>
      <c r="AC85" s="201"/>
      <c r="AD85" s="201"/>
      <c r="AE85" s="201"/>
      <c r="AF85" s="201"/>
      <c r="AG85" s="201"/>
      <c r="AH85" s="201"/>
      <c r="AI85" s="201"/>
      <c r="AJ85" s="201"/>
      <c r="AK85" s="201"/>
      <c r="AL85" s="201"/>
      <c r="AM85" s="201"/>
      <c r="AN85" s="201"/>
      <c r="AO85" s="201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202" t="str">
        <f>IF(AN8= "","",AN8)</f>
        <v>28. 8. 2019</v>
      </c>
      <c r="AN87" s="202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26</v>
      </c>
      <c r="AJ89" s="29"/>
      <c r="AK89" s="29"/>
      <c r="AL89" s="29"/>
      <c r="AM89" s="203" t="str">
        <f>IF(E17="","",E17)</f>
        <v xml:space="preserve"> </v>
      </c>
      <c r="AN89" s="204"/>
      <c r="AO89" s="204"/>
      <c r="AP89" s="204"/>
      <c r="AQ89" s="29"/>
      <c r="AR89" s="30"/>
      <c r="AS89" s="205" t="s">
        <v>50</v>
      </c>
      <c r="AT89" s="206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25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 xml:space="preserve"> 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28</v>
      </c>
      <c r="AJ90" s="29"/>
      <c r="AK90" s="29"/>
      <c r="AL90" s="29"/>
      <c r="AM90" s="203" t="str">
        <f>IF(E20="","",E20)</f>
        <v xml:space="preserve"> </v>
      </c>
      <c r="AN90" s="204"/>
      <c r="AO90" s="204"/>
      <c r="AP90" s="204"/>
      <c r="AQ90" s="29"/>
      <c r="AR90" s="30"/>
      <c r="AS90" s="207"/>
      <c r="AT90" s="208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07"/>
      <c r="AT91" s="208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9" t="s">
        <v>51</v>
      </c>
      <c r="D92" s="210"/>
      <c r="E92" s="210"/>
      <c r="F92" s="210"/>
      <c r="G92" s="210"/>
      <c r="H92" s="57"/>
      <c r="I92" s="211" t="s">
        <v>52</v>
      </c>
      <c r="J92" s="210"/>
      <c r="K92" s="210"/>
      <c r="L92" s="210"/>
      <c r="M92" s="210"/>
      <c r="N92" s="210"/>
      <c r="O92" s="210"/>
      <c r="P92" s="210"/>
      <c r="Q92" s="210"/>
      <c r="R92" s="210"/>
      <c r="S92" s="210"/>
      <c r="T92" s="210"/>
      <c r="U92" s="210"/>
      <c r="V92" s="210"/>
      <c r="W92" s="210"/>
      <c r="X92" s="210"/>
      <c r="Y92" s="210"/>
      <c r="Z92" s="210"/>
      <c r="AA92" s="210"/>
      <c r="AB92" s="210"/>
      <c r="AC92" s="210"/>
      <c r="AD92" s="210"/>
      <c r="AE92" s="210"/>
      <c r="AF92" s="210"/>
      <c r="AG92" s="212" t="s">
        <v>53</v>
      </c>
      <c r="AH92" s="210"/>
      <c r="AI92" s="210"/>
      <c r="AJ92" s="210"/>
      <c r="AK92" s="210"/>
      <c r="AL92" s="210"/>
      <c r="AM92" s="210"/>
      <c r="AN92" s="211" t="s">
        <v>54</v>
      </c>
      <c r="AO92" s="210"/>
      <c r="AP92" s="213"/>
      <c r="AQ92" s="58" t="s">
        <v>55</v>
      </c>
      <c r="AR92" s="30"/>
      <c r="AS92" s="59" t="s">
        <v>56</v>
      </c>
      <c r="AT92" s="60" t="s">
        <v>57</v>
      </c>
      <c r="AU92" s="60" t="s">
        <v>58</v>
      </c>
      <c r="AV92" s="60" t="s">
        <v>59</v>
      </c>
      <c r="AW92" s="60" t="s">
        <v>60</v>
      </c>
      <c r="AX92" s="60" t="s">
        <v>61</v>
      </c>
      <c r="AY92" s="60" t="s">
        <v>62</v>
      </c>
      <c r="AZ92" s="60" t="s">
        <v>63</v>
      </c>
      <c r="BA92" s="60" t="s">
        <v>64</v>
      </c>
      <c r="BB92" s="60" t="s">
        <v>65</v>
      </c>
      <c r="BC92" s="60" t="s">
        <v>66</v>
      </c>
      <c r="BD92" s="61" t="s">
        <v>67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68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7">
        <f>ROUND(AG95,2)</f>
        <v>0</v>
      </c>
      <c r="AH94" s="217"/>
      <c r="AI94" s="217"/>
      <c r="AJ94" s="217"/>
      <c r="AK94" s="217"/>
      <c r="AL94" s="217"/>
      <c r="AM94" s="217"/>
      <c r="AN94" s="218">
        <f>SUM(AG94,AT94)</f>
        <v>0</v>
      </c>
      <c r="AO94" s="218"/>
      <c r="AP94" s="218"/>
      <c r="AQ94" s="69" t="s">
        <v>1</v>
      </c>
      <c r="AR94" s="65"/>
      <c r="AS94" s="70">
        <f>ROUND(AS95,2)</f>
        <v>0</v>
      </c>
      <c r="AT94" s="71">
        <f>ROUND(SUM(AV94:AW94),2)</f>
        <v>0</v>
      </c>
      <c r="AU94" s="72">
        <f>ROUND(AU95,5)</f>
        <v>3512.9829500000001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ROUND(AZ95,2)</f>
        <v>0</v>
      </c>
      <c r="BA94" s="71">
        <f>ROUND(BA95,2)</f>
        <v>0</v>
      </c>
      <c r="BB94" s="71">
        <f>ROUND(BB95,2)</f>
        <v>0</v>
      </c>
      <c r="BC94" s="71">
        <f>ROUND(BC95,2)</f>
        <v>0</v>
      </c>
      <c r="BD94" s="73">
        <f>ROUND(BD95,2)</f>
        <v>0</v>
      </c>
      <c r="BS94" s="74" t="s">
        <v>69</v>
      </c>
      <c r="BT94" s="74" t="s">
        <v>70</v>
      </c>
      <c r="BU94" s="75" t="s">
        <v>71</v>
      </c>
      <c r="BV94" s="74" t="s">
        <v>72</v>
      </c>
      <c r="BW94" s="74" t="s">
        <v>4</v>
      </c>
      <c r="BX94" s="74" t="s">
        <v>73</v>
      </c>
      <c r="CL94" s="74" t="s">
        <v>1</v>
      </c>
    </row>
    <row r="95" spans="1:91" s="7" customFormat="1" ht="16.5" customHeight="1">
      <c r="A95" s="76" t="s">
        <v>74</v>
      </c>
      <c r="B95" s="77"/>
      <c r="C95" s="78"/>
      <c r="D95" s="216" t="s">
        <v>75</v>
      </c>
      <c r="E95" s="216"/>
      <c r="F95" s="216"/>
      <c r="G95" s="216"/>
      <c r="H95" s="216"/>
      <c r="I95" s="79"/>
      <c r="J95" s="216" t="s">
        <v>15</v>
      </c>
      <c r="K95" s="216"/>
      <c r="L95" s="216"/>
      <c r="M95" s="216"/>
      <c r="N95" s="216"/>
      <c r="O95" s="216"/>
      <c r="P95" s="216"/>
      <c r="Q95" s="216"/>
      <c r="R95" s="216"/>
      <c r="S95" s="216"/>
      <c r="T95" s="216"/>
      <c r="U95" s="216"/>
      <c r="V95" s="216"/>
      <c r="W95" s="216"/>
      <c r="X95" s="216"/>
      <c r="Y95" s="216"/>
      <c r="Z95" s="216"/>
      <c r="AA95" s="216"/>
      <c r="AB95" s="216"/>
      <c r="AC95" s="216"/>
      <c r="AD95" s="216"/>
      <c r="AE95" s="216"/>
      <c r="AF95" s="216"/>
      <c r="AG95" s="214">
        <f>'SO 01 - Železniční most v...'!J30</f>
        <v>0</v>
      </c>
      <c r="AH95" s="215"/>
      <c r="AI95" s="215"/>
      <c r="AJ95" s="215"/>
      <c r="AK95" s="215"/>
      <c r="AL95" s="215"/>
      <c r="AM95" s="215"/>
      <c r="AN95" s="214">
        <f>SUM(AG95,AT95)</f>
        <v>0</v>
      </c>
      <c r="AO95" s="215"/>
      <c r="AP95" s="215"/>
      <c r="AQ95" s="80" t="s">
        <v>76</v>
      </c>
      <c r="AR95" s="77"/>
      <c r="AS95" s="81">
        <v>0</v>
      </c>
      <c r="AT95" s="82">
        <f>ROUND(SUM(AV95:AW95),2)</f>
        <v>0</v>
      </c>
      <c r="AU95" s="83">
        <f>'SO 01 - Železniční most v...'!P133</f>
        <v>3512.9829480000003</v>
      </c>
      <c r="AV95" s="82">
        <f>'SO 01 - Železniční most v...'!J33</f>
        <v>0</v>
      </c>
      <c r="AW95" s="82">
        <f>'SO 01 - Železniční most v...'!J34</f>
        <v>0</v>
      </c>
      <c r="AX95" s="82">
        <f>'SO 01 - Železniční most v...'!J35</f>
        <v>0</v>
      </c>
      <c r="AY95" s="82">
        <f>'SO 01 - Železniční most v...'!J36</f>
        <v>0</v>
      </c>
      <c r="AZ95" s="82">
        <f>'SO 01 - Železniční most v...'!F33</f>
        <v>0</v>
      </c>
      <c r="BA95" s="82">
        <f>'SO 01 - Železniční most v...'!F34</f>
        <v>0</v>
      </c>
      <c r="BB95" s="82">
        <f>'SO 01 - Železniční most v...'!F35</f>
        <v>0</v>
      </c>
      <c r="BC95" s="82">
        <f>'SO 01 - Železniční most v...'!F36</f>
        <v>0</v>
      </c>
      <c r="BD95" s="84">
        <f>'SO 01 - Železniční most v...'!F37</f>
        <v>0</v>
      </c>
      <c r="BT95" s="85" t="s">
        <v>77</v>
      </c>
      <c r="BV95" s="85" t="s">
        <v>72</v>
      </c>
      <c r="BW95" s="85" t="s">
        <v>78</v>
      </c>
      <c r="BX95" s="85" t="s">
        <v>4</v>
      </c>
      <c r="CL95" s="85" t="s">
        <v>1</v>
      </c>
      <c r="CM95" s="85" t="s">
        <v>79</v>
      </c>
    </row>
    <row r="96" spans="1:91" s="2" customFormat="1" ht="30" customHeight="1">
      <c r="A96" s="29"/>
      <c r="B96" s="30"/>
      <c r="C96" s="29"/>
      <c r="D96" s="29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  <c r="P96" s="29"/>
      <c r="Q96" s="29"/>
      <c r="R96" s="2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F96" s="29"/>
      <c r="AG96" s="29"/>
      <c r="AH96" s="29"/>
      <c r="AI96" s="29"/>
      <c r="AJ96" s="29"/>
      <c r="AK96" s="29"/>
      <c r="AL96" s="29"/>
      <c r="AM96" s="29"/>
      <c r="AN96" s="29"/>
      <c r="AO96" s="29"/>
      <c r="AP96" s="29"/>
      <c r="AQ96" s="29"/>
      <c r="AR96" s="30"/>
      <c r="AS96" s="29"/>
      <c r="AT96" s="29"/>
      <c r="AU96" s="29"/>
      <c r="AV96" s="29"/>
      <c r="AW96" s="29"/>
      <c r="AX96" s="29"/>
      <c r="AY96" s="29"/>
      <c r="AZ96" s="29"/>
      <c r="BA96" s="29"/>
      <c r="BB96" s="29"/>
      <c r="BC96" s="29"/>
      <c r="BD96" s="29"/>
      <c r="BE96" s="29"/>
    </row>
    <row r="97" spans="1:57" s="2" customFormat="1" ht="6.95" customHeight="1">
      <c r="A97" s="29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30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</sheetData>
  <mergeCells count="40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SO 01 - Železniční most v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338"/>
  <sheetViews>
    <sheetView showGridLines="0" topLeftCell="A311" workbookViewId="0">
      <selection activeCell="Z331" sqref="Z331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86"/>
    </row>
    <row r="2" spans="1:46" s="1" customFormat="1" ht="36.950000000000003" customHeight="1">
      <c r="L2" s="219" t="s">
        <v>5</v>
      </c>
      <c r="M2" s="187"/>
      <c r="N2" s="187"/>
      <c r="O2" s="187"/>
      <c r="P2" s="187"/>
      <c r="Q2" s="187"/>
      <c r="R2" s="187"/>
      <c r="S2" s="187"/>
      <c r="T2" s="187"/>
      <c r="U2" s="187"/>
      <c r="V2" s="187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80</v>
      </c>
      <c r="L4" s="20"/>
      <c r="M4" s="87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20" t="str">
        <f>'Rekapitulace stavby'!K6</f>
        <v>Železniční most v km 168,060</v>
      </c>
      <c r="F7" s="221"/>
      <c r="G7" s="221"/>
      <c r="H7" s="221"/>
      <c r="L7" s="20"/>
    </row>
    <row r="8" spans="1:46" s="2" customFormat="1" ht="12" customHeight="1">
      <c r="A8" s="29"/>
      <c r="B8" s="30"/>
      <c r="C8" s="29"/>
      <c r="D8" s="26" t="s">
        <v>81</v>
      </c>
      <c r="E8" s="29"/>
      <c r="F8" s="29"/>
      <c r="G8" s="29"/>
      <c r="H8" s="29"/>
      <c r="I8" s="29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00" t="s">
        <v>82</v>
      </c>
      <c r="F9" s="222"/>
      <c r="G9" s="222"/>
      <c r="H9" s="22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1.25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16</v>
      </c>
      <c r="E11" s="29"/>
      <c r="F11" s="24" t="s">
        <v>1</v>
      </c>
      <c r="G11" s="29"/>
      <c r="H11" s="29"/>
      <c r="I11" s="26" t="s">
        <v>17</v>
      </c>
      <c r="J11" s="24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18</v>
      </c>
      <c r="E12" s="29"/>
      <c r="F12" s="24" t="s">
        <v>19</v>
      </c>
      <c r="G12" s="29"/>
      <c r="H12" s="29"/>
      <c r="I12" s="26" t="s">
        <v>20</v>
      </c>
      <c r="J12" s="52" t="str">
        <f>'Rekapitulace stavby'!AN8</f>
        <v>28. 8. 2019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22</v>
      </c>
      <c r="E14" s="29"/>
      <c r="F14" s="29"/>
      <c r="G14" s="29"/>
      <c r="H14" s="29"/>
      <c r="I14" s="26" t="s">
        <v>23</v>
      </c>
      <c r="J14" s="24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 xml:space="preserve"> </v>
      </c>
      <c r="F15" s="29"/>
      <c r="G15" s="29"/>
      <c r="H15" s="29"/>
      <c r="I15" s="26" t="s">
        <v>24</v>
      </c>
      <c r="J15" s="24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25</v>
      </c>
      <c r="E17" s="29"/>
      <c r="F17" s="29"/>
      <c r="G17" s="29"/>
      <c r="H17" s="29"/>
      <c r="I17" s="26" t="s">
        <v>23</v>
      </c>
      <c r="J17" s="24" t="str">
        <f>'Rekapitulace stavby'!AN13</f>
        <v/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186" t="str">
        <f>'Rekapitulace stavby'!E14</f>
        <v xml:space="preserve"> </v>
      </c>
      <c r="F18" s="186"/>
      <c r="G18" s="186"/>
      <c r="H18" s="186"/>
      <c r="I18" s="26" t="s">
        <v>24</v>
      </c>
      <c r="J18" s="24" t="str">
        <f>'Rekapitulace stavby'!AN14</f>
        <v/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26</v>
      </c>
      <c r="E20" s="29"/>
      <c r="F20" s="29"/>
      <c r="G20" s="29"/>
      <c r="H20" s="29"/>
      <c r="I20" s="26" t="s">
        <v>23</v>
      </c>
      <c r="J20" s="24" t="str">
        <f>IF('Rekapitulace stavby'!AN16="","",'Rekapitulace stavby'!AN16)</f>
        <v/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 xml:space="preserve"> </v>
      </c>
      <c r="F21" s="29"/>
      <c r="G21" s="29"/>
      <c r="H21" s="29"/>
      <c r="I21" s="26" t="s">
        <v>24</v>
      </c>
      <c r="J21" s="24" t="str">
        <f>IF('Rekapitulace stavby'!AN17="","",'Rekapitulace stavby'!AN17)</f>
        <v/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28</v>
      </c>
      <c r="E23" s="29"/>
      <c r="F23" s="29"/>
      <c r="G23" s="29"/>
      <c r="H23" s="29"/>
      <c r="I23" s="26" t="s">
        <v>23</v>
      </c>
      <c r="J23" s="24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24</v>
      </c>
      <c r="J24" s="24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29</v>
      </c>
      <c r="E26" s="29"/>
      <c r="F26" s="29"/>
      <c r="G26" s="29"/>
      <c r="H26" s="29"/>
      <c r="I26" s="29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8"/>
      <c r="B27" s="89"/>
      <c r="C27" s="88"/>
      <c r="D27" s="88"/>
      <c r="E27" s="189" t="s">
        <v>1</v>
      </c>
      <c r="F27" s="189"/>
      <c r="G27" s="189"/>
      <c r="H27" s="189"/>
      <c r="I27" s="88"/>
      <c r="J27" s="88"/>
      <c r="K27" s="88"/>
      <c r="L27" s="90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63"/>
      <c r="E29" s="63"/>
      <c r="F29" s="63"/>
      <c r="G29" s="63"/>
      <c r="H29" s="63"/>
      <c r="I29" s="63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1" t="s">
        <v>30</v>
      </c>
      <c r="E30" s="29"/>
      <c r="F30" s="29"/>
      <c r="G30" s="29"/>
      <c r="H30" s="29"/>
      <c r="I30" s="29"/>
      <c r="J30" s="68">
        <f>ROUND(J133,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32</v>
      </c>
      <c r="G32" s="29"/>
      <c r="H32" s="29"/>
      <c r="I32" s="33" t="s">
        <v>31</v>
      </c>
      <c r="J32" s="33" t="s">
        <v>33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customHeight="1">
      <c r="A33" s="29"/>
      <c r="B33" s="30"/>
      <c r="C33" s="29"/>
      <c r="D33" s="92" t="s">
        <v>34</v>
      </c>
      <c r="E33" s="26" t="s">
        <v>35</v>
      </c>
      <c r="F33" s="93">
        <f>ROUND((SUM(BE133:BE337)),  2)</f>
        <v>0</v>
      </c>
      <c r="G33" s="29"/>
      <c r="H33" s="29"/>
      <c r="I33" s="94">
        <v>0.21</v>
      </c>
      <c r="J33" s="93">
        <f>ROUND(((SUM(BE133:BE337))*I33),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6" t="s">
        <v>36</v>
      </c>
      <c r="F34" s="93">
        <f>ROUND((SUM(BF133:BF337)),  2)</f>
        <v>0</v>
      </c>
      <c r="G34" s="29"/>
      <c r="H34" s="29"/>
      <c r="I34" s="94">
        <v>0.15</v>
      </c>
      <c r="J34" s="93">
        <f>ROUND(((SUM(BF133:BF337))*I34),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hidden="1" customHeight="1">
      <c r="A35" s="29"/>
      <c r="B35" s="30"/>
      <c r="C35" s="29"/>
      <c r="D35" s="29"/>
      <c r="E35" s="26" t="s">
        <v>37</v>
      </c>
      <c r="F35" s="93">
        <f>ROUND((SUM(BG133:BG337)),  2)</f>
        <v>0</v>
      </c>
      <c r="G35" s="29"/>
      <c r="H35" s="29"/>
      <c r="I35" s="94">
        <v>0.21</v>
      </c>
      <c r="J35" s="9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hidden="1" customHeight="1">
      <c r="A36" s="29"/>
      <c r="B36" s="30"/>
      <c r="C36" s="29"/>
      <c r="D36" s="29"/>
      <c r="E36" s="26" t="s">
        <v>38</v>
      </c>
      <c r="F36" s="93">
        <f>ROUND((SUM(BH133:BH337)),  2)</f>
        <v>0</v>
      </c>
      <c r="G36" s="29"/>
      <c r="H36" s="29"/>
      <c r="I36" s="94">
        <v>0.15</v>
      </c>
      <c r="J36" s="9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39</v>
      </c>
      <c r="F37" s="93">
        <f>ROUND((SUM(BI133:BI337)),  2)</f>
        <v>0</v>
      </c>
      <c r="G37" s="29"/>
      <c r="H37" s="29"/>
      <c r="I37" s="94">
        <v>0</v>
      </c>
      <c r="J37" s="9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40</v>
      </c>
      <c r="E39" s="57"/>
      <c r="F39" s="57"/>
      <c r="G39" s="97" t="s">
        <v>41</v>
      </c>
      <c r="H39" s="98" t="s">
        <v>42</v>
      </c>
      <c r="I39" s="57"/>
      <c r="J39" s="99">
        <f>SUM(J30:J37)</f>
        <v>0</v>
      </c>
      <c r="K39" s="100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5" customHeight="1">
      <c r="B41" s="20"/>
      <c r="L41" s="20"/>
    </row>
    <row r="42" spans="1:31" s="1" customFormat="1" ht="14.45" customHeight="1">
      <c r="B42" s="20"/>
      <c r="L42" s="20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43</v>
      </c>
      <c r="E50" s="41"/>
      <c r="F50" s="41"/>
      <c r="G50" s="40" t="s">
        <v>44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>
      <c r="A61" s="29"/>
      <c r="B61" s="30"/>
      <c r="C61" s="29"/>
      <c r="D61" s="42" t="s">
        <v>45</v>
      </c>
      <c r="E61" s="32"/>
      <c r="F61" s="101" t="s">
        <v>46</v>
      </c>
      <c r="G61" s="42" t="s">
        <v>45</v>
      </c>
      <c r="H61" s="32"/>
      <c r="I61" s="32"/>
      <c r="J61" s="102" t="s">
        <v>46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>
      <c r="A65" s="29"/>
      <c r="B65" s="30"/>
      <c r="C65" s="29"/>
      <c r="D65" s="40" t="s">
        <v>47</v>
      </c>
      <c r="E65" s="43"/>
      <c r="F65" s="43"/>
      <c r="G65" s="40" t="s">
        <v>48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>
      <c r="A76" s="29"/>
      <c r="B76" s="30"/>
      <c r="C76" s="29"/>
      <c r="D76" s="42" t="s">
        <v>45</v>
      </c>
      <c r="E76" s="32"/>
      <c r="F76" s="101" t="s">
        <v>46</v>
      </c>
      <c r="G76" s="42" t="s">
        <v>45</v>
      </c>
      <c r="H76" s="32"/>
      <c r="I76" s="32"/>
      <c r="J76" s="102" t="s">
        <v>46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5" hidden="1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5" hidden="1" customHeight="1">
      <c r="A82" s="29"/>
      <c r="B82" s="30"/>
      <c r="C82" s="21" t="s">
        <v>83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5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0" t="str">
        <f>E7</f>
        <v>Železniční most v km 168,060</v>
      </c>
      <c r="F85" s="221"/>
      <c r="G85" s="221"/>
      <c r="H85" s="22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6" t="s">
        <v>81</v>
      </c>
      <c r="D86" s="29"/>
      <c r="E86" s="29"/>
      <c r="F86" s="29"/>
      <c r="G86" s="29"/>
      <c r="H86" s="29"/>
      <c r="I86" s="29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00" t="str">
        <f>E9</f>
        <v>SO 01 - Železniční most v km 168,060</v>
      </c>
      <c r="F87" s="222"/>
      <c r="G87" s="222"/>
      <c r="H87" s="22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5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6" t="s">
        <v>18</v>
      </c>
      <c r="D89" s="29"/>
      <c r="E89" s="29"/>
      <c r="F89" s="24" t="str">
        <f>F12</f>
        <v xml:space="preserve"> </v>
      </c>
      <c r="G89" s="29"/>
      <c r="H89" s="29"/>
      <c r="I89" s="26" t="s">
        <v>20</v>
      </c>
      <c r="J89" s="52" t="str">
        <f>IF(J12="","",J12)</f>
        <v>28. 8. 2019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5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2" hidden="1" customHeight="1">
      <c r="A91" s="29"/>
      <c r="B91" s="30"/>
      <c r="C91" s="26" t="s">
        <v>22</v>
      </c>
      <c r="D91" s="29"/>
      <c r="E91" s="29"/>
      <c r="F91" s="24" t="str">
        <f>E15</f>
        <v xml:space="preserve"> </v>
      </c>
      <c r="G91" s="29"/>
      <c r="H91" s="29"/>
      <c r="I91" s="26" t="s">
        <v>26</v>
      </c>
      <c r="J91" s="27" t="str">
        <f>E21</f>
        <v xml:space="preserve"> 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2" hidden="1" customHeight="1">
      <c r="A92" s="29"/>
      <c r="B92" s="30"/>
      <c r="C92" s="26" t="s">
        <v>25</v>
      </c>
      <c r="D92" s="29"/>
      <c r="E92" s="29"/>
      <c r="F92" s="24" t="str">
        <f>IF(E18="","",E18)</f>
        <v xml:space="preserve"> </v>
      </c>
      <c r="G92" s="29"/>
      <c r="H92" s="29"/>
      <c r="I92" s="26" t="s">
        <v>28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03" t="s">
        <v>84</v>
      </c>
      <c r="D94" s="95"/>
      <c r="E94" s="95"/>
      <c r="F94" s="95"/>
      <c r="G94" s="95"/>
      <c r="H94" s="95"/>
      <c r="I94" s="95"/>
      <c r="J94" s="104" t="s">
        <v>85</v>
      </c>
      <c r="K94" s="9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9" hidden="1" customHeight="1">
      <c r="A96" s="29"/>
      <c r="B96" s="30"/>
      <c r="C96" s="105" t="s">
        <v>86</v>
      </c>
      <c r="D96" s="29"/>
      <c r="E96" s="29"/>
      <c r="F96" s="29"/>
      <c r="G96" s="29"/>
      <c r="H96" s="29"/>
      <c r="I96" s="29"/>
      <c r="J96" s="68">
        <f>J133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7" t="s">
        <v>87</v>
      </c>
    </row>
    <row r="97" spans="2:12" s="9" customFormat="1" ht="24.95" hidden="1" customHeight="1">
      <c r="B97" s="106"/>
      <c r="D97" s="107" t="s">
        <v>88</v>
      </c>
      <c r="E97" s="108"/>
      <c r="F97" s="108"/>
      <c r="G97" s="108"/>
      <c r="H97" s="108"/>
      <c r="I97" s="108"/>
      <c r="J97" s="109">
        <f>J134</f>
        <v>0</v>
      </c>
      <c r="L97" s="106"/>
    </row>
    <row r="98" spans="2:12" s="9" customFormat="1" ht="24.95" hidden="1" customHeight="1">
      <c r="B98" s="106"/>
      <c r="D98" s="107" t="s">
        <v>89</v>
      </c>
      <c r="E98" s="108"/>
      <c r="F98" s="108"/>
      <c r="G98" s="108"/>
      <c r="H98" s="108"/>
      <c r="I98" s="108"/>
      <c r="J98" s="109">
        <f>J171</f>
        <v>0</v>
      </c>
      <c r="L98" s="106"/>
    </row>
    <row r="99" spans="2:12" s="10" customFormat="1" ht="19.899999999999999" hidden="1" customHeight="1">
      <c r="B99" s="110"/>
      <c r="D99" s="111" t="s">
        <v>90</v>
      </c>
      <c r="E99" s="112"/>
      <c r="F99" s="112"/>
      <c r="G99" s="112"/>
      <c r="H99" s="112"/>
      <c r="I99" s="112"/>
      <c r="J99" s="113">
        <f>J172</f>
        <v>0</v>
      </c>
      <c r="L99" s="110"/>
    </row>
    <row r="100" spans="2:12" s="10" customFormat="1" ht="19.899999999999999" hidden="1" customHeight="1">
      <c r="B100" s="110"/>
      <c r="D100" s="111" t="s">
        <v>91</v>
      </c>
      <c r="E100" s="112"/>
      <c r="F100" s="112"/>
      <c r="G100" s="112"/>
      <c r="H100" s="112"/>
      <c r="I100" s="112"/>
      <c r="J100" s="113">
        <f>J199</f>
        <v>0</v>
      </c>
      <c r="L100" s="110"/>
    </row>
    <row r="101" spans="2:12" s="10" customFormat="1" ht="14.85" hidden="1" customHeight="1">
      <c r="B101" s="110"/>
      <c r="D101" s="111" t="s">
        <v>92</v>
      </c>
      <c r="E101" s="112"/>
      <c r="F101" s="112"/>
      <c r="G101" s="112"/>
      <c r="H101" s="112"/>
      <c r="I101" s="112"/>
      <c r="J101" s="113">
        <f>J221</f>
        <v>0</v>
      </c>
      <c r="L101" s="110"/>
    </row>
    <row r="102" spans="2:12" s="10" customFormat="1" ht="19.899999999999999" hidden="1" customHeight="1">
      <c r="B102" s="110"/>
      <c r="D102" s="111" t="s">
        <v>93</v>
      </c>
      <c r="E102" s="112"/>
      <c r="F102" s="112"/>
      <c r="G102" s="112"/>
      <c r="H102" s="112"/>
      <c r="I102" s="112"/>
      <c r="J102" s="113">
        <f>J226</f>
        <v>0</v>
      </c>
      <c r="L102" s="110"/>
    </row>
    <row r="103" spans="2:12" s="10" customFormat="1" ht="19.899999999999999" hidden="1" customHeight="1">
      <c r="B103" s="110"/>
      <c r="D103" s="111" t="s">
        <v>94</v>
      </c>
      <c r="E103" s="112"/>
      <c r="F103" s="112"/>
      <c r="G103" s="112"/>
      <c r="H103" s="112"/>
      <c r="I103" s="112"/>
      <c r="J103" s="113">
        <f>J233</f>
        <v>0</v>
      </c>
      <c r="L103" s="110"/>
    </row>
    <row r="104" spans="2:12" s="10" customFormat="1" ht="19.899999999999999" hidden="1" customHeight="1">
      <c r="B104" s="110"/>
      <c r="D104" s="111" t="s">
        <v>95</v>
      </c>
      <c r="E104" s="112"/>
      <c r="F104" s="112"/>
      <c r="G104" s="112"/>
      <c r="H104" s="112"/>
      <c r="I104" s="112"/>
      <c r="J104" s="113">
        <f>J301</f>
        <v>0</v>
      </c>
      <c r="L104" s="110"/>
    </row>
    <row r="105" spans="2:12" s="10" customFormat="1" ht="19.899999999999999" hidden="1" customHeight="1">
      <c r="B105" s="110"/>
      <c r="D105" s="111" t="s">
        <v>96</v>
      </c>
      <c r="E105" s="112"/>
      <c r="F105" s="112"/>
      <c r="G105" s="112"/>
      <c r="H105" s="112"/>
      <c r="I105" s="112"/>
      <c r="J105" s="113">
        <f>J309</f>
        <v>0</v>
      </c>
      <c r="L105" s="110"/>
    </row>
    <row r="106" spans="2:12" s="9" customFormat="1" ht="24.95" hidden="1" customHeight="1">
      <c r="B106" s="106"/>
      <c r="D106" s="107" t="s">
        <v>97</v>
      </c>
      <c r="E106" s="108"/>
      <c r="F106" s="108"/>
      <c r="G106" s="108"/>
      <c r="H106" s="108"/>
      <c r="I106" s="108"/>
      <c r="J106" s="109">
        <f>J311</f>
        <v>0</v>
      </c>
      <c r="L106" s="106"/>
    </row>
    <row r="107" spans="2:12" s="10" customFormat="1" ht="19.899999999999999" hidden="1" customHeight="1">
      <c r="B107" s="110"/>
      <c r="D107" s="111" t="s">
        <v>98</v>
      </c>
      <c r="E107" s="112"/>
      <c r="F107" s="112"/>
      <c r="G107" s="112"/>
      <c r="H107" s="112"/>
      <c r="I107" s="112"/>
      <c r="J107" s="113">
        <f>J312</f>
        <v>0</v>
      </c>
      <c r="L107" s="110"/>
    </row>
    <row r="108" spans="2:12" s="9" customFormat="1" ht="24.95" hidden="1" customHeight="1">
      <c r="B108" s="106"/>
      <c r="D108" s="107" t="s">
        <v>99</v>
      </c>
      <c r="E108" s="108"/>
      <c r="F108" s="108"/>
      <c r="G108" s="108"/>
      <c r="H108" s="108"/>
      <c r="I108" s="108"/>
      <c r="J108" s="109">
        <f>J324</f>
        <v>0</v>
      </c>
      <c r="L108" s="106"/>
    </row>
    <row r="109" spans="2:12" s="10" customFormat="1" ht="19.899999999999999" hidden="1" customHeight="1">
      <c r="B109" s="110"/>
      <c r="D109" s="111" t="s">
        <v>100</v>
      </c>
      <c r="E109" s="112"/>
      <c r="F109" s="112"/>
      <c r="G109" s="112"/>
      <c r="H109" s="112"/>
      <c r="I109" s="112"/>
      <c r="J109" s="113">
        <f>J325</f>
        <v>0</v>
      </c>
      <c r="L109" s="110"/>
    </row>
    <row r="110" spans="2:12" s="10" customFormat="1" ht="19.899999999999999" hidden="1" customHeight="1">
      <c r="B110" s="110"/>
      <c r="D110" s="111" t="s">
        <v>101</v>
      </c>
      <c r="E110" s="112"/>
      <c r="F110" s="112"/>
      <c r="G110" s="112"/>
      <c r="H110" s="112"/>
      <c r="I110" s="112"/>
      <c r="J110" s="113">
        <f>J327</f>
        <v>0</v>
      </c>
      <c r="L110" s="110"/>
    </row>
    <row r="111" spans="2:12" s="10" customFormat="1" ht="19.899999999999999" hidden="1" customHeight="1">
      <c r="B111" s="110"/>
      <c r="D111" s="111" t="s">
        <v>102</v>
      </c>
      <c r="E111" s="112"/>
      <c r="F111" s="112"/>
      <c r="G111" s="112"/>
      <c r="H111" s="112"/>
      <c r="I111" s="112"/>
      <c r="J111" s="113">
        <f>J332</f>
        <v>0</v>
      </c>
      <c r="L111" s="110"/>
    </row>
    <row r="112" spans="2:12" s="10" customFormat="1" ht="19.899999999999999" hidden="1" customHeight="1">
      <c r="B112" s="110"/>
      <c r="D112" s="111" t="s">
        <v>103</v>
      </c>
      <c r="E112" s="112"/>
      <c r="F112" s="112"/>
      <c r="G112" s="112"/>
      <c r="H112" s="112"/>
      <c r="I112" s="112"/>
      <c r="J112" s="113">
        <f>J334</f>
        <v>0</v>
      </c>
      <c r="L112" s="110"/>
    </row>
    <row r="113" spans="1:31" s="10" customFormat="1" ht="19.899999999999999" hidden="1" customHeight="1">
      <c r="B113" s="110"/>
      <c r="D113" s="111" t="s">
        <v>104</v>
      </c>
      <c r="E113" s="112"/>
      <c r="F113" s="112"/>
      <c r="G113" s="112"/>
      <c r="H113" s="112"/>
      <c r="I113" s="112"/>
      <c r="J113" s="113">
        <f>J336</f>
        <v>0</v>
      </c>
      <c r="L113" s="110"/>
    </row>
    <row r="114" spans="1:31" s="2" customFormat="1" ht="21.75" hidden="1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6.95" hidden="1" customHeight="1">
      <c r="A115" s="29"/>
      <c r="B115" s="44"/>
      <c r="C115" s="45"/>
      <c r="D115" s="45"/>
      <c r="E115" s="45"/>
      <c r="F115" s="45"/>
      <c r="G115" s="45"/>
      <c r="H115" s="45"/>
      <c r="I115" s="45"/>
      <c r="J115" s="45"/>
      <c r="K115" s="45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ht="11.25" hidden="1"/>
    <row r="117" spans="1:31" ht="11.25" hidden="1"/>
    <row r="118" spans="1:31" ht="11.25" hidden="1"/>
    <row r="119" spans="1:31" s="2" customFormat="1" ht="6.95" customHeight="1">
      <c r="A119" s="29"/>
      <c r="B119" s="46"/>
      <c r="C119" s="47"/>
      <c r="D119" s="47"/>
      <c r="E119" s="47"/>
      <c r="F119" s="47"/>
      <c r="G119" s="47"/>
      <c r="H119" s="47"/>
      <c r="I119" s="47"/>
      <c r="J119" s="47"/>
      <c r="K119" s="47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24.95" customHeight="1">
      <c r="A120" s="29"/>
      <c r="B120" s="30"/>
      <c r="C120" s="21" t="s">
        <v>105</v>
      </c>
      <c r="D120" s="29"/>
      <c r="E120" s="29"/>
      <c r="F120" s="29"/>
      <c r="G120" s="29"/>
      <c r="H120" s="29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6.95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2" customHeight="1">
      <c r="A122" s="29"/>
      <c r="B122" s="30"/>
      <c r="C122" s="26" t="s">
        <v>14</v>
      </c>
      <c r="D122" s="29"/>
      <c r="E122" s="29"/>
      <c r="F122" s="29"/>
      <c r="G122" s="29"/>
      <c r="H122" s="29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6.5" customHeight="1">
      <c r="A123" s="29"/>
      <c r="B123" s="30"/>
      <c r="C123" s="29"/>
      <c r="D123" s="29"/>
      <c r="E123" s="220" t="str">
        <f>E7</f>
        <v>Železniční most v km 168,060</v>
      </c>
      <c r="F123" s="221"/>
      <c r="G123" s="221"/>
      <c r="H123" s="221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81</v>
      </c>
      <c r="D124" s="29"/>
      <c r="E124" s="29"/>
      <c r="F124" s="29"/>
      <c r="G124" s="29"/>
      <c r="H124" s="29"/>
      <c r="I124" s="29"/>
      <c r="J124" s="29"/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6.5" customHeight="1">
      <c r="A125" s="29"/>
      <c r="B125" s="30"/>
      <c r="C125" s="29"/>
      <c r="D125" s="29"/>
      <c r="E125" s="200" t="str">
        <f>E9</f>
        <v>SO 01 - Železniční most v km 168,060</v>
      </c>
      <c r="F125" s="222"/>
      <c r="G125" s="222"/>
      <c r="H125" s="222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6" t="s">
        <v>18</v>
      </c>
      <c r="D127" s="29"/>
      <c r="E127" s="29"/>
      <c r="F127" s="24" t="str">
        <f>F12</f>
        <v xml:space="preserve"> </v>
      </c>
      <c r="G127" s="29"/>
      <c r="H127" s="29"/>
      <c r="I127" s="26" t="s">
        <v>20</v>
      </c>
      <c r="J127" s="52" t="str">
        <f>IF(J12="","",J12)</f>
        <v>28. 8. 2019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6.9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2" customHeight="1">
      <c r="A129" s="29"/>
      <c r="B129" s="30"/>
      <c r="C129" s="26" t="s">
        <v>22</v>
      </c>
      <c r="D129" s="29"/>
      <c r="E129" s="29"/>
      <c r="F129" s="24" t="str">
        <f>E15</f>
        <v xml:space="preserve"> </v>
      </c>
      <c r="G129" s="29"/>
      <c r="H129" s="29"/>
      <c r="I129" s="26" t="s">
        <v>26</v>
      </c>
      <c r="J129" s="27" t="str">
        <f>E21</f>
        <v xml:space="preserve"> </v>
      </c>
      <c r="K129" s="29"/>
      <c r="L129" s="3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5.2" customHeight="1">
      <c r="A130" s="29"/>
      <c r="B130" s="30"/>
      <c r="C130" s="26" t="s">
        <v>25</v>
      </c>
      <c r="D130" s="29"/>
      <c r="E130" s="29"/>
      <c r="F130" s="24" t="str">
        <f>IF(E18="","",E18)</f>
        <v xml:space="preserve"> </v>
      </c>
      <c r="G130" s="29"/>
      <c r="H130" s="29"/>
      <c r="I130" s="26" t="s">
        <v>28</v>
      </c>
      <c r="J130" s="27" t="str">
        <f>E24</f>
        <v xml:space="preserve"> </v>
      </c>
      <c r="K130" s="29"/>
      <c r="L130" s="3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10.35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3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11" customFormat="1" ht="29.25" customHeight="1">
      <c r="A132" s="114"/>
      <c r="B132" s="115"/>
      <c r="C132" s="116" t="s">
        <v>106</v>
      </c>
      <c r="D132" s="117" t="s">
        <v>55</v>
      </c>
      <c r="E132" s="117" t="s">
        <v>51</v>
      </c>
      <c r="F132" s="117" t="s">
        <v>52</v>
      </c>
      <c r="G132" s="117" t="s">
        <v>107</v>
      </c>
      <c r="H132" s="117" t="s">
        <v>108</v>
      </c>
      <c r="I132" s="117" t="s">
        <v>109</v>
      </c>
      <c r="J132" s="117" t="s">
        <v>85</v>
      </c>
      <c r="K132" s="118" t="s">
        <v>110</v>
      </c>
      <c r="L132" s="119"/>
      <c r="M132" s="59" t="s">
        <v>1</v>
      </c>
      <c r="N132" s="60" t="s">
        <v>34</v>
      </c>
      <c r="O132" s="60" t="s">
        <v>111</v>
      </c>
      <c r="P132" s="60" t="s">
        <v>112</v>
      </c>
      <c r="Q132" s="60" t="s">
        <v>113</v>
      </c>
      <c r="R132" s="60" t="s">
        <v>114</v>
      </c>
      <c r="S132" s="60" t="s">
        <v>115</v>
      </c>
      <c r="T132" s="61" t="s">
        <v>116</v>
      </c>
      <c r="U132" s="114"/>
      <c r="V132" s="114"/>
      <c r="W132" s="114"/>
      <c r="X132" s="114"/>
      <c r="Y132" s="114"/>
      <c r="Z132" s="114"/>
      <c r="AA132" s="114"/>
      <c r="AB132" s="114"/>
      <c r="AC132" s="114"/>
      <c r="AD132" s="114"/>
      <c r="AE132" s="114"/>
    </row>
    <row r="133" spans="1:65" s="2" customFormat="1" ht="22.9" customHeight="1">
      <c r="A133" s="29"/>
      <c r="B133" s="30"/>
      <c r="C133" s="66" t="s">
        <v>117</v>
      </c>
      <c r="D133" s="29"/>
      <c r="E133" s="29"/>
      <c r="F133" s="29"/>
      <c r="G133" s="29"/>
      <c r="H133" s="29"/>
      <c r="I133" s="29"/>
      <c r="J133" s="120">
        <f>BK133</f>
        <v>0</v>
      </c>
      <c r="K133" s="29"/>
      <c r="L133" s="30"/>
      <c r="M133" s="62"/>
      <c r="N133" s="53"/>
      <c r="O133" s="63"/>
      <c r="P133" s="121">
        <f>P134+P171+P311+P324</f>
        <v>3512.9829480000003</v>
      </c>
      <c r="Q133" s="63"/>
      <c r="R133" s="121">
        <f>R134+R171+R311+R324</f>
        <v>177.65281621544798</v>
      </c>
      <c r="S133" s="63"/>
      <c r="T133" s="122">
        <f>T134+T171+T311+T324</f>
        <v>57.583472499999999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69</v>
      </c>
      <c r="AU133" s="17" t="s">
        <v>87</v>
      </c>
      <c r="BK133" s="123">
        <f>BK134+BK171+BK311+BK324</f>
        <v>0</v>
      </c>
    </row>
    <row r="134" spans="1:65" s="12" customFormat="1" ht="25.9" customHeight="1">
      <c r="B134" s="124"/>
      <c r="D134" s="125" t="s">
        <v>69</v>
      </c>
      <c r="E134" s="126" t="s">
        <v>77</v>
      </c>
      <c r="F134" s="126" t="s">
        <v>118</v>
      </c>
      <c r="J134" s="127">
        <f>BK134</f>
        <v>0</v>
      </c>
      <c r="L134" s="124"/>
      <c r="M134" s="128"/>
      <c r="N134" s="129"/>
      <c r="O134" s="129"/>
      <c r="P134" s="130">
        <f>SUM(P135:P170)</f>
        <v>255.78051399999998</v>
      </c>
      <c r="Q134" s="129"/>
      <c r="R134" s="130">
        <f>SUM(R135:R170)</f>
        <v>1.3384726000000002</v>
      </c>
      <c r="S134" s="129"/>
      <c r="T134" s="131">
        <f>SUM(T135:T170)</f>
        <v>0</v>
      </c>
      <c r="AR134" s="125" t="s">
        <v>77</v>
      </c>
      <c r="AT134" s="132" t="s">
        <v>69</v>
      </c>
      <c r="AU134" s="132" t="s">
        <v>70</v>
      </c>
      <c r="AY134" s="125" t="s">
        <v>119</v>
      </c>
      <c r="BK134" s="133">
        <f>SUM(BK135:BK170)</f>
        <v>0</v>
      </c>
    </row>
    <row r="135" spans="1:65" s="2" customFormat="1" ht="24.2" customHeight="1">
      <c r="A135" s="29"/>
      <c r="B135" s="134"/>
      <c r="C135" s="135" t="s">
        <v>77</v>
      </c>
      <c r="D135" s="135" t="s">
        <v>120</v>
      </c>
      <c r="E135" s="136" t="s">
        <v>121</v>
      </c>
      <c r="F135" s="137" t="s">
        <v>122</v>
      </c>
      <c r="G135" s="138" t="s">
        <v>123</v>
      </c>
      <c r="H135" s="139">
        <v>320.5</v>
      </c>
      <c r="I135" s="140">
        <v>0</v>
      </c>
      <c r="J135" s="140">
        <f>ROUND(I135*H135,2)</f>
        <v>0</v>
      </c>
      <c r="K135" s="137" t="s">
        <v>124</v>
      </c>
      <c r="L135" s="30"/>
      <c r="M135" s="141" t="s">
        <v>1</v>
      </c>
      <c r="N135" s="142" t="s">
        <v>35</v>
      </c>
      <c r="O135" s="143">
        <v>0.17199999999999999</v>
      </c>
      <c r="P135" s="143">
        <f>O135*H135</f>
        <v>55.125999999999998</v>
      </c>
      <c r="Q135" s="143">
        <v>0</v>
      </c>
      <c r="R135" s="143">
        <f>Q135*H135</f>
        <v>0</v>
      </c>
      <c r="S135" s="143">
        <v>0</v>
      </c>
      <c r="T135" s="14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45" t="s">
        <v>125</v>
      </c>
      <c r="AT135" s="145" t="s">
        <v>120</v>
      </c>
      <c r="AU135" s="145" t="s">
        <v>77</v>
      </c>
      <c r="AY135" s="17" t="s">
        <v>119</v>
      </c>
      <c r="BE135" s="146">
        <f>IF(N135="základní",J135,0)</f>
        <v>0</v>
      </c>
      <c r="BF135" s="146">
        <f>IF(N135="snížená",J135,0)</f>
        <v>0</v>
      </c>
      <c r="BG135" s="146">
        <f>IF(N135="zákl. přenesená",J135,0)</f>
        <v>0</v>
      </c>
      <c r="BH135" s="146">
        <f>IF(N135="sníž. přenesená",J135,0)</f>
        <v>0</v>
      </c>
      <c r="BI135" s="146">
        <f>IF(N135="nulová",J135,0)</f>
        <v>0</v>
      </c>
      <c r="BJ135" s="17" t="s">
        <v>77</v>
      </c>
      <c r="BK135" s="146">
        <f>ROUND(I135*H135,2)</f>
        <v>0</v>
      </c>
      <c r="BL135" s="17" t="s">
        <v>125</v>
      </c>
      <c r="BM135" s="145" t="s">
        <v>126</v>
      </c>
    </row>
    <row r="136" spans="1:65" s="13" customFormat="1" ht="11.25">
      <c r="B136" s="147"/>
      <c r="D136" s="148" t="s">
        <v>127</v>
      </c>
      <c r="E136" s="149" t="s">
        <v>1</v>
      </c>
      <c r="F136" s="150" t="s">
        <v>128</v>
      </c>
      <c r="H136" s="149" t="s">
        <v>1</v>
      </c>
      <c r="L136" s="147"/>
      <c r="M136" s="151"/>
      <c r="N136" s="152"/>
      <c r="O136" s="152"/>
      <c r="P136" s="152"/>
      <c r="Q136" s="152"/>
      <c r="R136" s="152"/>
      <c r="S136" s="152"/>
      <c r="T136" s="153"/>
      <c r="AT136" s="149" t="s">
        <v>127</v>
      </c>
      <c r="AU136" s="149" t="s">
        <v>77</v>
      </c>
      <c r="AV136" s="13" t="s">
        <v>77</v>
      </c>
      <c r="AW136" s="13" t="s">
        <v>27</v>
      </c>
      <c r="AX136" s="13" t="s">
        <v>70</v>
      </c>
      <c r="AY136" s="149" t="s">
        <v>119</v>
      </c>
    </row>
    <row r="137" spans="1:65" s="14" customFormat="1" ht="11.25">
      <c r="B137" s="154"/>
      <c r="D137" s="148" t="s">
        <v>127</v>
      </c>
      <c r="E137" s="155" t="s">
        <v>1</v>
      </c>
      <c r="F137" s="156" t="s">
        <v>129</v>
      </c>
      <c r="H137" s="157">
        <v>163.5</v>
      </c>
      <c r="L137" s="154"/>
      <c r="M137" s="158"/>
      <c r="N137" s="159"/>
      <c r="O137" s="159"/>
      <c r="P137" s="159"/>
      <c r="Q137" s="159"/>
      <c r="R137" s="159"/>
      <c r="S137" s="159"/>
      <c r="T137" s="160"/>
      <c r="AT137" s="155" t="s">
        <v>127</v>
      </c>
      <c r="AU137" s="155" t="s">
        <v>77</v>
      </c>
      <c r="AV137" s="14" t="s">
        <v>79</v>
      </c>
      <c r="AW137" s="14" t="s">
        <v>27</v>
      </c>
      <c r="AX137" s="14" t="s">
        <v>70</v>
      </c>
      <c r="AY137" s="155" t="s">
        <v>119</v>
      </c>
    </row>
    <row r="138" spans="1:65" s="14" customFormat="1" ht="11.25">
      <c r="B138" s="154"/>
      <c r="D138" s="148" t="s">
        <v>127</v>
      </c>
      <c r="E138" s="155" t="s">
        <v>1</v>
      </c>
      <c r="F138" s="156" t="s">
        <v>130</v>
      </c>
      <c r="H138" s="157">
        <v>157</v>
      </c>
      <c r="L138" s="154"/>
      <c r="M138" s="158"/>
      <c r="N138" s="159"/>
      <c r="O138" s="159"/>
      <c r="P138" s="159"/>
      <c r="Q138" s="159"/>
      <c r="R138" s="159"/>
      <c r="S138" s="159"/>
      <c r="T138" s="160"/>
      <c r="AT138" s="155" t="s">
        <v>127</v>
      </c>
      <c r="AU138" s="155" t="s">
        <v>77</v>
      </c>
      <c r="AV138" s="14" t="s">
        <v>79</v>
      </c>
      <c r="AW138" s="14" t="s">
        <v>27</v>
      </c>
      <c r="AX138" s="14" t="s">
        <v>70</v>
      </c>
      <c r="AY138" s="155" t="s">
        <v>119</v>
      </c>
    </row>
    <row r="139" spans="1:65" s="15" customFormat="1" ht="11.25">
      <c r="B139" s="161"/>
      <c r="D139" s="148" t="s">
        <v>127</v>
      </c>
      <c r="E139" s="162" t="s">
        <v>1</v>
      </c>
      <c r="F139" s="163" t="s">
        <v>131</v>
      </c>
      <c r="H139" s="164">
        <v>320.5</v>
      </c>
      <c r="L139" s="161"/>
      <c r="M139" s="165"/>
      <c r="N139" s="166"/>
      <c r="O139" s="166"/>
      <c r="P139" s="166"/>
      <c r="Q139" s="166"/>
      <c r="R139" s="166"/>
      <c r="S139" s="166"/>
      <c r="T139" s="167"/>
      <c r="AT139" s="162" t="s">
        <v>127</v>
      </c>
      <c r="AU139" s="162" t="s">
        <v>77</v>
      </c>
      <c r="AV139" s="15" t="s">
        <v>125</v>
      </c>
      <c r="AW139" s="15" t="s">
        <v>27</v>
      </c>
      <c r="AX139" s="15" t="s">
        <v>77</v>
      </c>
      <c r="AY139" s="162" t="s">
        <v>119</v>
      </c>
    </row>
    <row r="140" spans="1:65" s="2" customFormat="1" ht="14.45" customHeight="1">
      <c r="A140" s="29"/>
      <c r="B140" s="134"/>
      <c r="C140" s="135" t="s">
        <v>79</v>
      </c>
      <c r="D140" s="135" t="s">
        <v>120</v>
      </c>
      <c r="E140" s="136" t="s">
        <v>132</v>
      </c>
      <c r="F140" s="137" t="s">
        <v>133</v>
      </c>
      <c r="G140" s="138" t="s">
        <v>123</v>
      </c>
      <c r="H140" s="139">
        <v>320.5</v>
      </c>
      <c r="I140" s="140">
        <v>0</v>
      </c>
      <c r="J140" s="140">
        <f>ROUND(I140*H140,2)</f>
        <v>0</v>
      </c>
      <c r="K140" s="137" t="s">
        <v>124</v>
      </c>
      <c r="L140" s="30"/>
      <c r="M140" s="141" t="s">
        <v>1</v>
      </c>
      <c r="N140" s="142" t="s">
        <v>35</v>
      </c>
      <c r="O140" s="143">
        <v>7.0000000000000007E-2</v>
      </c>
      <c r="P140" s="143">
        <f>O140*H140</f>
        <v>22.435000000000002</v>
      </c>
      <c r="Q140" s="143">
        <v>1.8000000000000001E-4</v>
      </c>
      <c r="R140" s="143">
        <f>Q140*H140</f>
        <v>5.7690000000000005E-2</v>
      </c>
      <c r="S140" s="143">
        <v>0</v>
      </c>
      <c r="T140" s="144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45" t="s">
        <v>125</v>
      </c>
      <c r="AT140" s="145" t="s">
        <v>120</v>
      </c>
      <c r="AU140" s="145" t="s">
        <v>77</v>
      </c>
      <c r="AY140" s="17" t="s">
        <v>119</v>
      </c>
      <c r="BE140" s="146">
        <f>IF(N140="základní",J140,0)</f>
        <v>0</v>
      </c>
      <c r="BF140" s="146">
        <f>IF(N140="snížená",J140,0)</f>
        <v>0</v>
      </c>
      <c r="BG140" s="146">
        <f>IF(N140="zákl. přenesená",J140,0)</f>
        <v>0</v>
      </c>
      <c r="BH140" s="146">
        <f>IF(N140="sníž. přenesená",J140,0)</f>
        <v>0</v>
      </c>
      <c r="BI140" s="146">
        <f>IF(N140="nulová",J140,0)</f>
        <v>0</v>
      </c>
      <c r="BJ140" s="17" t="s">
        <v>77</v>
      </c>
      <c r="BK140" s="146">
        <f>ROUND(I140*H140,2)</f>
        <v>0</v>
      </c>
      <c r="BL140" s="17" t="s">
        <v>125</v>
      </c>
      <c r="BM140" s="145" t="s">
        <v>134</v>
      </c>
    </row>
    <row r="141" spans="1:65" s="14" customFormat="1" ht="11.25">
      <c r="B141" s="154"/>
      <c r="D141" s="148" t="s">
        <v>127</v>
      </c>
      <c r="E141" s="155" t="s">
        <v>1</v>
      </c>
      <c r="F141" s="156" t="s">
        <v>135</v>
      </c>
      <c r="H141" s="157">
        <v>320.5</v>
      </c>
      <c r="L141" s="154"/>
      <c r="M141" s="158"/>
      <c r="N141" s="159"/>
      <c r="O141" s="159"/>
      <c r="P141" s="159"/>
      <c r="Q141" s="159"/>
      <c r="R141" s="159"/>
      <c r="S141" s="159"/>
      <c r="T141" s="160"/>
      <c r="AT141" s="155" t="s">
        <v>127</v>
      </c>
      <c r="AU141" s="155" t="s">
        <v>77</v>
      </c>
      <c r="AV141" s="14" t="s">
        <v>79</v>
      </c>
      <c r="AW141" s="14" t="s">
        <v>27</v>
      </c>
      <c r="AX141" s="14" t="s">
        <v>77</v>
      </c>
      <c r="AY141" s="155" t="s">
        <v>119</v>
      </c>
    </row>
    <row r="142" spans="1:65" s="2" customFormat="1" ht="14.45" customHeight="1">
      <c r="A142" s="29"/>
      <c r="B142" s="134"/>
      <c r="C142" s="135" t="s">
        <v>136</v>
      </c>
      <c r="D142" s="135" t="s">
        <v>120</v>
      </c>
      <c r="E142" s="136" t="s">
        <v>137</v>
      </c>
      <c r="F142" s="137" t="s">
        <v>138</v>
      </c>
      <c r="G142" s="138" t="s">
        <v>139</v>
      </c>
      <c r="H142" s="139">
        <v>32.049999999999997</v>
      </c>
      <c r="I142" s="140">
        <v>0</v>
      </c>
      <c r="J142" s="140">
        <f>ROUND(I142*H142,2)</f>
        <v>0</v>
      </c>
      <c r="K142" s="137" t="s">
        <v>124</v>
      </c>
      <c r="L142" s="30"/>
      <c r="M142" s="141" t="s">
        <v>1</v>
      </c>
      <c r="N142" s="142" t="s">
        <v>35</v>
      </c>
      <c r="O142" s="143">
        <v>9.7000000000000003E-2</v>
      </c>
      <c r="P142" s="143">
        <f>O142*H142</f>
        <v>3.1088499999999999</v>
      </c>
      <c r="Q142" s="143">
        <v>0</v>
      </c>
      <c r="R142" s="143">
        <f>Q142*H142</f>
        <v>0</v>
      </c>
      <c r="S142" s="143">
        <v>0</v>
      </c>
      <c r="T142" s="144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45" t="s">
        <v>125</v>
      </c>
      <c r="AT142" s="145" t="s">
        <v>120</v>
      </c>
      <c r="AU142" s="145" t="s">
        <v>77</v>
      </c>
      <c r="AY142" s="17" t="s">
        <v>119</v>
      </c>
      <c r="BE142" s="146">
        <f>IF(N142="základní",J142,0)</f>
        <v>0</v>
      </c>
      <c r="BF142" s="146">
        <f>IF(N142="snížená",J142,0)</f>
        <v>0</v>
      </c>
      <c r="BG142" s="146">
        <f>IF(N142="zákl. přenesená",J142,0)</f>
        <v>0</v>
      </c>
      <c r="BH142" s="146">
        <f>IF(N142="sníž. přenesená",J142,0)</f>
        <v>0</v>
      </c>
      <c r="BI142" s="146">
        <f>IF(N142="nulová",J142,0)</f>
        <v>0</v>
      </c>
      <c r="BJ142" s="17" t="s">
        <v>77</v>
      </c>
      <c r="BK142" s="146">
        <f>ROUND(I142*H142,2)</f>
        <v>0</v>
      </c>
      <c r="BL142" s="17" t="s">
        <v>125</v>
      </c>
      <c r="BM142" s="145" t="s">
        <v>140</v>
      </c>
    </row>
    <row r="143" spans="1:65" s="14" customFormat="1" ht="11.25">
      <c r="B143" s="154"/>
      <c r="D143" s="148" t="s">
        <v>127</v>
      </c>
      <c r="E143" s="155" t="s">
        <v>1</v>
      </c>
      <c r="F143" s="156" t="s">
        <v>141</v>
      </c>
      <c r="H143" s="157">
        <v>32.049999999999997</v>
      </c>
      <c r="L143" s="154"/>
      <c r="M143" s="158"/>
      <c r="N143" s="159"/>
      <c r="O143" s="159"/>
      <c r="P143" s="159"/>
      <c r="Q143" s="159"/>
      <c r="R143" s="159"/>
      <c r="S143" s="159"/>
      <c r="T143" s="160"/>
      <c r="AT143" s="155" t="s">
        <v>127</v>
      </c>
      <c r="AU143" s="155" t="s">
        <v>77</v>
      </c>
      <c r="AV143" s="14" t="s">
        <v>79</v>
      </c>
      <c r="AW143" s="14" t="s">
        <v>27</v>
      </c>
      <c r="AX143" s="14" t="s">
        <v>77</v>
      </c>
      <c r="AY143" s="155" t="s">
        <v>119</v>
      </c>
    </row>
    <row r="144" spans="1:65" s="2" customFormat="1" ht="24.2" customHeight="1">
      <c r="A144" s="29"/>
      <c r="B144" s="134"/>
      <c r="C144" s="135" t="s">
        <v>125</v>
      </c>
      <c r="D144" s="135" t="s">
        <v>120</v>
      </c>
      <c r="E144" s="136" t="s">
        <v>142</v>
      </c>
      <c r="F144" s="137" t="s">
        <v>143</v>
      </c>
      <c r="G144" s="138" t="s">
        <v>139</v>
      </c>
      <c r="H144" s="139">
        <v>26.294</v>
      </c>
      <c r="I144" s="140">
        <v>0</v>
      </c>
      <c r="J144" s="140">
        <f>ROUND(I144*H144,2)</f>
        <v>0</v>
      </c>
      <c r="K144" s="137" t="s">
        <v>124</v>
      </c>
      <c r="L144" s="30"/>
      <c r="M144" s="141" t="s">
        <v>1</v>
      </c>
      <c r="N144" s="142" t="s">
        <v>35</v>
      </c>
      <c r="O144" s="143">
        <v>0.64300000000000002</v>
      </c>
      <c r="P144" s="143">
        <f>O144*H144</f>
        <v>16.907042000000001</v>
      </c>
      <c r="Q144" s="143">
        <v>0</v>
      </c>
      <c r="R144" s="143">
        <f>Q144*H144</f>
        <v>0</v>
      </c>
      <c r="S144" s="143">
        <v>0</v>
      </c>
      <c r="T144" s="144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45" t="s">
        <v>125</v>
      </c>
      <c r="AT144" s="145" t="s">
        <v>120</v>
      </c>
      <c r="AU144" s="145" t="s">
        <v>77</v>
      </c>
      <c r="AY144" s="17" t="s">
        <v>119</v>
      </c>
      <c r="BE144" s="146">
        <f>IF(N144="základní",J144,0)</f>
        <v>0</v>
      </c>
      <c r="BF144" s="146">
        <f>IF(N144="snížená",J144,0)</f>
        <v>0</v>
      </c>
      <c r="BG144" s="146">
        <f>IF(N144="zákl. přenesená",J144,0)</f>
        <v>0</v>
      </c>
      <c r="BH144" s="146">
        <f>IF(N144="sníž. přenesená",J144,0)</f>
        <v>0</v>
      </c>
      <c r="BI144" s="146">
        <f>IF(N144="nulová",J144,0)</f>
        <v>0</v>
      </c>
      <c r="BJ144" s="17" t="s">
        <v>77</v>
      </c>
      <c r="BK144" s="146">
        <f>ROUND(I144*H144,2)</f>
        <v>0</v>
      </c>
      <c r="BL144" s="17" t="s">
        <v>125</v>
      </c>
      <c r="BM144" s="145" t="s">
        <v>144</v>
      </c>
    </row>
    <row r="145" spans="1:65" s="14" customFormat="1" ht="11.25">
      <c r="B145" s="154"/>
      <c r="D145" s="148" t="s">
        <v>127</v>
      </c>
      <c r="E145" s="155" t="s">
        <v>1</v>
      </c>
      <c r="F145" s="156" t="s">
        <v>145</v>
      </c>
      <c r="H145" s="157">
        <v>16.382999999999999</v>
      </c>
      <c r="L145" s="154"/>
      <c r="M145" s="158"/>
      <c r="N145" s="159"/>
      <c r="O145" s="159"/>
      <c r="P145" s="159"/>
      <c r="Q145" s="159"/>
      <c r="R145" s="159"/>
      <c r="S145" s="159"/>
      <c r="T145" s="160"/>
      <c r="AT145" s="155" t="s">
        <v>127</v>
      </c>
      <c r="AU145" s="155" t="s">
        <v>77</v>
      </c>
      <c r="AV145" s="14" t="s">
        <v>79</v>
      </c>
      <c r="AW145" s="14" t="s">
        <v>27</v>
      </c>
      <c r="AX145" s="14" t="s">
        <v>70</v>
      </c>
      <c r="AY145" s="155" t="s">
        <v>119</v>
      </c>
    </row>
    <row r="146" spans="1:65" s="14" customFormat="1" ht="11.25">
      <c r="B146" s="154"/>
      <c r="D146" s="148" t="s">
        <v>127</v>
      </c>
      <c r="E146" s="155" t="s">
        <v>1</v>
      </c>
      <c r="F146" s="156" t="s">
        <v>146</v>
      </c>
      <c r="H146" s="157">
        <v>1.4</v>
      </c>
      <c r="L146" s="154"/>
      <c r="M146" s="158"/>
      <c r="N146" s="159"/>
      <c r="O146" s="159"/>
      <c r="P146" s="159"/>
      <c r="Q146" s="159"/>
      <c r="R146" s="159"/>
      <c r="S146" s="159"/>
      <c r="T146" s="160"/>
      <c r="AT146" s="155" t="s">
        <v>127</v>
      </c>
      <c r="AU146" s="155" t="s">
        <v>77</v>
      </c>
      <c r="AV146" s="14" t="s">
        <v>79</v>
      </c>
      <c r="AW146" s="14" t="s">
        <v>27</v>
      </c>
      <c r="AX146" s="14" t="s">
        <v>70</v>
      </c>
      <c r="AY146" s="155" t="s">
        <v>119</v>
      </c>
    </row>
    <row r="147" spans="1:65" s="14" customFormat="1" ht="11.25">
      <c r="B147" s="154"/>
      <c r="D147" s="148" t="s">
        <v>127</v>
      </c>
      <c r="E147" s="155" t="s">
        <v>1</v>
      </c>
      <c r="F147" s="156" t="s">
        <v>147</v>
      </c>
      <c r="H147" s="157">
        <v>8.5109999999999992</v>
      </c>
      <c r="L147" s="154"/>
      <c r="M147" s="158"/>
      <c r="N147" s="159"/>
      <c r="O147" s="159"/>
      <c r="P147" s="159"/>
      <c r="Q147" s="159"/>
      <c r="R147" s="159"/>
      <c r="S147" s="159"/>
      <c r="T147" s="160"/>
      <c r="AT147" s="155" t="s">
        <v>127</v>
      </c>
      <c r="AU147" s="155" t="s">
        <v>77</v>
      </c>
      <c r="AV147" s="14" t="s">
        <v>79</v>
      </c>
      <c r="AW147" s="14" t="s">
        <v>27</v>
      </c>
      <c r="AX147" s="14" t="s">
        <v>70</v>
      </c>
      <c r="AY147" s="155" t="s">
        <v>119</v>
      </c>
    </row>
    <row r="148" spans="1:65" s="15" customFormat="1" ht="11.25">
      <c r="B148" s="161"/>
      <c r="D148" s="148" t="s">
        <v>127</v>
      </c>
      <c r="E148" s="162" t="s">
        <v>1</v>
      </c>
      <c r="F148" s="163" t="s">
        <v>131</v>
      </c>
      <c r="H148" s="164">
        <v>26.293999999999997</v>
      </c>
      <c r="L148" s="161"/>
      <c r="M148" s="165"/>
      <c r="N148" s="166"/>
      <c r="O148" s="166"/>
      <c r="P148" s="166"/>
      <c r="Q148" s="166"/>
      <c r="R148" s="166"/>
      <c r="S148" s="166"/>
      <c r="T148" s="167"/>
      <c r="AT148" s="162" t="s">
        <v>127</v>
      </c>
      <c r="AU148" s="162" t="s">
        <v>77</v>
      </c>
      <c r="AV148" s="15" t="s">
        <v>125</v>
      </c>
      <c r="AW148" s="15" t="s">
        <v>27</v>
      </c>
      <c r="AX148" s="15" t="s">
        <v>77</v>
      </c>
      <c r="AY148" s="162" t="s">
        <v>119</v>
      </c>
    </row>
    <row r="149" spans="1:65" s="2" customFormat="1" ht="24.2" customHeight="1">
      <c r="A149" s="29"/>
      <c r="B149" s="134"/>
      <c r="C149" s="135" t="s">
        <v>148</v>
      </c>
      <c r="D149" s="135" t="s">
        <v>120</v>
      </c>
      <c r="E149" s="136" t="s">
        <v>149</v>
      </c>
      <c r="F149" s="137" t="s">
        <v>150</v>
      </c>
      <c r="G149" s="138" t="s">
        <v>139</v>
      </c>
      <c r="H149" s="139">
        <v>58.344000000000001</v>
      </c>
      <c r="I149" s="140">
        <v>0</v>
      </c>
      <c r="J149" s="140">
        <f>ROUND(I149*H149,2)</f>
        <v>0</v>
      </c>
      <c r="K149" s="137" t="s">
        <v>124</v>
      </c>
      <c r="L149" s="30"/>
      <c r="M149" s="141" t="s">
        <v>1</v>
      </c>
      <c r="N149" s="142" t="s">
        <v>35</v>
      </c>
      <c r="O149" s="143">
        <v>0.34499999999999997</v>
      </c>
      <c r="P149" s="143">
        <f>O149*H149</f>
        <v>20.128679999999999</v>
      </c>
      <c r="Q149" s="143">
        <v>0</v>
      </c>
      <c r="R149" s="143">
        <f>Q149*H149</f>
        <v>0</v>
      </c>
      <c r="S149" s="143">
        <v>0</v>
      </c>
      <c r="T149" s="144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45" t="s">
        <v>125</v>
      </c>
      <c r="AT149" s="145" t="s">
        <v>120</v>
      </c>
      <c r="AU149" s="145" t="s">
        <v>77</v>
      </c>
      <c r="AY149" s="17" t="s">
        <v>119</v>
      </c>
      <c r="BE149" s="146">
        <f>IF(N149="základní",J149,0)</f>
        <v>0</v>
      </c>
      <c r="BF149" s="146">
        <f>IF(N149="snížená",J149,0)</f>
        <v>0</v>
      </c>
      <c r="BG149" s="146">
        <f>IF(N149="zákl. přenesená",J149,0)</f>
        <v>0</v>
      </c>
      <c r="BH149" s="146">
        <f>IF(N149="sníž. přenesená",J149,0)</f>
        <v>0</v>
      </c>
      <c r="BI149" s="146">
        <f>IF(N149="nulová",J149,0)</f>
        <v>0</v>
      </c>
      <c r="BJ149" s="17" t="s">
        <v>77</v>
      </c>
      <c r="BK149" s="146">
        <f>ROUND(I149*H149,2)</f>
        <v>0</v>
      </c>
      <c r="BL149" s="17" t="s">
        <v>125</v>
      </c>
      <c r="BM149" s="145" t="s">
        <v>151</v>
      </c>
    </row>
    <row r="150" spans="1:65" s="14" customFormat="1" ht="11.25">
      <c r="B150" s="154"/>
      <c r="D150" s="148" t="s">
        <v>127</v>
      </c>
      <c r="E150" s="155" t="s">
        <v>1</v>
      </c>
      <c r="F150" s="156" t="s">
        <v>152</v>
      </c>
      <c r="H150" s="157">
        <v>58.344000000000001</v>
      </c>
      <c r="L150" s="154"/>
      <c r="M150" s="158"/>
      <c r="N150" s="159"/>
      <c r="O150" s="159"/>
      <c r="P150" s="159"/>
      <c r="Q150" s="159"/>
      <c r="R150" s="159"/>
      <c r="S150" s="159"/>
      <c r="T150" s="160"/>
      <c r="AT150" s="155" t="s">
        <v>127</v>
      </c>
      <c r="AU150" s="155" t="s">
        <v>77</v>
      </c>
      <c r="AV150" s="14" t="s">
        <v>79</v>
      </c>
      <c r="AW150" s="14" t="s">
        <v>27</v>
      </c>
      <c r="AX150" s="14" t="s">
        <v>77</v>
      </c>
      <c r="AY150" s="155" t="s">
        <v>119</v>
      </c>
    </row>
    <row r="151" spans="1:65" s="2" customFormat="1" ht="24.2" customHeight="1">
      <c r="A151" s="29"/>
      <c r="B151" s="134"/>
      <c r="C151" s="135" t="s">
        <v>153</v>
      </c>
      <c r="D151" s="135" t="s">
        <v>120</v>
      </c>
      <c r="E151" s="136" t="s">
        <v>154</v>
      </c>
      <c r="F151" s="137" t="s">
        <v>155</v>
      </c>
      <c r="G151" s="138" t="s">
        <v>139</v>
      </c>
      <c r="H151" s="139">
        <v>58.344000000000001</v>
      </c>
      <c r="I151" s="140">
        <v>0</v>
      </c>
      <c r="J151" s="140">
        <f>ROUND(I151*H151,2)</f>
        <v>0</v>
      </c>
      <c r="K151" s="137" t="s">
        <v>124</v>
      </c>
      <c r="L151" s="30"/>
      <c r="M151" s="141" t="s">
        <v>1</v>
      </c>
      <c r="N151" s="142" t="s">
        <v>35</v>
      </c>
      <c r="O151" s="143">
        <v>8.3000000000000004E-2</v>
      </c>
      <c r="P151" s="143">
        <f>O151*H151</f>
        <v>4.8425520000000004</v>
      </c>
      <c r="Q151" s="143">
        <v>0</v>
      </c>
      <c r="R151" s="143">
        <f>Q151*H151</f>
        <v>0</v>
      </c>
      <c r="S151" s="143">
        <v>0</v>
      </c>
      <c r="T151" s="144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45" t="s">
        <v>125</v>
      </c>
      <c r="AT151" s="145" t="s">
        <v>120</v>
      </c>
      <c r="AU151" s="145" t="s">
        <v>77</v>
      </c>
      <c r="AY151" s="17" t="s">
        <v>119</v>
      </c>
      <c r="BE151" s="146">
        <f>IF(N151="základní",J151,0)</f>
        <v>0</v>
      </c>
      <c r="BF151" s="146">
        <f>IF(N151="snížená",J151,0)</f>
        <v>0</v>
      </c>
      <c r="BG151" s="146">
        <f>IF(N151="zákl. přenesená",J151,0)</f>
        <v>0</v>
      </c>
      <c r="BH151" s="146">
        <f>IF(N151="sníž. přenesená",J151,0)</f>
        <v>0</v>
      </c>
      <c r="BI151" s="146">
        <f>IF(N151="nulová",J151,0)</f>
        <v>0</v>
      </c>
      <c r="BJ151" s="17" t="s">
        <v>77</v>
      </c>
      <c r="BK151" s="146">
        <f>ROUND(I151*H151,2)</f>
        <v>0</v>
      </c>
      <c r="BL151" s="17" t="s">
        <v>125</v>
      </c>
      <c r="BM151" s="145" t="s">
        <v>156</v>
      </c>
    </row>
    <row r="152" spans="1:65" s="14" customFormat="1" ht="11.25">
      <c r="B152" s="154"/>
      <c r="D152" s="148" t="s">
        <v>127</v>
      </c>
      <c r="E152" s="155" t="s">
        <v>1</v>
      </c>
      <c r="F152" s="156" t="s">
        <v>157</v>
      </c>
      <c r="H152" s="157">
        <v>58.344000000000001</v>
      </c>
      <c r="L152" s="154"/>
      <c r="M152" s="158"/>
      <c r="N152" s="159"/>
      <c r="O152" s="159"/>
      <c r="P152" s="159"/>
      <c r="Q152" s="159"/>
      <c r="R152" s="159"/>
      <c r="S152" s="159"/>
      <c r="T152" s="160"/>
      <c r="AT152" s="155" t="s">
        <v>127</v>
      </c>
      <c r="AU152" s="155" t="s">
        <v>77</v>
      </c>
      <c r="AV152" s="14" t="s">
        <v>79</v>
      </c>
      <c r="AW152" s="14" t="s">
        <v>27</v>
      </c>
      <c r="AX152" s="14" t="s">
        <v>77</v>
      </c>
      <c r="AY152" s="155" t="s">
        <v>119</v>
      </c>
    </row>
    <row r="153" spans="1:65" s="2" customFormat="1" ht="24.2" customHeight="1">
      <c r="A153" s="29"/>
      <c r="B153" s="134"/>
      <c r="C153" s="135" t="s">
        <v>158</v>
      </c>
      <c r="D153" s="135" t="s">
        <v>120</v>
      </c>
      <c r="E153" s="136" t="s">
        <v>159</v>
      </c>
      <c r="F153" s="137" t="s">
        <v>160</v>
      </c>
      <c r="G153" s="138" t="s">
        <v>139</v>
      </c>
      <c r="H153" s="139">
        <v>148.66499999999999</v>
      </c>
      <c r="I153" s="140">
        <v>0</v>
      </c>
      <c r="J153" s="140">
        <f>ROUND(I153*H153,2)</f>
        <v>0</v>
      </c>
      <c r="K153" s="137" t="s">
        <v>124</v>
      </c>
      <c r="L153" s="30"/>
      <c r="M153" s="141" t="s">
        <v>1</v>
      </c>
      <c r="N153" s="142" t="s">
        <v>35</v>
      </c>
      <c r="O153" s="143">
        <v>4.0000000000000001E-3</v>
      </c>
      <c r="P153" s="143">
        <f>O153*H153</f>
        <v>0.59465999999999997</v>
      </c>
      <c r="Q153" s="143">
        <v>0</v>
      </c>
      <c r="R153" s="143">
        <f>Q153*H153</f>
        <v>0</v>
      </c>
      <c r="S153" s="143">
        <v>0</v>
      </c>
      <c r="T153" s="14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45" t="s">
        <v>125</v>
      </c>
      <c r="AT153" s="145" t="s">
        <v>120</v>
      </c>
      <c r="AU153" s="145" t="s">
        <v>77</v>
      </c>
      <c r="AY153" s="17" t="s">
        <v>119</v>
      </c>
      <c r="BE153" s="146">
        <f>IF(N153="základní",J153,0)</f>
        <v>0</v>
      </c>
      <c r="BF153" s="146">
        <f>IF(N153="snížená",J153,0)</f>
        <v>0</v>
      </c>
      <c r="BG153" s="146">
        <f>IF(N153="zákl. přenesená",J153,0)</f>
        <v>0</v>
      </c>
      <c r="BH153" s="146">
        <f>IF(N153="sníž. přenesená",J153,0)</f>
        <v>0</v>
      </c>
      <c r="BI153" s="146">
        <f>IF(N153="nulová",J153,0)</f>
        <v>0</v>
      </c>
      <c r="BJ153" s="17" t="s">
        <v>77</v>
      </c>
      <c r="BK153" s="146">
        <f>ROUND(I153*H153,2)</f>
        <v>0</v>
      </c>
      <c r="BL153" s="17" t="s">
        <v>125</v>
      </c>
      <c r="BM153" s="145" t="s">
        <v>161</v>
      </c>
    </row>
    <row r="154" spans="1:65" s="13" customFormat="1" ht="11.25">
      <c r="B154" s="147"/>
      <c r="D154" s="148" t="s">
        <v>127</v>
      </c>
      <c r="E154" s="149" t="s">
        <v>1</v>
      </c>
      <c r="F154" s="150" t="s">
        <v>162</v>
      </c>
      <c r="H154" s="149" t="s">
        <v>1</v>
      </c>
      <c r="L154" s="147"/>
      <c r="M154" s="151"/>
      <c r="N154" s="152"/>
      <c r="O154" s="152"/>
      <c r="P154" s="152"/>
      <c r="Q154" s="152"/>
      <c r="R154" s="152"/>
      <c r="S154" s="152"/>
      <c r="T154" s="153"/>
      <c r="AT154" s="149" t="s">
        <v>127</v>
      </c>
      <c r="AU154" s="149" t="s">
        <v>77</v>
      </c>
      <c r="AV154" s="13" t="s">
        <v>77</v>
      </c>
      <c r="AW154" s="13" t="s">
        <v>27</v>
      </c>
      <c r="AX154" s="13" t="s">
        <v>70</v>
      </c>
      <c r="AY154" s="149" t="s">
        <v>119</v>
      </c>
    </row>
    <row r="155" spans="1:65" s="14" customFormat="1" ht="11.25">
      <c r="B155" s="154"/>
      <c r="D155" s="148" t="s">
        <v>127</v>
      </c>
      <c r="E155" s="155" t="s">
        <v>1</v>
      </c>
      <c r="F155" s="156" t="s">
        <v>163</v>
      </c>
      <c r="H155" s="157">
        <v>148.66499999999999</v>
      </c>
      <c r="L155" s="154"/>
      <c r="M155" s="158"/>
      <c r="N155" s="159"/>
      <c r="O155" s="159"/>
      <c r="P155" s="159"/>
      <c r="Q155" s="159"/>
      <c r="R155" s="159"/>
      <c r="S155" s="159"/>
      <c r="T155" s="160"/>
      <c r="AT155" s="155" t="s">
        <v>127</v>
      </c>
      <c r="AU155" s="155" t="s">
        <v>77</v>
      </c>
      <c r="AV155" s="14" t="s">
        <v>79</v>
      </c>
      <c r="AW155" s="14" t="s">
        <v>27</v>
      </c>
      <c r="AX155" s="14" t="s">
        <v>77</v>
      </c>
      <c r="AY155" s="155" t="s">
        <v>119</v>
      </c>
    </row>
    <row r="156" spans="1:65" s="2" customFormat="1" ht="24.2" customHeight="1">
      <c r="A156" s="29"/>
      <c r="B156" s="134"/>
      <c r="C156" s="135" t="s">
        <v>164</v>
      </c>
      <c r="D156" s="135" t="s">
        <v>120</v>
      </c>
      <c r="E156" s="136" t="s">
        <v>165</v>
      </c>
      <c r="F156" s="137" t="s">
        <v>166</v>
      </c>
      <c r="G156" s="138" t="s">
        <v>139</v>
      </c>
      <c r="H156" s="139">
        <v>16.382999999999999</v>
      </c>
      <c r="I156" s="140">
        <v>0</v>
      </c>
      <c r="J156" s="140">
        <f>ROUND(I156*H156,2)</f>
        <v>0</v>
      </c>
      <c r="K156" s="137" t="s">
        <v>124</v>
      </c>
      <c r="L156" s="30"/>
      <c r="M156" s="141" t="s">
        <v>1</v>
      </c>
      <c r="N156" s="142" t="s">
        <v>35</v>
      </c>
      <c r="O156" s="143">
        <v>0.31</v>
      </c>
      <c r="P156" s="143">
        <f>O156*H156</f>
        <v>5.0787299999999993</v>
      </c>
      <c r="Q156" s="143">
        <v>0</v>
      </c>
      <c r="R156" s="143">
        <f>Q156*H156</f>
        <v>0</v>
      </c>
      <c r="S156" s="143">
        <v>0</v>
      </c>
      <c r="T156" s="144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45" t="s">
        <v>125</v>
      </c>
      <c r="AT156" s="145" t="s">
        <v>120</v>
      </c>
      <c r="AU156" s="145" t="s">
        <v>77</v>
      </c>
      <c r="AY156" s="17" t="s">
        <v>119</v>
      </c>
      <c r="BE156" s="146">
        <f>IF(N156="základní",J156,0)</f>
        <v>0</v>
      </c>
      <c r="BF156" s="146">
        <f>IF(N156="snížená",J156,0)</f>
        <v>0</v>
      </c>
      <c r="BG156" s="146">
        <f>IF(N156="zákl. přenesená",J156,0)</f>
        <v>0</v>
      </c>
      <c r="BH156" s="146">
        <f>IF(N156="sníž. přenesená",J156,0)</f>
        <v>0</v>
      </c>
      <c r="BI156" s="146">
        <f>IF(N156="nulová",J156,0)</f>
        <v>0</v>
      </c>
      <c r="BJ156" s="17" t="s">
        <v>77</v>
      </c>
      <c r="BK156" s="146">
        <f>ROUND(I156*H156,2)</f>
        <v>0</v>
      </c>
      <c r="BL156" s="17" t="s">
        <v>125</v>
      </c>
      <c r="BM156" s="145" t="s">
        <v>167</v>
      </c>
    </row>
    <row r="157" spans="1:65" s="13" customFormat="1" ht="11.25">
      <c r="B157" s="147"/>
      <c r="D157" s="148" t="s">
        <v>127</v>
      </c>
      <c r="E157" s="149" t="s">
        <v>1</v>
      </c>
      <c r="F157" s="150" t="s">
        <v>168</v>
      </c>
      <c r="H157" s="149" t="s">
        <v>1</v>
      </c>
      <c r="L157" s="147"/>
      <c r="M157" s="151"/>
      <c r="N157" s="152"/>
      <c r="O157" s="152"/>
      <c r="P157" s="152"/>
      <c r="Q157" s="152"/>
      <c r="R157" s="152"/>
      <c r="S157" s="152"/>
      <c r="T157" s="153"/>
      <c r="AT157" s="149" t="s">
        <v>127</v>
      </c>
      <c r="AU157" s="149" t="s">
        <v>77</v>
      </c>
      <c r="AV157" s="13" t="s">
        <v>77</v>
      </c>
      <c r="AW157" s="13" t="s">
        <v>27</v>
      </c>
      <c r="AX157" s="13" t="s">
        <v>70</v>
      </c>
      <c r="AY157" s="149" t="s">
        <v>119</v>
      </c>
    </row>
    <row r="158" spans="1:65" s="14" customFormat="1" ht="11.25">
      <c r="B158" s="154"/>
      <c r="D158" s="148" t="s">
        <v>127</v>
      </c>
      <c r="E158" s="155" t="s">
        <v>1</v>
      </c>
      <c r="F158" s="156" t="s">
        <v>169</v>
      </c>
      <c r="H158" s="157">
        <v>16.382999999999999</v>
      </c>
      <c r="L158" s="154"/>
      <c r="M158" s="158"/>
      <c r="N158" s="159"/>
      <c r="O158" s="159"/>
      <c r="P158" s="159"/>
      <c r="Q158" s="159"/>
      <c r="R158" s="159"/>
      <c r="S158" s="159"/>
      <c r="T158" s="160"/>
      <c r="AT158" s="155" t="s">
        <v>127</v>
      </c>
      <c r="AU158" s="155" t="s">
        <v>77</v>
      </c>
      <c r="AV158" s="14" t="s">
        <v>79</v>
      </c>
      <c r="AW158" s="14" t="s">
        <v>27</v>
      </c>
      <c r="AX158" s="14" t="s">
        <v>77</v>
      </c>
      <c r="AY158" s="155" t="s">
        <v>119</v>
      </c>
    </row>
    <row r="159" spans="1:65" s="2" customFormat="1" ht="24.2" customHeight="1">
      <c r="A159" s="29"/>
      <c r="B159" s="134"/>
      <c r="C159" s="135" t="s">
        <v>170</v>
      </c>
      <c r="D159" s="135" t="s">
        <v>120</v>
      </c>
      <c r="E159" s="136" t="s">
        <v>171</v>
      </c>
      <c r="F159" s="137" t="s">
        <v>172</v>
      </c>
      <c r="G159" s="138" t="s">
        <v>123</v>
      </c>
      <c r="H159" s="139">
        <v>320.5</v>
      </c>
      <c r="I159" s="140">
        <v>0</v>
      </c>
      <c r="J159" s="140">
        <f>ROUND(I159*H159,2)</f>
        <v>0</v>
      </c>
      <c r="K159" s="137" t="s">
        <v>124</v>
      </c>
      <c r="L159" s="30"/>
      <c r="M159" s="141" t="s">
        <v>1</v>
      </c>
      <c r="N159" s="142" t="s">
        <v>35</v>
      </c>
      <c r="O159" s="143">
        <v>1.2E-2</v>
      </c>
      <c r="P159" s="143">
        <f>O159*H159</f>
        <v>3.8460000000000001</v>
      </c>
      <c r="Q159" s="143">
        <v>0</v>
      </c>
      <c r="R159" s="143">
        <f>Q159*H159</f>
        <v>0</v>
      </c>
      <c r="S159" s="143">
        <v>0</v>
      </c>
      <c r="T159" s="144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45" t="s">
        <v>125</v>
      </c>
      <c r="AT159" s="145" t="s">
        <v>120</v>
      </c>
      <c r="AU159" s="145" t="s">
        <v>77</v>
      </c>
      <c r="AY159" s="17" t="s">
        <v>119</v>
      </c>
      <c r="BE159" s="146">
        <f>IF(N159="základní",J159,0)</f>
        <v>0</v>
      </c>
      <c r="BF159" s="146">
        <f>IF(N159="snížená",J159,0)</f>
        <v>0</v>
      </c>
      <c r="BG159" s="146">
        <f>IF(N159="zákl. přenesená",J159,0)</f>
        <v>0</v>
      </c>
      <c r="BH159" s="146">
        <f>IF(N159="sníž. přenesená",J159,0)</f>
        <v>0</v>
      </c>
      <c r="BI159" s="146">
        <f>IF(N159="nulová",J159,0)</f>
        <v>0</v>
      </c>
      <c r="BJ159" s="17" t="s">
        <v>77</v>
      </c>
      <c r="BK159" s="146">
        <f>ROUND(I159*H159,2)</f>
        <v>0</v>
      </c>
      <c r="BL159" s="17" t="s">
        <v>125</v>
      </c>
      <c r="BM159" s="145" t="s">
        <v>173</v>
      </c>
    </row>
    <row r="160" spans="1:65" s="14" customFormat="1" ht="11.25">
      <c r="B160" s="154"/>
      <c r="D160" s="148" t="s">
        <v>127</v>
      </c>
      <c r="E160" s="155" t="s">
        <v>1</v>
      </c>
      <c r="F160" s="156" t="s">
        <v>174</v>
      </c>
      <c r="H160" s="157">
        <v>320.5</v>
      </c>
      <c r="L160" s="154"/>
      <c r="M160" s="158"/>
      <c r="N160" s="159"/>
      <c r="O160" s="159"/>
      <c r="P160" s="159"/>
      <c r="Q160" s="159"/>
      <c r="R160" s="159"/>
      <c r="S160" s="159"/>
      <c r="T160" s="160"/>
      <c r="AT160" s="155" t="s">
        <v>127</v>
      </c>
      <c r="AU160" s="155" t="s">
        <v>77</v>
      </c>
      <c r="AV160" s="14" t="s">
        <v>79</v>
      </c>
      <c r="AW160" s="14" t="s">
        <v>27</v>
      </c>
      <c r="AX160" s="14" t="s">
        <v>77</v>
      </c>
      <c r="AY160" s="155" t="s">
        <v>119</v>
      </c>
    </row>
    <row r="161" spans="1:65" s="2" customFormat="1" ht="24.2" customHeight="1">
      <c r="A161" s="29"/>
      <c r="B161" s="134"/>
      <c r="C161" s="135" t="s">
        <v>175</v>
      </c>
      <c r="D161" s="135" t="s">
        <v>120</v>
      </c>
      <c r="E161" s="136" t="s">
        <v>176</v>
      </c>
      <c r="F161" s="137" t="s">
        <v>177</v>
      </c>
      <c r="G161" s="138" t="s">
        <v>178</v>
      </c>
      <c r="H161" s="139">
        <v>17.84</v>
      </c>
      <c r="I161" s="140">
        <v>0</v>
      </c>
      <c r="J161" s="140">
        <f>ROUND(I161*H161,2)</f>
        <v>0</v>
      </c>
      <c r="K161" s="137" t="s">
        <v>124</v>
      </c>
      <c r="L161" s="30"/>
      <c r="M161" s="141" t="s">
        <v>1</v>
      </c>
      <c r="N161" s="142" t="s">
        <v>35</v>
      </c>
      <c r="O161" s="143">
        <v>0</v>
      </c>
      <c r="P161" s="143">
        <f>O161*H161</f>
        <v>0</v>
      </c>
      <c r="Q161" s="143">
        <v>0</v>
      </c>
      <c r="R161" s="143">
        <f>Q161*H161</f>
        <v>0</v>
      </c>
      <c r="S161" s="143">
        <v>0</v>
      </c>
      <c r="T161" s="14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45" t="s">
        <v>125</v>
      </c>
      <c r="AT161" s="145" t="s">
        <v>120</v>
      </c>
      <c r="AU161" s="145" t="s">
        <v>77</v>
      </c>
      <c r="AY161" s="17" t="s">
        <v>119</v>
      </c>
      <c r="BE161" s="146">
        <f>IF(N161="základní",J161,0)</f>
        <v>0</v>
      </c>
      <c r="BF161" s="146">
        <f>IF(N161="snížená",J161,0)</f>
        <v>0</v>
      </c>
      <c r="BG161" s="146">
        <f>IF(N161="zákl. přenesená",J161,0)</f>
        <v>0</v>
      </c>
      <c r="BH161" s="146">
        <f>IF(N161="sníž. přenesená",J161,0)</f>
        <v>0</v>
      </c>
      <c r="BI161" s="146">
        <f>IF(N161="nulová",J161,0)</f>
        <v>0</v>
      </c>
      <c r="BJ161" s="17" t="s">
        <v>77</v>
      </c>
      <c r="BK161" s="146">
        <f>ROUND(I161*H161,2)</f>
        <v>0</v>
      </c>
      <c r="BL161" s="17" t="s">
        <v>125</v>
      </c>
      <c r="BM161" s="145" t="s">
        <v>179</v>
      </c>
    </row>
    <row r="162" spans="1:65" s="14" customFormat="1" ht="11.25">
      <c r="B162" s="154"/>
      <c r="D162" s="148" t="s">
        <v>127</v>
      </c>
      <c r="E162" s="155" t="s">
        <v>1</v>
      </c>
      <c r="F162" s="156" t="s">
        <v>180</v>
      </c>
      <c r="H162" s="157">
        <v>17.84</v>
      </c>
      <c r="L162" s="154"/>
      <c r="M162" s="158"/>
      <c r="N162" s="159"/>
      <c r="O162" s="159"/>
      <c r="P162" s="159"/>
      <c r="Q162" s="159"/>
      <c r="R162" s="159"/>
      <c r="S162" s="159"/>
      <c r="T162" s="160"/>
      <c r="AT162" s="155" t="s">
        <v>127</v>
      </c>
      <c r="AU162" s="155" t="s">
        <v>77</v>
      </c>
      <c r="AV162" s="14" t="s">
        <v>79</v>
      </c>
      <c r="AW162" s="14" t="s">
        <v>27</v>
      </c>
      <c r="AX162" s="14" t="s">
        <v>70</v>
      </c>
      <c r="AY162" s="155" t="s">
        <v>119</v>
      </c>
    </row>
    <row r="163" spans="1:65" s="2" customFormat="1" ht="14.45" customHeight="1">
      <c r="A163" s="29"/>
      <c r="B163" s="134"/>
      <c r="C163" s="135" t="s">
        <v>181</v>
      </c>
      <c r="D163" s="135" t="s">
        <v>120</v>
      </c>
      <c r="E163" s="136" t="s">
        <v>182</v>
      </c>
      <c r="F163" s="137" t="s">
        <v>183</v>
      </c>
      <c r="G163" s="138" t="s">
        <v>123</v>
      </c>
      <c r="H163" s="139">
        <v>320.5</v>
      </c>
      <c r="I163" s="140">
        <v>0</v>
      </c>
      <c r="J163" s="140">
        <f>ROUND(I163*H163,2)</f>
        <v>0</v>
      </c>
      <c r="K163" s="137" t="s">
        <v>124</v>
      </c>
      <c r="L163" s="30"/>
      <c r="M163" s="141" t="s">
        <v>1</v>
      </c>
      <c r="N163" s="142" t="s">
        <v>35</v>
      </c>
      <c r="O163" s="143">
        <v>0.107</v>
      </c>
      <c r="P163" s="143">
        <f>O163*H163</f>
        <v>34.293500000000002</v>
      </c>
      <c r="Q163" s="143">
        <v>0</v>
      </c>
      <c r="R163" s="143">
        <f>Q163*H163</f>
        <v>0</v>
      </c>
      <c r="S163" s="143">
        <v>0</v>
      </c>
      <c r="T163" s="144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45" t="s">
        <v>125</v>
      </c>
      <c r="AT163" s="145" t="s">
        <v>120</v>
      </c>
      <c r="AU163" s="145" t="s">
        <v>77</v>
      </c>
      <c r="AY163" s="17" t="s">
        <v>119</v>
      </c>
      <c r="BE163" s="146">
        <f>IF(N163="základní",J163,0)</f>
        <v>0</v>
      </c>
      <c r="BF163" s="146">
        <f>IF(N163="snížená",J163,0)</f>
        <v>0</v>
      </c>
      <c r="BG163" s="146">
        <f>IF(N163="zákl. přenesená",J163,0)</f>
        <v>0</v>
      </c>
      <c r="BH163" s="146">
        <f>IF(N163="sníž. přenesená",J163,0)</f>
        <v>0</v>
      </c>
      <c r="BI163" s="146">
        <f>IF(N163="nulová",J163,0)</f>
        <v>0</v>
      </c>
      <c r="BJ163" s="17" t="s">
        <v>77</v>
      </c>
      <c r="BK163" s="146">
        <f>ROUND(I163*H163,2)</f>
        <v>0</v>
      </c>
      <c r="BL163" s="17" t="s">
        <v>125</v>
      </c>
      <c r="BM163" s="145" t="s">
        <v>184</v>
      </c>
    </row>
    <row r="164" spans="1:65" s="14" customFormat="1" ht="11.25">
      <c r="B164" s="154"/>
      <c r="D164" s="148" t="s">
        <v>127</v>
      </c>
      <c r="E164" s="155" t="s">
        <v>1</v>
      </c>
      <c r="F164" s="156" t="s">
        <v>135</v>
      </c>
      <c r="H164" s="157">
        <v>320.5</v>
      </c>
      <c r="L164" s="154"/>
      <c r="M164" s="158"/>
      <c r="N164" s="159"/>
      <c r="O164" s="159"/>
      <c r="P164" s="159"/>
      <c r="Q164" s="159"/>
      <c r="R164" s="159"/>
      <c r="S164" s="159"/>
      <c r="T164" s="160"/>
      <c r="AT164" s="155" t="s">
        <v>127</v>
      </c>
      <c r="AU164" s="155" t="s">
        <v>77</v>
      </c>
      <c r="AV164" s="14" t="s">
        <v>79</v>
      </c>
      <c r="AW164" s="14" t="s">
        <v>27</v>
      </c>
      <c r="AX164" s="14" t="s">
        <v>77</v>
      </c>
      <c r="AY164" s="155" t="s">
        <v>119</v>
      </c>
    </row>
    <row r="165" spans="1:65" s="2" customFormat="1" ht="24.2" customHeight="1">
      <c r="A165" s="29"/>
      <c r="B165" s="134"/>
      <c r="C165" s="135" t="s">
        <v>185</v>
      </c>
      <c r="D165" s="135" t="s">
        <v>120</v>
      </c>
      <c r="E165" s="136" t="s">
        <v>186</v>
      </c>
      <c r="F165" s="137" t="s">
        <v>187</v>
      </c>
      <c r="G165" s="138" t="s">
        <v>123</v>
      </c>
      <c r="H165" s="139">
        <v>320.5</v>
      </c>
      <c r="I165" s="140">
        <v>0</v>
      </c>
      <c r="J165" s="140">
        <f>ROUND(I165*H165,2)</f>
        <v>0</v>
      </c>
      <c r="K165" s="137" t="s">
        <v>124</v>
      </c>
      <c r="L165" s="30"/>
      <c r="M165" s="141" t="s">
        <v>1</v>
      </c>
      <c r="N165" s="142" t="s">
        <v>35</v>
      </c>
      <c r="O165" s="143">
        <v>0.26300000000000001</v>
      </c>
      <c r="P165" s="143">
        <f>O165*H165</f>
        <v>84.291499999999999</v>
      </c>
      <c r="Q165" s="143">
        <v>0</v>
      </c>
      <c r="R165" s="143">
        <f>Q165*H165</f>
        <v>0</v>
      </c>
      <c r="S165" s="143">
        <v>0</v>
      </c>
      <c r="T165" s="14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45" t="s">
        <v>125</v>
      </c>
      <c r="AT165" s="145" t="s">
        <v>120</v>
      </c>
      <c r="AU165" s="145" t="s">
        <v>77</v>
      </c>
      <c r="AY165" s="17" t="s">
        <v>119</v>
      </c>
      <c r="BE165" s="146">
        <f>IF(N165="základní",J165,0)</f>
        <v>0</v>
      </c>
      <c r="BF165" s="146">
        <f>IF(N165="snížená",J165,0)</f>
        <v>0</v>
      </c>
      <c r="BG165" s="146">
        <f>IF(N165="zákl. přenesená",J165,0)</f>
        <v>0</v>
      </c>
      <c r="BH165" s="146">
        <f>IF(N165="sníž. přenesená",J165,0)</f>
        <v>0</v>
      </c>
      <c r="BI165" s="146">
        <f>IF(N165="nulová",J165,0)</f>
        <v>0</v>
      </c>
      <c r="BJ165" s="17" t="s">
        <v>77</v>
      </c>
      <c r="BK165" s="146">
        <f>ROUND(I165*H165,2)</f>
        <v>0</v>
      </c>
      <c r="BL165" s="17" t="s">
        <v>125</v>
      </c>
      <c r="BM165" s="145" t="s">
        <v>188</v>
      </c>
    </row>
    <row r="166" spans="1:65" s="14" customFormat="1" ht="11.25">
      <c r="B166" s="154"/>
      <c r="D166" s="148" t="s">
        <v>127</v>
      </c>
      <c r="E166" s="155" t="s">
        <v>1</v>
      </c>
      <c r="F166" s="156" t="s">
        <v>135</v>
      </c>
      <c r="H166" s="157">
        <v>320.5</v>
      </c>
      <c r="L166" s="154"/>
      <c r="M166" s="158"/>
      <c r="N166" s="159"/>
      <c r="O166" s="159"/>
      <c r="P166" s="159"/>
      <c r="Q166" s="159"/>
      <c r="R166" s="159"/>
      <c r="S166" s="159"/>
      <c r="T166" s="160"/>
      <c r="AT166" s="155" t="s">
        <v>127</v>
      </c>
      <c r="AU166" s="155" t="s">
        <v>77</v>
      </c>
      <c r="AV166" s="14" t="s">
        <v>79</v>
      </c>
      <c r="AW166" s="14" t="s">
        <v>27</v>
      </c>
      <c r="AX166" s="14" t="s">
        <v>77</v>
      </c>
      <c r="AY166" s="155" t="s">
        <v>119</v>
      </c>
    </row>
    <row r="167" spans="1:65" s="2" customFormat="1" ht="14.45" customHeight="1">
      <c r="A167" s="29"/>
      <c r="B167" s="134"/>
      <c r="C167" s="135" t="s">
        <v>189</v>
      </c>
      <c r="D167" s="135" t="s">
        <v>120</v>
      </c>
      <c r="E167" s="136" t="s">
        <v>190</v>
      </c>
      <c r="F167" s="137" t="s">
        <v>191</v>
      </c>
      <c r="G167" s="138" t="s">
        <v>123</v>
      </c>
      <c r="H167" s="139">
        <v>320.5</v>
      </c>
      <c r="I167" s="140">
        <v>0</v>
      </c>
      <c r="J167" s="140">
        <f>ROUND(I167*H167,2)</f>
        <v>0</v>
      </c>
      <c r="K167" s="137" t="s">
        <v>124</v>
      </c>
      <c r="L167" s="30"/>
      <c r="M167" s="141" t="s">
        <v>1</v>
      </c>
      <c r="N167" s="142" t="s">
        <v>35</v>
      </c>
      <c r="O167" s="143">
        <v>1.6E-2</v>
      </c>
      <c r="P167" s="143">
        <f>O167*H167</f>
        <v>5.1280000000000001</v>
      </c>
      <c r="Q167" s="143">
        <v>3.9712000000000003E-3</v>
      </c>
      <c r="R167" s="143">
        <f>Q167*H167</f>
        <v>1.2727696000000002</v>
      </c>
      <c r="S167" s="143">
        <v>0</v>
      </c>
      <c r="T167" s="1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45" t="s">
        <v>125</v>
      </c>
      <c r="AT167" s="145" t="s">
        <v>120</v>
      </c>
      <c r="AU167" s="145" t="s">
        <v>77</v>
      </c>
      <c r="AY167" s="17" t="s">
        <v>119</v>
      </c>
      <c r="BE167" s="146">
        <f>IF(N167="základní",J167,0)</f>
        <v>0</v>
      </c>
      <c r="BF167" s="146">
        <f>IF(N167="snížená",J167,0)</f>
        <v>0</v>
      </c>
      <c r="BG167" s="146">
        <f>IF(N167="zákl. přenesená",J167,0)</f>
        <v>0</v>
      </c>
      <c r="BH167" s="146">
        <f>IF(N167="sníž. přenesená",J167,0)</f>
        <v>0</v>
      </c>
      <c r="BI167" s="146">
        <f>IF(N167="nulová",J167,0)</f>
        <v>0</v>
      </c>
      <c r="BJ167" s="17" t="s">
        <v>77</v>
      </c>
      <c r="BK167" s="146">
        <f>ROUND(I167*H167,2)</f>
        <v>0</v>
      </c>
      <c r="BL167" s="17" t="s">
        <v>125</v>
      </c>
      <c r="BM167" s="145" t="s">
        <v>192</v>
      </c>
    </row>
    <row r="168" spans="1:65" s="14" customFormat="1" ht="11.25">
      <c r="B168" s="154"/>
      <c r="D168" s="148" t="s">
        <v>127</v>
      </c>
      <c r="E168" s="155" t="s">
        <v>1</v>
      </c>
      <c r="F168" s="156" t="s">
        <v>193</v>
      </c>
      <c r="H168" s="157">
        <v>320.5</v>
      </c>
      <c r="L168" s="154"/>
      <c r="M168" s="158"/>
      <c r="N168" s="159"/>
      <c r="O168" s="159"/>
      <c r="P168" s="159"/>
      <c r="Q168" s="159"/>
      <c r="R168" s="159"/>
      <c r="S168" s="159"/>
      <c r="T168" s="160"/>
      <c r="AT168" s="155" t="s">
        <v>127</v>
      </c>
      <c r="AU168" s="155" t="s">
        <v>77</v>
      </c>
      <c r="AV168" s="14" t="s">
        <v>79</v>
      </c>
      <c r="AW168" s="14" t="s">
        <v>27</v>
      </c>
      <c r="AX168" s="14" t="s">
        <v>77</v>
      </c>
      <c r="AY168" s="155" t="s">
        <v>119</v>
      </c>
    </row>
    <row r="169" spans="1:65" s="2" customFormat="1" ht="14.45" customHeight="1">
      <c r="A169" s="29"/>
      <c r="B169" s="134"/>
      <c r="C169" s="168" t="s">
        <v>194</v>
      </c>
      <c r="D169" s="168" t="s">
        <v>195</v>
      </c>
      <c r="E169" s="169" t="s">
        <v>196</v>
      </c>
      <c r="F169" s="170" t="s">
        <v>197</v>
      </c>
      <c r="G169" s="171" t="s">
        <v>198</v>
      </c>
      <c r="H169" s="172">
        <v>8.0129999999999999</v>
      </c>
      <c r="I169" s="173">
        <v>0</v>
      </c>
      <c r="J169" s="173">
        <f>ROUND(I169*H169,2)</f>
        <v>0</v>
      </c>
      <c r="K169" s="170" t="s">
        <v>124</v>
      </c>
      <c r="L169" s="174"/>
      <c r="M169" s="175" t="s">
        <v>1</v>
      </c>
      <c r="N169" s="176" t="s">
        <v>35</v>
      </c>
      <c r="O169" s="143">
        <v>0</v>
      </c>
      <c r="P169" s="143">
        <f>O169*H169</f>
        <v>0</v>
      </c>
      <c r="Q169" s="143">
        <v>1E-3</v>
      </c>
      <c r="R169" s="143">
        <f>Q169*H169</f>
        <v>8.0129999999999993E-3</v>
      </c>
      <c r="S169" s="143">
        <v>0</v>
      </c>
      <c r="T169" s="144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45" t="s">
        <v>164</v>
      </c>
      <c r="AT169" s="145" t="s">
        <v>195</v>
      </c>
      <c r="AU169" s="145" t="s">
        <v>77</v>
      </c>
      <c r="AY169" s="17" t="s">
        <v>119</v>
      </c>
      <c r="BE169" s="146">
        <f>IF(N169="základní",J169,0)</f>
        <v>0</v>
      </c>
      <c r="BF169" s="146">
        <f>IF(N169="snížená",J169,0)</f>
        <v>0</v>
      </c>
      <c r="BG169" s="146">
        <f>IF(N169="zákl. přenesená",J169,0)</f>
        <v>0</v>
      </c>
      <c r="BH169" s="146">
        <f>IF(N169="sníž. přenesená",J169,0)</f>
        <v>0</v>
      </c>
      <c r="BI169" s="146">
        <f>IF(N169="nulová",J169,0)</f>
        <v>0</v>
      </c>
      <c r="BJ169" s="17" t="s">
        <v>77</v>
      </c>
      <c r="BK169" s="146">
        <f>ROUND(I169*H169,2)</f>
        <v>0</v>
      </c>
      <c r="BL169" s="17" t="s">
        <v>125</v>
      </c>
      <c r="BM169" s="145" t="s">
        <v>199</v>
      </c>
    </row>
    <row r="170" spans="1:65" s="14" customFormat="1" ht="11.25">
      <c r="B170" s="154"/>
      <c r="D170" s="148" t="s">
        <v>127</v>
      </c>
      <c r="F170" s="156" t="s">
        <v>200</v>
      </c>
      <c r="H170" s="157">
        <v>8.0129999999999999</v>
      </c>
      <c r="L170" s="154"/>
      <c r="M170" s="158"/>
      <c r="N170" s="159"/>
      <c r="O170" s="159"/>
      <c r="P170" s="159"/>
      <c r="Q170" s="159"/>
      <c r="R170" s="159"/>
      <c r="S170" s="159"/>
      <c r="T170" s="160"/>
      <c r="AT170" s="155" t="s">
        <v>127</v>
      </c>
      <c r="AU170" s="155" t="s">
        <v>77</v>
      </c>
      <c r="AV170" s="14" t="s">
        <v>79</v>
      </c>
      <c r="AW170" s="14" t="s">
        <v>3</v>
      </c>
      <c r="AX170" s="14" t="s">
        <v>77</v>
      </c>
      <c r="AY170" s="155" t="s">
        <v>119</v>
      </c>
    </row>
    <row r="171" spans="1:65" s="12" customFormat="1" ht="25.9" customHeight="1">
      <c r="B171" s="124"/>
      <c r="D171" s="125" t="s">
        <v>69</v>
      </c>
      <c r="E171" s="126" t="s">
        <v>201</v>
      </c>
      <c r="F171" s="126" t="s">
        <v>202</v>
      </c>
      <c r="J171" s="127">
        <f>BK171</f>
        <v>0</v>
      </c>
      <c r="L171" s="124"/>
      <c r="M171" s="128"/>
      <c r="N171" s="129"/>
      <c r="O171" s="129"/>
      <c r="P171" s="130">
        <f>P172+P199+P226+P233+P301+P309</f>
        <v>3255.9135990000004</v>
      </c>
      <c r="Q171" s="129"/>
      <c r="R171" s="130">
        <f>R172+R199+R226+R233+R301+R309</f>
        <v>176.304343615448</v>
      </c>
      <c r="S171" s="129"/>
      <c r="T171" s="131">
        <f>T172+T199+T226+T233+T301+T309</f>
        <v>57.583472499999999</v>
      </c>
      <c r="AR171" s="125" t="s">
        <v>77</v>
      </c>
      <c r="AT171" s="132" t="s">
        <v>69</v>
      </c>
      <c r="AU171" s="132" t="s">
        <v>70</v>
      </c>
      <c r="AY171" s="125" t="s">
        <v>119</v>
      </c>
      <c r="BK171" s="133">
        <f>BK172+BK199+BK226+BK233+BK301+BK309</f>
        <v>0</v>
      </c>
    </row>
    <row r="172" spans="1:65" s="12" customFormat="1" ht="22.9" customHeight="1">
      <c r="B172" s="124"/>
      <c r="D172" s="125" t="s">
        <v>69</v>
      </c>
      <c r="E172" s="177" t="s">
        <v>79</v>
      </c>
      <c r="F172" s="177" t="s">
        <v>203</v>
      </c>
      <c r="J172" s="178">
        <f>BK172</f>
        <v>0</v>
      </c>
      <c r="L172" s="124"/>
      <c r="M172" s="128"/>
      <c r="N172" s="129"/>
      <c r="O172" s="129"/>
      <c r="P172" s="130">
        <f>SUM(P173:P198)</f>
        <v>1265.3222600000001</v>
      </c>
      <c r="Q172" s="129"/>
      <c r="R172" s="130">
        <f>SUM(R173:R198)</f>
        <v>104.32356641539999</v>
      </c>
      <c r="S172" s="129"/>
      <c r="T172" s="131">
        <f>SUM(T173:T198)</f>
        <v>0</v>
      </c>
      <c r="AR172" s="125" t="s">
        <v>77</v>
      </c>
      <c r="AT172" s="132" t="s">
        <v>69</v>
      </c>
      <c r="AU172" s="132" t="s">
        <v>77</v>
      </c>
      <c r="AY172" s="125" t="s">
        <v>119</v>
      </c>
      <c r="BK172" s="133">
        <f>SUM(BK173:BK198)</f>
        <v>0</v>
      </c>
    </row>
    <row r="173" spans="1:65" s="2" customFormat="1" ht="24.2" customHeight="1">
      <c r="A173" s="29"/>
      <c r="B173" s="134"/>
      <c r="C173" s="135" t="s">
        <v>8</v>
      </c>
      <c r="D173" s="135" t="s">
        <v>120</v>
      </c>
      <c r="E173" s="136" t="s">
        <v>204</v>
      </c>
      <c r="F173" s="137" t="s">
        <v>205</v>
      </c>
      <c r="G173" s="138" t="s">
        <v>206</v>
      </c>
      <c r="H173" s="139">
        <v>381.81</v>
      </c>
      <c r="I173" s="140">
        <v>0</v>
      </c>
      <c r="J173" s="140">
        <f>ROUND(I173*H173,2)</f>
        <v>0</v>
      </c>
      <c r="K173" s="137" t="s">
        <v>124</v>
      </c>
      <c r="L173" s="30"/>
      <c r="M173" s="141" t="s">
        <v>1</v>
      </c>
      <c r="N173" s="142" t="s">
        <v>35</v>
      </c>
      <c r="O173" s="143">
        <v>1.9930000000000001</v>
      </c>
      <c r="P173" s="143">
        <f>O173*H173</f>
        <v>760.94733000000008</v>
      </c>
      <c r="Q173" s="143">
        <v>2.1657999999999999E-4</v>
      </c>
      <c r="R173" s="143">
        <f>Q173*H173</f>
        <v>8.2692409799999991E-2</v>
      </c>
      <c r="S173" s="143">
        <v>0</v>
      </c>
      <c r="T173" s="144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45" t="s">
        <v>125</v>
      </c>
      <c r="AT173" s="145" t="s">
        <v>120</v>
      </c>
      <c r="AU173" s="145" t="s">
        <v>79</v>
      </c>
      <c r="AY173" s="17" t="s">
        <v>119</v>
      </c>
      <c r="BE173" s="146">
        <f>IF(N173="základní",J173,0)</f>
        <v>0</v>
      </c>
      <c r="BF173" s="146">
        <f>IF(N173="snížená",J173,0)</f>
        <v>0</v>
      </c>
      <c r="BG173" s="146">
        <f>IF(N173="zákl. přenesená",J173,0)</f>
        <v>0</v>
      </c>
      <c r="BH173" s="146">
        <f>IF(N173="sníž. přenesená",J173,0)</f>
        <v>0</v>
      </c>
      <c r="BI173" s="146">
        <f>IF(N173="nulová",J173,0)</f>
        <v>0</v>
      </c>
      <c r="BJ173" s="17" t="s">
        <v>77</v>
      </c>
      <c r="BK173" s="146">
        <f>ROUND(I173*H173,2)</f>
        <v>0</v>
      </c>
      <c r="BL173" s="17" t="s">
        <v>125</v>
      </c>
      <c r="BM173" s="145" t="s">
        <v>207</v>
      </c>
    </row>
    <row r="174" spans="1:65" s="14" customFormat="1" ht="11.25">
      <c r="B174" s="154"/>
      <c r="D174" s="148" t="s">
        <v>127</v>
      </c>
      <c r="E174" s="155" t="s">
        <v>1</v>
      </c>
      <c r="F174" s="156" t="s">
        <v>208</v>
      </c>
      <c r="H174" s="157">
        <v>101.91</v>
      </c>
      <c r="L174" s="154"/>
      <c r="M174" s="158"/>
      <c r="N174" s="159"/>
      <c r="O174" s="159"/>
      <c r="P174" s="159"/>
      <c r="Q174" s="159"/>
      <c r="R174" s="159"/>
      <c r="S174" s="159"/>
      <c r="T174" s="160"/>
      <c r="AT174" s="155" t="s">
        <v>127</v>
      </c>
      <c r="AU174" s="155" t="s">
        <v>79</v>
      </c>
      <c r="AV174" s="14" t="s">
        <v>79</v>
      </c>
      <c r="AW174" s="14" t="s">
        <v>27</v>
      </c>
      <c r="AX174" s="14" t="s">
        <v>70</v>
      </c>
      <c r="AY174" s="155" t="s">
        <v>119</v>
      </c>
    </row>
    <row r="175" spans="1:65" s="14" customFormat="1" ht="11.25">
      <c r="B175" s="154"/>
      <c r="D175" s="148" t="s">
        <v>127</v>
      </c>
      <c r="E175" s="155" t="s">
        <v>1</v>
      </c>
      <c r="F175" s="156" t="s">
        <v>209</v>
      </c>
      <c r="H175" s="157">
        <v>279.89999999999998</v>
      </c>
      <c r="L175" s="154"/>
      <c r="M175" s="158"/>
      <c r="N175" s="159"/>
      <c r="O175" s="159"/>
      <c r="P175" s="159"/>
      <c r="Q175" s="159"/>
      <c r="R175" s="159"/>
      <c r="S175" s="159"/>
      <c r="T175" s="160"/>
      <c r="AT175" s="155" t="s">
        <v>127</v>
      </c>
      <c r="AU175" s="155" t="s">
        <v>79</v>
      </c>
      <c r="AV175" s="14" t="s">
        <v>79</v>
      </c>
      <c r="AW175" s="14" t="s">
        <v>27</v>
      </c>
      <c r="AX175" s="14" t="s">
        <v>70</v>
      </c>
      <c r="AY175" s="155" t="s">
        <v>119</v>
      </c>
    </row>
    <row r="176" spans="1:65" s="2" customFormat="1" ht="24.2" customHeight="1">
      <c r="A176" s="29"/>
      <c r="B176" s="134"/>
      <c r="C176" s="135" t="s">
        <v>210</v>
      </c>
      <c r="D176" s="135" t="s">
        <v>120</v>
      </c>
      <c r="E176" s="136" t="s">
        <v>211</v>
      </c>
      <c r="F176" s="137" t="s">
        <v>212</v>
      </c>
      <c r="G176" s="138" t="s">
        <v>139</v>
      </c>
      <c r="H176" s="139">
        <v>0.7</v>
      </c>
      <c r="I176" s="140">
        <v>0</v>
      </c>
      <c r="J176" s="140">
        <f>ROUND(I176*H176,2)</f>
        <v>0</v>
      </c>
      <c r="K176" s="137" t="s">
        <v>124</v>
      </c>
      <c r="L176" s="30"/>
      <c r="M176" s="141" t="s">
        <v>1</v>
      </c>
      <c r="N176" s="142" t="s">
        <v>35</v>
      </c>
      <c r="O176" s="143">
        <v>0.629</v>
      </c>
      <c r="P176" s="143">
        <f>O176*H176</f>
        <v>0.44029999999999997</v>
      </c>
      <c r="Q176" s="143">
        <v>2.4532922039999998</v>
      </c>
      <c r="R176" s="143">
        <f>Q176*H176</f>
        <v>1.7173045427999998</v>
      </c>
      <c r="S176" s="143">
        <v>0</v>
      </c>
      <c r="T176" s="144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45" t="s">
        <v>125</v>
      </c>
      <c r="AT176" s="145" t="s">
        <v>120</v>
      </c>
      <c r="AU176" s="145" t="s">
        <v>79</v>
      </c>
      <c r="AY176" s="17" t="s">
        <v>119</v>
      </c>
      <c r="BE176" s="146">
        <f>IF(N176="základní",J176,0)</f>
        <v>0</v>
      </c>
      <c r="BF176" s="146">
        <f>IF(N176="snížená",J176,0)</f>
        <v>0</v>
      </c>
      <c r="BG176" s="146">
        <f>IF(N176="zákl. přenesená",J176,0)</f>
        <v>0</v>
      </c>
      <c r="BH176" s="146">
        <f>IF(N176="sníž. přenesená",J176,0)</f>
        <v>0</v>
      </c>
      <c r="BI176" s="146">
        <f>IF(N176="nulová",J176,0)</f>
        <v>0</v>
      </c>
      <c r="BJ176" s="17" t="s">
        <v>77</v>
      </c>
      <c r="BK176" s="146">
        <f>ROUND(I176*H176,2)</f>
        <v>0</v>
      </c>
      <c r="BL176" s="17" t="s">
        <v>125</v>
      </c>
      <c r="BM176" s="145" t="s">
        <v>213</v>
      </c>
    </row>
    <row r="177" spans="1:65" s="14" customFormat="1" ht="11.25">
      <c r="B177" s="154"/>
      <c r="D177" s="148" t="s">
        <v>127</v>
      </c>
      <c r="E177" s="155" t="s">
        <v>1</v>
      </c>
      <c r="F177" s="156" t="s">
        <v>214</v>
      </c>
      <c r="H177" s="157">
        <v>0.7</v>
      </c>
      <c r="L177" s="154"/>
      <c r="M177" s="158"/>
      <c r="N177" s="159"/>
      <c r="O177" s="159"/>
      <c r="P177" s="159"/>
      <c r="Q177" s="159"/>
      <c r="R177" s="159"/>
      <c r="S177" s="159"/>
      <c r="T177" s="160"/>
      <c r="AT177" s="155" t="s">
        <v>127</v>
      </c>
      <c r="AU177" s="155" t="s">
        <v>79</v>
      </c>
      <c r="AV177" s="14" t="s">
        <v>79</v>
      </c>
      <c r="AW177" s="14" t="s">
        <v>27</v>
      </c>
      <c r="AX177" s="14" t="s">
        <v>77</v>
      </c>
      <c r="AY177" s="155" t="s">
        <v>119</v>
      </c>
    </row>
    <row r="178" spans="1:65" s="2" customFormat="1" ht="14.45" customHeight="1">
      <c r="A178" s="29"/>
      <c r="B178" s="134"/>
      <c r="C178" s="135" t="s">
        <v>215</v>
      </c>
      <c r="D178" s="135" t="s">
        <v>120</v>
      </c>
      <c r="E178" s="136" t="s">
        <v>216</v>
      </c>
      <c r="F178" s="137" t="s">
        <v>217</v>
      </c>
      <c r="G178" s="138" t="s">
        <v>178</v>
      </c>
      <c r="H178" s="139">
        <v>0.03</v>
      </c>
      <c r="I178" s="140">
        <v>0</v>
      </c>
      <c r="J178" s="140">
        <f>ROUND(I178*H178,2)</f>
        <v>0</v>
      </c>
      <c r="K178" s="137" t="s">
        <v>124</v>
      </c>
      <c r="L178" s="30"/>
      <c r="M178" s="141" t="s">
        <v>1</v>
      </c>
      <c r="N178" s="142" t="s">
        <v>35</v>
      </c>
      <c r="O178" s="143">
        <v>32.820999999999998</v>
      </c>
      <c r="P178" s="143">
        <f>O178*H178</f>
        <v>0.98462999999999989</v>
      </c>
      <c r="Q178" s="143">
        <v>1.06017026</v>
      </c>
      <c r="R178" s="143">
        <f>Q178*H178</f>
        <v>3.1805107800000003E-2</v>
      </c>
      <c r="S178" s="143">
        <v>0</v>
      </c>
      <c r="T178" s="144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45" t="s">
        <v>125</v>
      </c>
      <c r="AT178" s="145" t="s">
        <v>120</v>
      </c>
      <c r="AU178" s="145" t="s">
        <v>79</v>
      </c>
      <c r="AY178" s="17" t="s">
        <v>119</v>
      </c>
      <c r="BE178" s="146">
        <f>IF(N178="základní",J178,0)</f>
        <v>0</v>
      </c>
      <c r="BF178" s="146">
        <f>IF(N178="snížená",J178,0)</f>
        <v>0</v>
      </c>
      <c r="BG178" s="146">
        <f>IF(N178="zákl. přenesená",J178,0)</f>
        <v>0</v>
      </c>
      <c r="BH178" s="146">
        <f>IF(N178="sníž. přenesená",J178,0)</f>
        <v>0</v>
      </c>
      <c r="BI178" s="146">
        <f>IF(N178="nulová",J178,0)</f>
        <v>0</v>
      </c>
      <c r="BJ178" s="17" t="s">
        <v>77</v>
      </c>
      <c r="BK178" s="146">
        <f>ROUND(I178*H178,2)</f>
        <v>0</v>
      </c>
      <c r="BL178" s="17" t="s">
        <v>125</v>
      </c>
      <c r="BM178" s="145" t="s">
        <v>218</v>
      </c>
    </row>
    <row r="179" spans="1:65" s="14" customFormat="1" ht="11.25">
      <c r="B179" s="154"/>
      <c r="D179" s="148" t="s">
        <v>127</v>
      </c>
      <c r="E179" s="155" t="s">
        <v>1</v>
      </c>
      <c r="F179" s="156" t="s">
        <v>219</v>
      </c>
      <c r="H179" s="157">
        <v>0.03</v>
      </c>
      <c r="L179" s="154"/>
      <c r="M179" s="158"/>
      <c r="N179" s="159"/>
      <c r="O179" s="159"/>
      <c r="P179" s="159"/>
      <c r="Q179" s="159"/>
      <c r="R179" s="159"/>
      <c r="S179" s="159"/>
      <c r="T179" s="160"/>
      <c r="AT179" s="155" t="s">
        <v>127</v>
      </c>
      <c r="AU179" s="155" t="s">
        <v>79</v>
      </c>
      <c r="AV179" s="14" t="s">
        <v>79</v>
      </c>
      <c r="AW179" s="14" t="s">
        <v>27</v>
      </c>
      <c r="AX179" s="14" t="s">
        <v>77</v>
      </c>
      <c r="AY179" s="155" t="s">
        <v>119</v>
      </c>
    </row>
    <row r="180" spans="1:65" s="2" customFormat="1" ht="24.2" customHeight="1">
      <c r="A180" s="29"/>
      <c r="B180" s="134"/>
      <c r="C180" s="135" t="s">
        <v>220</v>
      </c>
      <c r="D180" s="135" t="s">
        <v>120</v>
      </c>
      <c r="E180" s="136" t="s">
        <v>221</v>
      </c>
      <c r="F180" s="137" t="s">
        <v>222</v>
      </c>
      <c r="G180" s="138" t="s">
        <v>223</v>
      </c>
      <c r="H180" s="139">
        <v>150</v>
      </c>
      <c r="I180" s="140">
        <v>0</v>
      </c>
      <c r="J180" s="140">
        <f>ROUND(I180*H180,2)</f>
        <v>0</v>
      </c>
      <c r="K180" s="137" t="s">
        <v>124</v>
      </c>
      <c r="L180" s="30"/>
      <c r="M180" s="141" t="s">
        <v>1</v>
      </c>
      <c r="N180" s="142" t="s">
        <v>35</v>
      </c>
      <c r="O180" s="143">
        <v>3.3530000000000002</v>
      </c>
      <c r="P180" s="143">
        <f>O180*H180</f>
        <v>502.95000000000005</v>
      </c>
      <c r="Q180" s="143">
        <v>6.1295699999999997E-5</v>
      </c>
      <c r="R180" s="143">
        <f>Q180*H180</f>
        <v>9.1943549999999995E-3</v>
      </c>
      <c r="S180" s="143">
        <v>0</v>
      </c>
      <c r="T180" s="144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45" t="s">
        <v>125</v>
      </c>
      <c r="AT180" s="145" t="s">
        <v>120</v>
      </c>
      <c r="AU180" s="145" t="s">
        <v>79</v>
      </c>
      <c r="AY180" s="17" t="s">
        <v>119</v>
      </c>
      <c r="BE180" s="146">
        <f>IF(N180="základní",J180,0)</f>
        <v>0</v>
      </c>
      <c r="BF180" s="146">
        <f>IF(N180="snížená",J180,0)</f>
        <v>0</v>
      </c>
      <c r="BG180" s="146">
        <f>IF(N180="zákl. přenesená",J180,0)</f>
        <v>0</v>
      </c>
      <c r="BH180" s="146">
        <f>IF(N180="sníž. přenesená",J180,0)</f>
        <v>0</v>
      </c>
      <c r="BI180" s="146">
        <f>IF(N180="nulová",J180,0)</f>
        <v>0</v>
      </c>
      <c r="BJ180" s="17" t="s">
        <v>77</v>
      </c>
      <c r="BK180" s="146">
        <f>ROUND(I180*H180,2)</f>
        <v>0</v>
      </c>
      <c r="BL180" s="17" t="s">
        <v>125</v>
      </c>
      <c r="BM180" s="145" t="s">
        <v>224</v>
      </c>
    </row>
    <row r="181" spans="1:65" s="14" customFormat="1" ht="11.25">
      <c r="B181" s="154"/>
      <c r="D181" s="148" t="s">
        <v>127</v>
      </c>
      <c r="E181" s="155" t="s">
        <v>1</v>
      </c>
      <c r="F181" s="156" t="s">
        <v>225</v>
      </c>
      <c r="H181" s="157">
        <v>150</v>
      </c>
      <c r="L181" s="154"/>
      <c r="M181" s="158"/>
      <c r="N181" s="159"/>
      <c r="O181" s="159"/>
      <c r="P181" s="159"/>
      <c r="Q181" s="159"/>
      <c r="R181" s="159"/>
      <c r="S181" s="159"/>
      <c r="T181" s="160"/>
      <c r="AT181" s="155" t="s">
        <v>127</v>
      </c>
      <c r="AU181" s="155" t="s">
        <v>79</v>
      </c>
      <c r="AV181" s="14" t="s">
        <v>79</v>
      </c>
      <c r="AW181" s="14" t="s">
        <v>27</v>
      </c>
      <c r="AX181" s="14" t="s">
        <v>70</v>
      </c>
      <c r="AY181" s="155" t="s">
        <v>119</v>
      </c>
    </row>
    <row r="182" spans="1:65" s="2" customFormat="1" ht="14.45" customHeight="1">
      <c r="A182" s="29"/>
      <c r="B182" s="134"/>
      <c r="C182" s="168" t="s">
        <v>226</v>
      </c>
      <c r="D182" s="168" t="s">
        <v>195</v>
      </c>
      <c r="E182" s="169" t="s">
        <v>227</v>
      </c>
      <c r="F182" s="170" t="s">
        <v>228</v>
      </c>
      <c r="G182" s="171" t="s">
        <v>178</v>
      </c>
      <c r="H182" s="172">
        <v>27.297000000000001</v>
      </c>
      <c r="I182" s="173">
        <v>0</v>
      </c>
      <c r="J182" s="173">
        <f>ROUND(I182*H182,2)</f>
        <v>0</v>
      </c>
      <c r="K182" s="170" t="s">
        <v>124</v>
      </c>
      <c r="L182" s="174"/>
      <c r="M182" s="175" t="s">
        <v>1</v>
      </c>
      <c r="N182" s="176" t="s">
        <v>35</v>
      </c>
      <c r="O182" s="143">
        <v>0</v>
      </c>
      <c r="P182" s="143">
        <f>O182*H182</f>
        <v>0</v>
      </c>
      <c r="Q182" s="143">
        <v>1</v>
      </c>
      <c r="R182" s="143">
        <f>Q182*H182</f>
        <v>27.297000000000001</v>
      </c>
      <c r="S182" s="143">
        <v>0</v>
      </c>
      <c r="T182" s="144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45" t="s">
        <v>164</v>
      </c>
      <c r="AT182" s="145" t="s">
        <v>195</v>
      </c>
      <c r="AU182" s="145" t="s">
        <v>79</v>
      </c>
      <c r="AY182" s="17" t="s">
        <v>119</v>
      </c>
      <c r="BE182" s="146">
        <f>IF(N182="základní",J182,0)</f>
        <v>0</v>
      </c>
      <c r="BF182" s="146">
        <f>IF(N182="snížená",J182,0)</f>
        <v>0</v>
      </c>
      <c r="BG182" s="146">
        <f>IF(N182="zákl. přenesená",J182,0)</f>
        <v>0</v>
      </c>
      <c r="BH182" s="146">
        <f>IF(N182="sníž. přenesená",J182,0)</f>
        <v>0</v>
      </c>
      <c r="BI182" s="146">
        <f>IF(N182="nulová",J182,0)</f>
        <v>0</v>
      </c>
      <c r="BJ182" s="17" t="s">
        <v>77</v>
      </c>
      <c r="BK182" s="146">
        <f>ROUND(I182*H182,2)</f>
        <v>0</v>
      </c>
      <c r="BL182" s="17" t="s">
        <v>125</v>
      </c>
      <c r="BM182" s="145" t="s">
        <v>229</v>
      </c>
    </row>
    <row r="183" spans="1:65" s="14" customFormat="1" ht="22.5">
      <c r="B183" s="154"/>
      <c r="D183" s="148" t="s">
        <v>127</v>
      </c>
      <c r="E183" s="155" t="s">
        <v>1</v>
      </c>
      <c r="F183" s="156" t="s">
        <v>230</v>
      </c>
      <c r="H183" s="157">
        <v>14.21</v>
      </c>
      <c r="L183" s="154"/>
      <c r="M183" s="158"/>
      <c r="N183" s="159"/>
      <c r="O183" s="159"/>
      <c r="P183" s="159"/>
      <c r="Q183" s="159"/>
      <c r="R183" s="159"/>
      <c r="S183" s="159"/>
      <c r="T183" s="160"/>
      <c r="AT183" s="155" t="s">
        <v>127</v>
      </c>
      <c r="AU183" s="155" t="s">
        <v>79</v>
      </c>
      <c r="AV183" s="14" t="s">
        <v>79</v>
      </c>
      <c r="AW183" s="14" t="s">
        <v>27</v>
      </c>
      <c r="AX183" s="14" t="s">
        <v>70</v>
      </c>
      <c r="AY183" s="155" t="s">
        <v>119</v>
      </c>
    </row>
    <row r="184" spans="1:65" s="14" customFormat="1" ht="11.25">
      <c r="B184" s="154"/>
      <c r="D184" s="148" t="s">
        <v>127</v>
      </c>
      <c r="E184" s="155" t="s">
        <v>1</v>
      </c>
      <c r="F184" s="156" t="s">
        <v>231</v>
      </c>
      <c r="H184" s="157">
        <v>13.087</v>
      </c>
      <c r="L184" s="154"/>
      <c r="M184" s="158"/>
      <c r="N184" s="159"/>
      <c r="O184" s="159"/>
      <c r="P184" s="159"/>
      <c r="Q184" s="159"/>
      <c r="R184" s="159"/>
      <c r="S184" s="159"/>
      <c r="T184" s="160"/>
      <c r="AT184" s="155" t="s">
        <v>127</v>
      </c>
      <c r="AU184" s="155" t="s">
        <v>79</v>
      </c>
      <c r="AV184" s="14" t="s">
        <v>79</v>
      </c>
      <c r="AW184" s="14" t="s">
        <v>27</v>
      </c>
      <c r="AX184" s="14" t="s">
        <v>70</v>
      </c>
      <c r="AY184" s="155" t="s">
        <v>119</v>
      </c>
    </row>
    <row r="185" spans="1:65" s="15" customFormat="1" ht="11.25">
      <c r="B185" s="161"/>
      <c r="D185" s="148" t="s">
        <v>127</v>
      </c>
      <c r="E185" s="162" t="s">
        <v>1</v>
      </c>
      <c r="F185" s="163" t="s">
        <v>131</v>
      </c>
      <c r="H185" s="164">
        <v>27.297000000000001</v>
      </c>
      <c r="L185" s="161"/>
      <c r="M185" s="165"/>
      <c r="N185" s="166"/>
      <c r="O185" s="166"/>
      <c r="P185" s="166"/>
      <c r="Q185" s="166"/>
      <c r="R185" s="166"/>
      <c r="S185" s="166"/>
      <c r="T185" s="167"/>
      <c r="AT185" s="162" t="s">
        <v>127</v>
      </c>
      <c r="AU185" s="162" t="s">
        <v>79</v>
      </c>
      <c r="AV185" s="15" t="s">
        <v>125</v>
      </c>
      <c r="AW185" s="15" t="s">
        <v>27</v>
      </c>
      <c r="AX185" s="15" t="s">
        <v>77</v>
      </c>
      <c r="AY185" s="162" t="s">
        <v>119</v>
      </c>
    </row>
    <row r="186" spans="1:65" s="2" customFormat="1" ht="14.45" customHeight="1">
      <c r="A186" s="29"/>
      <c r="B186" s="134"/>
      <c r="C186" s="168" t="s">
        <v>232</v>
      </c>
      <c r="D186" s="168" t="s">
        <v>195</v>
      </c>
      <c r="E186" s="169" t="s">
        <v>233</v>
      </c>
      <c r="F186" s="170" t="s">
        <v>234</v>
      </c>
      <c r="G186" s="171" t="s">
        <v>178</v>
      </c>
      <c r="H186" s="172">
        <v>73.748000000000005</v>
      </c>
      <c r="I186" s="173">
        <v>0</v>
      </c>
      <c r="J186" s="173">
        <f>ROUND(I186*H186,2)</f>
        <v>0</v>
      </c>
      <c r="K186" s="170" t="s">
        <v>124</v>
      </c>
      <c r="L186" s="174"/>
      <c r="M186" s="175" t="s">
        <v>1</v>
      </c>
      <c r="N186" s="176" t="s">
        <v>35</v>
      </c>
      <c r="O186" s="143">
        <v>0</v>
      </c>
      <c r="P186" s="143">
        <f>O186*H186</f>
        <v>0</v>
      </c>
      <c r="Q186" s="143">
        <v>1</v>
      </c>
      <c r="R186" s="143">
        <f>Q186*H186</f>
        <v>73.748000000000005</v>
      </c>
      <c r="S186" s="143">
        <v>0</v>
      </c>
      <c r="T186" s="144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45" t="s">
        <v>164</v>
      </c>
      <c r="AT186" s="145" t="s">
        <v>195</v>
      </c>
      <c r="AU186" s="145" t="s">
        <v>79</v>
      </c>
      <c r="AY186" s="17" t="s">
        <v>119</v>
      </c>
      <c r="BE186" s="146">
        <f>IF(N186="základní",J186,0)</f>
        <v>0</v>
      </c>
      <c r="BF186" s="146">
        <f>IF(N186="snížená",J186,0)</f>
        <v>0</v>
      </c>
      <c r="BG186" s="146">
        <f>IF(N186="zákl. přenesená",J186,0)</f>
        <v>0</v>
      </c>
      <c r="BH186" s="146">
        <f>IF(N186="sníž. přenesená",J186,0)</f>
        <v>0</v>
      </c>
      <c r="BI186" s="146">
        <f>IF(N186="nulová",J186,0)</f>
        <v>0</v>
      </c>
      <c r="BJ186" s="17" t="s">
        <v>77</v>
      </c>
      <c r="BK186" s="146">
        <f>ROUND(I186*H186,2)</f>
        <v>0</v>
      </c>
      <c r="BL186" s="17" t="s">
        <v>125</v>
      </c>
      <c r="BM186" s="145" t="s">
        <v>235</v>
      </c>
    </row>
    <row r="187" spans="1:65" s="13" customFormat="1" ht="22.5">
      <c r="B187" s="147"/>
      <c r="D187" s="148" t="s">
        <v>127</v>
      </c>
      <c r="E187" s="149" t="s">
        <v>1</v>
      </c>
      <c r="F187" s="150" t="s">
        <v>236</v>
      </c>
      <c r="H187" s="149" t="s">
        <v>1</v>
      </c>
      <c r="L187" s="147"/>
      <c r="M187" s="151"/>
      <c r="N187" s="152"/>
      <c r="O187" s="152"/>
      <c r="P187" s="152"/>
      <c r="Q187" s="152"/>
      <c r="R187" s="152"/>
      <c r="S187" s="152"/>
      <c r="T187" s="153"/>
      <c r="AT187" s="149" t="s">
        <v>127</v>
      </c>
      <c r="AU187" s="149" t="s">
        <v>79</v>
      </c>
      <c r="AV187" s="13" t="s">
        <v>77</v>
      </c>
      <c r="AW187" s="13" t="s">
        <v>27</v>
      </c>
      <c r="AX187" s="13" t="s">
        <v>70</v>
      </c>
      <c r="AY187" s="149" t="s">
        <v>119</v>
      </c>
    </row>
    <row r="188" spans="1:65" s="14" customFormat="1" ht="22.5">
      <c r="B188" s="154"/>
      <c r="D188" s="148" t="s">
        <v>127</v>
      </c>
      <c r="E188" s="155" t="s">
        <v>1</v>
      </c>
      <c r="F188" s="156" t="s">
        <v>237</v>
      </c>
      <c r="H188" s="157">
        <v>38.390999999999998</v>
      </c>
      <c r="L188" s="154"/>
      <c r="M188" s="158"/>
      <c r="N188" s="159"/>
      <c r="O188" s="159"/>
      <c r="P188" s="159"/>
      <c r="Q188" s="159"/>
      <c r="R188" s="159"/>
      <c r="S188" s="159"/>
      <c r="T188" s="160"/>
      <c r="AT188" s="155" t="s">
        <v>127</v>
      </c>
      <c r="AU188" s="155" t="s">
        <v>79</v>
      </c>
      <c r="AV188" s="14" t="s">
        <v>79</v>
      </c>
      <c r="AW188" s="14" t="s">
        <v>27</v>
      </c>
      <c r="AX188" s="14" t="s">
        <v>70</v>
      </c>
      <c r="AY188" s="155" t="s">
        <v>119</v>
      </c>
    </row>
    <row r="189" spans="1:65" s="14" customFormat="1" ht="11.25">
      <c r="B189" s="154"/>
      <c r="D189" s="148" t="s">
        <v>127</v>
      </c>
      <c r="E189" s="155" t="s">
        <v>1</v>
      </c>
      <c r="F189" s="156" t="s">
        <v>238</v>
      </c>
      <c r="H189" s="157">
        <v>35.356999999999999</v>
      </c>
      <c r="L189" s="154"/>
      <c r="M189" s="158"/>
      <c r="N189" s="159"/>
      <c r="O189" s="159"/>
      <c r="P189" s="159"/>
      <c r="Q189" s="159"/>
      <c r="R189" s="159"/>
      <c r="S189" s="159"/>
      <c r="T189" s="160"/>
      <c r="AT189" s="155" t="s">
        <v>127</v>
      </c>
      <c r="AU189" s="155" t="s">
        <v>79</v>
      </c>
      <c r="AV189" s="14" t="s">
        <v>79</v>
      </c>
      <c r="AW189" s="14" t="s">
        <v>27</v>
      </c>
      <c r="AX189" s="14" t="s">
        <v>70</v>
      </c>
      <c r="AY189" s="155" t="s">
        <v>119</v>
      </c>
    </row>
    <row r="190" spans="1:65" s="15" customFormat="1" ht="11.25">
      <c r="B190" s="161"/>
      <c r="D190" s="148" t="s">
        <v>127</v>
      </c>
      <c r="E190" s="162" t="s">
        <v>1</v>
      </c>
      <c r="F190" s="163" t="s">
        <v>131</v>
      </c>
      <c r="H190" s="164">
        <v>73.74799999999999</v>
      </c>
      <c r="L190" s="161"/>
      <c r="M190" s="165"/>
      <c r="N190" s="166"/>
      <c r="O190" s="166"/>
      <c r="P190" s="166"/>
      <c r="Q190" s="166"/>
      <c r="R190" s="166"/>
      <c r="S190" s="166"/>
      <c r="T190" s="167"/>
      <c r="AT190" s="162" t="s">
        <v>127</v>
      </c>
      <c r="AU190" s="162" t="s">
        <v>79</v>
      </c>
      <c r="AV190" s="15" t="s">
        <v>125</v>
      </c>
      <c r="AW190" s="15" t="s">
        <v>27</v>
      </c>
      <c r="AX190" s="15" t="s">
        <v>77</v>
      </c>
      <c r="AY190" s="162" t="s">
        <v>119</v>
      </c>
    </row>
    <row r="191" spans="1:65" s="2" customFormat="1" ht="24.2" customHeight="1">
      <c r="A191" s="29"/>
      <c r="B191" s="134"/>
      <c r="C191" s="168" t="s">
        <v>7</v>
      </c>
      <c r="D191" s="168" t="s">
        <v>195</v>
      </c>
      <c r="E191" s="169" t="s">
        <v>239</v>
      </c>
      <c r="F191" s="170" t="s">
        <v>240</v>
      </c>
      <c r="G191" s="171" t="s">
        <v>241</v>
      </c>
      <c r="H191" s="172">
        <v>684.57</v>
      </c>
      <c r="I191" s="173">
        <v>0</v>
      </c>
      <c r="J191" s="173">
        <f>ROUND(I191*H191,2)</f>
        <v>0</v>
      </c>
      <c r="K191" s="170" t="s">
        <v>124</v>
      </c>
      <c r="L191" s="174"/>
      <c r="M191" s="175" t="s">
        <v>1</v>
      </c>
      <c r="N191" s="176" t="s">
        <v>35</v>
      </c>
      <c r="O191" s="143">
        <v>0</v>
      </c>
      <c r="P191" s="143">
        <f>O191*H191</f>
        <v>0</v>
      </c>
      <c r="Q191" s="143">
        <v>1E-3</v>
      </c>
      <c r="R191" s="143">
        <f>Q191*H191</f>
        <v>0.68457000000000001</v>
      </c>
      <c r="S191" s="143">
        <v>0</v>
      </c>
      <c r="T191" s="14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45" t="s">
        <v>164</v>
      </c>
      <c r="AT191" s="145" t="s">
        <v>195</v>
      </c>
      <c r="AU191" s="145" t="s">
        <v>79</v>
      </c>
      <c r="AY191" s="17" t="s">
        <v>119</v>
      </c>
      <c r="BE191" s="146">
        <f>IF(N191="základní",J191,0)</f>
        <v>0</v>
      </c>
      <c r="BF191" s="146">
        <f>IF(N191="snížená",J191,0)</f>
        <v>0</v>
      </c>
      <c r="BG191" s="146">
        <f>IF(N191="zákl. přenesená",J191,0)</f>
        <v>0</v>
      </c>
      <c r="BH191" s="146">
        <f>IF(N191="sníž. přenesená",J191,0)</f>
        <v>0</v>
      </c>
      <c r="BI191" s="146">
        <f>IF(N191="nulová",J191,0)</f>
        <v>0</v>
      </c>
      <c r="BJ191" s="17" t="s">
        <v>77</v>
      </c>
      <c r="BK191" s="146">
        <f>ROUND(I191*H191,2)</f>
        <v>0</v>
      </c>
      <c r="BL191" s="17" t="s">
        <v>125</v>
      </c>
      <c r="BM191" s="145" t="s">
        <v>242</v>
      </c>
    </row>
    <row r="192" spans="1:65" s="2" customFormat="1" ht="19.5">
      <c r="A192" s="29"/>
      <c r="B192" s="30"/>
      <c r="C192" s="29"/>
      <c r="D192" s="148" t="s">
        <v>243</v>
      </c>
      <c r="E192" s="29"/>
      <c r="F192" s="179" t="s">
        <v>244</v>
      </c>
      <c r="G192" s="29"/>
      <c r="H192" s="29"/>
      <c r="I192" s="29"/>
      <c r="J192" s="29"/>
      <c r="K192" s="29"/>
      <c r="L192" s="30"/>
      <c r="M192" s="180"/>
      <c r="N192" s="181"/>
      <c r="O192" s="55"/>
      <c r="P192" s="55"/>
      <c r="Q192" s="55"/>
      <c r="R192" s="55"/>
      <c r="S192" s="55"/>
      <c r="T192" s="56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7" t="s">
        <v>243</v>
      </c>
      <c r="AU192" s="17" t="s">
        <v>79</v>
      </c>
    </row>
    <row r="193" spans="1:65" s="14" customFormat="1" ht="11.25">
      <c r="B193" s="154"/>
      <c r="D193" s="148" t="s">
        <v>127</v>
      </c>
      <c r="E193" s="155" t="s">
        <v>1</v>
      </c>
      <c r="F193" s="156" t="s">
        <v>245</v>
      </c>
      <c r="H193" s="157">
        <v>684.57</v>
      </c>
      <c r="L193" s="154"/>
      <c r="M193" s="158"/>
      <c r="N193" s="159"/>
      <c r="O193" s="159"/>
      <c r="P193" s="159"/>
      <c r="Q193" s="159"/>
      <c r="R193" s="159"/>
      <c r="S193" s="159"/>
      <c r="T193" s="160"/>
      <c r="AT193" s="155" t="s">
        <v>127</v>
      </c>
      <c r="AU193" s="155" t="s">
        <v>79</v>
      </c>
      <c r="AV193" s="14" t="s">
        <v>79</v>
      </c>
      <c r="AW193" s="14" t="s">
        <v>27</v>
      </c>
      <c r="AX193" s="14" t="s">
        <v>70</v>
      </c>
      <c r="AY193" s="155" t="s">
        <v>119</v>
      </c>
    </row>
    <row r="194" spans="1:65" s="2" customFormat="1" ht="24.2" customHeight="1">
      <c r="A194" s="29"/>
      <c r="B194" s="134"/>
      <c r="C194" s="168" t="s">
        <v>246</v>
      </c>
      <c r="D194" s="168" t="s">
        <v>195</v>
      </c>
      <c r="E194" s="169" t="s">
        <v>247</v>
      </c>
      <c r="F194" s="170" t="s">
        <v>248</v>
      </c>
      <c r="G194" s="171" t="s">
        <v>178</v>
      </c>
      <c r="H194" s="172">
        <v>0.753</v>
      </c>
      <c r="I194" s="173">
        <v>0</v>
      </c>
      <c r="J194" s="173">
        <f>ROUND(I194*H194,2)</f>
        <v>0</v>
      </c>
      <c r="K194" s="170" t="s">
        <v>124</v>
      </c>
      <c r="L194" s="174"/>
      <c r="M194" s="175" t="s">
        <v>1</v>
      </c>
      <c r="N194" s="176" t="s">
        <v>35</v>
      </c>
      <c r="O194" s="143">
        <v>0</v>
      </c>
      <c r="P194" s="143">
        <f>O194*H194</f>
        <v>0</v>
      </c>
      <c r="Q194" s="143">
        <v>1</v>
      </c>
      <c r="R194" s="143">
        <f>Q194*H194</f>
        <v>0.753</v>
      </c>
      <c r="S194" s="143">
        <v>0</v>
      </c>
      <c r="T194" s="144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145" t="s">
        <v>164</v>
      </c>
      <c r="AT194" s="145" t="s">
        <v>195</v>
      </c>
      <c r="AU194" s="145" t="s">
        <v>79</v>
      </c>
      <c r="AY194" s="17" t="s">
        <v>119</v>
      </c>
      <c r="BE194" s="146">
        <f>IF(N194="základní",J194,0)</f>
        <v>0</v>
      </c>
      <c r="BF194" s="146">
        <f>IF(N194="snížená",J194,0)</f>
        <v>0</v>
      </c>
      <c r="BG194" s="146">
        <f>IF(N194="zákl. přenesená",J194,0)</f>
        <v>0</v>
      </c>
      <c r="BH194" s="146">
        <f>IF(N194="sníž. přenesená",J194,0)</f>
        <v>0</v>
      </c>
      <c r="BI194" s="146">
        <f>IF(N194="nulová",J194,0)</f>
        <v>0</v>
      </c>
      <c r="BJ194" s="17" t="s">
        <v>77</v>
      </c>
      <c r="BK194" s="146">
        <f>ROUND(I194*H194,2)</f>
        <v>0</v>
      </c>
      <c r="BL194" s="17" t="s">
        <v>125</v>
      </c>
      <c r="BM194" s="145" t="s">
        <v>249</v>
      </c>
    </row>
    <row r="195" spans="1:65" s="13" customFormat="1" ht="11.25">
      <c r="B195" s="147"/>
      <c r="D195" s="148" t="s">
        <v>127</v>
      </c>
      <c r="E195" s="149" t="s">
        <v>1</v>
      </c>
      <c r="F195" s="150" t="s">
        <v>250</v>
      </c>
      <c r="H195" s="149" t="s">
        <v>1</v>
      </c>
      <c r="L195" s="147"/>
      <c r="M195" s="151"/>
      <c r="N195" s="152"/>
      <c r="O195" s="152"/>
      <c r="P195" s="152"/>
      <c r="Q195" s="152"/>
      <c r="R195" s="152"/>
      <c r="S195" s="152"/>
      <c r="T195" s="153"/>
      <c r="AT195" s="149" t="s">
        <v>127</v>
      </c>
      <c r="AU195" s="149" t="s">
        <v>79</v>
      </c>
      <c r="AV195" s="13" t="s">
        <v>77</v>
      </c>
      <c r="AW195" s="13" t="s">
        <v>27</v>
      </c>
      <c r="AX195" s="13" t="s">
        <v>70</v>
      </c>
      <c r="AY195" s="149" t="s">
        <v>119</v>
      </c>
    </row>
    <row r="196" spans="1:65" s="14" customFormat="1" ht="22.5">
      <c r="B196" s="154"/>
      <c r="D196" s="148" t="s">
        <v>127</v>
      </c>
      <c r="E196" s="155" t="s">
        <v>1</v>
      </c>
      <c r="F196" s="156" t="s">
        <v>251</v>
      </c>
      <c r="H196" s="157">
        <v>0.39200000000000002</v>
      </c>
      <c r="L196" s="154"/>
      <c r="M196" s="158"/>
      <c r="N196" s="159"/>
      <c r="O196" s="159"/>
      <c r="P196" s="159"/>
      <c r="Q196" s="159"/>
      <c r="R196" s="159"/>
      <c r="S196" s="159"/>
      <c r="T196" s="160"/>
      <c r="AT196" s="155" t="s">
        <v>127</v>
      </c>
      <c r="AU196" s="155" t="s">
        <v>79</v>
      </c>
      <c r="AV196" s="14" t="s">
        <v>79</v>
      </c>
      <c r="AW196" s="14" t="s">
        <v>27</v>
      </c>
      <c r="AX196" s="14" t="s">
        <v>70</v>
      </c>
      <c r="AY196" s="155" t="s">
        <v>119</v>
      </c>
    </row>
    <row r="197" spans="1:65" s="14" customFormat="1" ht="11.25">
      <c r="B197" s="154"/>
      <c r="D197" s="148" t="s">
        <v>127</v>
      </c>
      <c r="E197" s="155" t="s">
        <v>1</v>
      </c>
      <c r="F197" s="156" t="s">
        <v>252</v>
      </c>
      <c r="H197" s="157">
        <v>0.36099999999999999</v>
      </c>
      <c r="L197" s="154"/>
      <c r="M197" s="158"/>
      <c r="N197" s="159"/>
      <c r="O197" s="159"/>
      <c r="P197" s="159"/>
      <c r="Q197" s="159"/>
      <c r="R197" s="159"/>
      <c r="S197" s="159"/>
      <c r="T197" s="160"/>
      <c r="AT197" s="155" t="s">
        <v>127</v>
      </c>
      <c r="AU197" s="155" t="s">
        <v>79</v>
      </c>
      <c r="AV197" s="14" t="s">
        <v>79</v>
      </c>
      <c r="AW197" s="14" t="s">
        <v>27</v>
      </c>
      <c r="AX197" s="14" t="s">
        <v>70</v>
      </c>
      <c r="AY197" s="155" t="s">
        <v>119</v>
      </c>
    </row>
    <row r="198" spans="1:65" s="15" customFormat="1" ht="11.25">
      <c r="B198" s="161"/>
      <c r="D198" s="148" t="s">
        <v>127</v>
      </c>
      <c r="E198" s="162" t="s">
        <v>1</v>
      </c>
      <c r="F198" s="163" t="s">
        <v>131</v>
      </c>
      <c r="H198" s="164">
        <v>0.753</v>
      </c>
      <c r="L198" s="161"/>
      <c r="M198" s="165"/>
      <c r="N198" s="166"/>
      <c r="O198" s="166"/>
      <c r="P198" s="166"/>
      <c r="Q198" s="166"/>
      <c r="R198" s="166"/>
      <c r="S198" s="166"/>
      <c r="T198" s="167"/>
      <c r="AT198" s="162" t="s">
        <v>127</v>
      </c>
      <c r="AU198" s="162" t="s">
        <v>79</v>
      </c>
      <c r="AV198" s="15" t="s">
        <v>125</v>
      </c>
      <c r="AW198" s="15" t="s">
        <v>27</v>
      </c>
      <c r="AX198" s="15" t="s">
        <v>77</v>
      </c>
      <c r="AY198" s="162" t="s">
        <v>119</v>
      </c>
    </row>
    <row r="199" spans="1:65" s="12" customFormat="1" ht="22.9" customHeight="1">
      <c r="B199" s="124"/>
      <c r="D199" s="125" t="s">
        <v>69</v>
      </c>
      <c r="E199" s="177" t="s">
        <v>136</v>
      </c>
      <c r="F199" s="177" t="s">
        <v>253</v>
      </c>
      <c r="J199" s="178">
        <f>BK199</f>
        <v>0</v>
      </c>
      <c r="L199" s="124"/>
      <c r="M199" s="128"/>
      <c r="N199" s="129"/>
      <c r="O199" s="129"/>
      <c r="P199" s="130">
        <f>P200+SUM(P201:P221)</f>
        <v>294.71851099999998</v>
      </c>
      <c r="Q199" s="129"/>
      <c r="R199" s="130">
        <f>R200+SUM(R201:R221)</f>
        <v>57.498261979200002</v>
      </c>
      <c r="S199" s="129"/>
      <c r="T199" s="131">
        <f>T200+SUM(T201:T221)</f>
        <v>0</v>
      </c>
      <c r="AR199" s="125" t="s">
        <v>77</v>
      </c>
      <c r="AT199" s="132" t="s">
        <v>69</v>
      </c>
      <c r="AU199" s="132" t="s">
        <v>77</v>
      </c>
      <c r="AY199" s="125" t="s">
        <v>119</v>
      </c>
      <c r="BK199" s="133">
        <f>BK200+SUM(BK201:BK221)</f>
        <v>0</v>
      </c>
    </row>
    <row r="200" spans="1:65" s="2" customFormat="1" ht="14.45" customHeight="1">
      <c r="A200" s="29"/>
      <c r="B200" s="134"/>
      <c r="C200" s="135" t="s">
        <v>254</v>
      </c>
      <c r="D200" s="135" t="s">
        <v>120</v>
      </c>
      <c r="E200" s="136" t="s">
        <v>255</v>
      </c>
      <c r="F200" s="137" t="s">
        <v>256</v>
      </c>
      <c r="G200" s="138" t="s">
        <v>139</v>
      </c>
      <c r="H200" s="139">
        <v>4.93</v>
      </c>
      <c r="I200" s="140">
        <v>0</v>
      </c>
      <c r="J200" s="140">
        <f>ROUND(I200*H200,2)</f>
        <v>0</v>
      </c>
      <c r="K200" s="137" t="s">
        <v>124</v>
      </c>
      <c r="L200" s="30"/>
      <c r="M200" s="141" t="s">
        <v>1</v>
      </c>
      <c r="N200" s="142" t="s">
        <v>35</v>
      </c>
      <c r="O200" s="143">
        <v>2.9790000000000001</v>
      </c>
      <c r="P200" s="143">
        <f>O200*H200</f>
        <v>14.68647</v>
      </c>
      <c r="Q200" s="143">
        <v>0</v>
      </c>
      <c r="R200" s="143">
        <f>Q200*H200</f>
        <v>0</v>
      </c>
      <c r="S200" s="143">
        <v>0</v>
      </c>
      <c r="T200" s="144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45" t="s">
        <v>125</v>
      </c>
      <c r="AT200" s="145" t="s">
        <v>120</v>
      </c>
      <c r="AU200" s="145" t="s">
        <v>79</v>
      </c>
      <c r="AY200" s="17" t="s">
        <v>119</v>
      </c>
      <c r="BE200" s="146">
        <f>IF(N200="základní",J200,0)</f>
        <v>0</v>
      </c>
      <c r="BF200" s="146">
        <f>IF(N200="snížená",J200,0)</f>
        <v>0</v>
      </c>
      <c r="BG200" s="146">
        <f>IF(N200="zákl. přenesená",J200,0)</f>
        <v>0</v>
      </c>
      <c r="BH200" s="146">
        <f>IF(N200="sníž. přenesená",J200,0)</f>
        <v>0</v>
      </c>
      <c r="BI200" s="146">
        <f>IF(N200="nulová",J200,0)</f>
        <v>0</v>
      </c>
      <c r="BJ200" s="17" t="s">
        <v>77</v>
      </c>
      <c r="BK200" s="146">
        <f>ROUND(I200*H200,2)</f>
        <v>0</v>
      </c>
      <c r="BL200" s="17" t="s">
        <v>125</v>
      </c>
      <c r="BM200" s="145" t="s">
        <v>257</v>
      </c>
    </row>
    <row r="201" spans="1:65" s="14" customFormat="1" ht="11.25">
      <c r="B201" s="154"/>
      <c r="D201" s="148" t="s">
        <v>127</v>
      </c>
      <c r="E201" s="155" t="s">
        <v>1</v>
      </c>
      <c r="F201" s="156" t="s">
        <v>258</v>
      </c>
      <c r="H201" s="157">
        <v>0.84</v>
      </c>
      <c r="L201" s="154"/>
      <c r="M201" s="158"/>
      <c r="N201" s="159"/>
      <c r="O201" s="159"/>
      <c r="P201" s="159"/>
      <c r="Q201" s="159"/>
      <c r="R201" s="159"/>
      <c r="S201" s="159"/>
      <c r="T201" s="160"/>
      <c r="AT201" s="155" t="s">
        <v>127</v>
      </c>
      <c r="AU201" s="155" t="s">
        <v>79</v>
      </c>
      <c r="AV201" s="14" t="s">
        <v>79</v>
      </c>
      <c r="AW201" s="14" t="s">
        <v>27</v>
      </c>
      <c r="AX201" s="14" t="s">
        <v>70</v>
      </c>
      <c r="AY201" s="155" t="s">
        <v>119</v>
      </c>
    </row>
    <row r="202" spans="1:65" s="14" customFormat="1" ht="11.25">
      <c r="B202" s="154"/>
      <c r="D202" s="148" t="s">
        <v>127</v>
      </c>
      <c r="E202" s="155" t="s">
        <v>1</v>
      </c>
      <c r="F202" s="156" t="s">
        <v>259</v>
      </c>
      <c r="H202" s="157">
        <v>0.87</v>
      </c>
      <c r="L202" s="154"/>
      <c r="M202" s="158"/>
      <c r="N202" s="159"/>
      <c r="O202" s="159"/>
      <c r="P202" s="159"/>
      <c r="Q202" s="159"/>
      <c r="R202" s="159"/>
      <c r="S202" s="159"/>
      <c r="T202" s="160"/>
      <c r="AT202" s="155" t="s">
        <v>127</v>
      </c>
      <c r="AU202" s="155" t="s">
        <v>79</v>
      </c>
      <c r="AV202" s="14" t="s">
        <v>79</v>
      </c>
      <c r="AW202" s="14" t="s">
        <v>27</v>
      </c>
      <c r="AX202" s="14" t="s">
        <v>70</v>
      </c>
      <c r="AY202" s="155" t="s">
        <v>119</v>
      </c>
    </row>
    <row r="203" spans="1:65" s="14" customFormat="1" ht="11.25">
      <c r="B203" s="154"/>
      <c r="D203" s="148" t="s">
        <v>127</v>
      </c>
      <c r="E203" s="155" t="s">
        <v>1</v>
      </c>
      <c r="F203" s="156" t="s">
        <v>260</v>
      </c>
      <c r="H203" s="157">
        <v>3.22</v>
      </c>
      <c r="L203" s="154"/>
      <c r="M203" s="158"/>
      <c r="N203" s="159"/>
      <c r="O203" s="159"/>
      <c r="P203" s="159"/>
      <c r="Q203" s="159"/>
      <c r="R203" s="159"/>
      <c r="S203" s="159"/>
      <c r="T203" s="160"/>
      <c r="AT203" s="155" t="s">
        <v>127</v>
      </c>
      <c r="AU203" s="155" t="s">
        <v>79</v>
      </c>
      <c r="AV203" s="14" t="s">
        <v>79</v>
      </c>
      <c r="AW203" s="14" t="s">
        <v>27</v>
      </c>
      <c r="AX203" s="14" t="s">
        <v>70</v>
      </c>
      <c r="AY203" s="155" t="s">
        <v>119</v>
      </c>
    </row>
    <row r="204" spans="1:65" s="15" customFormat="1" ht="11.25">
      <c r="B204" s="161"/>
      <c r="D204" s="148" t="s">
        <v>127</v>
      </c>
      <c r="E204" s="162" t="s">
        <v>1</v>
      </c>
      <c r="F204" s="163" t="s">
        <v>131</v>
      </c>
      <c r="H204" s="164">
        <v>4.93</v>
      </c>
      <c r="L204" s="161"/>
      <c r="M204" s="165"/>
      <c r="N204" s="166"/>
      <c r="O204" s="166"/>
      <c r="P204" s="166"/>
      <c r="Q204" s="166"/>
      <c r="R204" s="166"/>
      <c r="S204" s="166"/>
      <c r="T204" s="167"/>
      <c r="AT204" s="162" t="s">
        <v>127</v>
      </c>
      <c r="AU204" s="162" t="s">
        <v>79</v>
      </c>
      <c r="AV204" s="15" t="s">
        <v>125</v>
      </c>
      <c r="AW204" s="15" t="s">
        <v>27</v>
      </c>
      <c r="AX204" s="15" t="s">
        <v>77</v>
      </c>
      <c r="AY204" s="162" t="s">
        <v>119</v>
      </c>
    </row>
    <row r="205" spans="1:65" s="2" customFormat="1" ht="14.45" customHeight="1">
      <c r="A205" s="29"/>
      <c r="B205" s="134"/>
      <c r="C205" s="135" t="s">
        <v>261</v>
      </c>
      <c r="D205" s="135" t="s">
        <v>120</v>
      </c>
      <c r="E205" s="136" t="s">
        <v>262</v>
      </c>
      <c r="F205" s="137" t="s">
        <v>263</v>
      </c>
      <c r="G205" s="138" t="s">
        <v>123</v>
      </c>
      <c r="H205" s="139">
        <v>27.481999999999999</v>
      </c>
      <c r="I205" s="140">
        <v>0</v>
      </c>
      <c r="J205" s="140">
        <f>ROUND(I205*H205,2)</f>
        <v>0</v>
      </c>
      <c r="K205" s="137" t="s">
        <v>124</v>
      </c>
      <c r="L205" s="30"/>
      <c r="M205" s="141" t="s">
        <v>1</v>
      </c>
      <c r="N205" s="142" t="s">
        <v>35</v>
      </c>
      <c r="O205" s="143">
        <v>3.14</v>
      </c>
      <c r="P205" s="143">
        <f>O205*H205</f>
        <v>86.293480000000002</v>
      </c>
      <c r="Q205" s="143">
        <v>4.1744200000000002E-2</v>
      </c>
      <c r="R205" s="143">
        <f>Q205*H205</f>
        <v>1.1472141043999999</v>
      </c>
      <c r="S205" s="143">
        <v>0</v>
      </c>
      <c r="T205" s="144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45" t="s">
        <v>125</v>
      </c>
      <c r="AT205" s="145" t="s">
        <v>120</v>
      </c>
      <c r="AU205" s="145" t="s">
        <v>79</v>
      </c>
      <c r="AY205" s="17" t="s">
        <v>119</v>
      </c>
      <c r="BE205" s="146">
        <f>IF(N205="základní",J205,0)</f>
        <v>0</v>
      </c>
      <c r="BF205" s="146">
        <f>IF(N205="snížená",J205,0)</f>
        <v>0</v>
      </c>
      <c r="BG205" s="146">
        <f>IF(N205="zákl. přenesená",J205,0)</f>
        <v>0</v>
      </c>
      <c r="BH205" s="146">
        <f>IF(N205="sníž. přenesená",J205,0)</f>
        <v>0</v>
      </c>
      <c r="BI205" s="146">
        <f>IF(N205="nulová",J205,0)</f>
        <v>0</v>
      </c>
      <c r="BJ205" s="17" t="s">
        <v>77</v>
      </c>
      <c r="BK205" s="146">
        <f>ROUND(I205*H205,2)</f>
        <v>0</v>
      </c>
      <c r="BL205" s="17" t="s">
        <v>125</v>
      </c>
      <c r="BM205" s="145" t="s">
        <v>264</v>
      </c>
    </row>
    <row r="206" spans="1:65" s="14" customFormat="1" ht="33.75">
      <c r="B206" s="154"/>
      <c r="D206" s="148" t="s">
        <v>127</v>
      </c>
      <c r="E206" s="155" t="s">
        <v>1</v>
      </c>
      <c r="F206" s="156" t="s">
        <v>265</v>
      </c>
      <c r="H206" s="157">
        <v>10.041</v>
      </c>
      <c r="L206" s="154"/>
      <c r="M206" s="158"/>
      <c r="N206" s="159"/>
      <c r="O206" s="159"/>
      <c r="P206" s="159"/>
      <c r="Q206" s="159"/>
      <c r="R206" s="159"/>
      <c r="S206" s="159"/>
      <c r="T206" s="160"/>
      <c r="AT206" s="155" t="s">
        <v>127</v>
      </c>
      <c r="AU206" s="155" t="s">
        <v>79</v>
      </c>
      <c r="AV206" s="14" t="s">
        <v>79</v>
      </c>
      <c r="AW206" s="14" t="s">
        <v>27</v>
      </c>
      <c r="AX206" s="14" t="s">
        <v>70</v>
      </c>
      <c r="AY206" s="155" t="s">
        <v>119</v>
      </c>
    </row>
    <row r="207" spans="1:65" s="14" customFormat="1" ht="22.5">
      <c r="B207" s="154"/>
      <c r="D207" s="148" t="s">
        <v>127</v>
      </c>
      <c r="E207" s="155" t="s">
        <v>1</v>
      </c>
      <c r="F207" s="156" t="s">
        <v>266</v>
      </c>
      <c r="H207" s="157">
        <v>17.440999999999999</v>
      </c>
      <c r="L207" s="154"/>
      <c r="M207" s="158"/>
      <c r="N207" s="159"/>
      <c r="O207" s="159"/>
      <c r="P207" s="159"/>
      <c r="Q207" s="159"/>
      <c r="R207" s="159"/>
      <c r="S207" s="159"/>
      <c r="T207" s="160"/>
      <c r="AT207" s="155" t="s">
        <v>127</v>
      </c>
      <c r="AU207" s="155" t="s">
        <v>79</v>
      </c>
      <c r="AV207" s="14" t="s">
        <v>79</v>
      </c>
      <c r="AW207" s="14" t="s">
        <v>27</v>
      </c>
      <c r="AX207" s="14" t="s">
        <v>70</v>
      </c>
      <c r="AY207" s="155" t="s">
        <v>119</v>
      </c>
    </row>
    <row r="208" spans="1:65" s="15" customFormat="1" ht="11.25">
      <c r="B208" s="161"/>
      <c r="D208" s="148" t="s">
        <v>127</v>
      </c>
      <c r="E208" s="162" t="s">
        <v>1</v>
      </c>
      <c r="F208" s="163" t="s">
        <v>131</v>
      </c>
      <c r="H208" s="164">
        <v>27.481999999999999</v>
      </c>
      <c r="L208" s="161"/>
      <c r="M208" s="165"/>
      <c r="N208" s="166"/>
      <c r="O208" s="166"/>
      <c r="P208" s="166"/>
      <c r="Q208" s="166"/>
      <c r="R208" s="166"/>
      <c r="S208" s="166"/>
      <c r="T208" s="167"/>
      <c r="AT208" s="162" t="s">
        <v>127</v>
      </c>
      <c r="AU208" s="162" t="s">
        <v>79</v>
      </c>
      <c r="AV208" s="15" t="s">
        <v>125</v>
      </c>
      <c r="AW208" s="15" t="s">
        <v>27</v>
      </c>
      <c r="AX208" s="15" t="s">
        <v>77</v>
      </c>
      <c r="AY208" s="162" t="s">
        <v>119</v>
      </c>
    </row>
    <row r="209" spans="1:65" s="2" customFormat="1" ht="14.45" customHeight="1">
      <c r="A209" s="29"/>
      <c r="B209" s="134"/>
      <c r="C209" s="135" t="s">
        <v>267</v>
      </c>
      <c r="D209" s="135" t="s">
        <v>120</v>
      </c>
      <c r="E209" s="136" t="s">
        <v>268</v>
      </c>
      <c r="F209" s="137" t="s">
        <v>269</v>
      </c>
      <c r="G209" s="138" t="s">
        <v>123</v>
      </c>
      <c r="H209" s="139">
        <v>27.481999999999999</v>
      </c>
      <c r="I209" s="140">
        <v>0</v>
      </c>
      <c r="J209" s="140">
        <f>ROUND(I209*H209,2)</f>
        <v>0</v>
      </c>
      <c r="K209" s="137" t="s">
        <v>124</v>
      </c>
      <c r="L209" s="30"/>
      <c r="M209" s="141" t="s">
        <v>1</v>
      </c>
      <c r="N209" s="142" t="s">
        <v>35</v>
      </c>
      <c r="O209" s="143">
        <v>0.45</v>
      </c>
      <c r="P209" s="143">
        <f>O209*H209</f>
        <v>12.366899999999999</v>
      </c>
      <c r="Q209" s="143">
        <v>1.5E-5</v>
      </c>
      <c r="R209" s="143">
        <f>Q209*H209</f>
        <v>4.1222999999999997E-4</v>
      </c>
      <c r="S209" s="143">
        <v>0</v>
      </c>
      <c r="T209" s="144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45" t="s">
        <v>125</v>
      </c>
      <c r="AT209" s="145" t="s">
        <v>120</v>
      </c>
      <c r="AU209" s="145" t="s">
        <v>79</v>
      </c>
      <c r="AY209" s="17" t="s">
        <v>119</v>
      </c>
      <c r="BE209" s="146">
        <f>IF(N209="základní",J209,0)</f>
        <v>0</v>
      </c>
      <c r="BF209" s="146">
        <f>IF(N209="snížená",J209,0)</f>
        <v>0</v>
      </c>
      <c r="BG209" s="146">
        <f>IF(N209="zákl. přenesená",J209,0)</f>
        <v>0</v>
      </c>
      <c r="BH209" s="146">
        <f>IF(N209="sníž. přenesená",J209,0)</f>
        <v>0</v>
      </c>
      <c r="BI209" s="146">
        <f>IF(N209="nulová",J209,0)</f>
        <v>0</v>
      </c>
      <c r="BJ209" s="17" t="s">
        <v>77</v>
      </c>
      <c r="BK209" s="146">
        <f>ROUND(I209*H209,2)</f>
        <v>0</v>
      </c>
      <c r="BL209" s="17" t="s">
        <v>125</v>
      </c>
      <c r="BM209" s="145" t="s">
        <v>270</v>
      </c>
    </row>
    <row r="210" spans="1:65" s="14" customFormat="1" ht="11.25">
      <c r="B210" s="154"/>
      <c r="D210" s="148" t="s">
        <v>127</v>
      </c>
      <c r="E210" s="155" t="s">
        <v>1</v>
      </c>
      <c r="F210" s="156" t="s">
        <v>271</v>
      </c>
      <c r="H210" s="157">
        <v>27.481999999999999</v>
      </c>
      <c r="L210" s="154"/>
      <c r="M210" s="158"/>
      <c r="N210" s="159"/>
      <c r="O210" s="159"/>
      <c r="P210" s="159"/>
      <c r="Q210" s="159"/>
      <c r="R210" s="159"/>
      <c r="S210" s="159"/>
      <c r="T210" s="160"/>
      <c r="AT210" s="155" t="s">
        <v>127</v>
      </c>
      <c r="AU210" s="155" t="s">
        <v>79</v>
      </c>
      <c r="AV210" s="14" t="s">
        <v>79</v>
      </c>
      <c r="AW210" s="14" t="s">
        <v>27</v>
      </c>
      <c r="AX210" s="14" t="s">
        <v>77</v>
      </c>
      <c r="AY210" s="155" t="s">
        <v>119</v>
      </c>
    </row>
    <row r="211" spans="1:65" s="2" customFormat="1" ht="14.45" customHeight="1">
      <c r="A211" s="29"/>
      <c r="B211" s="134"/>
      <c r="C211" s="135" t="s">
        <v>272</v>
      </c>
      <c r="D211" s="135" t="s">
        <v>120</v>
      </c>
      <c r="E211" s="136" t="s">
        <v>273</v>
      </c>
      <c r="F211" s="137" t="s">
        <v>274</v>
      </c>
      <c r="G211" s="138" t="s">
        <v>178</v>
      </c>
      <c r="H211" s="139">
        <v>1.2090000000000001</v>
      </c>
      <c r="I211" s="140">
        <v>0</v>
      </c>
      <c r="J211" s="140">
        <f>ROUND(I211*H211,2)</f>
        <v>0</v>
      </c>
      <c r="K211" s="137" t="s">
        <v>124</v>
      </c>
      <c r="L211" s="30"/>
      <c r="M211" s="141" t="s">
        <v>1</v>
      </c>
      <c r="N211" s="142" t="s">
        <v>35</v>
      </c>
      <c r="O211" s="143">
        <v>47.35</v>
      </c>
      <c r="P211" s="143">
        <f>O211*H211</f>
        <v>57.246150000000007</v>
      </c>
      <c r="Q211" s="143">
        <v>1.0487652000000001</v>
      </c>
      <c r="R211" s="143">
        <f>Q211*H211</f>
        <v>1.2679571268000001</v>
      </c>
      <c r="S211" s="143">
        <v>0</v>
      </c>
      <c r="T211" s="144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45" t="s">
        <v>125</v>
      </c>
      <c r="AT211" s="145" t="s">
        <v>120</v>
      </c>
      <c r="AU211" s="145" t="s">
        <v>79</v>
      </c>
      <c r="AY211" s="17" t="s">
        <v>119</v>
      </c>
      <c r="BE211" s="146">
        <f>IF(N211="základní",J211,0)</f>
        <v>0</v>
      </c>
      <c r="BF211" s="146">
        <f>IF(N211="snížená",J211,0)</f>
        <v>0</v>
      </c>
      <c r="BG211" s="146">
        <f>IF(N211="zákl. přenesená",J211,0)</f>
        <v>0</v>
      </c>
      <c r="BH211" s="146">
        <f>IF(N211="sníž. přenesená",J211,0)</f>
        <v>0</v>
      </c>
      <c r="BI211" s="146">
        <f>IF(N211="nulová",J211,0)</f>
        <v>0</v>
      </c>
      <c r="BJ211" s="17" t="s">
        <v>77</v>
      </c>
      <c r="BK211" s="146">
        <f>ROUND(I211*H211,2)</f>
        <v>0</v>
      </c>
      <c r="BL211" s="17" t="s">
        <v>125</v>
      </c>
      <c r="BM211" s="145" t="s">
        <v>275</v>
      </c>
    </row>
    <row r="212" spans="1:65" s="14" customFormat="1" ht="11.25">
      <c r="B212" s="154"/>
      <c r="D212" s="148" t="s">
        <v>127</v>
      </c>
      <c r="E212" s="155" t="s">
        <v>1</v>
      </c>
      <c r="F212" s="156" t="s">
        <v>276</v>
      </c>
      <c r="H212" s="157">
        <v>0.252</v>
      </c>
      <c r="L212" s="154"/>
      <c r="M212" s="158"/>
      <c r="N212" s="159"/>
      <c r="O212" s="159"/>
      <c r="P212" s="159"/>
      <c r="Q212" s="159"/>
      <c r="R212" s="159"/>
      <c r="S212" s="159"/>
      <c r="T212" s="160"/>
      <c r="AT212" s="155" t="s">
        <v>127</v>
      </c>
      <c r="AU212" s="155" t="s">
        <v>79</v>
      </c>
      <c r="AV212" s="14" t="s">
        <v>79</v>
      </c>
      <c r="AW212" s="14" t="s">
        <v>27</v>
      </c>
      <c r="AX212" s="14" t="s">
        <v>70</v>
      </c>
      <c r="AY212" s="155" t="s">
        <v>119</v>
      </c>
    </row>
    <row r="213" spans="1:65" s="14" customFormat="1" ht="11.25">
      <c r="B213" s="154"/>
      <c r="D213" s="148" t="s">
        <v>127</v>
      </c>
      <c r="E213" s="155" t="s">
        <v>1</v>
      </c>
      <c r="F213" s="156" t="s">
        <v>277</v>
      </c>
      <c r="H213" s="157">
        <v>0.33</v>
      </c>
      <c r="L213" s="154"/>
      <c r="M213" s="158"/>
      <c r="N213" s="159"/>
      <c r="O213" s="159"/>
      <c r="P213" s="159"/>
      <c r="Q213" s="159"/>
      <c r="R213" s="159"/>
      <c r="S213" s="159"/>
      <c r="T213" s="160"/>
      <c r="AT213" s="155" t="s">
        <v>127</v>
      </c>
      <c r="AU213" s="155" t="s">
        <v>79</v>
      </c>
      <c r="AV213" s="14" t="s">
        <v>79</v>
      </c>
      <c r="AW213" s="14" t="s">
        <v>27</v>
      </c>
      <c r="AX213" s="14" t="s">
        <v>70</v>
      </c>
      <c r="AY213" s="155" t="s">
        <v>119</v>
      </c>
    </row>
    <row r="214" spans="1:65" s="14" customFormat="1" ht="11.25">
      <c r="B214" s="154"/>
      <c r="D214" s="148" t="s">
        <v>127</v>
      </c>
      <c r="E214" s="155" t="s">
        <v>1</v>
      </c>
      <c r="F214" s="156" t="s">
        <v>278</v>
      </c>
      <c r="H214" s="157">
        <v>0.627</v>
      </c>
      <c r="L214" s="154"/>
      <c r="M214" s="158"/>
      <c r="N214" s="159"/>
      <c r="O214" s="159"/>
      <c r="P214" s="159"/>
      <c r="Q214" s="159"/>
      <c r="R214" s="159"/>
      <c r="S214" s="159"/>
      <c r="T214" s="160"/>
      <c r="AT214" s="155" t="s">
        <v>127</v>
      </c>
      <c r="AU214" s="155" t="s">
        <v>79</v>
      </c>
      <c r="AV214" s="14" t="s">
        <v>79</v>
      </c>
      <c r="AW214" s="14" t="s">
        <v>27</v>
      </c>
      <c r="AX214" s="14" t="s">
        <v>70</v>
      </c>
      <c r="AY214" s="155" t="s">
        <v>119</v>
      </c>
    </row>
    <row r="215" spans="1:65" s="15" customFormat="1" ht="11.25">
      <c r="B215" s="161"/>
      <c r="D215" s="148" t="s">
        <v>127</v>
      </c>
      <c r="E215" s="162" t="s">
        <v>1</v>
      </c>
      <c r="F215" s="163" t="s">
        <v>131</v>
      </c>
      <c r="H215" s="164">
        <v>1.2090000000000001</v>
      </c>
      <c r="L215" s="161"/>
      <c r="M215" s="165"/>
      <c r="N215" s="166"/>
      <c r="O215" s="166"/>
      <c r="P215" s="166"/>
      <c r="Q215" s="166"/>
      <c r="R215" s="166"/>
      <c r="S215" s="166"/>
      <c r="T215" s="167"/>
      <c r="AT215" s="162" t="s">
        <v>127</v>
      </c>
      <c r="AU215" s="162" t="s">
        <v>79</v>
      </c>
      <c r="AV215" s="15" t="s">
        <v>125</v>
      </c>
      <c r="AW215" s="15" t="s">
        <v>27</v>
      </c>
      <c r="AX215" s="15" t="s">
        <v>77</v>
      </c>
      <c r="AY215" s="162" t="s">
        <v>119</v>
      </c>
    </row>
    <row r="216" spans="1:65" s="2" customFormat="1" ht="24.2" customHeight="1">
      <c r="A216" s="29"/>
      <c r="B216" s="134"/>
      <c r="C216" s="135" t="s">
        <v>279</v>
      </c>
      <c r="D216" s="135" t="s">
        <v>120</v>
      </c>
      <c r="E216" s="136" t="s">
        <v>280</v>
      </c>
      <c r="F216" s="137" t="s">
        <v>281</v>
      </c>
      <c r="G216" s="138" t="s">
        <v>206</v>
      </c>
      <c r="H216" s="139">
        <v>2.34</v>
      </c>
      <c r="I216" s="140">
        <v>0</v>
      </c>
      <c r="J216" s="140">
        <f>ROUND(I216*H216,2)</f>
        <v>0</v>
      </c>
      <c r="K216" s="137" t="s">
        <v>124</v>
      </c>
      <c r="L216" s="30"/>
      <c r="M216" s="141" t="s">
        <v>1</v>
      </c>
      <c r="N216" s="142" t="s">
        <v>35</v>
      </c>
      <c r="O216" s="143">
        <v>0.15</v>
      </c>
      <c r="P216" s="143">
        <f>O216*H216</f>
        <v>0.35099999999999998</v>
      </c>
      <c r="Q216" s="143">
        <v>1.9320000000000001E-4</v>
      </c>
      <c r="R216" s="143">
        <f>Q216*H216</f>
        <v>4.5208800000000001E-4</v>
      </c>
      <c r="S216" s="143">
        <v>0</v>
      </c>
      <c r="T216" s="144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45" t="s">
        <v>125</v>
      </c>
      <c r="AT216" s="145" t="s">
        <v>120</v>
      </c>
      <c r="AU216" s="145" t="s">
        <v>79</v>
      </c>
      <c r="AY216" s="17" t="s">
        <v>119</v>
      </c>
      <c r="BE216" s="146">
        <f>IF(N216="základní",J216,0)</f>
        <v>0</v>
      </c>
      <c r="BF216" s="146">
        <f>IF(N216="snížená",J216,0)</f>
        <v>0</v>
      </c>
      <c r="BG216" s="146">
        <f>IF(N216="zákl. přenesená",J216,0)</f>
        <v>0</v>
      </c>
      <c r="BH216" s="146">
        <f>IF(N216="sníž. přenesená",J216,0)</f>
        <v>0</v>
      </c>
      <c r="BI216" s="146">
        <f>IF(N216="nulová",J216,0)</f>
        <v>0</v>
      </c>
      <c r="BJ216" s="17" t="s">
        <v>77</v>
      </c>
      <c r="BK216" s="146">
        <f>ROUND(I216*H216,2)</f>
        <v>0</v>
      </c>
      <c r="BL216" s="17" t="s">
        <v>125</v>
      </c>
      <c r="BM216" s="145" t="s">
        <v>282</v>
      </c>
    </row>
    <row r="217" spans="1:65" s="14" customFormat="1" ht="11.25">
      <c r="B217" s="154"/>
      <c r="D217" s="148" t="s">
        <v>127</v>
      </c>
      <c r="E217" s="155" t="s">
        <v>1</v>
      </c>
      <c r="F217" s="156" t="s">
        <v>283</v>
      </c>
      <c r="H217" s="157">
        <v>2.34</v>
      </c>
      <c r="L217" s="154"/>
      <c r="M217" s="158"/>
      <c r="N217" s="159"/>
      <c r="O217" s="159"/>
      <c r="P217" s="159"/>
      <c r="Q217" s="159"/>
      <c r="R217" s="159"/>
      <c r="S217" s="159"/>
      <c r="T217" s="160"/>
      <c r="AT217" s="155" t="s">
        <v>127</v>
      </c>
      <c r="AU217" s="155" t="s">
        <v>79</v>
      </c>
      <c r="AV217" s="14" t="s">
        <v>79</v>
      </c>
      <c r="AW217" s="14" t="s">
        <v>27</v>
      </c>
      <c r="AX217" s="14" t="s">
        <v>70</v>
      </c>
      <c r="AY217" s="155" t="s">
        <v>119</v>
      </c>
    </row>
    <row r="218" spans="1:65" s="15" customFormat="1" ht="11.25">
      <c r="B218" s="161"/>
      <c r="D218" s="148" t="s">
        <v>127</v>
      </c>
      <c r="E218" s="162" t="s">
        <v>1</v>
      </c>
      <c r="F218" s="163" t="s">
        <v>131</v>
      </c>
      <c r="H218" s="164">
        <v>2.34</v>
      </c>
      <c r="L218" s="161"/>
      <c r="M218" s="165"/>
      <c r="N218" s="166"/>
      <c r="O218" s="166"/>
      <c r="P218" s="166"/>
      <c r="Q218" s="166"/>
      <c r="R218" s="166"/>
      <c r="S218" s="166"/>
      <c r="T218" s="167"/>
      <c r="AT218" s="162" t="s">
        <v>127</v>
      </c>
      <c r="AU218" s="162" t="s">
        <v>79</v>
      </c>
      <c r="AV218" s="15" t="s">
        <v>125</v>
      </c>
      <c r="AW218" s="15" t="s">
        <v>27</v>
      </c>
      <c r="AX218" s="15" t="s">
        <v>77</v>
      </c>
      <c r="AY218" s="162" t="s">
        <v>119</v>
      </c>
    </row>
    <row r="219" spans="1:65" s="2" customFormat="1" ht="24.2" customHeight="1">
      <c r="A219" s="29"/>
      <c r="B219" s="134"/>
      <c r="C219" s="135" t="s">
        <v>284</v>
      </c>
      <c r="D219" s="135" t="s">
        <v>120</v>
      </c>
      <c r="E219" s="136" t="s">
        <v>285</v>
      </c>
      <c r="F219" s="137" t="s">
        <v>286</v>
      </c>
      <c r="G219" s="138" t="s">
        <v>139</v>
      </c>
      <c r="H219" s="139">
        <v>2.2610000000000001</v>
      </c>
      <c r="I219" s="140">
        <v>0</v>
      </c>
      <c r="J219" s="140">
        <f>ROUND(I219*H219,2)</f>
        <v>0</v>
      </c>
      <c r="K219" s="137" t="s">
        <v>124</v>
      </c>
      <c r="L219" s="30"/>
      <c r="M219" s="141" t="s">
        <v>1</v>
      </c>
      <c r="N219" s="142" t="s">
        <v>35</v>
      </c>
      <c r="O219" s="143">
        <v>13.750999999999999</v>
      </c>
      <c r="P219" s="143">
        <f>O219*H219</f>
        <v>31.091011000000002</v>
      </c>
      <c r="Q219" s="143">
        <v>2.6843599999999999</v>
      </c>
      <c r="R219" s="143">
        <f>Q219*H219</f>
        <v>6.0693379600000004</v>
      </c>
      <c r="S219" s="143">
        <v>0</v>
      </c>
      <c r="T219" s="144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45" t="s">
        <v>125</v>
      </c>
      <c r="AT219" s="145" t="s">
        <v>120</v>
      </c>
      <c r="AU219" s="145" t="s">
        <v>79</v>
      </c>
      <c r="AY219" s="17" t="s">
        <v>119</v>
      </c>
      <c r="BE219" s="146">
        <f>IF(N219="základní",J219,0)</f>
        <v>0</v>
      </c>
      <c r="BF219" s="146">
        <f>IF(N219="snížená",J219,0)</f>
        <v>0</v>
      </c>
      <c r="BG219" s="146">
        <f>IF(N219="zákl. přenesená",J219,0)</f>
        <v>0</v>
      </c>
      <c r="BH219" s="146">
        <f>IF(N219="sníž. přenesená",J219,0)</f>
        <v>0</v>
      </c>
      <c r="BI219" s="146">
        <f>IF(N219="nulová",J219,0)</f>
        <v>0</v>
      </c>
      <c r="BJ219" s="17" t="s">
        <v>77</v>
      </c>
      <c r="BK219" s="146">
        <f>ROUND(I219*H219,2)</f>
        <v>0</v>
      </c>
      <c r="BL219" s="17" t="s">
        <v>125</v>
      </c>
      <c r="BM219" s="145" t="s">
        <v>287</v>
      </c>
    </row>
    <row r="220" spans="1:65" s="14" customFormat="1" ht="11.25">
      <c r="B220" s="154"/>
      <c r="D220" s="148" t="s">
        <v>127</v>
      </c>
      <c r="E220" s="155" t="s">
        <v>1</v>
      </c>
      <c r="F220" s="156" t="s">
        <v>288</v>
      </c>
      <c r="H220" s="157">
        <v>2.2610000000000001</v>
      </c>
      <c r="L220" s="154"/>
      <c r="M220" s="158"/>
      <c r="N220" s="159"/>
      <c r="O220" s="159"/>
      <c r="P220" s="159"/>
      <c r="Q220" s="159"/>
      <c r="R220" s="159"/>
      <c r="S220" s="159"/>
      <c r="T220" s="160"/>
      <c r="AT220" s="155" t="s">
        <v>127</v>
      </c>
      <c r="AU220" s="155" t="s">
        <v>79</v>
      </c>
      <c r="AV220" s="14" t="s">
        <v>79</v>
      </c>
      <c r="AW220" s="14" t="s">
        <v>27</v>
      </c>
      <c r="AX220" s="14" t="s">
        <v>77</v>
      </c>
      <c r="AY220" s="155" t="s">
        <v>119</v>
      </c>
    </row>
    <row r="221" spans="1:65" s="12" customFormat="1" ht="20.85" customHeight="1">
      <c r="B221" s="124"/>
      <c r="D221" s="125" t="s">
        <v>69</v>
      </c>
      <c r="E221" s="177" t="s">
        <v>125</v>
      </c>
      <c r="F221" s="177" t="s">
        <v>289</v>
      </c>
      <c r="J221" s="178">
        <f>BK221</f>
        <v>0</v>
      </c>
      <c r="L221" s="124"/>
      <c r="M221" s="128"/>
      <c r="N221" s="129"/>
      <c r="O221" s="129"/>
      <c r="P221" s="130">
        <f>SUM(P222:P225)</f>
        <v>92.683499999999995</v>
      </c>
      <c r="Q221" s="129"/>
      <c r="R221" s="130">
        <f>SUM(R222:R225)</f>
        <v>49.01288847</v>
      </c>
      <c r="S221" s="129"/>
      <c r="T221" s="131">
        <f>SUM(T222:T225)</f>
        <v>0</v>
      </c>
      <c r="AR221" s="125" t="s">
        <v>77</v>
      </c>
      <c r="AT221" s="132" t="s">
        <v>69</v>
      </c>
      <c r="AU221" s="132" t="s">
        <v>79</v>
      </c>
      <c r="AY221" s="125" t="s">
        <v>119</v>
      </c>
      <c r="BK221" s="133">
        <f>SUM(BK222:BK225)</f>
        <v>0</v>
      </c>
    </row>
    <row r="222" spans="1:65" s="2" customFormat="1" ht="24.2" customHeight="1">
      <c r="A222" s="29"/>
      <c r="B222" s="134"/>
      <c r="C222" s="135" t="s">
        <v>290</v>
      </c>
      <c r="D222" s="135" t="s">
        <v>120</v>
      </c>
      <c r="E222" s="136" t="s">
        <v>291</v>
      </c>
      <c r="F222" s="137" t="s">
        <v>292</v>
      </c>
      <c r="G222" s="138" t="s">
        <v>123</v>
      </c>
      <c r="H222" s="139">
        <v>47.53</v>
      </c>
      <c r="I222" s="140">
        <v>0</v>
      </c>
      <c r="J222" s="140">
        <f>ROUND(I222*H222,2)</f>
        <v>0</v>
      </c>
      <c r="K222" s="137" t="s">
        <v>124</v>
      </c>
      <c r="L222" s="30"/>
      <c r="M222" s="141" t="s">
        <v>1</v>
      </c>
      <c r="N222" s="142" t="s">
        <v>35</v>
      </c>
      <c r="O222" s="143">
        <v>1.95</v>
      </c>
      <c r="P222" s="143">
        <f>O222*H222</f>
        <v>92.683499999999995</v>
      </c>
      <c r="Q222" s="143">
        <v>1.031199</v>
      </c>
      <c r="R222" s="143">
        <f>Q222*H222</f>
        <v>49.01288847</v>
      </c>
      <c r="S222" s="143">
        <v>0</v>
      </c>
      <c r="T222" s="144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45" t="s">
        <v>125</v>
      </c>
      <c r="AT222" s="145" t="s">
        <v>120</v>
      </c>
      <c r="AU222" s="145" t="s">
        <v>136</v>
      </c>
      <c r="AY222" s="17" t="s">
        <v>119</v>
      </c>
      <c r="BE222" s="146">
        <f>IF(N222="základní",J222,0)</f>
        <v>0</v>
      </c>
      <c r="BF222" s="146">
        <f>IF(N222="snížená",J222,0)</f>
        <v>0</v>
      </c>
      <c r="BG222" s="146">
        <f>IF(N222="zákl. přenesená",J222,0)</f>
        <v>0</v>
      </c>
      <c r="BH222" s="146">
        <f>IF(N222="sníž. přenesená",J222,0)</f>
        <v>0</v>
      </c>
      <c r="BI222" s="146">
        <f>IF(N222="nulová",J222,0)</f>
        <v>0</v>
      </c>
      <c r="BJ222" s="17" t="s">
        <v>77</v>
      </c>
      <c r="BK222" s="146">
        <f>ROUND(I222*H222,2)</f>
        <v>0</v>
      </c>
      <c r="BL222" s="17" t="s">
        <v>125</v>
      </c>
      <c r="BM222" s="145" t="s">
        <v>293</v>
      </c>
    </row>
    <row r="223" spans="1:65" s="14" customFormat="1" ht="11.25">
      <c r="B223" s="154"/>
      <c r="D223" s="148" t="s">
        <v>127</v>
      </c>
      <c r="E223" s="155" t="s">
        <v>1</v>
      </c>
      <c r="F223" s="156" t="s">
        <v>294</v>
      </c>
      <c r="H223" s="157">
        <v>28.4</v>
      </c>
      <c r="L223" s="154"/>
      <c r="M223" s="158"/>
      <c r="N223" s="159"/>
      <c r="O223" s="159"/>
      <c r="P223" s="159"/>
      <c r="Q223" s="159"/>
      <c r="R223" s="159"/>
      <c r="S223" s="159"/>
      <c r="T223" s="160"/>
      <c r="AT223" s="155" t="s">
        <v>127</v>
      </c>
      <c r="AU223" s="155" t="s">
        <v>136</v>
      </c>
      <c r="AV223" s="14" t="s">
        <v>79</v>
      </c>
      <c r="AW223" s="14" t="s">
        <v>27</v>
      </c>
      <c r="AX223" s="14" t="s">
        <v>70</v>
      </c>
      <c r="AY223" s="155" t="s">
        <v>119</v>
      </c>
    </row>
    <row r="224" spans="1:65" s="14" customFormat="1" ht="11.25">
      <c r="B224" s="154"/>
      <c r="D224" s="148" t="s">
        <v>127</v>
      </c>
      <c r="E224" s="155" t="s">
        <v>1</v>
      </c>
      <c r="F224" s="156" t="s">
        <v>295</v>
      </c>
      <c r="H224" s="157">
        <v>19.13</v>
      </c>
      <c r="L224" s="154"/>
      <c r="M224" s="158"/>
      <c r="N224" s="159"/>
      <c r="O224" s="159"/>
      <c r="P224" s="159"/>
      <c r="Q224" s="159"/>
      <c r="R224" s="159"/>
      <c r="S224" s="159"/>
      <c r="T224" s="160"/>
      <c r="AT224" s="155" t="s">
        <v>127</v>
      </c>
      <c r="AU224" s="155" t="s">
        <v>136</v>
      </c>
      <c r="AV224" s="14" t="s">
        <v>79</v>
      </c>
      <c r="AW224" s="14" t="s">
        <v>27</v>
      </c>
      <c r="AX224" s="14" t="s">
        <v>70</v>
      </c>
      <c r="AY224" s="155" t="s">
        <v>119</v>
      </c>
    </row>
    <row r="225" spans="1:65" s="15" customFormat="1" ht="11.25">
      <c r="B225" s="161"/>
      <c r="D225" s="148" t="s">
        <v>127</v>
      </c>
      <c r="E225" s="162" t="s">
        <v>1</v>
      </c>
      <c r="F225" s="163" t="s">
        <v>131</v>
      </c>
      <c r="H225" s="164">
        <v>47.53</v>
      </c>
      <c r="L225" s="161"/>
      <c r="M225" s="165"/>
      <c r="N225" s="166"/>
      <c r="O225" s="166"/>
      <c r="P225" s="166"/>
      <c r="Q225" s="166"/>
      <c r="R225" s="166"/>
      <c r="S225" s="166"/>
      <c r="T225" s="167"/>
      <c r="AT225" s="162" t="s">
        <v>127</v>
      </c>
      <c r="AU225" s="162" t="s">
        <v>136</v>
      </c>
      <c r="AV225" s="15" t="s">
        <v>125</v>
      </c>
      <c r="AW225" s="15" t="s">
        <v>27</v>
      </c>
      <c r="AX225" s="15" t="s">
        <v>77</v>
      </c>
      <c r="AY225" s="162" t="s">
        <v>119</v>
      </c>
    </row>
    <row r="226" spans="1:65" s="12" customFormat="1" ht="22.9" customHeight="1">
      <c r="B226" s="124"/>
      <c r="D226" s="125" t="s">
        <v>69</v>
      </c>
      <c r="E226" s="177" t="s">
        <v>153</v>
      </c>
      <c r="F226" s="177" t="s">
        <v>296</v>
      </c>
      <c r="J226" s="178">
        <f>BK226</f>
        <v>0</v>
      </c>
      <c r="L226" s="124"/>
      <c r="M226" s="128"/>
      <c r="N226" s="129"/>
      <c r="O226" s="129"/>
      <c r="P226" s="130">
        <f>SUM(P227:P232)</f>
        <v>122.64536000000001</v>
      </c>
      <c r="Q226" s="129"/>
      <c r="R226" s="130">
        <f>SUM(R227:R232)</f>
        <v>3.6662705239999998</v>
      </c>
      <c r="S226" s="129"/>
      <c r="T226" s="131">
        <f>SUM(T227:T232)</f>
        <v>3.5217600000000004</v>
      </c>
      <c r="AR226" s="125" t="s">
        <v>77</v>
      </c>
      <c r="AT226" s="132" t="s">
        <v>69</v>
      </c>
      <c r="AU226" s="132" t="s">
        <v>77</v>
      </c>
      <c r="AY226" s="125" t="s">
        <v>119</v>
      </c>
      <c r="BK226" s="133">
        <f>SUM(BK227:BK232)</f>
        <v>0</v>
      </c>
    </row>
    <row r="227" spans="1:65" s="2" customFormat="1" ht="24.2" customHeight="1">
      <c r="A227" s="29"/>
      <c r="B227" s="134"/>
      <c r="C227" s="135" t="s">
        <v>297</v>
      </c>
      <c r="D227" s="135" t="s">
        <v>120</v>
      </c>
      <c r="E227" s="136" t="s">
        <v>298</v>
      </c>
      <c r="F227" s="137" t="s">
        <v>299</v>
      </c>
      <c r="G227" s="138" t="s">
        <v>123</v>
      </c>
      <c r="H227" s="139">
        <v>25.52</v>
      </c>
      <c r="I227" s="140">
        <v>0</v>
      </c>
      <c r="J227" s="140">
        <f>ROUND(I227*H227,2)</f>
        <v>0</v>
      </c>
      <c r="K227" s="137" t="s">
        <v>124</v>
      </c>
      <c r="L227" s="30"/>
      <c r="M227" s="141" t="s">
        <v>1</v>
      </c>
      <c r="N227" s="142" t="s">
        <v>35</v>
      </c>
      <c r="O227" s="143">
        <v>3.0680000000000001</v>
      </c>
      <c r="P227" s="143">
        <f>O227*H227</f>
        <v>78.295360000000002</v>
      </c>
      <c r="Q227" s="143">
        <v>0.13050870000000001</v>
      </c>
      <c r="R227" s="143">
        <f>Q227*H227</f>
        <v>3.3305820239999999</v>
      </c>
      <c r="S227" s="143">
        <v>0.13800000000000001</v>
      </c>
      <c r="T227" s="144">
        <f>S227*H227</f>
        <v>3.5217600000000004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145" t="s">
        <v>125</v>
      </c>
      <c r="AT227" s="145" t="s">
        <v>120</v>
      </c>
      <c r="AU227" s="145" t="s">
        <v>79</v>
      </c>
      <c r="AY227" s="17" t="s">
        <v>119</v>
      </c>
      <c r="BE227" s="146">
        <f>IF(N227="základní",J227,0)</f>
        <v>0</v>
      </c>
      <c r="BF227" s="146">
        <f>IF(N227="snížená",J227,0)</f>
        <v>0</v>
      </c>
      <c r="BG227" s="146">
        <f>IF(N227="zákl. přenesená",J227,0)</f>
        <v>0</v>
      </c>
      <c r="BH227" s="146">
        <f>IF(N227="sníž. přenesená",J227,0)</f>
        <v>0</v>
      </c>
      <c r="BI227" s="146">
        <f>IF(N227="nulová",J227,0)</f>
        <v>0</v>
      </c>
      <c r="BJ227" s="17" t="s">
        <v>77</v>
      </c>
      <c r="BK227" s="146">
        <f>ROUND(I227*H227,2)</f>
        <v>0</v>
      </c>
      <c r="BL227" s="17" t="s">
        <v>125</v>
      </c>
      <c r="BM227" s="145" t="s">
        <v>300</v>
      </c>
    </row>
    <row r="228" spans="1:65" s="14" customFormat="1" ht="11.25">
      <c r="B228" s="154"/>
      <c r="D228" s="148" t="s">
        <v>127</v>
      </c>
      <c r="E228" s="155" t="s">
        <v>1</v>
      </c>
      <c r="F228" s="156" t="s">
        <v>301</v>
      </c>
      <c r="H228" s="157">
        <v>25.52</v>
      </c>
      <c r="L228" s="154"/>
      <c r="M228" s="158"/>
      <c r="N228" s="159"/>
      <c r="O228" s="159"/>
      <c r="P228" s="159"/>
      <c r="Q228" s="159"/>
      <c r="R228" s="159"/>
      <c r="S228" s="159"/>
      <c r="T228" s="160"/>
      <c r="AT228" s="155" t="s">
        <v>127</v>
      </c>
      <c r="AU228" s="155" t="s">
        <v>79</v>
      </c>
      <c r="AV228" s="14" t="s">
        <v>79</v>
      </c>
      <c r="AW228" s="14" t="s">
        <v>27</v>
      </c>
      <c r="AX228" s="14" t="s">
        <v>77</v>
      </c>
      <c r="AY228" s="155" t="s">
        <v>119</v>
      </c>
    </row>
    <row r="229" spans="1:65" s="2" customFormat="1" ht="14.45" customHeight="1">
      <c r="A229" s="29"/>
      <c r="B229" s="134"/>
      <c r="C229" s="168" t="s">
        <v>302</v>
      </c>
      <c r="D229" s="168" t="s">
        <v>195</v>
      </c>
      <c r="E229" s="169" t="s">
        <v>303</v>
      </c>
      <c r="F229" s="170" t="s">
        <v>304</v>
      </c>
      <c r="G229" s="171" t="s">
        <v>123</v>
      </c>
      <c r="H229" s="172">
        <v>47.53</v>
      </c>
      <c r="I229" s="173">
        <v>0</v>
      </c>
      <c r="J229" s="173">
        <f>ROUND(I229*H229,2)</f>
        <v>0</v>
      </c>
      <c r="K229" s="170" t="s">
        <v>124</v>
      </c>
      <c r="L229" s="174"/>
      <c r="M229" s="175" t="s">
        <v>1</v>
      </c>
      <c r="N229" s="176" t="s">
        <v>35</v>
      </c>
      <c r="O229" s="143">
        <v>0</v>
      </c>
      <c r="P229" s="143">
        <f>O229*H229</f>
        <v>0</v>
      </c>
      <c r="Q229" s="143">
        <v>4.45E-3</v>
      </c>
      <c r="R229" s="143">
        <f>Q229*H229</f>
        <v>0.21150850000000002</v>
      </c>
      <c r="S229" s="143">
        <v>0</v>
      </c>
      <c r="T229" s="144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45" t="s">
        <v>164</v>
      </c>
      <c r="AT229" s="145" t="s">
        <v>195</v>
      </c>
      <c r="AU229" s="145" t="s">
        <v>79</v>
      </c>
      <c r="AY229" s="17" t="s">
        <v>119</v>
      </c>
      <c r="BE229" s="146">
        <f>IF(N229="základní",J229,0)</f>
        <v>0</v>
      </c>
      <c r="BF229" s="146">
        <f>IF(N229="snížená",J229,0)</f>
        <v>0</v>
      </c>
      <c r="BG229" s="146">
        <f>IF(N229="zákl. přenesená",J229,0)</f>
        <v>0</v>
      </c>
      <c r="BH229" s="146">
        <f>IF(N229="sníž. přenesená",J229,0)</f>
        <v>0</v>
      </c>
      <c r="BI229" s="146">
        <f>IF(N229="nulová",J229,0)</f>
        <v>0</v>
      </c>
      <c r="BJ229" s="17" t="s">
        <v>77</v>
      </c>
      <c r="BK229" s="146">
        <f>ROUND(I229*H229,2)</f>
        <v>0</v>
      </c>
      <c r="BL229" s="17" t="s">
        <v>125</v>
      </c>
      <c r="BM229" s="145" t="s">
        <v>305</v>
      </c>
    </row>
    <row r="230" spans="1:65" s="14" customFormat="1" ht="11.25">
      <c r="B230" s="154"/>
      <c r="D230" s="148" t="s">
        <v>127</v>
      </c>
      <c r="E230" s="155" t="s">
        <v>1</v>
      </c>
      <c r="F230" s="156" t="s">
        <v>306</v>
      </c>
      <c r="H230" s="157">
        <v>47.53</v>
      </c>
      <c r="L230" s="154"/>
      <c r="M230" s="158"/>
      <c r="N230" s="159"/>
      <c r="O230" s="159"/>
      <c r="P230" s="159"/>
      <c r="Q230" s="159"/>
      <c r="R230" s="159"/>
      <c r="S230" s="159"/>
      <c r="T230" s="160"/>
      <c r="AT230" s="155" t="s">
        <v>127</v>
      </c>
      <c r="AU230" s="155" t="s">
        <v>79</v>
      </c>
      <c r="AV230" s="14" t="s">
        <v>79</v>
      </c>
      <c r="AW230" s="14" t="s">
        <v>27</v>
      </c>
      <c r="AX230" s="14" t="s">
        <v>77</v>
      </c>
      <c r="AY230" s="155" t="s">
        <v>119</v>
      </c>
    </row>
    <row r="231" spans="1:65" s="2" customFormat="1" ht="24.2" customHeight="1">
      <c r="A231" s="29"/>
      <c r="B231" s="134"/>
      <c r="C231" s="135" t="s">
        <v>307</v>
      </c>
      <c r="D231" s="135" t="s">
        <v>120</v>
      </c>
      <c r="E231" s="136" t="s">
        <v>308</v>
      </c>
      <c r="F231" s="137" t="s">
        <v>309</v>
      </c>
      <c r="G231" s="138" t="s">
        <v>198</v>
      </c>
      <c r="H231" s="139">
        <v>887</v>
      </c>
      <c r="I231" s="140">
        <v>0</v>
      </c>
      <c r="J231" s="140">
        <f>ROUND(I231*H231,2)</f>
        <v>0</v>
      </c>
      <c r="K231" s="137" t="s">
        <v>124</v>
      </c>
      <c r="L231" s="30"/>
      <c r="M231" s="141" t="s">
        <v>1</v>
      </c>
      <c r="N231" s="142" t="s">
        <v>35</v>
      </c>
      <c r="O231" s="143">
        <v>0.05</v>
      </c>
      <c r="P231" s="143">
        <f>O231*H231</f>
        <v>44.35</v>
      </c>
      <c r="Q231" s="143">
        <v>1.3999999999999999E-4</v>
      </c>
      <c r="R231" s="143">
        <f>Q231*H231</f>
        <v>0.12417999999999998</v>
      </c>
      <c r="S231" s="143">
        <v>0</v>
      </c>
      <c r="T231" s="144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45" t="s">
        <v>125</v>
      </c>
      <c r="AT231" s="145" t="s">
        <v>120</v>
      </c>
      <c r="AU231" s="145" t="s">
        <v>79</v>
      </c>
      <c r="AY231" s="17" t="s">
        <v>119</v>
      </c>
      <c r="BE231" s="146">
        <f>IF(N231="základní",J231,0)</f>
        <v>0</v>
      </c>
      <c r="BF231" s="146">
        <f>IF(N231="snížená",J231,0)</f>
        <v>0</v>
      </c>
      <c r="BG231" s="146">
        <f>IF(N231="zákl. přenesená",J231,0)</f>
        <v>0</v>
      </c>
      <c r="BH231" s="146">
        <f>IF(N231="sníž. přenesená",J231,0)</f>
        <v>0</v>
      </c>
      <c r="BI231" s="146">
        <f>IF(N231="nulová",J231,0)</f>
        <v>0</v>
      </c>
      <c r="BJ231" s="17" t="s">
        <v>77</v>
      </c>
      <c r="BK231" s="146">
        <f>ROUND(I231*H231,2)</f>
        <v>0</v>
      </c>
      <c r="BL231" s="17" t="s">
        <v>125</v>
      </c>
      <c r="BM231" s="145" t="s">
        <v>310</v>
      </c>
    </row>
    <row r="232" spans="1:65" s="14" customFormat="1" ht="11.25">
      <c r="B232" s="154"/>
      <c r="D232" s="148" t="s">
        <v>127</v>
      </c>
      <c r="E232" s="155" t="s">
        <v>1</v>
      </c>
      <c r="F232" s="156" t="s">
        <v>311</v>
      </c>
      <c r="H232" s="157">
        <v>887</v>
      </c>
      <c r="L232" s="154"/>
      <c r="M232" s="158"/>
      <c r="N232" s="159"/>
      <c r="O232" s="159"/>
      <c r="P232" s="159"/>
      <c r="Q232" s="159"/>
      <c r="R232" s="159"/>
      <c r="S232" s="159"/>
      <c r="T232" s="160"/>
      <c r="AT232" s="155" t="s">
        <v>127</v>
      </c>
      <c r="AU232" s="155" t="s">
        <v>79</v>
      </c>
      <c r="AV232" s="14" t="s">
        <v>79</v>
      </c>
      <c r="AW232" s="14" t="s">
        <v>27</v>
      </c>
      <c r="AX232" s="14" t="s">
        <v>77</v>
      </c>
      <c r="AY232" s="155" t="s">
        <v>119</v>
      </c>
    </row>
    <row r="233" spans="1:65" s="12" customFormat="1" ht="22.9" customHeight="1">
      <c r="B233" s="124"/>
      <c r="D233" s="125" t="s">
        <v>69</v>
      </c>
      <c r="E233" s="177" t="s">
        <v>170</v>
      </c>
      <c r="F233" s="177" t="s">
        <v>312</v>
      </c>
      <c r="J233" s="178">
        <f>BK233</f>
        <v>0</v>
      </c>
      <c r="L233" s="124"/>
      <c r="M233" s="128"/>
      <c r="N233" s="129"/>
      <c r="O233" s="129"/>
      <c r="P233" s="130">
        <f>SUM(P234:P300)</f>
        <v>1422.1524669999999</v>
      </c>
      <c r="Q233" s="129"/>
      <c r="R233" s="130">
        <f>SUM(R234:R300)</f>
        <v>10.816244696847999</v>
      </c>
      <c r="S233" s="129"/>
      <c r="T233" s="131">
        <f>SUM(T234:T300)</f>
        <v>54.061712499999999</v>
      </c>
      <c r="AR233" s="125" t="s">
        <v>77</v>
      </c>
      <c r="AT233" s="132" t="s">
        <v>69</v>
      </c>
      <c r="AU233" s="132" t="s">
        <v>77</v>
      </c>
      <c r="AY233" s="125" t="s">
        <v>119</v>
      </c>
      <c r="BK233" s="133">
        <f>SUM(BK234:BK300)</f>
        <v>0</v>
      </c>
    </row>
    <row r="234" spans="1:65" s="2" customFormat="1" ht="14.45" customHeight="1">
      <c r="A234" s="29"/>
      <c r="B234" s="134"/>
      <c r="C234" s="135" t="s">
        <v>313</v>
      </c>
      <c r="D234" s="135" t="s">
        <v>120</v>
      </c>
      <c r="E234" s="136" t="s">
        <v>314</v>
      </c>
      <c r="F234" s="137" t="s">
        <v>315</v>
      </c>
      <c r="G234" s="138" t="s">
        <v>206</v>
      </c>
      <c r="H234" s="139">
        <v>23.2</v>
      </c>
      <c r="I234" s="140">
        <v>0</v>
      </c>
      <c r="J234" s="140">
        <f>ROUND(I234*H234,2)</f>
        <v>0</v>
      </c>
      <c r="K234" s="137" t="s">
        <v>124</v>
      </c>
      <c r="L234" s="30"/>
      <c r="M234" s="141" t="s">
        <v>1</v>
      </c>
      <c r="N234" s="142" t="s">
        <v>35</v>
      </c>
      <c r="O234" s="143">
        <v>3.2549999999999999</v>
      </c>
      <c r="P234" s="143">
        <f>O234*H234</f>
        <v>75.515999999999991</v>
      </c>
      <c r="Q234" s="143">
        <v>1.17E-3</v>
      </c>
      <c r="R234" s="143">
        <f>Q234*H234</f>
        <v>2.7144000000000001E-2</v>
      </c>
      <c r="S234" s="143">
        <v>0</v>
      </c>
      <c r="T234" s="144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45" t="s">
        <v>125</v>
      </c>
      <c r="AT234" s="145" t="s">
        <v>120</v>
      </c>
      <c r="AU234" s="145" t="s">
        <v>79</v>
      </c>
      <c r="AY234" s="17" t="s">
        <v>119</v>
      </c>
      <c r="BE234" s="146">
        <f>IF(N234="základní",J234,0)</f>
        <v>0</v>
      </c>
      <c r="BF234" s="146">
        <f>IF(N234="snížená",J234,0)</f>
        <v>0</v>
      </c>
      <c r="BG234" s="146">
        <f>IF(N234="zákl. přenesená",J234,0)</f>
        <v>0</v>
      </c>
      <c r="BH234" s="146">
        <f>IF(N234="sníž. přenesená",J234,0)</f>
        <v>0</v>
      </c>
      <c r="BI234" s="146">
        <f>IF(N234="nulová",J234,0)</f>
        <v>0</v>
      </c>
      <c r="BJ234" s="17" t="s">
        <v>77</v>
      </c>
      <c r="BK234" s="146">
        <f>ROUND(I234*H234,2)</f>
        <v>0</v>
      </c>
      <c r="BL234" s="17" t="s">
        <v>125</v>
      </c>
      <c r="BM234" s="145" t="s">
        <v>316</v>
      </c>
    </row>
    <row r="235" spans="1:65" s="14" customFormat="1" ht="11.25">
      <c r="B235" s="154"/>
      <c r="D235" s="148" t="s">
        <v>127</v>
      </c>
      <c r="E235" s="155" t="s">
        <v>1</v>
      </c>
      <c r="F235" s="156" t="s">
        <v>317</v>
      </c>
      <c r="H235" s="157">
        <v>23.2</v>
      </c>
      <c r="L235" s="154"/>
      <c r="M235" s="158"/>
      <c r="N235" s="159"/>
      <c r="O235" s="159"/>
      <c r="P235" s="159"/>
      <c r="Q235" s="159"/>
      <c r="R235" s="159"/>
      <c r="S235" s="159"/>
      <c r="T235" s="160"/>
      <c r="AT235" s="155" t="s">
        <v>127</v>
      </c>
      <c r="AU235" s="155" t="s">
        <v>79</v>
      </c>
      <c r="AV235" s="14" t="s">
        <v>79</v>
      </c>
      <c r="AW235" s="14" t="s">
        <v>27</v>
      </c>
      <c r="AX235" s="14" t="s">
        <v>77</v>
      </c>
      <c r="AY235" s="155" t="s">
        <v>119</v>
      </c>
    </row>
    <row r="236" spans="1:65" s="2" customFormat="1" ht="14.45" customHeight="1">
      <c r="A236" s="29"/>
      <c r="B236" s="134"/>
      <c r="C236" s="135" t="s">
        <v>318</v>
      </c>
      <c r="D236" s="135" t="s">
        <v>120</v>
      </c>
      <c r="E236" s="136" t="s">
        <v>319</v>
      </c>
      <c r="F236" s="137" t="s">
        <v>320</v>
      </c>
      <c r="G236" s="138" t="s">
        <v>206</v>
      </c>
      <c r="H236" s="139">
        <v>23.2</v>
      </c>
      <c r="I236" s="140">
        <v>0</v>
      </c>
      <c r="J236" s="140">
        <f>ROUND(I236*H236,2)</f>
        <v>0</v>
      </c>
      <c r="K236" s="137" t="s">
        <v>124</v>
      </c>
      <c r="L236" s="30"/>
      <c r="M236" s="141" t="s">
        <v>1</v>
      </c>
      <c r="N236" s="142" t="s">
        <v>35</v>
      </c>
      <c r="O236" s="143">
        <v>1.327</v>
      </c>
      <c r="P236" s="143">
        <f>O236*H236</f>
        <v>30.786399999999997</v>
      </c>
      <c r="Q236" s="143">
        <v>6.6399999999999999E-4</v>
      </c>
      <c r="R236" s="143">
        <f>Q236*H236</f>
        <v>1.54048E-2</v>
      </c>
      <c r="S236" s="143">
        <v>0</v>
      </c>
      <c r="T236" s="144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45" t="s">
        <v>125</v>
      </c>
      <c r="AT236" s="145" t="s">
        <v>120</v>
      </c>
      <c r="AU236" s="145" t="s">
        <v>79</v>
      </c>
      <c r="AY236" s="17" t="s">
        <v>119</v>
      </c>
      <c r="BE236" s="146">
        <f>IF(N236="základní",J236,0)</f>
        <v>0</v>
      </c>
      <c r="BF236" s="146">
        <f>IF(N236="snížená",J236,0)</f>
        <v>0</v>
      </c>
      <c r="BG236" s="146">
        <f>IF(N236="zákl. přenesená",J236,0)</f>
        <v>0</v>
      </c>
      <c r="BH236" s="146">
        <f>IF(N236="sníž. přenesená",J236,0)</f>
        <v>0</v>
      </c>
      <c r="BI236" s="146">
        <f>IF(N236="nulová",J236,0)</f>
        <v>0</v>
      </c>
      <c r="BJ236" s="17" t="s">
        <v>77</v>
      </c>
      <c r="BK236" s="146">
        <f>ROUND(I236*H236,2)</f>
        <v>0</v>
      </c>
      <c r="BL236" s="17" t="s">
        <v>125</v>
      </c>
      <c r="BM236" s="145" t="s">
        <v>321</v>
      </c>
    </row>
    <row r="237" spans="1:65" s="14" customFormat="1" ht="11.25">
      <c r="B237" s="154"/>
      <c r="D237" s="148" t="s">
        <v>127</v>
      </c>
      <c r="E237" s="155" t="s">
        <v>1</v>
      </c>
      <c r="F237" s="156" t="s">
        <v>317</v>
      </c>
      <c r="H237" s="157">
        <v>23.2</v>
      </c>
      <c r="L237" s="154"/>
      <c r="M237" s="158"/>
      <c r="N237" s="159"/>
      <c r="O237" s="159"/>
      <c r="P237" s="159"/>
      <c r="Q237" s="159"/>
      <c r="R237" s="159"/>
      <c r="S237" s="159"/>
      <c r="T237" s="160"/>
      <c r="AT237" s="155" t="s">
        <v>127</v>
      </c>
      <c r="AU237" s="155" t="s">
        <v>79</v>
      </c>
      <c r="AV237" s="14" t="s">
        <v>79</v>
      </c>
      <c r="AW237" s="14" t="s">
        <v>27</v>
      </c>
      <c r="AX237" s="14" t="s">
        <v>77</v>
      </c>
      <c r="AY237" s="155" t="s">
        <v>119</v>
      </c>
    </row>
    <row r="238" spans="1:65" s="2" customFormat="1" ht="24.2" customHeight="1">
      <c r="A238" s="29"/>
      <c r="B238" s="134"/>
      <c r="C238" s="168" t="s">
        <v>322</v>
      </c>
      <c r="D238" s="168" t="s">
        <v>195</v>
      </c>
      <c r="E238" s="169" t="s">
        <v>323</v>
      </c>
      <c r="F238" s="170" t="s">
        <v>324</v>
      </c>
      <c r="G238" s="171" t="s">
        <v>178</v>
      </c>
      <c r="H238" s="172">
        <v>0.88700000000000001</v>
      </c>
      <c r="I238" s="173">
        <v>0</v>
      </c>
      <c r="J238" s="173">
        <f>ROUND(I238*H238,2)</f>
        <v>0</v>
      </c>
      <c r="K238" s="170" t="s">
        <v>124</v>
      </c>
      <c r="L238" s="174"/>
      <c r="M238" s="175" t="s">
        <v>1</v>
      </c>
      <c r="N238" s="176" t="s">
        <v>35</v>
      </c>
      <c r="O238" s="143">
        <v>0</v>
      </c>
      <c r="P238" s="143">
        <f>O238*H238</f>
        <v>0</v>
      </c>
      <c r="Q238" s="143">
        <v>1</v>
      </c>
      <c r="R238" s="143">
        <f>Q238*H238</f>
        <v>0.88700000000000001</v>
      </c>
      <c r="S238" s="143">
        <v>0</v>
      </c>
      <c r="T238" s="144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45" t="s">
        <v>164</v>
      </c>
      <c r="AT238" s="145" t="s">
        <v>195</v>
      </c>
      <c r="AU238" s="145" t="s">
        <v>79</v>
      </c>
      <c r="AY238" s="17" t="s">
        <v>119</v>
      </c>
      <c r="BE238" s="146">
        <f>IF(N238="základní",J238,0)</f>
        <v>0</v>
      </c>
      <c r="BF238" s="146">
        <f>IF(N238="snížená",J238,0)</f>
        <v>0</v>
      </c>
      <c r="BG238" s="146">
        <f>IF(N238="zákl. přenesená",J238,0)</f>
        <v>0</v>
      </c>
      <c r="BH238" s="146">
        <f>IF(N238="sníž. přenesená",J238,0)</f>
        <v>0</v>
      </c>
      <c r="BI238" s="146">
        <f>IF(N238="nulová",J238,0)</f>
        <v>0</v>
      </c>
      <c r="BJ238" s="17" t="s">
        <v>77</v>
      </c>
      <c r="BK238" s="146">
        <f>ROUND(I238*H238,2)</f>
        <v>0</v>
      </c>
      <c r="BL238" s="17" t="s">
        <v>125</v>
      </c>
      <c r="BM238" s="145" t="s">
        <v>325</v>
      </c>
    </row>
    <row r="239" spans="1:65" s="2" customFormat="1" ht="19.5">
      <c r="A239" s="29"/>
      <c r="B239" s="30"/>
      <c r="C239" s="29"/>
      <c r="D239" s="148" t="s">
        <v>243</v>
      </c>
      <c r="E239" s="29"/>
      <c r="F239" s="179" t="s">
        <v>326</v>
      </c>
      <c r="G239" s="29"/>
      <c r="H239" s="29"/>
      <c r="I239" s="29"/>
      <c r="J239" s="29"/>
      <c r="K239" s="29"/>
      <c r="L239" s="30"/>
      <c r="M239" s="180"/>
      <c r="N239" s="181"/>
      <c r="O239" s="55"/>
      <c r="P239" s="55"/>
      <c r="Q239" s="55"/>
      <c r="R239" s="55"/>
      <c r="S239" s="55"/>
      <c r="T239" s="56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7" t="s">
        <v>243</v>
      </c>
      <c r="AU239" s="17" t="s">
        <v>79</v>
      </c>
    </row>
    <row r="240" spans="1:65" s="14" customFormat="1" ht="11.25">
      <c r="B240" s="154"/>
      <c r="D240" s="148" t="s">
        <v>127</v>
      </c>
      <c r="E240" s="155" t="s">
        <v>1</v>
      </c>
      <c r="F240" s="156" t="s">
        <v>327</v>
      </c>
      <c r="H240" s="157">
        <v>0.88700000000000001</v>
      </c>
      <c r="L240" s="154"/>
      <c r="M240" s="158"/>
      <c r="N240" s="159"/>
      <c r="O240" s="159"/>
      <c r="P240" s="159"/>
      <c r="Q240" s="159"/>
      <c r="R240" s="159"/>
      <c r="S240" s="159"/>
      <c r="T240" s="160"/>
      <c r="AT240" s="155" t="s">
        <v>127</v>
      </c>
      <c r="AU240" s="155" t="s">
        <v>79</v>
      </c>
      <c r="AV240" s="14" t="s">
        <v>79</v>
      </c>
      <c r="AW240" s="14" t="s">
        <v>27</v>
      </c>
      <c r="AX240" s="14" t="s">
        <v>77</v>
      </c>
      <c r="AY240" s="155" t="s">
        <v>119</v>
      </c>
    </row>
    <row r="241" spans="1:65" s="2" customFormat="1" ht="14.45" customHeight="1">
      <c r="A241" s="29"/>
      <c r="B241" s="134"/>
      <c r="C241" s="135" t="s">
        <v>328</v>
      </c>
      <c r="D241" s="135" t="s">
        <v>120</v>
      </c>
      <c r="E241" s="136" t="s">
        <v>329</v>
      </c>
      <c r="F241" s="137" t="s">
        <v>330</v>
      </c>
      <c r="G241" s="138" t="s">
        <v>123</v>
      </c>
      <c r="H241" s="139">
        <v>0.35</v>
      </c>
      <c r="I241" s="140">
        <v>0</v>
      </c>
      <c r="J241" s="140">
        <f>ROUND(I241*H241,2)</f>
        <v>0</v>
      </c>
      <c r="K241" s="137" t="s">
        <v>124</v>
      </c>
      <c r="L241" s="30"/>
      <c r="M241" s="141" t="s">
        <v>1</v>
      </c>
      <c r="N241" s="142" t="s">
        <v>35</v>
      </c>
      <c r="O241" s="143">
        <v>0.2</v>
      </c>
      <c r="P241" s="143">
        <f>O241*H241</f>
        <v>6.9999999999999993E-2</v>
      </c>
      <c r="Q241" s="143">
        <v>6.3000000000000003E-4</v>
      </c>
      <c r="R241" s="143">
        <f>Q241*H241</f>
        <v>2.2049999999999999E-4</v>
      </c>
      <c r="S241" s="143">
        <v>0</v>
      </c>
      <c r="T241" s="144">
        <f>S241*H241</f>
        <v>0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145" t="s">
        <v>125</v>
      </c>
      <c r="AT241" s="145" t="s">
        <v>120</v>
      </c>
      <c r="AU241" s="145" t="s">
        <v>79</v>
      </c>
      <c r="AY241" s="17" t="s">
        <v>119</v>
      </c>
      <c r="BE241" s="146">
        <f>IF(N241="základní",J241,0)</f>
        <v>0</v>
      </c>
      <c r="BF241" s="146">
        <f>IF(N241="snížená",J241,0)</f>
        <v>0</v>
      </c>
      <c r="BG241" s="146">
        <f>IF(N241="zákl. přenesená",J241,0)</f>
        <v>0</v>
      </c>
      <c r="BH241" s="146">
        <f>IF(N241="sníž. přenesená",J241,0)</f>
        <v>0</v>
      </c>
      <c r="BI241" s="146">
        <f>IF(N241="nulová",J241,0)</f>
        <v>0</v>
      </c>
      <c r="BJ241" s="17" t="s">
        <v>77</v>
      </c>
      <c r="BK241" s="146">
        <f>ROUND(I241*H241,2)</f>
        <v>0</v>
      </c>
      <c r="BL241" s="17" t="s">
        <v>125</v>
      </c>
      <c r="BM241" s="145" t="s">
        <v>331</v>
      </c>
    </row>
    <row r="242" spans="1:65" s="14" customFormat="1" ht="11.25">
      <c r="B242" s="154"/>
      <c r="D242" s="148" t="s">
        <v>127</v>
      </c>
      <c r="E242" s="155" t="s">
        <v>1</v>
      </c>
      <c r="F242" s="156" t="s">
        <v>332</v>
      </c>
      <c r="H242" s="157">
        <v>0.35</v>
      </c>
      <c r="L242" s="154"/>
      <c r="M242" s="158"/>
      <c r="N242" s="159"/>
      <c r="O242" s="159"/>
      <c r="P242" s="159"/>
      <c r="Q242" s="159"/>
      <c r="R242" s="159"/>
      <c r="S242" s="159"/>
      <c r="T242" s="160"/>
      <c r="AT242" s="155" t="s">
        <v>127</v>
      </c>
      <c r="AU242" s="155" t="s">
        <v>79</v>
      </c>
      <c r="AV242" s="14" t="s">
        <v>79</v>
      </c>
      <c r="AW242" s="14" t="s">
        <v>27</v>
      </c>
      <c r="AX242" s="14" t="s">
        <v>70</v>
      </c>
      <c r="AY242" s="155" t="s">
        <v>119</v>
      </c>
    </row>
    <row r="243" spans="1:65" s="15" customFormat="1" ht="11.25">
      <c r="B243" s="161"/>
      <c r="D243" s="148" t="s">
        <v>127</v>
      </c>
      <c r="E243" s="162" t="s">
        <v>1</v>
      </c>
      <c r="F243" s="163" t="s">
        <v>131</v>
      </c>
      <c r="H243" s="164">
        <v>0.35</v>
      </c>
      <c r="L243" s="161"/>
      <c r="M243" s="165"/>
      <c r="N243" s="166"/>
      <c r="O243" s="166"/>
      <c r="P243" s="166"/>
      <c r="Q243" s="166"/>
      <c r="R243" s="166"/>
      <c r="S243" s="166"/>
      <c r="T243" s="167"/>
      <c r="AT243" s="162" t="s">
        <v>127</v>
      </c>
      <c r="AU243" s="162" t="s">
        <v>79</v>
      </c>
      <c r="AV243" s="15" t="s">
        <v>125</v>
      </c>
      <c r="AW243" s="15" t="s">
        <v>27</v>
      </c>
      <c r="AX243" s="15" t="s">
        <v>77</v>
      </c>
      <c r="AY243" s="162" t="s">
        <v>119</v>
      </c>
    </row>
    <row r="244" spans="1:65" s="2" customFormat="1" ht="24.2" customHeight="1">
      <c r="A244" s="29"/>
      <c r="B244" s="134"/>
      <c r="C244" s="135" t="s">
        <v>333</v>
      </c>
      <c r="D244" s="135" t="s">
        <v>120</v>
      </c>
      <c r="E244" s="136" t="s">
        <v>334</v>
      </c>
      <c r="F244" s="137" t="s">
        <v>335</v>
      </c>
      <c r="G244" s="138" t="s">
        <v>336</v>
      </c>
      <c r="H244" s="139">
        <v>2</v>
      </c>
      <c r="I244" s="140">
        <v>0</v>
      </c>
      <c r="J244" s="140">
        <f>ROUND(I244*H244,2)</f>
        <v>0</v>
      </c>
      <c r="K244" s="137" t="s">
        <v>124</v>
      </c>
      <c r="L244" s="30"/>
      <c r="M244" s="141" t="s">
        <v>1</v>
      </c>
      <c r="N244" s="142" t="s">
        <v>35</v>
      </c>
      <c r="O244" s="143">
        <v>1.2649999999999999</v>
      </c>
      <c r="P244" s="143">
        <f>O244*H244</f>
        <v>2.5299999999999998</v>
      </c>
      <c r="Q244" s="143">
        <v>6.4850000000000003E-3</v>
      </c>
      <c r="R244" s="143">
        <f>Q244*H244</f>
        <v>1.2970000000000001E-2</v>
      </c>
      <c r="S244" s="143">
        <v>0</v>
      </c>
      <c r="T244" s="144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45" t="s">
        <v>125</v>
      </c>
      <c r="AT244" s="145" t="s">
        <v>120</v>
      </c>
      <c r="AU244" s="145" t="s">
        <v>79</v>
      </c>
      <c r="AY244" s="17" t="s">
        <v>119</v>
      </c>
      <c r="BE244" s="146">
        <f>IF(N244="základní",J244,0)</f>
        <v>0</v>
      </c>
      <c r="BF244" s="146">
        <f>IF(N244="snížená",J244,0)</f>
        <v>0</v>
      </c>
      <c r="BG244" s="146">
        <f>IF(N244="zákl. přenesená",J244,0)</f>
        <v>0</v>
      </c>
      <c r="BH244" s="146">
        <f>IF(N244="sníž. přenesená",J244,0)</f>
        <v>0</v>
      </c>
      <c r="BI244" s="146">
        <f>IF(N244="nulová",J244,0)</f>
        <v>0</v>
      </c>
      <c r="BJ244" s="17" t="s">
        <v>77</v>
      </c>
      <c r="BK244" s="146">
        <f>ROUND(I244*H244,2)</f>
        <v>0</v>
      </c>
      <c r="BL244" s="17" t="s">
        <v>125</v>
      </c>
      <c r="BM244" s="145" t="s">
        <v>337</v>
      </c>
    </row>
    <row r="245" spans="1:65" s="2" customFormat="1" ht="14.45" customHeight="1">
      <c r="A245" s="29"/>
      <c r="B245" s="134"/>
      <c r="C245" s="135" t="s">
        <v>338</v>
      </c>
      <c r="D245" s="135" t="s">
        <v>120</v>
      </c>
      <c r="E245" s="136" t="s">
        <v>339</v>
      </c>
      <c r="F245" s="137" t="s">
        <v>340</v>
      </c>
      <c r="G245" s="138" t="s">
        <v>223</v>
      </c>
      <c r="H245" s="139">
        <v>48</v>
      </c>
      <c r="I245" s="140">
        <v>0</v>
      </c>
      <c r="J245" s="140">
        <f>ROUND(I245*H245,2)</f>
        <v>0</v>
      </c>
      <c r="K245" s="137" t="s">
        <v>124</v>
      </c>
      <c r="L245" s="30"/>
      <c r="M245" s="141" t="s">
        <v>1</v>
      </c>
      <c r="N245" s="142" t="s">
        <v>35</v>
      </c>
      <c r="O245" s="143">
        <v>1</v>
      </c>
      <c r="P245" s="143">
        <f>O245*H245</f>
        <v>48</v>
      </c>
      <c r="Q245" s="143">
        <v>0</v>
      </c>
      <c r="R245" s="143">
        <f>Q245*H245</f>
        <v>0</v>
      </c>
      <c r="S245" s="143">
        <v>0</v>
      </c>
      <c r="T245" s="144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45" t="s">
        <v>125</v>
      </c>
      <c r="AT245" s="145" t="s">
        <v>120</v>
      </c>
      <c r="AU245" s="145" t="s">
        <v>79</v>
      </c>
      <c r="AY245" s="17" t="s">
        <v>119</v>
      </c>
      <c r="BE245" s="146">
        <f>IF(N245="základní",J245,0)</f>
        <v>0</v>
      </c>
      <c r="BF245" s="146">
        <f>IF(N245="snížená",J245,0)</f>
        <v>0</v>
      </c>
      <c r="BG245" s="146">
        <f>IF(N245="zákl. přenesená",J245,0)</f>
        <v>0</v>
      </c>
      <c r="BH245" s="146">
        <f>IF(N245="sníž. přenesená",J245,0)</f>
        <v>0</v>
      </c>
      <c r="BI245" s="146">
        <f>IF(N245="nulová",J245,0)</f>
        <v>0</v>
      </c>
      <c r="BJ245" s="17" t="s">
        <v>77</v>
      </c>
      <c r="BK245" s="146">
        <f>ROUND(I245*H245,2)</f>
        <v>0</v>
      </c>
      <c r="BL245" s="17" t="s">
        <v>125</v>
      </c>
      <c r="BM245" s="145" t="s">
        <v>341</v>
      </c>
    </row>
    <row r="246" spans="1:65" s="14" customFormat="1" ht="11.25">
      <c r="B246" s="154"/>
      <c r="D246" s="148" t="s">
        <v>127</v>
      </c>
      <c r="E246" s="155" t="s">
        <v>1</v>
      </c>
      <c r="F246" s="156" t="s">
        <v>342</v>
      </c>
      <c r="H246" s="157">
        <v>48</v>
      </c>
      <c r="L246" s="154"/>
      <c r="M246" s="158"/>
      <c r="N246" s="159"/>
      <c r="O246" s="159"/>
      <c r="P246" s="159"/>
      <c r="Q246" s="159"/>
      <c r="R246" s="159"/>
      <c r="S246" s="159"/>
      <c r="T246" s="160"/>
      <c r="AT246" s="155" t="s">
        <v>127</v>
      </c>
      <c r="AU246" s="155" t="s">
        <v>79</v>
      </c>
      <c r="AV246" s="14" t="s">
        <v>79</v>
      </c>
      <c r="AW246" s="14" t="s">
        <v>27</v>
      </c>
      <c r="AX246" s="14" t="s">
        <v>70</v>
      </c>
      <c r="AY246" s="155" t="s">
        <v>119</v>
      </c>
    </row>
    <row r="247" spans="1:65" s="2" customFormat="1" ht="24.2" customHeight="1">
      <c r="A247" s="29"/>
      <c r="B247" s="134"/>
      <c r="C247" s="135" t="s">
        <v>343</v>
      </c>
      <c r="D247" s="135" t="s">
        <v>120</v>
      </c>
      <c r="E247" s="136" t="s">
        <v>344</v>
      </c>
      <c r="F247" s="137" t="s">
        <v>345</v>
      </c>
      <c r="G247" s="138" t="s">
        <v>123</v>
      </c>
      <c r="H247" s="139">
        <v>106.193</v>
      </c>
      <c r="I247" s="140">
        <v>0</v>
      </c>
      <c r="J247" s="140">
        <f>ROUND(I247*H247,2)</f>
        <v>0</v>
      </c>
      <c r="K247" s="137" t="s">
        <v>124</v>
      </c>
      <c r="L247" s="30"/>
      <c r="M247" s="141" t="s">
        <v>1</v>
      </c>
      <c r="N247" s="142" t="s">
        <v>35</v>
      </c>
      <c r="O247" s="143">
        <v>0.25900000000000001</v>
      </c>
      <c r="P247" s="143">
        <f>O247*H247</f>
        <v>27.503986999999999</v>
      </c>
      <c r="Q247" s="143">
        <v>0</v>
      </c>
      <c r="R247" s="143">
        <f>Q247*H247</f>
        <v>0</v>
      </c>
      <c r="S247" s="143">
        <v>0</v>
      </c>
      <c r="T247" s="144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45" t="s">
        <v>125</v>
      </c>
      <c r="AT247" s="145" t="s">
        <v>120</v>
      </c>
      <c r="AU247" s="145" t="s">
        <v>79</v>
      </c>
      <c r="AY247" s="17" t="s">
        <v>119</v>
      </c>
      <c r="BE247" s="146">
        <f>IF(N247="základní",J247,0)</f>
        <v>0</v>
      </c>
      <c r="BF247" s="146">
        <f>IF(N247="snížená",J247,0)</f>
        <v>0</v>
      </c>
      <c r="BG247" s="146">
        <f>IF(N247="zákl. přenesená",J247,0)</f>
        <v>0</v>
      </c>
      <c r="BH247" s="146">
        <f>IF(N247="sníž. přenesená",J247,0)</f>
        <v>0</v>
      </c>
      <c r="BI247" s="146">
        <f>IF(N247="nulová",J247,0)</f>
        <v>0</v>
      </c>
      <c r="BJ247" s="17" t="s">
        <v>77</v>
      </c>
      <c r="BK247" s="146">
        <f>ROUND(I247*H247,2)</f>
        <v>0</v>
      </c>
      <c r="BL247" s="17" t="s">
        <v>125</v>
      </c>
      <c r="BM247" s="145" t="s">
        <v>346</v>
      </c>
    </row>
    <row r="248" spans="1:65" s="14" customFormat="1" ht="11.25">
      <c r="B248" s="154"/>
      <c r="D248" s="148" t="s">
        <v>127</v>
      </c>
      <c r="E248" s="155" t="s">
        <v>1</v>
      </c>
      <c r="F248" s="156" t="s">
        <v>347</v>
      </c>
      <c r="H248" s="157">
        <v>48.927999999999997</v>
      </c>
      <c r="L248" s="154"/>
      <c r="M248" s="158"/>
      <c r="N248" s="159"/>
      <c r="O248" s="159"/>
      <c r="P248" s="159"/>
      <c r="Q248" s="159"/>
      <c r="R248" s="159"/>
      <c r="S248" s="159"/>
      <c r="T248" s="160"/>
      <c r="AT248" s="155" t="s">
        <v>127</v>
      </c>
      <c r="AU248" s="155" t="s">
        <v>79</v>
      </c>
      <c r="AV248" s="14" t="s">
        <v>79</v>
      </c>
      <c r="AW248" s="14" t="s">
        <v>27</v>
      </c>
      <c r="AX248" s="14" t="s">
        <v>70</v>
      </c>
      <c r="AY248" s="155" t="s">
        <v>119</v>
      </c>
    </row>
    <row r="249" spans="1:65" s="14" customFormat="1" ht="11.25">
      <c r="B249" s="154"/>
      <c r="D249" s="148" t="s">
        <v>127</v>
      </c>
      <c r="E249" s="155" t="s">
        <v>1</v>
      </c>
      <c r="F249" s="156" t="s">
        <v>348</v>
      </c>
      <c r="H249" s="157">
        <v>57.265000000000001</v>
      </c>
      <c r="L249" s="154"/>
      <c r="M249" s="158"/>
      <c r="N249" s="159"/>
      <c r="O249" s="159"/>
      <c r="P249" s="159"/>
      <c r="Q249" s="159"/>
      <c r="R249" s="159"/>
      <c r="S249" s="159"/>
      <c r="T249" s="160"/>
      <c r="AT249" s="155" t="s">
        <v>127</v>
      </c>
      <c r="AU249" s="155" t="s">
        <v>79</v>
      </c>
      <c r="AV249" s="14" t="s">
        <v>79</v>
      </c>
      <c r="AW249" s="14" t="s">
        <v>27</v>
      </c>
      <c r="AX249" s="14" t="s">
        <v>70</v>
      </c>
      <c r="AY249" s="155" t="s">
        <v>119</v>
      </c>
    </row>
    <row r="250" spans="1:65" s="2" customFormat="1" ht="24.2" customHeight="1">
      <c r="A250" s="29"/>
      <c r="B250" s="134"/>
      <c r="C250" s="135" t="s">
        <v>349</v>
      </c>
      <c r="D250" s="135" t="s">
        <v>120</v>
      </c>
      <c r="E250" s="136" t="s">
        <v>350</v>
      </c>
      <c r="F250" s="137" t="s">
        <v>351</v>
      </c>
      <c r="G250" s="138" t="s">
        <v>123</v>
      </c>
      <c r="H250" s="139">
        <v>4247.72</v>
      </c>
      <c r="I250" s="140">
        <v>0</v>
      </c>
      <c r="J250" s="140">
        <f>ROUND(I250*H250,2)</f>
        <v>0</v>
      </c>
      <c r="K250" s="137" t="s">
        <v>124</v>
      </c>
      <c r="L250" s="30"/>
      <c r="M250" s="141" t="s">
        <v>1</v>
      </c>
      <c r="N250" s="142" t="s">
        <v>35</v>
      </c>
      <c r="O250" s="143">
        <v>0</v>
      </c>
      <c r="P250" s="143">
        <f>O250*H250</f>
        <v>0</v>
      </c>
      <c r="Q250" s="143">
        <v>0</v>
      </c>
      <c r="R250" s="143">
        <f>Q250*H250</f>
        <v>0</v>
      </c>
      <c r="S250" s="143">
        <v>0</v>
      </c>
      <c r="T250" s="144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45" t="s">
        <v>125</v>
      </c>
      <c r="AT250" s="145" t="s">
        <v>120</v>
      </c>
      <c r="AU250" s="145" t="s">
        <v>79</v>
      </c>
      <c r="AY250" s="17" t="s">
        <v>119</v>
      </c>
      <c r="BE250" s="146">
        <f>IF(N250="základní",J250,0)</f>
        <v>0</v>
      </c>
      <c r="BF250" s="146">
        <f>IF(N250="snížená",J250,0)</f>
        <v>0</v>
      </c>
      <c r="BG250" s="146">
        <f>IF(N250="zákl. přenesená",J250,0)</f>
        <v>0</v>
      </c>
      <c r="BH250" s="146">
        <f>IF(N250="sníž. přenesená",J250,0)</f>
        <v>0</v>
      </c>
      <c r="BI250" s="146">
        <f>IF(N250="nulová",J250,0)</f>
        <v>0</v>
      </c>
      <c r="BJ250" s="17" t="s">
        <v>77</v>
      </c>
      <c r="BK250" s="146">
        <f>ROUND(I250*H250,2)</f>
        <v>0</v>
      </c>
      <c r="BL250" s="17" t="s">
        <v>125</v>
      </c>
      <c r="BM250" s="145" t="s">
        <v>352</v>
      </c>
    </row>
    <row r="251" spans="1:65" s="14" customFormat="1" ht="11.25">
      <c r="B251" s="154"/>
      <c r="D251" s="148" t="s">
        <v>127</v>
      </c>
      <c r="E251" s="155" t="s">
        <v>1</v>
      </c>
      <c r="F251" s="156" t="s">
        <v>353</v>
      </c>
      <c r="H251" s="157">
        <v>4247.72</v>
      </c>
      <c r="L251" s="154"/>
      <c r="M251" s="158"/>
      <c r="N251" s="159"/>
      <c r="O251" s="159"/>
      <c r="P251" s="159"/>
      <c r="Q251" s="159"/>
      <c r="R251" s="159"/>
      <c r="S251" s="159"/>
      <c r="T251" s="160"/>
      <c r="AT251" s="155" t="s">
        <v>127</v>
      </c>
      <c r="AU251" s="155" t="s">
        <v>79</v>
      </c>
      <c r="AV251" s="14" t="s">
        <v>79</v>
      </c>
      <c r="AW251" s="14" t="s">
        <v>27</v>
      </c>
      <c r="AX251" s="14" t="s">
        <v>70</v>
      </c>
      <c r="AY251" s="155" t="s">
        <v>119</v>
      </c>
    </row>
    <row r="252" spans="1:65" s="2" customFormat="1" ht="24.2" customHeight="1">
      <c r="A252" s="29"/>
      <c r="B252" s="134"/>
      <c r="C252" s="135" t="s">
        <v>354</v>
      </c>
      <c r="D252" s="135" t="s">
        <v>120</v>
      </c>
      <c r="E252" s="136" t="s">
        <v>355</v>
      </c>
      <c r="F252" s="137" t="s">
        <v>356</v>
      </c>
      <c r="G252" s="138" t="s">
        <v>123</v>
      </c>
      <c r="H252" s="139">
        <v>106.193</v>
      </c>
      <c r="I252" s="140">
        <v>0</v>
      </c>
      <c r="J252" s="140">
        <f>ROUND(I252*H252,2)</f>
        <v>0</v>
      </c>
      <c r="K252" s="137" t="s">
        <v>124</v>
      </c>
      <c r="L252" s="30"/>
      <c r="M252" s="141" t="s">
        <v>1</v>
      </c>
      <c r="N252" s="142" t="s">
        <v>35</v>
      </c>
      <c r="O252" s="143">
        <v>0.16400000000000001</v>
      </c>
      <c r="P252" s="143">
        <f>O252*H252</f>
        <v>17.415652000000001</v>
      </c>
      <c r="Q252" s="143">
        <v>0</v>
      </c>
      <c r="R252" s="143">
        <f>Q252*H252</f>
        <v>0</v>
      </c>
      <c r="S252" s="143">
        <v>0</v>
      </c>
      <c r="T252" s="144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145" t="s">
        <v>125</v>
      </c>
      <c r="AT252" s="145" t="s">
        <v>120</v>
      </c>
      <c r="AU252" s="145" t="s">
        <v>79</v>
      </c>
      <c r="AY252" s="17" t="s">
        <v>119</v>
      </c>
      <c r="BE252" s="146">
        <f>IF(N252="základní",J252,0)</f>
        <v>0</v>
      </c>
      <c r="BF252" s="146">
        <f>IF(N252="snížená",J252,0)</f>
        <v>0</v>
      </c>
      <c r="BG252" s="146">
        <f>IF(N252="zákl. přenesená",J252,0)</f>
        <v>0</v>
      </c>
      <c r="BH252" s="146">
        <f>IF(N252="sníž. přenesená",J252,0)</f>
        <v>0</v>
      </c>
      <c r="BI252" s="146">
        <f>IF(N252="nulová",J252,0)</f>
        <v>0</v>
      </c>
      <c r="BJ252" s="17" t="s">
        <v>77</v>
      </c>
      <c r="BK252" s="146">
        <f>ROUND(I252*H252,2)</f>
        <v>0</v>
      </c>
      <c r="BL252" s="17" t="s">
        <v>125</v>
      </c>
      <c r="BM252" s="145" t="s">
        <v>357</v>
      </c>
    </row>
    <row r="253" spans="1:65" s="14" customFormat="1" ht="11.25">
      <c r="B253" s="154"/>
      <c r="D253" s="148" t="s">
        <v>127</v>
      </c>
      <c r="E253" s="155" t="s">
        <v>1</v>
      </c>
      <c r="F253" s="156" t="s">
        <v>358</v>
      </c>
      <c r="H253" s="157">
        <v>106.193</v>
      </c>
      <c r="L253" s="154"/>
      <c r="M253" s="158"/>
      <c r="N253" s="159"/>
      <c r="O253" s="159"/>
      <c r="P253" s="159"/>
      <c r="Q253" s="159"/>
      <c r="R253" s="159"/>
      <c r="S253" s="159"/>
      <c r="T253" s="160"/>
      <c r="AT253" s="155" t="s">
        <v>127</v>
      </c>
      <c r="AU253" s="155" t="s">
        <v>79</v>
      </c>
      <c r="AV253" s="14" t="s">
        <v>79</v>
      </c>
      <c r="AW253" s="14" t="s">
        <v>27</v>
      </c>
      <c r="AX253" s="14" t="s">
        <v>77</v>
      </c>
      <c r="AY253" s="155" t="s">
        <v>119</v>
      </c>
    </row>
    <row r="254" spans="1:65" s="2" customFormat="1" ht="24.2" customHeight="1">
      <c r="A254" s="29"/>
      <c r="B254" s="134"/>
      <c r="C254" s="135" t="s">
        <v>359</v>
      </c>
      <c r="D254" s="135" t="s">
        <v>120</v>
      </c>
      <c r="E254" s="136" t="s">
        <v>360</v>
      </c>
      <c r="F254" s="137" t="s">
        <v>361</v>
      </c>
      <c r="G254" s="138" t="s">
        <v>139</v>
      </c>
      <c r="H254" s="139">
        <v>152.61799999999999</v>
      </c>
      <c r="I254" s="140">
        <v>0</v>
      </c>
      <c r="J254" s="140">
        <f>ROUND(I254*H254,2)</f>
        <v>0</v>
      </c>
      <c r="K254" s="137" t="s">
        <v>124</v>
      </c>
      <c r="L254" s="30"/>
      <c r="M254" s="141" t="s">
        <v>1</v>
      </c>
      <c r="N254" s="142" t="s">
        <v>35</v>
      </c>
      <c r="O254" s="143">
        <v>9.5000000000000001E-2</v>
      </c>
      <c r="P254" s="143">
        <f>O254*H254</f>
        <v>14.498709999999999</v>
      </c>
      <c r="Q254" s="143">
        <v>0</v>
      </c>
      <c r="R254" s="143">
        <f>Q254*H254</f>
        <v>0</v>
      </c>
      <c r="S254" s="143">
        <v>0</v>
      </c>
      <c r="T254" s="144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45" t="s">
        <v>125</v>
      </c>
      <c r="AT254" s="145" t="s">
        <v>120</v>
      </c>
      <c r="AU254" s="145" t="s">
        <v>79</v>
      </c>
      <c r="AY254" s="17" t="s">
        <v>119</v>
      </c>
      <c r="BE254" s="146">
        <f>IF(N254="základní",J254,0)</f>
        <v>0</v>
      </c>
      <c r="BF254" s="146">
        <f>IF(N254="snížená",J254,0)</f>
        <v>0</v>
      </c>
      <c r="BG254" s="146">
        <f>IF(N254="zákl. přenesená",J254,0)</f>
        <v>0</v>
      </c>
      <c r="BH254" s="146">
        <f>IF(N254="sníž. přenesená",J254,0)</f>
        <v>0</v>
      </c>
      <c r="BI254" s="146">
        <f>IF(N254="nulová",J254,0)</f>
        <v>0</v>
      </c>
      <c r="BJ254" s="17" t="s">
        <v>77</v>
      </c>
      <c r="BK254" s="146">
        <f>ROUND(I254*H254,2)</f>
        <v>0</v>
      </c>
      <c r="BL254" s="17" t="s">
        <v>125</v>
      </c>
      <c r="BM254" s="145" t="s">
        <v>362</v>
      </c>
    </row>
    <row r="255" spans="1:65" s="14" customFormat="1" ht="11.25">
      <c r="B255" s="154"/>
      <c r="D255" s="148" t="s">
        <v>127</v>
      </c>
      <c r="E255" s="155" t="s">
        <v>1</v>
      </c>
      <c r="F255" s="156" t="s">
        <v>363</v>
      </c>
      <c r="H255" s="157">
        <v>152.61799999999999</v>
      </c>
      <c r="L255" s="154"/>
      <c r="M255" s="158"/>
      <c r="N255" s="159"/>
      <c r="O255" s="159"/>
      <c r="P255" s="159"/>
      <c r="Q255" s="159"/>
      <c r="R255" s="159"/>
      <c r="S255" s="159"/>
      <c r="T255" s="160"/>
      <c r="AT255" s="155" t="s">
        <v>127</v>
      </c>
      <c r="AU255" s="155" t="s">
        <v>79</v>
      </c>
      <c r="AV255" s="14" t="s">
        <v>79</v>
      </c>
      <c r="AW255" s="14" t="s">
        <v>27</v>
      </c>
      <c r="AX255" s="14" t="s">
        <v>77</v>
      </c>
      <c r="AY255" s="155" t="s">
        <v>119</v>
      </c>
    </row>
    <row r="256" spans="1:65" s="2" customFormat="1" ht="24.2" customHeight="1">
      <c r="A256" s="29"/>
      <c r="B256" s="134"/>
      <c r="C256" s="135" t="s">
        <v>364</v>
      </c>
      <c r="D256" s="135" t="s">
        <v>120</v>
      </c>
      <c r="E256" s="136" t="s">
        <v>365</v>
      </c>
      <c r="F256" s="137" t="s">
        <v>366</v>
      </c>
      <c r="G256" s="138" t="s">
        <v>139</v>
      </c>
      <c r="H256" s="139">
        <v>6104.72</v>
      </c>
      <c r="I256" s="140">
        <v>0</v>
      </c>
      <c r="J256" s="140">
        <f>ROUND(I256*H256,2)</f>
        <v>0</v>
      </c>
      <c r="K256" s="137" t="s">
        <v>124</v>
      </c>
      <c r="L256" s="30"/>
      <c r="M256" s="141" t="s">
        <v>1</v>
      </c>
      <c r="N256" s="142" t="s">
        <v>35</v>
      </c>
      <c r="O256" s="143">
        <v>0</v>
      </c>
      <c r="P256" s="143">
        <f>O256*H256</f>
        <v>0</v>
      </c>
      <c r="Q256" s="143">
        <v>0</v>
      </c>
      <c r="R256" s="143">
        <f>Q256*H256</f>
        <v>0</v>
      </c>
      <c r="S256" s="143">
        <v>0</v>
      </c>
      <c r="T256" s="144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45" t="s">
        <v>125</v>
      </c>
      <c r="AT256" s="145" t="s">
        <v>120</v>
      </c>
      <c r="AU256" s="145" t="s">
        <v>79</v>
      </c>
      <c r="AY256" s="17" t="s">
        <v>119</v>
      </c>
      <c r="BE256" s="146">
        <f>IF(N256="základní",J256,0)</f>
        <v>0</v>
      </c>
      <c r="BF256" s="146">
        <f>IF(N256="snížená",J256,0)</f>
        <v>0</v>
      </c>
      <c r="BG256" s="146">
        <f>IF(N256="zákl. přenesená",J256,0)</f>
        <v>0</v>
      </c>
      <c r="BH256" s="146">
        <f>IF(N256="sníž. přenesená",J256,0)</f>
        <v>0</v>
      </c>
      <c r="BI256" s="146">
        <f>IF(N256="nulová",J256,0)</f>
        <v>0</v>
      </c>
      <c r="BJ256" s="17" t="s">
        <v>77</v>
      </c>
      <c r="BK256" s="146">
        <f>ROUND(I256*H256,2)</f>
        <v>0</v>
      </c>
      <c r="BL256" s="17" t="s">
        <v>125</v>
      </c>
      <c r="BM256" s="145" t="s">
        <v>367</v>
      </c>
    </row>
    <row r="257" spans="1:65" s="14" customFormat="1" ht="11.25">
      <c r="B257" s="154"/>
      <c r="D257" s="148" t="s">
        <v>127</v>
      </c>
      <c r="E257" s="155" t="s">
        <v>1</v>
      </c>
      <c r="F257" s="156" t="s">
        <v>368</v>
      </c>
      <c r="H257" s="157">
        <v>6104.72</v>
      </c>
      <c r="L257" s="154"/>
      <c r="M257" s="158"/>
      <c r="N257" s="159"/>
      <c r="O257" s="159"/>
      <c r="P257" s="159"/>
      <c r="Q257" s="159"/>
      <c r="R257" s="159"/>
      <c r="S257" s="159"/>
      <c r="T257" s="160"/>
      <c r="AT257" s="155" t="s">
        <v>127</v>
      </c>
      <c r="AU257" s="155" t="s">
        <v>79</v>
      </c>
      <c r="AV257" s="14" t="s">
        <v>79</v>
      </c>
      <c r="AW257" s="14" t="s">
        <v>27</v>
      </c>
      <c r="AX257" s="14" t="s">
        <v>77</v>
      </c>
      <c r="AY257" s="155" t="s">
        <v>119</v>
      </c>
    </row>
    <row r="258" spans="1:65" s="2" customFormat="1" ht="24.2" customHeight="1">
      <c r="A258" s="29"/>
      <c r="B258" s="134"/>
      <c r="C258" s="135" t="s">
        <v>369</v>
      </c>
      <c r="D258" s="135" t="s">
        <v>120</v>
      </c>
      <c r="E258" s="136" t="s">
        <v>370</v>
      </c>
      <c r="F258" s="137" t="s">
        <v>371</v>
      </c>
      <c r="G258" s="138" t="s">
        <v>139</v>
      </c>
      <c r="H258" s="139">
        <v>152.61799999999999</v>
      </c>
      <c r="I258" s="140">
        <v>0</v>
      </c>
      <c r="J258" s="140">
        <f>ROUND(I258*H258,2)</f>
        <v>0</v>
      </c>
      <c r="K258" s="137" t="s">
        <v>124</v>
      </c>
      <c r="L258" s="30"/>
      <c r="M258" s="141" t="s">
        <v>1</v>
      </c>
      <c r="N258" s="142" t="s">
        <v>35</v>
      </c>
      <c r="O258" s="143">
        <v>7.6999999999999999E-2</v>
      </c>
      <c r="P258" s="143">
        <f>O258*H258</f>
        <v>11.751586</v>
      </c>
      <c r="Q258" s="143">
        <v>0</v>
      </c>
      <c r="R258" s="143">
        <f>Q258*H258</f>
        <v>0</v>
      </c>
      <c r="S258" s="143">
        <v>0</v>
      </c>
      <c r="T258" s="144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45" t="s">
        <v>125</v>
      </c>
      <c r="AT258" s="145" t="s">
        <v>120</v>
      </c>
      <c r="AU258" s="145" t="s">
        <v>79</v>
      </c>
      <c r="AY258" s="17" t="s">
        <v>119</v>
      </c>
      <c r="BE258" s="146">
        <f>IF(N258="základní",J258,0)</f>
        <v>0</v>
      </c>
      <c r="BF258" s="146">
        <f>IF(N258="snížená",J258,0)</f>
        <v>0</v>
      </c>
      <c r="BG258" s="146">
        <f>IF(N258="zákl. přenesená",J258,0)</f>
        <v>0</v>
      </c>
      <c r="BH258" s="146">
        <f>IF(N258="sníž. přenesená",J258,0)</f>
        <v>0</v>
      </c>
      <c r="BI258" s="146">
        <f>IF(N258="nulová",J258,0)</f>
        <v>0</v>
      </c>
      <c r="BJ258" s="17" t="s">
        <v>77</v>
      </c>
      <c r="BK258" s="146">
        <f>ROUND(I258*H258,2)</f>
        <v>0</v>
      </c>
      <c r="BL258" s="17" t="s">
        <v>125</v>
      </c>
      <c r="BM258" s="145" t="s">
        <v>372</v>
      </c>
    </row>
    <row r="259" spans="1:65" s="14" customFormat="1" ht="11.25">
      <c r="B259" s="154"/>
      <c r="D259" s="148" t="s">
        <v>127</v>
      </c>
      <c r="E259" s="155" t="s">
        <v>1</v>
      </c>
      <c r="F259" s="156" t="s">
        <v>373</v>
      </c>
      <c r="H259" s="157">
        <v>152.61799999999999</v>
      </c>
      <c r="L259" s="154"/>
      <c r="M259" s="158"/>
      <c r="N259" s="159"/>
      <c r="O259" s="159"/>
      <c r="P259" s="159"/>
      <c r="Q259" s="159"/>
      <c r="R259" s="159"/>
      <c r="S259" s="159"/>
      <c r="T259" s="160"/>
      <c r="AT259" s="155" t="s">
        <v>127</v>
      </c>
      <c r="AU259" s="155" t="s">
        <v>79</v>
      </c>
      <c r="AV259" s="14" t="s">
        <v>79</v>
      </c>
      <c r="AW259" s="14" t="s">
        <v>27</v>
      </c>
      <c r="AX259" s="14" t="s">
        <v>77</v>
      </c>
      <c r="AY259" s="155" t="s">
        <v>119</v>
      </c>
    </row>
    <row r="260" spans="1:65" s="2" customFormat="1" ht="24.2" customHeight="1">
      <c r="A260" s="29"/>
      <c r="B260" s="134"/>
      <c r="C260" s="135" t="s">
        <v>374</v>
      </c>
      <c r="D260" s="135" t="s">
        <v>120</v>
      </c>
      <c r="E260" s="136" t="s">
        <v>375</v>
      </c>
      <c r="F260" s="137" t="s">
        <v>376</v>
      </c>
      <c r="G260" s="138" t="s">
        <v>206</v>
      </c>
      <c r="H260" s="139">
        <v>15.25</v>
      </c>
      <c r="I260" s="140">
        <v>0</v>
      </c>
      <c r="J260" s="140">
        <f>ROUND(I260*H260,2)</f>
        <v>0</v>
      </c>
      <c r="K260" s="137" t="s">
        <v>124</v>
      </c>
      <c r="L260" s="30"/>
      <c r="M260" s="141" t="s">
        <v>1</v>
      </c>
      <c r="N260" s="142" t="s">
        <v>35</v>
      </c>
      <c r="O260" s="143">
        <v>4.4480000000000004</v>
      </c>
      <c r="P260" s="143">
        <f>O260*H260</f>
        <v>67.832000000000008</v>
      </c>
      <c r="Q260" s="143">
        <v>8.201E-3</v>
      </c>
      <c r="R260" s="143">
        <f>Q260*H260</f>
        <v>0.12506524999999999</v>
      </c>
      <c r="S260" s="143">
        <v>0</v>
      </c>
      <c r="T260" s="144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145" t="s">
        <v>125</v>
      </c>
      <c r="AT260" s="145" t="s">
        <v>120</v>
      </c>
      <c r="AU260" s="145" t="s">
        <v>79</v>
      </c>
      <c r="AY260" s="17" t="s">
        <v>119</v>
      </c>
      <c r="BE260" s="146">
        <f>IF(N260="základní",J260,0)</f>
        <v>0</v>
      </c>
      <c r="BF260" s="146">
        <f>IF(N260="snížená",J260,0)</f>
        <v>0</v>
      </c>
      <c r="BG260" s="146">
        <f>IF(N260="zákl. přenesená",J260,0)</f>
        <v>0</v>
      </c>
      <c r="BH260" s="146">
        <f>IF(N260="sníž. přenesená",J260,0)</f>
        <v>0</v>
      </c>
      <c r="BI260" s="146">
        <f>IF(N260="nulová",J260,0)</f>
        <v>0</v>
      </c>
      <c r="BJ260" s="17" t="s">
        <v>77</v>
      </c>
      <c r="BK260" s="146">
        <f>ROUND(I260*H260,2)</f>
        <v>0</v>
      </c>
      <c r="BL260" s="17" t="s">
        <v>125</v>
      </c>
      <c r="BM260" s="145" t="s">
        <v>377</v>
      </c>
    </row>
    <row r="261" spans="1:65" s="14" customFormat="1" ht="11.25">
      <c r="B261" s="154"/>
      <c r="D261" s="148" t="s">
        <v>127</v>
      </c>
      <c r="E261" s="155" t="s">
        <v>1</v>
      </c>
      <c r="F261" s="156" t="s">
        <v>378</v>
      </c>
      <c r="H261" s="157">
        <v>15.25</v>
      </c>
      <c r="L261" s="154"/>
      <c r="M261" s="158"/>
      <c r="N261" s="159"/>
      <c r="O261" s="159"/>
      <c r="P261" s="159"/>
      <c r="Q261" s="159"/>
      <c r="R261" s="159"/>
      <c r="S261" s="159"/>
      <c r="T261" s="160"/>
      <c r="AT261" s="155" t="s">
        <v>127</v>
      </c>
      <c r="AU261" s="155" t="s">
        <v>79</v>
      </c>
      <c r="AV261" s="14" t="s">
        <v>79</v>
      </c>
      <c r="AW261" s="14" t="s">
        <v>27</v>
      </c>
      <c r="AX261" s="14" t="s">
        <v>70</v>
      </c>
      <c r="AY261" s="155" t="s">
        <v>119</v>
      </c>
    </row>
    <row r="262" spans="1:65" s="2" customFormat="1" ht="24.2" customHeight="1">
      <c r="A262" s="29"/>
      <c r="B262" s="134"/>
      <c r="C262" s="135" t="s">
        <v>379</v>
      </c>
      <c r="D262" s="135" t="s">
        <v>120</v>
      </c>
      <c r="E262" s="136" t="s">
        <v>380</v>
      </c>
      <c r="F262" s="137" t="s">
        <v>381</v>
      </c>
      <c r="G262" s="138" t="s">
        <v>206</v>
      </c>
      <c r="H262" s="139">
        <v>15.25</v>
      </c>
      <c r="I262" s="140">
        <v>0</v>
      </c>
      <c r="J262" s="140">
        <f>ROUND(I262*H262,2)</f>
        <v>0</v>
      </c>
      <c r="K262" s="137" t="s">
        <v>124</v>
      </c>
      <c r="L262" s="30"/>
      <c r="M262" s="141" t="s">
        <v>1</v>
      </c>
      <c r="N262" s="142" t="s">
        <v>35</v>
      </c>
      <c r="O262" s="143">
        <v>1.369</v>
      </c>
      <c r="P262" s="143">
        <f>O262*H262</f>
        <v>20.87725</v>
      </c>
      <c r="Q262" s="143">
        <v>0</v>
      </c>
      <c r="R262" s="143">
        <f>Q262*H262</f>
        <v>0</v>
      </c>
      <c r="S262" s="143">
        <v>0</v>
      </c>
      <c r="T262" s="144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45" t="s">
        <v>125</v>
      </c>
      <c r="AT262" s="145" t="s">
        <v>120</v>
      </c>
      <c r="AU262" s="145" t="s">
        <v>79</v>
      </c>
      <c r="AY262" s="17" t="s">
        <v>119</v>
      </c>
      <c r="BE262" s="146">
        <f>IF(N262="základní",J262,0)</f>
        <v>0</v>
      </c>
      <c r="BF262" s="146">
        <f>IF(N262="snížená",J262,0)</f>
        <v>0</v>
      </c>
      <c r="BG262" s="146">
        <f>IF(N262="zákl. přenesená",J262,0)</f>
        <v>0</v>
      </c>
      <c r="BH262" s="146">
        <f>IF(N262="sníž. přenesená",J262,0)</f>
        <v>0</v>
      </c>
      <c r="BI262" s="146">
        <f>IF(N262="nulová",J262,0)</f>
        <v>0</v>
      </c>
      <c r="BJ262" s="17" t="s">
        <v>77</v>
      </c>
      <c r="BK262" s="146">
        <f>ROUND(I262*H262,2)</f>
        <v>0</v>
      </c>
      <c r="BL262" s="17" t="s">
        <v>125</v>
      </c>
      <c r="BM262" s="145" t="s">
        <v>382</v>
      </c>
    </row>
    <row r="263" spans="1:65" s="14" customFormat="1" ht="11.25">
      <c r="B263" s="154"/>
      <c r="D263" s="148" t="s">
        <v>127</v>
      </c>
      <c r="E263" s="155" t="s">
        <v>1</v>
      </c>
      <c r="F263" s="156" t="s">
        <v>378</v>
      </c>
      <c r="H263" s="157">
        <v>15.25</v>
      </c>
      <c r="L263" s="154"/>
      <c r="M263" s="158"/>
      <c r="N263" s="159"/>
      <c r="O263" s="159"/>
      <c r="P263" s="159"/>
      <c r="Q263" s="159"/>
      <c r="R263" s="159"/>
      <c r="S263" s="159"/>
      <c r="T263" s="160"/>
      <c r="AT263" s="155" t="s">
        <v>127</v>
      </c>
      <c r="AU263" s="155" t="s">
        <v>79</v>
      </c>
      <c r="AV263" s="14" t="s">
        <v>79</v>
      </c>
      <c r="AW263" s="14" t="s">
        <v>27</v>
      </c>
      <c r="AX263" s="14" t="s">
        <v>70</v>
      </c>
      <c r="AY263" s="155" t="s">
        <v>119</v>
      </c>
    </row>
    <row r="264" spans="1:65" s="2" customFormat="1" ht="24.2" customHeight="1">
      <c r="A264" s="29"/>
      <c r="B264" s="134"/>
      <c r="C264" s="135" t="s">
        <v>383</v>
      </c>
      <c r="D264" s="135" t="s">
        <v>120</v>
      </c>
      <c r="E264" s="136" t="s">
        <v>384</v>
      </c>
      <c r="F264" s="137" t="s">
        <v>385</v>
      </c>
      <c r="G264" s="138" t="s">
        <v>139</v>
      </c>
      <c r="H264" s="139">
        <v>7.55</v>
      </c>
      <c r="I264" s="140">
        <v>0</v>
      </c>
      <c r="J264" s="140">
        <f>ROUND(I264*H264,2)</f>
        <v>0</v>
      </c>
      <c r="K264" s="137" t="s">
        <v>124</v>
      </c>
      <c r="L264" s="30"/>
      <c r="M264" s="141" t="s">
        <v>1</v>
      </c>
      <c r="N264" s="142" t="s">
        <v>35</v>
      </c>
      <c r="O264" s="143">
        <v>2.605</v>
      </c>
      <c r="P264" s="143">
        <f>O264*H264</f>
        <v>19.667749999999998</v>
      </c>
      <c r="Q264" s="143">
        <v>0</v>
      </c>
      <c r="R264" s="143">
        <f>Q264*H264</f>
        <v>0</v>
      </c>
      <c r="S264" s="143">
        <v>2.5</v>
      </c>
      <c r="T264" s="144">
        <f>S264*H264</f>
        <v>18.875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45" t="s">
        <v>125</v>
      </c>
      <c r="AT264" s="145" t="s">
        <v>120</v>
      </c>
      <c r="AU264" s="145" t="s">
        <v>79</v>
      </c>
      <c r="AY264" s="17" t="s">
        <v>119</v>
      </c>
      <c r="BE264" s="146">
        <f>IF(N264="základní",J264,0)</f>
        <v>0</v>
      </c>
      <c r="BF264" s="146">
        <f>IF(N264="snížená",J264,0)</f>
        <v>0</v>
      </c>
      <c r="BG264" s="146">
        <f>IF(N264="zákl. přenesená",J264,0)</f>
        <v>0</v>
      </c>
      <c r="BH264" s="146">
        <f>IF(N264="sníž. přenesená",J264,0)</f>
        <v>0</v>
      </c>
      <c r="BI264" s="146">
        <f>IF(N264="nulová",J264,0)</f>
        <v>0</v>
      </c>
      <c r="BJ264" s="17" t="s">
        <v>77</v>
      </c>
      <c r="BK264" s="146">
        <f>ROUND(I264*H264,2)</f>
        <v>0</v>
      </c>
      <c r="BL264" s="17" t="s">
        <v>125</v>
      </c>
      <c r="BM264" s="145" t="s">
        <v>386</v>
      </c>
    </row>
    <row r="265" spans="1:65" s="14" customFormat="1" ht="11.25">
      <c r="B265" s="154"/>
      <c r="D265" s="148" t="s">
        <v>127</v>
      </c>
      <c r="E265" s="155" t="s">
        <v>1</v>
      </c>
      <c r="F265" s="156" t="s">
        <v>387</v>
      </c>
      <c r="H265" s="157">
        <v>7.55</v>
      </c>
      <c r="L265" s="154"/>
      <c r="M265" s="158"/>
      <c r="N265" s="159"/>
      <c r="O265" s="159"/>
      <c r="P265" s="159"/>
      <c r="Q265" s="159"/>
      <c r="R265" s="159"/>
      <c r="S265" s="159"/>
      <c r="T265" s="160"/>
      <c r="AT265" s="155" t="s">
        <v>127</v>
      </c>
      <c r="AU265" s="155" t="s">
        <v>79</v>
      </c>
      <c r="AV265" s="14" t="s">
        <v>79</v>
      </c>
      <c r="AW265" s="14" t="s">
        <v>27</v>
      </c>
      <c r="AX265" s="14" t="s">
        <v>77</v>
      </c>
      <c r="AY265" s="155" t="s">
        <v>119</v>
      </c>
    </row>
    <row r="266" spans="1:65" s="2" customFormat="1" ht="14.45" customHeight="1">
      <c r="A266" s="29"/>
      <c r="B266" s="134"/>
      <c r="C266" s="135" t="s">
        <v>342</v>
      </c>
      <c r="D266" s="135" t="s">
        <v>120</v>
      </c>
      <c r="E266" s="136" t="s">
        <v>388</v>
      </c>
      <c r="F266" s="137" t="s">
        <v>389</v>
      </c>
      <c r="G266" s="138" t="s">
        <v>139</v>
      </c>
      <c r="H266" s="139">
        <v>5.234</v>
      </c>
      <c r="I266" s="140">
        <v>0</v>
      </c>
      <c r="J266" s="140">
        <f>ROUND(I266*H266,2)</f>
        <v>0</v>
      </c>
      <c r="K266" s="137" t="s">
        <v>124</v>
      </c>
      <c r="L266" s="30"/>
      <c r="M266" s="141" t="s">
        <v>1</v>
      </c>
      <c r="N266" s="142" t="s">
        <v>35</v>
      </c>
      <c r="O266" s="143">
        <v>16.373999999999999</v>
      </c>
      <c r="P266" s="143">
        <f>O266*H266</f>
        <v>85.701515999999998</v>
      </c>
      <c r="Q266" s="143">
        <v>0.121711072</v>
      </c>
      <c r="R266" s="143">
        <f>Q266*H266</f>
        <v>0.63703575084800002</v>
      </c>
      <c r="S266" s="143">
        <v>2.4</v>
      </c>
      <c r="T266" s="144">
        <f>S266*H266</f>
        <v>12.5616</v>
      </c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R266" s="145" t="s">
        <v>125</v>
      </c>
      <c r="AT266" s="145" t="s">
        <v>120</v>
      </c>
      <c r="AU266" s="145" t="s">
        <v>79</v>
      </c>
      <c r="AY266" s="17" t="s">
        <v>119</v>
      </c>
      <c r="BE266" s="146">
        <f>IF(N266="základní",J266,0)</f>
        <v>0</v>
      </c>
      <c r="BF266" s="146">
        <f>IF(N266="snížená",J266,0)</f>
        <v>0</v>
      </c>
      <c r="BG266" s="146">
        <f>IF(N266="zákl. přenesená",J266,0)</f>
        <v>0</v>
      </c>
      <c r="BH266" s="146">
        <f>IF(N266="sníž. přenesená",J266,0)</f>
        <v>0</v>
      </c>
      <c r="BI266" s="146">
        <f>IF(N266="nulová",J266,0)</f>
        <v>0</v>
      </c>
      <c r="BJ266" s="17" t="s">
        <v>77</v>
      </c>
      <c r="BK266" s="146">
        <f>ROUND(I266*H266,2)</f>
        <v>0</v>
      </c>
      <c r="BL266" s="17" t="s">
        <v>125</v>
      </c>
      <c r="BM266" s="145" t="s">
        <v>390</v>
      </c>
    </row>
    <row r="267" spans="1:65" s="14" customFormat="1" ht="11.25">
      <c r="B267" s="154"/>
      <c r="D267" s="148" t="s">
        <v>127</v>
      </c>
      <c r="E267" s="155" t="s">
        <v>1</v>
      </c>
      <c r="F267" s="156" t="s">
        <v>391</v>
      </c>
      <c r="H267" s="157">
        <v>1.831</v>
      </c>
      <c r="L267" s="154"/>
      <c r="M267" s="158"/>
      <c r="N267" s="159"/>
      <c r="O267" s="159"/>
      <c r="P267" s="159"/>
      <c r="Q267" s="159"/>
      <c r="R267" s="159"/>
      <c r="S267" s="159"/>
      <c r="T267" s="160"/>
      <c r="AT267" s="155" t="s">
        <v>127</v>
      </c>
      <c r="AU267" s="155" t="s">
        <v>79</v>
      </c>
      <c r="AV267" s="14" t="s">
        <v>79</v>
      </c>
      <c r="AW267" s="14" t="s">
        <v>27</v>
      </c>
      <c r="AX267" s="14" t="s">
        <v>70</v>
      </c>
      <c r="AY267" s="155" t="s">
        <v>119</v>
      </c>
    </row>
    <row r="268" spans="1:65" s="14" customFormat="1" ht="11.25">
      <c r="B268" s="154"/>
      <c r="D268" s="148" t="s">
        <v>127</v>
      </c>
      <c r="E268" s="155" t="s">
        <v>1</v>
      </c>
      <c r="F268" s="156" t="s">
        <v>392</v>
      </c>
      <c r="H268" s="157">
        <v>3.403</v>
      </c>
      <c r="L268" s="154"/>
      <c r="M268" s="158"/>
      <c r="N268" s="159"/>
      <c r="O268" s="159"/>
      <c r="P268" s="159"/>
      <c r="Q268" s="159"/>
      <c r="R268" s="159"/>
      <c r="S268" s="159"/>
      <c r="T268" s="160"/>
      <c r="AT268" s="155" t="s">
        <v>127</v>
      </c>
      <c r="AU268" s="155" t="s">
        <v>79</v>
      </c>
      <c r="AV268" s="14" t="s">
        <v>79</v>
      </c>
      <c r="AW268" s="14" t="s">
        <v>27</v>
      </c>
      <c r="AX268" s="14" t="s">
        <v>70</v>
      </c>
      <c r="AY268" s="155" t="s">
        <v>119</v>
      </c>
    </row>
    <row r="269" spans="1:65" s="15" customFormat="1" ht="11.25">
      <c r="B269" s="161"/>
      <c r="D269" s="148" t="s">
        <v>127</v>
      </c>
      <c r="E269" s="162" t="s">
        <v>1</v>
      </c>
      <c r="F269" s="163" t="s">
        <v>131</v>
      </c>
      <c r="H269" s="164">
        <v>5.234</v>
      </c>
      <c r="L269" s="161"/>
      <c r="M269" s="165"/>
      <c r="N269" s="166"/>
      <c r="O269" s="166"/>
      <c r="P269" s="166"/>
      <c r="Q269" s="166"/>
      <c r="R269" s="166"/>
      <c r="S269" s="166"/>
      <c r="T269" s="167"/>
      <c r="AT269" s="162" t="s">
        <v>127</v>
      </c>
      <c r="AU269" s="162" t="s">
        <v>79</v>
      </c>
      <c r="AV269" s="15" t="s">
        <v>125</v>
      </c>
      <c r="AW269" s="15" t="s">
        <v>27</v>
      </c>
      <c r="AX269" s="15" t="s">
        <v>77</v>
      </c>
      <c r="AY269" s="162" t="s">
        <v>119</v>
      </c>
    </row>
    <row r="270" spans="1:65" s="2" customFormat="1" ht="24.2" customHeight="1">
      <c r="A270" s="29"/>
      <c r="B270" s="134"/>
      <c r="C270" s="168" t="s">
        <v>393</v>
      </c>
      <c r="D270" s="168" t="s">
        <v>195</v>
      </c>
      <c r="E270" s="169" t="s">
        <v>394</v>
      </c>
      <c r="F270" s="170" t="s">
        <v>395</v>
      </c>
      <c r="G270" s="171" t="s">
        <v>336</v>
      </c>
      <c r="H270" s="172">
        <v>1</v>
      </c>
      <c r="I270" s="173">
        <v>0</v>
      </c>
      <c r="J270" s="173">
        <f>ROUND(I270*H270,2)</f>
        <v>0</v>
      </c>
      <c r="K270" s="170" t="s">
        <v>1</v>
      </c>
      <c r="L270" s="174"/>
      <c r="M270" s="175" t="s">
        <v>1</v>
      </c>
      <c r="N270" s="176" t="s">
        <v>35</v>
      </c>
      <c r="O270" s="143">
        <v>0</v>
      </c>
      <c r="P270" s="143">
        <f>O270*H270</f>
        <v>0</v>
      </c>
      <c r="Q270" s="143">
        <v>8.9499999999999996E-2</v>
      </c>
      <c r="R270" s="143">
        <f>Q270*H270</f>
        <v>8.9499999999999996E-2</v>
      </c>
      <c r="S270" s="143">
        <v>0</v>
      </c>
      <c r="T270" s="144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45" t="s">
        <v>164</v>
      </c>
      <c r="AT270" s="145" t="s">
        <v>195</v>
      </c>
      <c r="AU270" s="145" t="s">
        <v>79</v>
      </c>
      <c r="AY270" s="17" t="s">
        <v>119</v>
      </c>
      <c r="BE270" s="146">
        <f>IF(N270="základní",J270,0)</f>
        <v>0</v>
      </c>
      <c r="BF270" s="146">
        <f>IF(N270="snížená",J270,0)</f>
        <v>0</v>
      </c>
      <c r="BG270" s="146">
        <f>IF(N270="zákl. přenesená",J270,0)</f>
        <v>0</v>
      </c>
      <c r="BH270" s="146">
        <f>IF(N270="sníž. přenesená",J270,0)</f>
        <v>0</v>
      </c>
      <c r="BI270" s="146">
        <f>IF(N270="nulová",J270,0)</f>
        <v>0</v>
      </c>
      <c r="BJ270" s="17" t="s">
        <v>77</v>
      </c>
      <c r="BK270" s="146">
        <f>ROUND(I270*H270,2)</f>
        <v>0</v>
      </c>
      <c r="BL270" s="17" t="s">
        <v>125</v>
      </c>
      <c r="BM270" s="145" t="s">
        <v>396</v>
      </c>
    </row>
    <row r="271" spans="1:65" s="14" customFormat="1" ht="11.25">
      <c r="B271" s="154"/>
      <c r="D271" s="148" t="s">
        <v>127</v>
      </c>
      <c r="E271" s="155" t="s">
        <v>1</v>
      </c>
      <c r="F271" s="156" t="s">
        <v>397</v>
      </c>
      <c r="H271" s="157">
        <v>1</v>
      </c>
      <c r="L271" s="154"/>
      <c r="M271" s="158"/>
      <c r="N271" s="159"/>
      <c r="O271" s="159"/>
      <c r="P271" s="159"/>
      <c r="Q271" s="159"/>
      <c r="R271" s="159"/>
      <c r="S271" s="159"/>
      <c r="T271" s="160"/>
      <c r="AT271" s="155" t="s">
        <v>127</v>
      </c>
      <c r="AU271" s="155" t="s">
        <v>79</v>
      </c>
      <c r="AV271" s="14" t="s">
        <v>79</v>
      </c>
      <c r="AW271" s="14" t="s">
        <v>27</v>
      </c>
      <c r="AX271" s="14" t="s">
        <v>77</v>
      </c>
      <c r="AY271" s="155" t="s">
        <v>119</v>
      </c>
    </row>
    <row r="272" spans="1:65" s="2" customFormat="1" ht="24.2" customHeight="1">
      <c r="A272" s="29"/>
      <c r="B272" s="134"/>
      <c r="C272" s="135" t="s">
        <v>398</v>
      </c>
      <c r="D272" s="135" t="s">
        <v>120</v>
      </c>
      <c r="E272" s="136" t="s">
        <v>399</v>
      </c>
      <c r="F272" s="137" t="s">
        <v>400</v>
      </c>
      <c r="G272" s="138" t="s">
        <v>123</v>
      </c>
      <c r="H272" s="139">
        <v>194.821</v>
      </c>
      <c r="I272" s="140">
        <v>0</v>
      </c>
      <c r="J272" s="140">
        <f>ROUND(I272*H272,2)</f>
        <v>0</v>
      </c>
      <c r="K272" s="137" t="s">
        <v>124</v>
      </c>
      <c r="L272" s="30"/>
      <c r="M272" s="141" t="s">
        <v>1</v>
      </c>
      <c r="N272" s="142" t="s">
        <v>35</v>
      </c>
      <c r="O272" s="143">
        <v>0.27300000000000002</v>
      </c>
      <c r="P272" s="143">
        <f>O272*H272</f>
        <v>53.186133000000005</v>
      </c>
      <c r="Q272" s="143">
        <v>0</v>
      </c>
      <c r="R272" s="143">
        <f>Q272*H272</f>
        <v>0</v>
      </c>
      <c r="S272" s="143">
        <v>0</v>
      </c>
      <c r="T272" s="144">
        <f>S272*H272</f>
        <v>0</v>
      </c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R272" s="145" t="s">
        <v>125</v>
      </c>
      <c r="AT272" s="145" t="s">
        <v>120</v>
      </c>
      <c r="AU272" s="145" t="s">
        <v>79</v>
      </c>
      <c r="AY272" s="17" t="s">
        <v>119</v>
      </c>
      <c r="BE272" s="146">
        <f>IF(N272="základní",J272,0)</f>
        <v>0</v>
      </c>
      <c r="BF272" s="146">
        <f>IF(N272="snížená",J272,0)</f>
        <v>0</v>
      </c>
      <c r="BG272" s="146">
        <f>IF(N272="zákl. přenesená",J272,0)</f>
        <v>0</v>
      </c>
      <c r="BH272" s="146">
        <f>IF(N272="sníž. přenesená",J272,0)</f>
        <v>0</v>
      </c>
      <c r="BI272" s="146">
        <f>IF(N272="nulová",J272,0)</f>
        <v>0</v>
      </c>
      <c r="BJ272" s="17" t="s">
        <v>77</v>
      </c>
      <c r="BK272" s="146">
        <f>ROUND(I272*H272,2)</f>
        <v>0</v>
      </c>
      <c r="BL272" s="17" t="s">
        <v>125</v>
      </c>
      <c r="BM272" s="145" t="s">
        <v>401</v>
      </c>
    </row>
    <row r="273" spans="1:65" s="14" customFormat="1" ht="11.25">
      <c r="B273" s="154"/>
      <c r="D273" s="148" t="s">
        <v>127</v>
      </c>
      <c r="E273" s="155" t="s">
        <v>1</v>
      </c>
      <c r="F273" s="156" t="s">
        <v>402</v>
      </c>
      <c r="H273" s="157">
        <v>88.804000000000002</v>
      </c>
      <c r="L273" s="154"/>
      <c r="M273" s="158"/>
      <c r="N273" s="159"/>
      <c r="O273" s="159"/>
      <c r="P273" s="159"/>
      <c r="Q273" s="159"/>
      <c r="R273" s="159"/>
      <c r="S273" s="159"/>
      <c r="T273" s="160"/>
      <c r="AT273" s="155" t="s">
        <v>127</v>
      </c>
      <c r="AU273" s="155" t="s">
        <v>79</v>
      </c>
      <c r="AV273" s="14" t="s">
        <v>79</v>
      </c>
      <c r="AW273" s="14" t="s">
        <v>27</v>
      </c>
      <c r="AX273" s="14" t="s">
        <v>70</v>
      </c>
      <c r="AY273" s="155" t="s">
        <v>119</v>
      </c>
    </row>
    <row r="274" spans="1:65" s="14" customFormat="1" ht="11.25">
      <c r="B274" s="154"/>
      <c r="D274" s="148" t="s">
        <v>127</v>
      </c>
      <c r="E274" s="155" t="s">
        <v>1</v>
      </c>
      <c r="F274" s="156" t="s">
        <v>403</v>
      </c>
      <c r="H274" s="157">
        <v>48.097999999999999</v>
      </c>
      <c r="L274" s="154"/>
      <c r="M274" s="158"/>
      <c r="N274" s="159"/>
      <c r="O274" s="159"/>
      <c r="P274" s="159"/>
      <c r="Q274" s="159"/>
      <c r="R274" s="159"/>
      <c r="S274" s="159"/>
      <c r="T274" s="160"/>
      <c r="AT274" s="155" t="s">
        <v>127</v>
      </c>
      <c r="AU274" s="155" t="s">
        <v>79</v>
      </c>
      <c r="AV274" s="14" t="s">
        <v>79</v>
      </c>
      <c r="AW274" s="14" t="s">
        <v>27</v>
      </c>
      <c r="AX274" s="14" t="s">
        <v>70</v>
      </c>
      <c r="AY274" s="155" t="s">
        <v>119</v>
      </c>
    </row>
    <row r="275" spans="1:65" s="14" customFormat="1" ht="11.25">
      <c r="B275" s="154"/>
      <c r="D275" s="148" t="s">
        <v>127</v>
      </c>
      <c r="E275" s="155" t="s">
        <v>1</v>
      </c>
      <c r="F275" s="156" t="s">
        <v>404</v>
      </c>
      <c r="H275" s="157">
        <v>23.8</v>
      </c>
      <c r="L275" s="154"/>
      <c r="M275" s="158"/>
      <c r="N275" s="159"/>
      <c r="O275" s="159"/>
      <c r="P275" s="159"/>
      <c r="Q275" s="159"/>
      <c r="R275" s="159"/>
      <c r="S275" s="159"/>
      <c r="T275" s="160"/>
      <c r="AT275" s="155" t="s">
        <v>127</v>
      </c>
      <c r="AU275" s="155" t="s">
        <v>79</v>
      </c>
      <c r="AV275" s="14" t="s">
        <v>79</v>
      </c>
      <c r="AW275" s="14" t="s">
        <v>27</v>
      </c>
      <c r="AX275" s="14" t="s">
        <v>70</v>
      </c>
      <c r="AY275" s="155" t="s">
        <v>119</v>
      </c>
    </row>
    <row r="276" spans="1:65" s="14" customFormat="1" ht="22.5">
      <c r="B276" s="154"/>
      <c r="D276" s="148" t="s">
        <v>127</v>
      </c>
      <c r="E276" s="155" t="s">
        <v>1</v>
      </c>
      <c r="F276" s="156" t="s">
        <v>405</v>
      </c>
      <c r="H276" s="157">
        <v>18.372</v>
      </c>
      <c r="L276" s="154"/>
      <c r="M276" s="158"/>
      <c r="N276" s="159"/>
      <c r="O276" s="159"/>
      <c r="P276" s="159"/>
      <c r="Q276" s="159"/>
      <c r="R276" s="159"/>
      <c r="S276" s="159"/>
      <c r="T276" s="160"/>
      <c r="AT276" s="155" t="s">
        <v>127</v>
      </c>
      <c r="AU276" s="155" t="s">
        <v>79</v>
      </c>
      <c r="AV276" s="14" t="s">
        <v>79</v>
      </c>
      <c r="AW276" s="14" t="s">
        <v>27</v>
      </c>
      <c r="AX276" s="14" t="s">
        <v>70</v>
      </c>
      <c r="AY276" s="155" t="s">
        <v>119</v>
      </c>
    </row>
    <row r="277" spans="1:65" s="14" customFormat="1" ht="22.5">
      <c r="B277" s="154"/>
      <c r="D277" s="148" t="s">
        <v>127</v>
      </c>
      <c r="E277" s="155" t="s">
        <v>1</v>
      </c>
      <c r="F277" s="156" t="s">
        <v>406</v>
      </c>
      <c r="H277" s="157">
        <v>15.747</v>
      </c>
      <c r="L277" s="154"/>
      <c r="M277" s="158"/>
      <c r="N277" s="159"/>
      <c r="O277" s="159"/>
      <c r="P277" s="159"/>
      <c r="Q277" s="159"/>
      <c r="R277" s="159"/>
      <c r="S277" s="159"/>
      <c r="T277" s="160"/>
      <c r="AT277" s="155" t="s">
        <v>127</v>
      </c>
      <c r="AU277" s="155" t="s">
        <v>79</v>
      </c>
      <c r="AV277" s="14" t="s">
        <v>79</v>
      </c>
      <c r="AW277" s="14" t="s">
        <v>27</v>
      </c>
      <c r="AX277" s="14" t="s">
        <v>70</v>
      </c>
      <c r="AY277" s="155" t="s">
        <v>119</v>
      </c>
    </row>
    <row r="278" spans="1:65" s="15" customFormat="1" ht="11.25">
      <c r="B278" s="161"/>
      <c r="D278" s="148" t="s">
        <v>127</v>
      </c>
      <c r="E278" s="162" t="s">
        <v>1</v>
      </c>
      <c r="F278" s="163" t="s">
        <v>131</v>
      </c>
      <c r="H278" s="164">
        <v>194.82100000000003</v>
      </c>
      <c r="L278" s="161"/>
      <c r="M278" s="165"/>
      <c r="N278" s="166"/>
      <c r="O278" s="166"/>
      <c r="P278" s="166"/>
      <c r="Q278" s="166"/>
      <c r="R278" s="166"/>
      <c r="S278" s="166"/>
      <c r="T278" s="167"/>
      <c r="AT278" s="162" t="s">
        <v>127</v>
      </c>
      <c r="AU278" s="162" t="s">
        <v>79</v>
      </c>
      <c r="AV278" s="15" t="s">
        <v>125</v>
      </c>
      <c r="AW278" s="15" t="s">
        <v>27</v>
      </c>
      <c r="AX278" s="15" t="s">
        <v>77</v>
      </c>
      <c r="AY278" s="162" t="s">
        <v>119</v>
      </c>
    </row>
    <row r="279" spans="1:65" s="2" customFormat="1" ht="24.2" customHeight="1">
      <c r="A279" s="29"/>
      <c r="B279" s="134"/>
      <c r="C279" s="135" t="s">
        <v>407</v>
      </c>
      <c r="D279" s="135" t="s">
        <v>120</v>
      </c>
      <c r="E279" s="136" t="s">
        <v>408</v>
      </c>
      <c r="F279" s="137" t="s">
        <v>409</v>
      </c>
      <c r="G279" s="138" t="s">
        <v>123</v>
      </c>
      <c r="H279" s="139">
        <v>136.375</v>
      </c>
      <c r="I279" s="140">
        <v>0</v>
      </c>
      <c r="J279" s="140">
        <f>ROUND(I279*H279,2)</f>
        <v>0</v>
      </c>
      <c r="K279" s="137" t="s">
        <v>124</v>
      </c>
      <c r="L279" s="30"/>
      <c r="M279" s="141" t="s">
        <v>1</v>
      </c>
      <c r="N279" s="142" t="s">
        <v>35</v>
      </c>
      <c r="O279" s="143">
        <v>1.4670000000000001</v>
      </c>
      <c r="P279" s="143">
        <f>O279*H279</f>
        <v>200.06212500000001</v>
      </c>
      <c r="Q279" s="143">
        <v>0</v>
      </c>
      <c r="R279" s="143">
        <f>Q279*H279</f>
        <v>0</v>
      </c>
      <c r="S279" s="143">
        <v>3.95E-2</v>
      </c>
      <c r="T279" s="144">
        <f>S279*H279</f>
        <v>5.3868125000000004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45" t="s">
        <v>125</v>
      </c>
      <c r="AT279" s="145" t="s">
        <v>120</v>
      </c>
      <c r="AU279" s="145" t="s">
        <v>79</v>
      </c>
      <c r="AY279" s="17" t="s">
        <v>119</v>
      </c>
      <c r="BE279" s="146">
        <f>IF(N279="základní",J279,0)</f>
        <v>0</v>
      </c>
      <c r="BF279" s="146">
        <f>IF(N279="snížená",J279,0)</f>
        <v>0</v>
      </c>
      <c r="BG279" s="146">
        <f>IF(N279="zákl. přenesená",J279,0)</f>
        <v>0</v>
      </c>
      <c r="BH279" s="146">
        <f>IF(N279="sníž. přenesená",J279,0)</f>
        <v>0</v>
      </c>
      <c r="BI279" s="146">
        <f>IF(N279="nulová",J279,0)</f>
        <v>0</v>
      </c>
      <c r="BJ279" s="17" t="s">
        <v>77</v>
      </c>
      <c r="BK279" s="146">
        <f>ROUND(I279*H279,2)</f>
        <v>0</v>
      </c>
      <c r="BL279" s="17" t="s">
        <v>125</v>
      </c>
      <c r="BM279" s="145" t="s">
        <v>410</v>
      </c>
    </row>
    <row r="280" spans="1:65" s="13" customFormat="1" ht="11.25">
      <c r="B280" s="147"/>
      <c r="D280" s="148" t="s">
        <v>127</v>
      </c>
      <c r="E280" s="149" t="s">
        <v>1</v>
      </c>
      <c r="F280" s="150" t="s">
        <v>411</v>
      </c>
      <c r="H280" s="149" t="s">
        <v>1</v>
      </c>
      <c r="L280" s="147"/>
      <c r="M280" s="151"/>
      <c r="N280" s="152"/>
      <c r="O280" s="152"/>
      <c r="P280" s="152"/>
      <c r="Q280" s="152"/>
      <c r="R280" s="152"/>
      <c r="S280" s="152"/>
      <c r="T280" s="153"/>
      <c r="AT280" s="149" t="s">
        <v>127</v>
      </c>
      <c r="AU280" s="149" t="s">
        <v>79</v>
      </c>
      <c r="AV280" s="13" t="s">
        <v>77</v>
      </c>
      <c r="AW280" s="13" t="s">
        <v>27</v>
      </c>
      <c r="AX280" s="13" t="s">
        <v>70</v>
      </c>
      <c r="AY280" s="149" t="s">
        <v>119</v>
      </c>
    </row>
    <row r="281" spans="1:65" s="14" customFormat="1" ht="11.25">
      <c r="B281" s="154"/>
      <c r="D281" s="148" t="s">
        <v>127</v>
      </c>
      <c r="E281" s="155" t="s">
        <v>1</v>
      </c>
      <c r="F281" s="156" t="s">
        <v>412</v>
      </c>
      <c r="H281" s="157">
        <v>62.162999999999997</v>
      </c>
      <c r="L281" s="154"/>
      <c r="M281" s="158"/>
      <c r="N281" s="159"/>
      <c r="O281" s="159"/>
      <c r="P281" s="159"/>
      <c r="Q281" s="159"/>
      <c r="R281" s="159"/>
      <c r="S281" s="159"/>
      <c r="T281" s="160"/>
      <c r="AT281" s="155" t="s">
        <v>127</v>
      </c>
      <c r="AU281" s="155" t="s">
        <v>79</v>
      </c>
      <c r="AV281" s="14" t="s">
        <v>79</v>
      </c>
      <c r="AW281" s="14" t="s">
        <v>27</v>
      </c>
      <c r="AX281" s="14" t="s">
        <v>70</v>
      </c>
      <c r="AY281" s="155" t="s">
        <v>119</v>
      </c>
    </row>
    <row r="282" spans="1:65" s="14" customFormat="1" ht="11.25">
      <c r="B282" s="154"/>
      <c r="D282" s="148" t="s">
        <v>127</v>
      </c>
      <c r="E282" s="155" t="s">
        <v>1</v>
      </c>
      <c r="F282" s="156" t="s">
        <v>413</v>
      </c>
      <c r="H282" s="157">
        <v>33.667999999999999</v>
      </c>
      <c r="L282" s="154"/>
      <c r="M282" s="158"/>
      <c r="N282" s="159"/>
      <c r="O282" s="159"/>
      <c r="P282" s="159"/>
      <c r="Q282" s="159"/>
      <c r="R282" s="159"/>
      <c r="S282" s="159"/>
      <c r="T282" s="160"/>
      <c r="AT282" s="155" t="s">
        <v>127</v>
      </c>
      <c r="AU282" s="155" t="s">
        <v>79</v>
      </c>
      <c r="AV282" s="14" t="s">
        <v>79</v>
      </c>
      <c r="AW282" s="14" t="s">
        <v>27</v>
      </c>
      <c r="AX282" s="14" t="s">
        <v>70</v>
      </c>
      <c r="AY282" s="155" t="s">
        <v>119</v>
      </c>
    </row>
    <row r="283" spans="1:65" s="14" customFormat="1" ht="11.25">
      <c r="B283" s="154"/>
      <c r="D283" s="148" t="s">
        <v>127</v>
      </c>
      <c r="E283" s="155" t="s">
        <v>1</v>
      </c>
      <c r="F283" s="156" t="s">
        <v>414</v>
      </c>
      <c r="H283" s="157">
        <v>16.66</v>
      </c>
      <c r="L283" s="154"/>
      <c r="M283" s="158"/>
      <c r="N283" s="159"/>
      <c r="O283" s="159"/>
      <c r="P283" s="159"/>
      <c r="Q283" s="159"/>
      <c r="R283" s="159"/>
      <c r="S283" s="159"/>
      <c r="T283" s="160"/>
      <c r="AT283" s="155" t="s">
        <v>127</v>
      </c>
      <c r="AU283" s="155" t="s">
        <v>79</v>
      </c>
      <c r="AV283" s="14" t="s">
        <v>79</v>
      </c>
      <c r="AW283" s="14" t="s">
        <v>27</v>
      </c>
      <c r="AX283" s="14" t="s">
        <v>70</v>
      </c>
      <c r="AY283" s="155" t="s">
        <v>119</v>
      </c>
    </row>
    <row r="284" spans="1:65" s="14" customFormat="1" ht="22.5">
      <c r="B284" s="154"/>
      <c r="D284" s="148" t="s">
        <v>127</v>
      </c>
      <c r="E284" s="155" t="s">
        <v>1</v>
      </c>
      <c r="F284" s="156" t="s">
        <v>415</v>
      </c>
      <c r="H284" s="157">
        <v>12.861000000000001</v>
      </c>
      <c r="L284" s="154"/>
      <c r="M284" s="158"/>
      <c r="N284" s="159"/>
      <c r="O284" s="159"/>
      <c r="P284" s="159"/>
      <c r="Q284" s="159"/>
      <c r="R284" s="159"/>
      <c r="S284" s="159"/>
      <c r="T284" s="160"/>
      <c r="AT284" s="155" t="s">
        <v>127</v>
      </c>
      <c r="AU284" s="155" t="s">
        <v>79</v>
      </c>
      <c r="AV284" s="14" t="s">
        <v>79</v>
      </c>
      <c r="AW284" s="14" t="s">
        <v>27</v>
      </c>
      <c r="AX284" s="14" t="s">
        <v>70</v>
      </c>
      <c r="AY284" s="155" t="s">
        <v>119</v>
      </c>
    </row>
    <row r="285" spans="1:65" s="14" customFormat="1" ht="22.5">
      <c r="B285" s="154"/>
      <c r="D285" s="148" t="s">
        <v>127</v>
      </c>
      <c r="E285" s="155" t="s">
        <v>1</v>
      </c>
      <c r="F285" s="156" t="s">
        <v>416</v>
      </c>
      <c r="H285" s="157">
        <v>11.023</v>
      </c>
      <c r="L285" s="154"/>
      <c r="M285" s="158"/>
      <c r="N285" s="159"/>
      <c r="O285" s="159"/>
      <c r="P285" s="159"/>
      <c r="Q285" s="159"/>
      <c r="R285" s="159"/>
      <c r="S285" s="159"/>
      <c r="T285" s="160"/>
      <c r="AT285" s="155" t="s">
        <v>127</v>
      </c>
      <c r="AU285" s="155" t="s">
        <v>79</v>
      </c>
      <c r="AV285" s="14" t="s">
        <v>79</v>
      </c>
      <c r="AW285" s="14" t="s">
        <v>27</v>
      </c>
      <c r="AX285" s="14" t="s">
        <v>70</v>
      </c>
      <c r="AY285" s="155" t="s">
        <v>119</v>
      </c>
    </row>
    <row r="286" spans="1:65" s="15" customFormat="1" ht="11.25">
      <c r="B286" s="161"/>
      <c r="D286" s="148" t="s">
        <v>127</v>
      </c>
      <c r="E286" s="162" t="s">
        <v>1</v>
      </c>
      <c r="F286" s="163" t="s">
        <v>131</v>
      </c>
      <c r="H286" s="164">
        <v>136.375</v>
      </c>
      <c r="L286" s="161"/>
      <c r="M286" s="165"/>
      <c r="N286" s="166"/>
      <c r="O286" s="166"/>
      <c r="P286" s="166"/>
      <c r="Q286" s="166"/>
      <c r="R286" s="166"/>
      <c r="S286" s="166"/>
      <c r="T286" s="167"/>
      <c r="AT286" s="162" t="s">
        <v>127</v>
      </c>
      <c r="AU286" s="162" t="s">
        <v>79</v>
      </c>
      <c r="AV286" s="15" t="s">
        <v>125</v>
      </c>
      <c r="AW286" s="15" t="s">
        <v>27</v>
      </c>
      <c r="AX286" s="15" t="s">
        <v>77</v>
      </c>
      <c r="AY286" s="162" t="s">
        <v>119</v>
      </c>
    </row>
    <row r="287" spans="1:65" s="2" customFormat="1" ht="24.2" customHeight="1">
      <c r="A287" s="29"/>
      <c r="B287" s="134"/>
      <c r="C287" s="135" t="s">
        <v>417</v>
      </c>
      <c r="D287" s="135" t="s">
        <v>120</v>
      </c>
      <c r="E287" s="136" t="s">
        <v>418</v>
      </c>
      <c r="F287" s="137" t="s">
        <v>419</v>
      </c>
      <c r="G287" s="138" t="s">
        <v>123</v>
      </c>
      <c r="H287" s="139">
        <v>19.481999999999999</v>
      </c>
      <c r="I287" s="140">
        <v>0</v>
      </c>
      <c r="J287" s="140">
        <f>ROUND(I287*H287,2)</f>
        <v>0</v>
      </c>
      <c r="K287" s="137" t="s">
        <v>124</v>
      </c>
      <c r="L287" s="30"/>
      <c r="M287" s="141" t="s">
        <v>1</v>
      </c>
      <c r="N287" s="142" t="s">
        <v>35</v>
      </c>
      <c r="O287" s="143">
        <v>0.95</v>
      </c>
      <c r="P287" s="143">
        <f>O287*H287</f>
        <v>18.507899999999999</v>
      </c>
      <c r="Q287" s="143">
        <v>8.5500000000000003E-3</v>
      </c>
      <c r="R287" s="143">
        <f>Q287*H287</f>
        <v>0.1665711</v>
      </c>
      <c r="S287" s="143">
        <v>0</v>
      </c>
      <c r="T287" s="144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45" t="s">
        <v>125</v>
      </c>
      <c r="AT287" s="145" t="s">
        <v>120</v>
      </c>
      <c r="AU287" s="145" t="s">
        <v>79</v>
      </c>
      <c r="AY287" s="17" t="s">
        <v>119</v>
      </c>
      <c r="BE287" s="146">
        <f>IF(N287="základní",J287,0)</f>
        <v>0</v>
      </c>
      <c r="BF287" s="146">
        <f>IF(N287="snížená",J287,0)</f>
        <v>0</v>
      </c>
      <c r="BG287" s="146">
        <f>IF(N287="zákl. přenesená",J287,0)</f>
        <v>0</v>
      </c>
      <c r="BH287" s="146">
        <f>IF(N287="sníž. přenesená",J287,0)</f>
        <v>0</v>
      </c>
      <c r="BI287" s="146">
        <f>IF(N287="nulová",J287,0)</f>
        <v>0</v>
      </c>
      <c r="BJ287" s="17" t="s">
        <v>77</v>
      </c>
      <c r="BK287" s="146">
        <f>ROUND(I287*H287,2)</f>
        <v>0</v>
      </c>
      <c r="BL287" s="17" t="s">
        <v>125</v>
      </c>
      <c r="BM287" s="145" t="s">
        <v>420</v>
      </c>
    </row>
    <row r="288" spans="1:65" s="14" customFormat="1" ht="11.25">
      <c r="B288" s="154"/>
      <c r="D288" s="148" t="s">
        <v>127</v>
      </c>
      <c r="E288" s="155" t="s">
        <v>1</v>
      </c>
      <c r="F288" s="156" t="s">
        <v>421</v>
      </c>
      <c r="H288" s="157">
        <v>19.481999999999999</v>
      </c>
      <c r="L288" s="154"/>
      <c r="M288" s="158"/>
      <c r="N288" s="159"/>
      <c r="O288" s="159"/>
      <c r="P288" s="159"/>
      <c r="Q288" s="159"/>
      <c r="R288" s="159"/>
      <c r="S288" s="159"/>
      <c r="T288" s="160"/>
      <c r="AT288" s="155" t="s">
        <v>127</v>
      </c>
      <c r="AU288" s="155" t="s">
        <v>79</v>
      </c>
      <c r="AV288" s="14" t="s">
        <v>79</v>
      </c>
      <c r="AW288" s="14" t="s">
        <v>27</v>
      </c>
      <c r="AX288" s="14" t="s">
        <v>70</v>
      </c>
      <c r="AY288" s="155" t="s">
        <v>119</v>
      </c>
    </row>
    <row r="289" spans="1:65" s="15" customFormat="1" ht="11.25">
      <c r="B289" s="161"/>
      <c r="D289" s="148" t="s">
        <v>127</v>
      </c>
      <c r="E289" s="162" t="s">
        <v>1</v>
      </c>
      <c r="F289" s="163" t="s">
        <v>131</v>
      </c>
      <c r="H289" s="164">
        <v>19.481999999999999</v>
      </c>
      <c r="L289" s="161"/>
      <c r="M289" s="165"/>
      <c r="N289" s="166"/>
      <c r="O289" s="166"/>
      <c r="P289" s="166"/>
      <c r="Q289" s="166"/>
      <c r="R289" s="166"/>
      <c r="S289" s="166"/>
      <c r="T289" s="167"/>
      <c r="AT289" s="162" t="s">
        <v>127</v>
      </c>
      <c r="AU289" s="162" t="s">
        <v>79</v>
      </c>
      <c r="AV289" s="15" t="s">
        <v>125</v>
      </c>
      <c r="AW289" s="15" t="s">
        <v>27</v>
      </c>
      <c r="AX289" s="15" t="s">
        <v>77</v>
      </c>
      <c r="AY289" s="162" t="s">
        <v>119</v>
      </c>
    </row>
    <row r="290" spans="1:65" s="2" customFormat="1" ht="14.45" customHeight="1">
      <c r="A290" s="29"/>
      <c r="B290" s="134"/>
      <c r="C290" s="135" t="s">
        <v>422</v>
      </c>
      <c r="D290" s="135" t="s">
        <v>120</v>
      </c>
      <c r="E290" s="136" t="s">
        <v>423</v>
      </c>
      <c r="F290" s="137" t="s">
        <v>424</v>
      </c>
      <c r="G290" s="138" t="s">
        <v>139</v>
      </c>
      <c r="H290" s="139">
        <v>5.2850000000000001</v>
      </c>
      <c r="I290" s="140">
        <v>0</v>
      </c>
      <c r="J290" s="140">
        <f>ROUND(I290*H290,2)</f>
        <v>0</v>
      </c>
      <c r="K290" s="137" t="s">
        <v>124</v>
      </c>
      <c r="L290" s="30"/>
      <c r="M290" s="141" t="s">
        <v>1</v>
      </c>
      <c r="N290" s="142" t="s">
        <v>35</v>
      </c>
      <c r="O290" s="143">
        <v>7.4</v>
      </c>
      <c r="P290" s="143">
        <f>O290*H290</f>
        <v>39.109000000000002</v>
      </c>
      <c r="Q290" s="143">
        <v>0</v>
      </c>
      <c r="R290" s="143">
        <f>Q290*H290</f>
        <v>0</v>
      </c>
      <c r="S290" s="143">
        <v>0</v>
      </c>
      <c r="T290" s="144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45" t="s">
        <v>125</v>
      </c>
      <c r="AT290" s="145" t="s">
        <v>120</v>
      </c>
      <c r="AU290" s="145" t="s">
        <v>79</v>
      </c>
      <c r="AY290" s="17" t="s">
        <v>119</v>
      </c>
      <c r="BE290" s="146">
        <f>IF(N290="základní",J290,0)</f>
        <v>0</v>
      </c>
      <c r="BF290" s="146">
        <f>IF(N290="snížená",J290,0)</f>
        <v>0</v>
      </c>
      <c r="BG290" s="146">
        <f>IF(N290="zákl. přenesená",J290,0)</f>
        <v>0</v>
      </c>
      <c r="BH290" s="146">
        <f>IF(N290="sníž. přenesená",J290,0)</f>
        <v>0</v>
      </c>
      <c r="BI290" s="146">
        <f>IF(N290="nulová",J290,0)</f>
        <v>0</v>
      </c>
      <c r="BJ290" s="17" t="s">
        <v>77</v>
      </c>
      <c r="BK290" s="146">
        <f>ROUND(I290*H290,2)</f>
        <v>0</v>
      </c>
      <c r="BL290" s="17" t="s">
        <v>125</v>
      </c>
      <c r="BM290" s="145" t="s">
        <v>425</v>
      </c>
    </row>
    <row r="291" spans="1:65" s="14" customFormat="1" ht="11.25">
      <c r="B291" s="154"/>
      <c r="D291" s="148" t="s">
        <v>127</v>
      </c>
      <c r="E291" s="155" t="s">
        <v>1</v>
      </c>
      <c r="F291" s="156" t="s">
        <v>426</v>
      </c>
      <c r="H291" s="157">
        <v>5.2850000000000001</v>
      </c>
      <c r="L291" s="154"/>
      <c r="M291" s="158"/>
      <c r="N291" s="159"/>
      <c r="O291" s="159"/>
      <c r="P291" s="159"/>
      <c r="Q291" s="159"/>
      <c r="R291" s="159"/>
      <c r="S291" s="159"/>
      <c r="T291" s="160"/>
      <c r="AT291" s="155" t="s">
        <v>127</v>
      </c>
      <c r="AU291" s="155" t="s">
        <v>79</v>
      </c>
      <c r="AV291" s="14" t="s">
        <v>79</v>
      </c>
      <c r="AW291" s="14" t="s">
        <v>27</v>
      </c>
      <c r="AX291" s="14" t="s">
        <v>77</v>
      </c>
      <c r="AY291" s="155" t="s">
        <v>119</v>
      </c>
    </row>
    <row r="292" spans="1:65" s="2" customFormat="1" ht="24.2" customHeight="1">
      <c r="A292" s="29"/>
      <c r="B292" s="134"/>
      <c r="C292" s="135" t="s">
        <v>427</v>
      </c>
      <c r="D292" s="135" t="s">
        <v>120</v>
      </c>
      <c r="E292" s="136" t="s">
        <v>428</v>
      </c>
      <c r="F292" s="137" t="s">
        <v>429</v>
      </c>
      <c r="G292" s="138" t="s">
        <v>139</v>
      </c>
      <c r="H292" s="139">
        <v>6.8490000000000002</v>
      </c>
      <c r="I292" s="140">
        <v>0</v>
      </c>
      <c r="J292" s="140">
        <f>ROUND(I292*H292,2)</f>
        <v>0</v>
      </c>
      <c r="K292" s="137" t="s">
        <v>124</v>
      </c>
      <c r="L292" s="30"/>
      <c r="M292" s="141" t="s">
        <v>1</v>
      </c>
      <c r="N292" s="142" t="s">
        <v>35</v>
      </c>
      <c r="O292" s="143">
        <v>27.917000000000002</v>
      </c>
      <c r="P292" s="143">
        <f>O292*H292</f>
        <v>191.20353300000002</v>
      </c>
      <c r="Q292" s="143">
        <v>0.50375000000000003</v>
      </c>
      <c r="R292" s="143">
        <f>Q292*H292</f>
        <v>3.4501837500000003</v>
      </c>
      <c r="S292" s="143">
        <v>2.5</v>
      </c>
      <c r="T292" s="144">
        <f>S292*H292</f>
        <v>17.122500000000002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145" t="s">
        <v>125</v>
      </c>
      <c r="AT292" s="145" t="s">
        <v>120</v>
      </c>
      <c r="AU292" s="145" t="s">
        <v>79</v>
      </c>
      <c r="AY292" s="17" t="s">
        <v>119</v>
      </c>
      <c r="BE292" s="146">
        <f>IF(N292="základní",J292,0)</f>
        <v>0</v>
      </c>
      <c r="BF292" s="146">
        <f>IF(N292="snížená",J292,0)</f>
        <v>0</v>
      </c>
      <c r="BG292" s="146">
        <f>IF(N292="zákl. přenesená",J292,0)</f>
        <v>0</v>
      </c>
      <c r="BH292" s="146">
        <f>IF(N292="sníž. přenesená",J292,0)</f>
        <v>0</v>
      </c>
      <c r="BI292" s="146">
        <f>IF(N292="nulová",J292,0)</f>
        <v>0</v>
      </c>
      <c r="BJ292" s="17" t="s">
        <v>77</v>
      </c>
      <c r="BK292" s="146">
        <f>ROUND(I292*H292,2)</f>
        <v>0</v>
      </c>
      <c r="BL292" s="17" t="s">
        <v>125</v>
      </c>
      <c r="BM292" s="145" t="s">
        <v>430</v>
      </c>
    </row>
    <row r="293" spans="1:65" s="14" customFormat="1" ht="11.25">
      <c r="B293" s="154"/>
      <c r="D293" s="148" t="s">
        <v>127</v>
      </c>
      <c r="E293" s="155" t="s">
        <v>1</v>
      </c>
      <c r="F293" s="156" t="s">
        <v>431</v>
      </c>
      <c r="H293" s="157">
        <v>6.8490000000000002</v>
      </c>
      <c r="L293" s="154"/>
      <c r="M293" s="158"/>
      <c r="N293" s="159"/>
      <c r="O293" s="159"/>
      <c r="P293" s="159"/>
      <c r="Q293" s="159"/>
      <c r="R293" s="159"/>
      <c r="S293" s="159"/>
      <c r="T293" s="160"/>
      <c r="AT293" s="155" t="s">
        <v>127</v>
      </c>
      <c r="AU293" s="155" t="s">
        <v>79</v>
      </c>
      <c r="AV293" s="14" t="s">
        <v>79</v>
      </c>
      <c r="AW293" s="14" t="s">
        <v>27</v>
      </c>
      <c r="AX293" s="14" t="s">
        <v>77</v>
      </c>
      <c r="AY293" s="155" t="s">
        <v>119</v>
      </c>
    </row>
    <row r="294" spans="1:65" s="2" customFormat="1" ht="24.2" customHeight="1">
      <c r="A294" s="29"/>
      <c r="B294" s="134"/>
      <c r="C294" s="135" t="s">
        <v>432</v>
      </c>
      <c r="D294" s="135" t="s">
        <v>120</v>
      </c>
      <c r="E294" s="136" t="s">
        <v>433</v>
      </c>
      <c r="F294" s="137" t="s">
        <v>434</v>
      </c>
      <c r="G294" s="138" t="s">
        <v>123</v>
      </c>
      <c r="H294" s="139">
        <v>136.375</v>
      </c>
      <c r="I294" s="140">
        <v>0</v>
      </c>
      <c r="J294" s="140">
        <f>ROUND(I294*H294,2)</f>
        <v>0</v>
      </c>
      <c r="K294" s="137" t="s">
        <v>124</v>
      </c>
      <c r="L294" s="30"/>
      <c r="M294" s="141" t="s">
        <v>1</v>
      </c>
      <c r="N294" s="142" t="s">
        <v>35</v>
      </c>
      <c r="O294" s="143">
        <v>0.82699999999999996</v>
      </c>
      <c r="P294" s="143">
        <f>O294*H294</f>
        <v>112.78212499999999</v>
      </c>
      <c r="Q294" s="143">
        <v>3.9081999999999999E-2</v>
      </c>
      <c r="R294" s="143">
        <f>Q294*H294</f>
        <v>5.3298077499999996</v>
      </c>
      <c r="S294" s="143">
        <v>0</v>
      </c>
      <c r="T294" s="144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45" t="s">
        <v>125</v>
      </c>
      <c r="AT294" s="145" t="s">
        <v>120</v>
      </c>
      <c r="AU294" s="145" t="s">
        <v>79</v>
      </c>
      <c r="AY294" s="17" t="s">
        <v>119</v>
      </c>
      <c r="BE294" s="146">
        <f>IF(N294="základní",J294,0)</f>
        <v>0</v>
      </c>
      <c r="BF294" s="146">
        <f>IF(N294="snížená",J294,0)</f>
        <v>0</v>
      </c>
      <c r="BG294" s="146">
        <f>IF(N294="zákl. přenesená",J294,0)</f>
        <v>0</v>
      </c>
      <c r="BH294" s="146">
        <f>IF(N294="sníž. přenesená",J294,0)</f>
        <v>0</v>
      </c>
      <c r="BI294" s="146">
        <f>IF(N294="nulová",J294,0)</f>
        <v>0</v>
      </c>
      <c r="BJ294" s="17" t="s">
        <v>77</v>
      </c>
      <c r="BK294" s="146">
        <f>ROUND(I294*H294,2)</f>
        <v>0</v>
      </c>
      <c r="BL294" s="17" t="s">
        <v>125</v>
      </c>
      <c r="BM294" s="145" t="s">
        <v>435</v>
      </c>
    </row>
    <row r="295" spans="1:65" s="14" customFormat="1" ht="11.25">
      <c r="B295" s="154"/>
      <c r="D295" s="148" t="s">
        <v>127</v>
      </c>
      <c r="E295" s="155" t="s">
        <v>1</v>
      </c>
      <c r="F295" s="156" t="s">
        <v>436</v>
      </c>
      <c r="H295" s="157">
        <v>136.375</v>
      </c>
      <c r="L295" s="154"/>
      <c r="M295" s="158"/>
      <c r="N295" s="159"/>
      <c r="O295" s="159"/>
      <c r="P295" s="159"/>
      <c r="Q295" s="159"/>
      <c r="R295" s="159"/>
      <c r="S295" s="159"/>
      <c r="T295" s="160"/>
      <c r="AT295" s="155" t="s">
        <v>127</v>
      </c>
      <c r="AU295" s="155" t="s">
        <v>79</v>
      </c>
      <c r="AV295" s="14" t="s">
        <v>79</v>
      </c>
      <c r="AW295" s="14" t="s">
        <v>27</v>
      </c>
      <c r="AX295" s="14" t="s">
        <v>77</v>
      </c>
      <c r="AY295" s="155" t="s">
        <v>119</v>
      </c>
    </row>
    <row r="296" spans="1:65" s="2" customFormat="1" ht="24.2" customHeight="1">
      <c r="A296" s="29"/>
      <c r="B296" s="134"/>
      <c r="C296" s="135" t="s">
        <v>437</v>
      </c>
      <c r="D296" s="135" t="s">
        <v>120</v>
      </c>
      <c r="E296" s="136" t="s">
        <v>438</v>
      </c>
      <c r="F296" s="137" t="s">
        <v>439</v>
      </c>
      <c r="G296" s="138" t="s">
        <v>206</v>
      </c>
      <c r="H296" s="139">
        <v>115.8</v>
      </c>
      <c r="I296" s="140">
        <v>0</v>
      </c>
      <c r="J296" s="140">
        <f>ROUND(I296*H296,2)</f>
        <v>0</v>
      </c>
      <c r="K296" s="137" t="s">
        <v>124</v>
      </c>
      <c r="L296" s="30"/>
      <c r="M296" s="141" t="s">
        <v>1</v>
      </c>
      <c r="N296" s="142" t="s">
        <v>35</v>
      </c>
      <c r="O296" s="143">
        <v>3.3260000000000001</v>
      </c>
      <c r="P296" s="143">
        <f>O296*H296</f>
        <v>385.1508</v>
      </c>
      <c r="Q296" s="143">
        <v>6.5061999999999997E-4</v>
      </c>
      <c r="R296" s="143">
        <f>Q296*H296</f>
        <v>7.5341795999999989E-2</v>
      </c>
      <c r="S296" s="143">
        <v>1E-3</v>
      </c>
      <c r="T296" s="144">
        <f>S296*H296</f>
        <v>0.1158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45" t="s">
        <v>125</v>
      </c>
      <c r="AT296" s="145" t="s">
        <v>120</v>
      </c>
      <c r="AU296" s="145" t="s">
        <v>79</v>
      </c>
      <c r="AY296" s="17" t="s">
        <v>119</v>
      </c>
      <c r="BE296" s="146">
        <f>IF(N296="základní",J296,0)</f>
        <v>0</v>
      </c>
      <c r="BF296" s="146">
        <f>IF(N296="snížená",J296,0)</f>
        <v>0</v>
      </c>
      <c r="BG296" s="146">
        <f>IF(N296="zákl. přenesená",J296,0)</f>
        <v>0</v>
      </c>
      <c r="BH296" s="146">
        <f>IF(N296="sníž. přenesená",J296,0)</f>
        <v>0</v>
      </c>
      <c r="BI296" s="146">
        <f>IF(N296="nulová",J296,0)</f>
        <v>0</v>
      </c>
      <c r="BJ296" s="17" t="s">
        <v>77</v>
      </c>
      <c r="BK296" s="146">
        <f>ROUND(I296*H296,2)</f>
        <v>0</v>
      </c>
      <c r="BL296" s="17" t="s">
        <v>125</v>
      </c>
      <c r="BM296" s="145" t="s">
        <v>440</v>
      </c>
    </row>
    <row r="297" spans="1:65" s="14" customFormat="1" ht="11.25">
      <c r="B297" s="154"/>
      <c r="D297" s="148" t="s">
        <v>127</v>
      </c>
      <c r="E297" s="155" t="s">
        <v>1</v>
      </c>
      <c r="F297" s="156" t="s">
        <v>441</v>
      </c>
      <c r="H297" s="157">
        <v>30</v>
      </c>
      <c r="L297" s="154"/>
      <c r="M297" s="158"/>
      <c r="N297" s="159"/>
      <c r="O297" s="159"/>
      <c r="P297" s="159"/>
      <c r="Q297" s="159"/>
      <c r="R297" s="159"/>
      <c r="S297" s="159"/>
      <c r="T297" s="160"/>
      <c r="AT297" s="155" t="s">
        <v>127</v>
      </c>
      <c r="AU297" s="155" t="s">
        <v>79</v>
      </c>
      <c r="AV297" s="14" t="s">
        <v>79</v>
      </c>
      <c r="AW297" s="14" t="s">
        <v>27</v>
      </c>
      <c r="AX297" s="14" t="s">
        <v>70</v>
      </c>
      <c r="AY297" s="155" t="s">
        <v>119</v>
      </c>
    </row>
    <row r="298" spans="1:65" s="14" customFormat="1" ht="22.5">
      <c r="B298" s="154"/>
      <c r="D298" s="148" t="s">
        <v>127</v>
      </c>
      <c r="E298" s="155" t="s">
        <v>1</v>
      </c>
      <c r="F298" s="156" t="s">
        <v>442</v>
      </c>
      <c r="H298" s="157">
        <v>30</v>
      </c>
      <c r="L298" s="154"/>
      <c r="M298" s="158"/>
      <c r="N298" s="159"/>
      <c r="O298" s="159"/>
      <c r="P298" s="159"/>
      <c r="Q298" s="159"/>
      <c r="R298" s="159"/>
      <c r="S298" s="159"/>
      <c r="T298" s="160"/>
      <c r="AT298" s="155" t="s">
        <v>127</v>
      </c>
      <c r="AU298" s="155" t="s">
        <v>79</v>
      </c>
      <c r="AV298" s="14" t="s">
        <v>79</v>
      </c>
      <c r="AW298" s="14" t="s">
        <v>27</v>
      </c>
      <c r="AX298" s="14" t="s">
        <v>70</v>
      </c>
      <c r="AY298" s="155" t="s">
        <v>119</v>
      </c>
    </row>
    <row r="299" spans="1:65" s="14" customFormat="1" ht="22.5">
      <c r="B299" s="154"/>
      <c r="D299" s="148" t="s">
        <v>127</v>
      </c>
      <c r="E299" s="155" t="s">
        <v>1</v>
      </c>
      <c r="F299" s="156" t="s">
        <v>443</v>
      </c>
      <c r="H299" s="157">
        <v>55.8</v>
      </c>
      <c r="L299" s="154"/>
      <c r="M299" s="158"/>
      <c r="N299" s="159"/>
      <c r="O299" s="159"/>
      <c r="P299" s="159"/>
      <c r="Q299" s="159"/>
      <c r="R299" s="159"/>
      <c r="S299" s="159"/>
      <c r="T299" s="160"/>
      <c r="AT299" s="155" t="s">
        <v>127</v>
      </c>
      <c r="AU299" s="155" t="s">
        <v>79</v>
      </c>
      <c r="AV299" s="14" t="s">
        <v>79</v>
      </c>
      <c r="AW299" s="14" t="s">
        <v>27</v>
      </c>
      <c r="AX299" s="14" t="s">
        <v>70</v>
      </c>
      <c r="AY299" s="155" t="s">
        <v>119</v>
      </c>
    </row>
    <row r="300" spans="1:65" s="15" customFormat="1" ht="11.25">
      <c r="B300" s="161"/>
      <c r="D300" s="148" t="s">
        <v>127</v>
      </c>
      <c r="E300" s="162" t="s">
        <v>1</v>
      </c>
      <c r="F300" s="163" t="s">
        <v>131</v>
      </c>
      <c r="H300" s="164">
        <v>115.8</v>
      </c>
      <c r="L300" s="161"/>
      <c r="M300" s="165"/>
      <c r="N300" s="166"/>
      <c r="O300" s="166"/>
      <c r="P300" s="166"/>
      <c r="Q300" s="166"/>
      <c r="R300" s="166"/>
      <c r="S300" s="166"/>
      <c r="T300" s="167"/>
      <c r="AT300" s="162" t="s">
        <v>127</v>
      </c>
      <c r="AU300" s="162" t="s">
        <v>79</v>
      </c>
      <c r="AV300" s="15" t="s">
        <v>125</v>
      </c>
      <c r="AW300" s="15" t="s">
        <v>27</v>
      </c>
      <c r="AX300" s="15" t="s">
        <v>77</v>
      </c>
      <c r="AY300" s="162" t="s">
        <v>119</v>
      </c>
    </row>
    <row r="301" spans="1:65" s="12" customFormat="1" ht="22.9" customHeight="1">
      <c r="B301" s="124"/>
      <c r="D301" s="125" t="s">
        <v>69</v>
      </c>
      <c r="E301" s="177" t="s">
        <v>444</v>
      </c>
      <c r="F301" s="177" t="s">
        <v>445</v>
      </c>
      <c r="J301" s="178">
        <f>BK301</f>
        <v>0</v>
      </c>
      <c r="L301" s="124"/>
      <c r="M301" s="128"/>
      <c r="N301" s="129"/>
      <c r="O301" s="129"/>
      <c r="P301" s="130">
        <f>SUM(P302:P308)</f>
        <v>70.422809000000001</v>
      </c>
      <c r="Q301" s="129"/>
      <c r="R301" s="130">
        <f>SUM(R302:R308)</f>
        <v>0</v>
      </c>
      <c r="S301" s="129"/>
      <c r="T301" s="131">
        <f>SUM(T302:T308)</f>
        <v>0</v>
      </c>
      <c r="AR301" s="125" t="s">
        <v>77</v>
      </c>
      <c r="AT301" s="132" t="s">
        <v>69</v>
      </c>
      <c r="AU301" s="132" t="s">
        <v>77</v>
      </c>
      <c r="AY301" s="125" t="s">
        <v>119</v>
      </c>
      <c r="BK301" s="133">
        <f>SUM(BK302:BK308)</f>
        <v>0</v>
      </c>
    </row>
    <row r="302" spans="1:65" s="2" customFormat="1" ht="14.45" customHeight="1">
      <c r="A302" s="29"/>
      <c r="B302" s="134"/>
      <c r="C302" s="135" t="s">
        <v>446</v>
      </c>
      <c r="D302" s="135" t="s">
        <v>120</v>
      </c>
      <c r="E302" s="136" t="s">
        <v>447</v>
      </c>
      <c r="F302" s="137" t="s">
        <v>448</v>
      </c>
      <c r="G302" s="138" t="s">
        <v>178</v>
      </c>
      <c r="H302" s="139">
        <v>57.582999999999998</v>
      </c>
      <c r="I302" s="140">
        <v>0</v>
      </c>
      <c r="J302" s="140">
        <f>ROUND(I302*H302,2)</f>
        <v>0</v>
      </c>
      <c r="K302" s="137" t="s">
        <v>124</v>
      </c>
      <c r="L302" s="30"/>
      <c r="M302" s="141" t="s">
        <v>1</v>
      </c>
      <c r="N302" s="142" t="s">
        <v>35</v>
      </c>
      <c r="O302" s="143">
        <v>0.749</v>
      </c>
      <c r="P302" s="143">
        <f>O302*H302</f>
        <v>43.129666999999998</v>
      </c>
      <c r="Q302" s="143">
        <v>0</v>
      </c>
      <c r="R302" s="143">
        <f>Q302*H302</f>
        <v>0</v>
      </c>
      <c r="S302" s="143">
        <v>0</v>
      </c>
      <c r="T302" s="144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145" t="s">
        <v>125</v>
      </c>
      <c r="AT302" s="145" t="s">
        <v>120</v>
      </c>
      <c r="AU302" s="145" t="s">
        <v>79</v>
      </c>
      <c r="AY302" s="17" t="s">
        <v>119</v>
      </c>
      <c r="BE302" s="146">
        <f>IF(N302="základní",J302,0)</f>
        <v>0</v>
      </c>
      <c r="BF302" s="146">
        <f>IF(N302="snížená",J302,0)</f>
        <v>0</v>
      </c>
      <c r="BG302" s="146">
        <f>IF(N302="zákl. přenesená",J302,0)</f>
        <v>0</v>
      </c>
      <c r="BH302" s="146">
        <f>IF(N302="sníž. přenesená",J302,0)</f>
        <v>0</v>
      </c>
      <c r="BI302" s="146">
        <f>IF(N302="nulová",J302,0)</f>
        <v>0</v>
      </c>
      <c r="BJ302" s="17" t="s">
        <v>77</v>
      </c>
      <c r="BK302" s="146">
        <f>ROUND(I302*H302,2)</f>
        <v>0</v>
      </c>
      <c r="BL302" s="17" t="s">
        <v>125</v>
      </c>
      <c r="BM302" s="145" t="s">
        <v>449</v>
      </c>
    </row>
    <row r="303" spans="1:65" s="2" customFormat="1" ht="14.45" customHeight="1">
      <c r="A303" s="29"/>
      <c r="B303" s="134"/>
      <c r="C303" s="135" t="s">
        <v>450</v>
      </c>
      <c r="D303" s="135" t="s">
        <v>120</v>
      </c>
      <c r="E303" s="136" t="s">
        <v>451</v>
      </c>
      <c r="F303" s="137" t="s">
        <v>452</v>
      </c>
      <c r="G303" s="138" t="s">
        <v>178</v>
      </c>
      <c r="H303" s="139">
        <v>57.582999999999998</v>
      </c>
      <c r="I303" s="140">
        <v>0</v>
      </c>
      <c r="J303" s="140">
        <f>ROUND(I303*H303,2)</f>
        <v>0</v>
      </c>
      <c r="K303" s="137" t="s">
        <v>124</v>
      </c>
      <c r="L303" s="30"/>
      <c r="M303" s="141" t="s">
        <v>1</v>
      </c>
      <c r="N303" s="142" t="s">
        <v>35</v>
      </c>
      <c r="O303" s="143">
        <v>0.03</v>
      </c>
      <c r="P303" s="143">
        <f>O303*H303</f>
        <v>1.72749</v>
      </c>
      <c r="Q303" s="143">
        <v>0</v>
      </c>
      <c r="R303" s="143">
        <f>Q303*H303</f>
        <v>0</v>
      </c>
      <c r="S303" s="143">
        <v>0</v>
      </c>
      <c r="T303" s="144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45" t="s">
        <v>125</v>
      </c>
      <c r="AT303" s="145" t="s">
        <v>120</v>
      </c>
      <c r="AU303" s="145" t="s">
        <v>79</v>
      </c>
      <c r="AY303" s="17" t="s">
        <v>119</v>
      </c>
      <c r="BE303" s="146">
        <f>IF(N303="základní",J303,0)</f>
        <v>0</v>
      </c>
      <c r="BF303" s="146">
        <f>IF(N303="snížená",J303,0)</f>
        <v>0</v>
      </c>
      <c r="BG303" s="146">
        <f>IF(N303="zákl. přenesená",J303,0)</f>
        <v>0</v>
      </c>
      <c r="BH303" s="146">
        <f>IF(N303="sníž. přenesená",J303,0)</f>
        <v>0</v>
      </c>
      <c r="BI303" s="146">
        <f>IF(N303="nulová",J303,0)</f>
        <v>0</v>
      </c>
      <c r="BJ303" s="17" t="s">
        <v>77</v>
      </c>
      <c r="BK303" s="146">
        <f>ROUND(I303*H303,2)</f>
        <v>0</v>
      </c>
      <c r="BL303" s="17" t="s">
        <v>125</v>
      </c>
      <c r="BM303" s="145" t="s">
        <v>453</v>
      </c>
    </row>
    <row r="304" spans="1:65" s="2" customFormat="1" ht="24.2" customHeight="1">
      <c r="A304" s="29"/>
      <c r="B304" s="134"/>
      <c r="C304" s="135" t="s">
        <v>454</v>
      </c>
      <c r="D304" s="135" t="s">
        <v>120</v>
      </c>
      <c r="E304" s="136" t="s">
        <v>455</v>
      </c>
      <c r="F304" s="137" t="s">
        <v>456</v>
      </c>
      <c r="G304" s="138" t="s">
        <v>178</v>
      </c>
      <c r="H304" s="139">
        <v>57.582999999999998</v>
      </c>
      <c r="I304" s="140">
        <v>0</v>
      </c>
      <c r="J304" s="140">
        <f>ROUND(I304*H304,2)</f>
        <v>0</v>
      </c>
      <c r="K304" s="137" t="s">
        <v>124</v>
      </c>
      <c r="L304" s="30"/>
      <c r="M304" s="141" t="s">
        <v>1</v>
      </c>
      <c r="N304" s="142" t="s">
        <v>35</v>
      </c>
      <c r="O304" s="143">
        <v>0.24</v>
      </c>
      <c r="P304" s="143">
        <f>O304*H304</f>
        <v>13.81992</v>
      </c>
      <c r="Q304" s="143">
        <v>0</v>
      </c>
      <c r="R304" s="143">
        <f>Q304*H304</f>
        <v>0</v>
      </c>
      <c r="S304" s="143">
        <v>0</v>
      </c>
      <c r="T304" s="144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45" t="s">
        <v>125</v>
      </c>
      <c r="AT304" s="145" t="s">
        <v>120</v>
      </c>
      <c r="AU304" s="145" t="s">
        <v>79</v>
      </c>
      <c r="AY304" s="17" t="s">
        <v>119</v>
      </c>
      <c r="BE304" s="146">
        <f>IF(N304="základní",J304,0)</f>
        <v>0</v>
      </c>
      <c r="BF304" s="146">
        <f>IF(N304="snížená",J304,0)</f>
        <v>0</v>
      </c>
      <c r="BG304" s="146">
        <f>IF(N304="zákl. přenesená",J304,0)</f>
        <v>0</v>
      </c>
      <c r="BH304" s="146">
        <f>IF(N304="sníž. přenesená",J304,0)</f>
        <v>0</v>
      </c>
      <c r="BI304" s="146">
        <f>IF(N304="nulová",J304,0)</f>
        <v>0</v>
      </c>
      <c r="BJ304" s="17" t="s">
        <v>77</v>
      </c>
      <c r="BK304" s="146">
        <f>ROUND(I304*H304,2)</f>
        <v>0</v>
      </c>
      <c r="BL304" s="17" t="s">
        <v>125</v>
      </c>
      <c r="BM304" s="145" t="s">
        <v>457</v>
      </c>
    </row>
    <row r="305" spans="1:65" s="2" customFormat="1" ht="14.45" customHeight="1">
      <c r="A305" s="29"/>
      <c r="B305" s="134"/>
      <c r="C305" s="135" t="s">
        <v>458</v>
      </c>
      <c r="D305" s="135" t="s">
        <v>120</v>
      </c>
      <c r="E305" s="136" t="s">
        <v>459</v>
      </c>
      <c r="F305" s="137" t="s">
        <v>460</v>
      </c>
      <c r="G305" s="138" t="s">
        <v>178</v>
      </c>
      <c r="H305" s="139">
        <v>575.53</v>
      </c>
      <c r="I305" s="140">
        <v>0</v>
      </c>
      <c r="J305" s="140">
        <f>ROUND(I305*H305,2)</f>
        <v>0</v>
      </c>
      <c r="K305" s="137" t="s">
        <v>124</v>
      </c>
      <c r="L305" s="30"/>
      <c r="M305" s="141" t="s">
        <v>1</v>
      </c>
      <c r="N305" s="142" t="s">
        <v>35</v>
      </c>
      <c r="O305" s="143">
        <v>4.0000000000000001E-3</v>
      </c>
      <c r="P305" s="143">
        <f>O305*H305</f>
        <v>2.3021199999999999</v>
      </c>
      <c r="Q305" s="143">
        <v>0</v>
      </c>
      <c r="R305" s="143">
        <f>Q305*H305</f>
        <v>0</v>
      </c>
      <c r="S305" s="143">
        <v>0</v>
      </c>
      <c r="T305" s="144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145" t="s">
        <v>125</v>
      </c>
      <c r="AT305" s="145" t="s">
        <v>120</v>
      </c>
      <c r="AU305" s="145" t="s">
        <v>79</v>
      </c>
      <c r="AY305" s="17" t="s">
        <v>119</v>
      </c>
      <c r="BE305" s="146">
        <f>IF(N305="základní",J305,0)</f>
        <v>0</v>
      </c>
      <c r="BF305" s="146">
        <f>IF(N305="snížená",J305,0)</f>
        <v>0</v>
      </c>
      <c r="BG305" s="146">
        <f>IF(N305="zákl. přenesená",J305,0)</f>
        <v>0</v>
      </c>
      <c r="BH305" s="146">
        <f>IF(N305="sníž. přenesená",J305,0)</f>
        <v>0</v>
      </c>
      <c r="BI305" s="146">
        <f>IF(N305="nulová",J305,0)</f>
        <v>0</v>
      </c>
      <c r="BJ305" s="17" t="s">
        <v>77</v>
      </c>
      <c r="BK305" s="146">
        <f>ROUND(I305*H305,2)</f>
        <v>0</v>
      </c>
      <c r="BL305" s="17" t="s">
        <v>125</v>
      </c>
      <c r="BM305" s="145" t="s">
        <v>461</v>
      </c>
    </row>
    <row r="306" spans="1:65" s="14" customFormat="1" ht="11.25">
      <c r="B306" s="154"/>
      <c r="D306" s="148" t="s">
        <v>127</v>
      </c>
      <c r="E306" s="155" t="s">
        <v>1</v>
      </c>
      <c r="F306" s="156" t="s">
        <v>462</v>
      </c>
      <c r="H306" s="157">
        <v>575.53</v>
      </c>
      <c r="L306" s="154"/>
      <c r="M306" s="158"/>
      <c r="N306" s="159"/>
      <c r="O306" s="159"/>
      <c r="P306" s="159"/>
      <c r="Q306" s="159"/>
      <c r="R306" s="159"/>
      <c r="S306" s="159"/>
      <c r="T306" s="160"/>
      <c r="AT306" s="155" t="s">
        <v>127</v>
      </c>
      <c r="AU306" s="155" t="s">
        <v>79</v>
      </c>
      <c r="AV306" s="14" t="s">
        <v>79</v>
      </c>
      <c r="AW306" s="14" t="s">
        <v>27</v>
      </c>
      <c r="AX306" s="14" t="s">
        <v>77</v>
      </c>
      <c r="AY306" s="155" t="s">
        <v>119</v>
      </c>
    </row>
    <row r="307" spans="1:65" s="2" customFormat="1" ht="24.2" customHeight="1">
      <c r="A307" s="29"/>
      <c r="B307" s="134"/>
      <c r="C307" s="135" t="s">
        <v>463</v>
      </c>
      <c r="D307" s="135" t="s">
        <v>120</v>
      </c>
      <c r="E307" s="136" t="s">
        <v>464</v>
      </c>
      <c r="F307" s="137" t="s">
        <v>465</v>
      </c>
      <c r="G307" s="138" t="s">
        <v>178</v>
      </c>
      <c r="H307" s="139">
        <v>57.582999999999998</v>
      </c>
      <c r="I307" s="140">
        <v>0</v>
      </c>
      <c r="J307" s="140">
        <f>ROUND(I307*H307,2)</f>
        <v>0</v>
      </c>
      <c r="K307" s="137" t="s">
        <v>124</v>
      </c>
      <c r="L307" s="30"/>
      <c r="M307" s="141" t="s">
        <v>1</v>
      </c>
      <c r="N307" s="142" t="s">
        <v>35</v>
      </c>
      <c r="O307" s="143">
        <v>0.16400000000000001</v>
      </c>
      <c r="P307" s="143">
        <f>O307*H307</f>
        <v>9.4436119999999999</v>
      </c>
      <c r="Q307" s="143">
        <v>0</v>
      </c>
      <c r="R307" s="143">
        <f>Q307*H307</f>
        <v>0</v>
      </c>
      <c r="S307" s="143">
        <v>0</v>
      </c>
      <c r="T307" s="144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45" t="s">
        <v>125</v>
      </c>
      <c r="AT307" s="145" t="s">
        <v>120</v>
      </c>
      <c r="AU307" s="145" t="s">
        <v>79</v>
      </c>
      <c r="AY307" s="17" t="s">
        <v>119</v>
      </c>
      <c r="BE307" s="146">
        <f>IF(N307="základní",J307,0)</f>
        <v>0</v>
      </c>
      <c r="BF307" s="146">
        <f>IF(N307="snížená",J307,0)</f>
        <v>0</v>
      </c>
      <c r="BG307" s="146">
        <f>IF(N307="zákl. přenesená",J307,0)</f>
        <v>0</v>
      </c>
      <c r="BH307" s="146">
        <f>IF(N307="sníž. přenesená",J307,0)</f>
        <v>0</v>
      </c>
      <c r="BI307" s="146">
        <f>IF(N307="nulová",J307,0)</f>
        <v>0</v>
      </c>
      <c r="BJ307" s="17" t="s">
        <v>77</v>
      </c>
      <c r="BK307" s="146">
        <f>ROUND(I307*H307,2)</f>
        <v>0</v>
      </c>
      <c r="BL307" s="17" t="s">
        <v>125</v>
      </c>
      <c r="BM307" s="145" t="s">
        <v>466</v>
      </c>
    </row>
    <row r="308" spans="1:65" s="2" customFormat="1" ht="24.2" customHeight="1">
      <c r="A308" s="29"/>
      <c r="B308" s="134"/>
      <c r="C308" s="135" t="s">
        <v>467</v>
      </c>
      <c r="D308" s="135" t="s">
        <v>120</v>
      </c>
      <c r="E308" s="136" t="s">
        <v>468</v>
      </c>
      <c r="F308" s="137" t="s">
        <v>469</v>
      </c>
      <c r="G308" s="138" t="s">
        <v>178</v>
      </c>
      <c r="H308" s="139">
        <v>57.582999999999998</v>
      </c>
      <c r="I308" s="140">
        <v>0</v>
      </c>
      <c r="J308" s="140">
        <f>ROUND(I308*H308,2)</f>
        <v>0</v>
      </c>
      <c r="K308" s="137" t="s">
        <v>124</v>
      </c>
      <c r="L308" s="30"/>
      <c r="M308" s="141" t="s">
        <v>1</v>
      </c>
      <c r="N308" s="142" t="s">
        <v>35</v>
      </c>
      <c r="O308" s="143">
        <v>0</v>
      </c>
      <c r="P308" s="143">
        <f>O308*H308</f>
        <v>0</v>
      </c>
      <c r="Q308" s="143">
        <v>0</v>
      </c>
      <c r="R308" s="143">
        <f>Q308*H308</f>
        <v>0</v>
      </c>
      <c r="S308" s="143">
        <v>0</v>
      </c>
      <c r="T308" s="144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145" t="s">
        <v>125</v>
      </c>
      <c r="AT308" s="145" t="s">
        <v>120</v>
      </c>
      <c r="AU308" s="145" t="s">
        <v>79</v>
      </c>
      <c r="AY308" s="17" t="s">
        <v>119</v>
      </c>
      <c r="BE308" s="146">
        <f>IF(N308="základní",J308,0)</f>
        <v>0</v>
      </c>
      <c r="BF308" s="146">
        <f>IF(N308="snížená",J308,0)</f>
        <v>0</v>
      </c>
      <c r="BG308" s="146">
        <f>IF(N308="zákl. přenesená",J308,0)</f>
        <v>0</v>
      </c>
      <c r="BH308" s="146">
        <f>IF(N308="sníž. přenesená",J308,0)</f>
        <v>0</v>
      </c>
      <c r="BI308" s="146">
        <f>IF(N308="nulová",J308,0)</f>
        <v>0</v>
      </c>
      <c r="BJ308" s="17" t="s">
        <v>77</v>
      </c>
      <c r="BK308" s="146">
        <f>ROUND(I308*H308,2)</f>
        <v>0</v>
      </c>
      <c r="BL308" s="17" t="s">
        <v>125</v>
      </c>
      <c r="BM308" s="145" t="s">
        <v>470</v>
      </c>
    </row>
    <row r="309" spans="1:65" s="12" customFormat="1" ht="22.9" customHeight="1">
      <c r="B309" s="124"/>
      <c r="D309" s="125" t="s">
        <v>69</v>
      </c>
      <c r="E309" s="177" t="s">
        <v>471</v>
      </c>
      <c r="F309" s="177" t="s">
        <v>472</v>
      </c>
      <c r="J309" s="178">
        <f>BK309</f>
        <v>0</v>
      </c>
      <c r="L309" s="124"/>
      <c r="M309" s="128"/>
      <c r="N309" s="129"/>
      <c r="O309" s="129"/>
      <c r="P309" s="130">
        <f>P310</f>
        <v>80.652191999999999</v>
      </c>
      <c r="Q309" s="129"/>
      <c r="R309" s="130">
        <f>R310</f>
        <v>0</v>
      </c>
      <c r="S309" s="129"/>
      <c r="T309" s="131">
        <f>T310</f>
        <v>0</v>
      </c>
      <c r="AR309" s="125" t="s">
        <v>77</v>
      </c>
      <c r="AT309" s="132" t="s">
        <v>69</v>
      </c>
      <c r="AU309" s="132" t="s">
        <v>77</v>
      </c>
      <c r="AY309" s="125" t="s">
        <v>119</v>
      </c>
      <c r="BK309" s="133">
        <f>BK310</f>
        <v>0</v>
      </c>
    </row>
    <row r="310" spans="1:65" s="2" customFormat="1" ht="24.2" customHeight="1">
      <c r="A310" s="29"/>
      <c r="B310" s="134"/>
      <c r="C310" s="135" t="s">
        <v>473</v>
      </c>
      <c r="D310" s="135" t="s">
        <v>120</v>
      </c>
      <c r="E310" s="136" t="s">
        <v>474</v>
      </c>
      <c r="F310" s="137" t="s">
        <v>475</v>
      </c>
      <c r="G310" s="138" t="s">
        <v>178</v>
      </c>
      <c r="H310" s="139">
        <v>177.648</v>
      </c>
      <c r="I310" s="140">
        <v>0</v>
      </c>
      <c r="J310" s="140">
        <f>ROUND(I310*H310,2)</f>
        <v>0</v>
      </c>
      <c r="K310" s="137" t="s">
        <v>124</v>
      </c>
      <c r="L310" s="30"/>
      <c r="M310" s="141" t="s">
        <v>1</v>
      </c>
      <c r="N310" s="142" t="s">
        <v>35</v>
      </c>
      <c r="O310" s="143">
        <v>0.45400000000000001</v>
      </c>
      <c r="P310" s="143">
        <f>O310*H310</f>
        <v>80.652191999999999</v>
      </c>
      <c r="Q310" s="143">
        <v>0</v>
      </c>
      <c r="R310" s="143">
        <f>Q310*H310</f>
        <v>0</v>
      </c>
      <c r="S310" s="143">
        <v>0</v>
      </c>
      <c r="T310" s="144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45" t="s">
        <v>210</v>
      </c>
      <c r="AT310" s="145" t="s">
        <v>120</v>
      </c>
      <c r="AU310" s="145" t="s">
        <v>79</v>
      </c>
      <c r="AY310" s="17" t="s">
        <v>119</v>
      </c>
      <c r="BE310" s="146">
        <f>IF(N310="základní",J310,0)</f>
        <v>0</v>
      </c>
      <c r="BF310" s="146">
        <f>IF(N310="snížená",J310,0)</f>
        <v>0</v>
      </c>
      <c r="BG310" s="146">
        <f>IF(N310="zákl. přenesená",J310,0)</f>
        <v>0</v>
      </c>
      <c r="BH310" s="146">
        <f>IF(N310="sníž. přenesená",J310,0)</f>
        <v>0</v>
      </c>
      <c r="BI310" s="146">
        <f>IF(N310="nulová",J310,0)</f>
        <v>0</v>
      </c>
      <c r="BJ310" s="17" t="s">
        <v>77</v>
      </c>
      <c r="BK310" s="146">
        <f>ROUND(I310*H310,2)</f>
        <v>0</v>
      </c>
      <c r="BL310" s="17" t="s">
        <v>210</v>
      </c>
      <c r="BM310" s="145" t="s">
        <v>476</v>
      </c>
    </row>
    <row r="311" spans="1:65" s="12" customFormat="1" ht="25.9" customHeight="1">
      <c r="B311" s="124"/>
      <c r="D311" s="125" t="s">
        <v>69</v>
      </c>
      <c r="E311" s="126" t="s">
        <v>477</v>
      </c>
      <c r="F311" s="126" t="s">
        <v>478</v>
      </c>
      <c r="J311" s="127">
        <f>BK311</f>
        <v>0</v>
      </c>
      <c r="L311" s="124"/>
      <c r="M311" s="128"/>
      <c r="N311" s="129"/>
      <c r="O311" s="129"/>
      <c r="P311" s="130">
        <f>P312</f>
        <v>1.288835</v>
      </c>
      <c r="Q311" s="129"/>
      <c r="R311" s="130">
        <f>R312</f>
        <v>0.01</v>
      </c>
      <c r="S311" s="129"/>
      <c r="T311" s="131">
        <f>T312</f>
        <v>0</v>
      </c>
      <c r="AR311" s="125" t="s">
        <v>79</v>
      </c>
      <c r="AT311" s="132" t="s">
        <v>69</v>
      </c>
      <c r="AU311" s="132" t="s">
        <v>70</v>
      </c>
      <c r="AY311" s="125" t="s">
        <v>119</v>
      </c>
      <c r="BK311" s="133">
        <f>BK312</f>
        <v>0</v>
      </c>
    </row>
    <row r="312" spans="1:65" s="12" customFormat="1" ht="22.9" customHeight="1">
      <c r="B312" s="124"/>
      <c r="D312" s="125" t="s">
        <v>69</v>
      </c>
      <c r="E312" s="177" t="s">
        <v>479</v>
      </c>
      <c r="F312" s="177" t="s">
        <v>480</v>
      </c>
      <c r="J312" s="178">
        <f>BK312</f>
        <v>0</v>
      </c>
      <c r="L312" s="124"/>
      <c r="M312" s="128"/>
      <c r="N312" s="129"/>
      <c r="O312" s="129"/>
      <c r="P312" s="130">
        <f>SUM(P313:P323)</f>
        <v>1.288835</v>
      </c>
      <c r="Q312" s="129"/>
      <c r="R312" s="130">
        <f>SUM(R313:R323)</f>
        <v>0.01</v>
      </c>
      <c r="S312" s="129"/>
      <c r="T312" s="131">
        <f>SUM(T313:T323)</f>
        <v>0</v>
      </c>
      <c r="AR312" s="125" t="s">
        <v>79</v>
      </c>
      <c r="AT312" s="132" t="s">
        <v>69</v>
      </c>
      <c r="AU312" s="132" t="s">
        <v>77</v>
      </c>
      <c r="AY312" s="125" t="s">
        <v>119</v>
      </c>
      <c r="BK312" s="133">
        <f>SUM(BK313:BK323)</f>
        <v>0</v>
      </c>
    </row>
    <row r="313" spans="1:65" s="2" customFormat="1" ht="24.2" customHeight="1">
      <c r="A313" s="29"/>
      <c r="B313" s="134"/>
      <c r="C313" s="135" t="s">
        <v>481</v>
      </c>
      <c r="D313" s="135" t="s">
        <v>120</v>
      </c>
      <c r="E313" s="136" t="s">
        <v>482</v>
      </c>
      <c r="F313" s="137" t="s">
        <v>483</v>
      </c>
      <c r="G313" s="138" t="s">
        <v>123</v>
      </c>
      <c r="H313" s="139">
        <v>15.25</v>
      </c>
      <c r="I313" s="140">
        <v>0</v>
      </c>
      <c r="J313" s="140">
        <f>ROUND(I313*H313,2)</f>
        <v>0</v>
      </c>
      <c r="K313" s="137" t="s">
        <v>124</v>
      </c>
      <c r="L313" s="30"/>
      <c r="M313" s="141" t="s">
        <v>1</v>
      </c>
      <c r="N313" s="142" t="s">
        <v>35</v>
      </c>
      <c r="O313" s="143">
        <v>2.4E-2</v>
      </c>
      <c r="P313" s="143">
        <f>O313*H313</f>
        <v>0.36599999999999999</v>
      </c>
      <c r="Q313" s="143">
        <v>0</v>
      </c>
      <c r="R313" s="143">
        <f>Q313*H313</f>
        <v>0</v>
      </c>
      <c r="S313" s="143">
        <v>0</v>
      </c>
      <c r="T313" s="144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145" t="s">
        <v>210</v>
      </c>
      <c r="AT313" s="145" t="s">
        <v>120</v>
      </c>
      <c r="AU313" s="145" t="s">
        <v>79</v>
      </c>
      <c r="AY313" s="17" t="s">
        <v>119</v>
      </c>
      <c r="BE313" s="146">
        <f>IF(N313="základní",J313,0)</f>
        <v>0</v>
      </c>
      <c r="BF313" s="146">
        <f>IF(N313="snížená",J313,0)</f>
        <v>0</v>
      </c>
      <c r="BG313" s="146">
        <f>IF(N313="zákl. přenesená",J313,0)</f>
        <v>0</v>
      </c>
      <c r="BH313" s="146">
        <f>IF(N313="sníž. přenesená",J313,0)</f>
        <v>0</v>
      </c>
      <c r="BI313" s="146">
        <f>IF(N313="nulová",J313,0)</f>
        <v>0</v>
      </c>
      <c r="BJ313" s="17" t="s">
        <v>77</v>
      </c>
      <c r="BK313" s="146">
        <f>ROUND(I313*H313,2)</f>
        <v>0</v>
      </c>
      <c r="BL313" s="17" t="s">
        <v>210</v>
      </c>
      <c r="BM313" s="145" t="s">
        <v>484</v>
      </c>
    </row>
    <row r="314" spans="1:65" s="14" customFormat="1" ht="11.25">
      <c r="B314" s="154"/>
      <c r="D314" s="148" t="s">
        <v>127</v>
      </c>
      <c r="E314" s="155" t="s">
        <v>1</v>
      </c>
      <c r="F314" s="156" t="s">
        <v>485</v>
      </c>
      <c r="H314" s="157">
        <v>15.25</v>
      </c>
      <c r="L314" s="154"/>
      <c r="M314" s="158"/>
      <c r="N314" s="159"/>
      <c r="O314" s="159"/>
      <c r="P314" s="159"/>
      <c r="Q314" s="159"/>
      <c r="R314" s="159"/>
      <c r="S314" s="159"/>
      <c r="T314" s="160"/>
      <c r="AT314" s="155" t="s">
        <v>127</v>
      </c>
      <c r="AU314" s="155" t="s">
        <v>79</v>
      </c>
      <c r="AV314" s="14" t="s">
        <v>79</v>
      </c>
      <c r="AW314" s="14" t="s">
        <v>27</v>
      </c>
      <c r="AX314" s="14" t="s">
        <v>77</v>
      </c>
      <c r="AY314" s="155" t="s">
        <v>119</v>
      </c>
    </row>
    <row r="315" spans="1:65" s="2" customFormat="1" ht="14.45" customHeight="1">
      <c r="A315" s="29"/>
      <c r="B315" s="134"/>
      <c r="C315" s="168" t="s">
        <v>486</v>
      </c>
      <c r="D315" s="168" t="s">
        <v>195</v>
      </c>
      <c r="E315" s="169" t="s">
        <v>487</v>
      </c>
      <c r="F315" s="170" t="s">
        <v>488</v>
      </c>
      <c r="G315" s="171" t="s">
        <v>178</v>
      </c>
      <c r="H315" s="172">
        <v>5.0000000000000001E-3</v>
      </c>
      <c r="I315" s="173">
        <v>0</v>
      </c>
      <c r="J315" s="173">
        <f>ROUND(I315*H315,2)</f>
        <v>0</v>
      </c>
      <c r="K315" s="170" t="s">
        <v>124</v>
      </c>
      <c r="L315" s="174"/>
      <c r="M315" s="175" t="s">
        <v>1</v>
      </c>
      <c r="N315" s="176" t="s">
        <v>35</v>
      </c>
      <c r="O315" s="143">
        <v>0</v>
      </c>
      <c r="P315" s="143">
        <f>O315*H315</f>
        <v>0</v>
      </c>
      <c r="Q315" s="143">
        <v>1</v>
      </c>
      <c r="R315" s="143">
        <f>Q315*H315</f>
        <v>5.0000000000000001E-3</v>
      </c>
      <c r="S315" s="143">
        <v>0</v>
      </c>
      <c r="T315" s="144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45" t="s">
        <v>307</v>
      </c>
      <c r="AT315" s="145" t="s">
        <v>195</v>
      </c>
      <c r="AU315" s="145" t="s">
        <v>79</v>
      </c>
      <c r="AY315" s="17" t="s">
        <v>119</v>
      </c>
      <c r="BE315" s="146">
        <f>IF(N315="základní",J315,0)</f>
        <v>0</v>
      </c>
      <c r="BF315" s="146">
        <f>IF(N315="snížená",J315,0)</f>
        <v>0</v>
      </c>
      <c r="BG315" s="146">
        <f>IF(N315="zákl. přenesená",J315,0)</f>
        <v>0</v>
      </c>
      <c r="BH315" s="146">
        <f>IF(N315="sníž. přenesená",J315,0)</f>
        <v>0</v>
      </c>
      <c r="BI315" s="146">
        <f>IF(N315="nulová",J315,0)</f>
        <v>0</v>
      </c>
      <c r="BJ315" s="17" t="s">
        <v>77</v>
      </c>
      <c r="BK315" s="146">
        <f>ROUND(I315*H315,2)</f>
        <v>0</v>
      </c>
      <c r="BL315" s="17" t="s">
        <v>210</v>
      </c>
      <c r="BM315" s="145" t="s">
        <v>489</v>
      </c>
    </row>
    <row r="316" spans="1:65" s="2" customFormat="1" ht="19.5">
      <c r="A316" s="29"/>
      <c r="B316" s="30"/>
      <c r="C316" s="29"/>
      <c r="D316" s="148" t="s">
        <v>243</v>
      </c>
      <c r="E316" s="29"/>
      <c r="F316" s="179" t="s">
        <v>490</v>
      </c>
      <c r="G316" s="29"/>
      <c r="H316" s="29"/>
      <c r="I316" s="29"/>
      <c r="J316" s="29"/>
      <c r="K316" s="29"/>
      <c r="L316" s="30"/>
      <c r="M316" s="180"/>
      <c r="N316" s="181"/>
      <c r="O316" s="55"/>
      <c r="P316" s="55"/>
      <c r="Q316" s="55"/>
      <c r="R316" s="55"/>
      <c r="S316" s="55"/>
      <c r="T316" s="56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243</v>
      </c>
      <c r="AU316" s="17" t="s">
        <v>79</v>
      </c>
    </row>
    <row r="317" spans="1:65" s="14" customFormat="1" ht="11.25">
      <c r="B317" s="154"/>
      <c r="D317" s="148" t="s">
        <v>127</v>
      </c>
      <c r="F317" s="156" t="s">
        <v>491</v>
      </c>
      <c r="H317" s="157">
        <v>5.0000000000000001E-3</v>
      </c>
      <c r="L317" s="154"/>
      <c r="M317" s="158"/>
      <c r="N317" s="159"/>
      <c r="O317" s="159"/>
      <c r="P317" s="159"/>
      <c r="Q317" s="159"/>
      <c r="R317" s="159"/>
      <c r="S317" s="159"/>
      <c r="T317" s="160"/>
      <c r="AT317" s="155" t="s">
        <v>127</v>
      </c>
      <c r="AU317" s="155" t="s">
        <v>79</v>
      </c>
      <c r="AV317" s="14" t="s">
        <v>79</v>
      </c>
      <c r="AW317" s="14" t="s">
        <v>3</v>
      </c>
      <c r="AX317" s="14" t="s">
        <v>77</v>
      </c>
      <c r="AY317" s="155" t="s">
        <v>119</v>
      </c>
    </row>
    <row r="318" spans="1:65" s="2" customFormat="1" ht="24.2" customHeight="1">
      <c r="A318" s="29"/>
      <c r="B318" s="134"/>
      <c r="C318" s="135" t="s">
        <v>492</v>
      </c>
      <c r="D318" s="135" t="s">
        <v>120</v>
      </c>
      <c r="E318" s="136" t="s">
        <v>493</v>
      </c>
      <c r="F318" s="137" t="s">
        <v>494</v>
      </c>
      <c r="G318" s="138" t="s">
        <v>123</v>
      </c>
      <c r="H318" s="139">
        <v>15.25</v>
      </c>
      <c r="I318" s="140">
        <v>0</v>
      </c>
      <c r="J318" s="140">
        <f>ROUND(I318*H318,2)</f>
        <v>0</v>
      </c>
      <c r="K318" s="137" t="s">
        <v>1</v>
      </c>
      <c r="L318" s="30"/>
      <c r="M318" s="141" t="s">
        <v>1</v>
      </c>
      <c r="N318" s="142" t="s">
        <v>35</v>
      </c>
      <c r="O318" s="143">
        <v>0.06</v>
      </c>
      <c r="P318" s="143">
        <f>O318*H318</f>
        <v>0.91499999999999992</v>
      </c>
      <c r="Q318" s="143">
        <v>0</v>
      </c>
      <c r="R318" s="143">
        <f>Q318*H318</f>
        <v>0</v>
      </c>
      <c r="S318" s="143">
        <v>0</v>
      </c>
      <c r="T318" s="144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45" t="s">
        <v>125</v>
      </c>
      <c r="AT318" s="145" t="s">
        <v>120</v>
      </c>
      <c r="AU318" s="145" t="s">
        <v>79</v>
      </c>
      <c r="AY318" s="17" t="s">
        <v>119</v>
      </c>
      <c r="BE318" s="146">
        <f>IF(N318="základní",J318,0)</f>
        <v>0</v>
      </c>
      <c r="BF318" s="146">
        <f>IF(N318="snížená",J318,0)</f>
        <v>0</v>
      </c>
      <c r="BG318" s="146">
        <f>IF(N318="zákl. přenesená",J318,0)</f>
        <v>0</v>
      </c>
      <c r="BH318" s="146">
        <f>IF(N318="sníž. přenesená",J318,0)</f>
        <v>0</v>
      </c>
      <c r="BI318" s="146">
        <f>IF(N318="nulová",J318,0)</f>
        <v>0</v>
      </c>
      <c r="BJ318" s="17" t="s">
        <v>77</v>
      </c>
      <c r="BK318" s="146">
        <f>ROUND(I318*H318,2)</f>
        <v>0</v>
      </c>
      <c r="BL318" s="17" t="s">
        <v>125</v>
      </c>
      <c r="BM318" s="145" t="s">
        <v>495</v>
      </c>
    </row>
    <row r="319" spans="1:65" s="14" customFormat="1" ht="11.25">
      <c r="B319" s="154"/>
      <c r="D319" s="148" t="s">
        <v>127</v>
      </c>
      <c r="E319" s="155" t="s">
        <v>1</v>
      </c>
      <c r="F319" s="156" t="s">
        <v>485</v>
      </c>
      <c r="H319" s="157">
        <v>15.25</v>
      </c>
      <c r="L319" s="154"/>
      <c r="M319" s="158"/>
      <c r="N319" s="159"/>
      <c r="O319" s="159"/>
      <c r="P319" s="159"/>
      <c r="Q319" s="159"/>
      <c r="R319" s="159"/>
      <c r="S319" s="159"/>
      <c r="T319" s="160"/>
      <c r="AT319" s="155" t="s">
        <v>127</v>
      </c>
      <c r="AU319" s="155" t="s">
        <v>79</v>
      </c>
      <c r="AV319" s="14" t="s">
        <v>79</v>
      </c>
      <c r="AW319" s="14" t="s">
        <v>27</v>
      </c>
      <c r="AX319" s="14" t="s">
        <v>77</v>
      </c>
      <c r="AY319" s="155" t="s">
        <v>119</v>
      </c>
    </row>
    <row r="320" spans="1:65" s="2" customFormat="1" ht="14.45" customHeight="1">
      <c r="A320" s="29"/>
      <c r="B320" s="134"/>
      <c r="C320" s="168" t="s">
        <v>496</v>
      </c>
      <c r="D320" s="168" t="s">
        <v>195</v>
      </c>
      <c r="E320" s="169" t="s">
        <v>497</v>
      </c>
      <c r="F320" s="170" t="s">
        <v>498</v>
      </c>
      <c r="G320" s="171" t="s">
        <v>178</v>
      </c>
      <c r="H320" s="172">
        <v>5.0000000000000001E-3</v>
      </c>
      <c r="I320" s="173">
        <v>0</v>
      </c>
      <c r="J320" s="173">
        <f>ROUND(I320*H320,2)</f>
        <v>0</v>
      </c>
      <c r="K320" s="170" t="s">
        <v>1</v>
      </c>
      <c r="L320" s="174"/>
      <c r="M320" s="175" t="s">
        <v>1</v>
      </c>
      <c r="N320" s="176" t="s">
        <v>35</v>
      </c>
      <c r="O320" s="143">
        <v>0</v>
      </c>
      <c r="P320" s="143">
        <f>O320*H320</f>
        <v>0</v>
      </c>
      <c r="Q320" s="143">
        <v>1</v>
      </c>
      <c r="R320" s="143">
        <f>Q320*H320</f>
        <v>5.0000000000000001E-3</v>
      </c>
      <c r="S320" s="143">
        <v>0</v>
      </c>
      <c r="T320" s="144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45" t="s">
        <v>164</v>
      </c>
      <c r="AT320" s="145" t="s">
        <v>195</v>
      </c>
      <c r="AU320" s="145" t="s">
        <v>79</v>
      </c>
      <c r="AY320" s="17" t="s">
        <v>119</v>
      </c>
      <c r="BE320" s="146">
        <f>IF(N320="základní",J320,0)</f>
        <v>0</v>
      </c>
      <c r="BF320" s="146">
        <f>IF(N320="snížená",J320,0)</f>
        <v>0</v>
      </c>
      <c r="BG320" s="146">
        <f>IF(N320="zákl. přenesená",J320,0)</f>
        <v>0</v>
      </c>
      <c r="BH320" s="146">
        <f>IF(N320="sníž. přenesená",J320,0)</f>
        <v>0</v>
      </c>
      <c r="BI320" s="146">
        <f>IF(N320="nulová",J320,0)</f>
        <v>0</v>
      </c>
      <c r="BJ320" s="17" t="s">
        <v>77</v>
      </c>
      <c r="BK320" s="146">
        <f>ROUND(I320*H320,2)</f>
        <v>0</v>
      </c>
      <c r="BL320" s="17" t="s">
        <v>125</v>
      </c>
      <c r="BM320" s="145" t="s">
        <v>499</v>
      </c>
    </row>
    <row r="321" spans="1:65" s="2" customFormat="1" ht="19.5">
      <c r="A321" s="29"/>
      <c r="B321" s="30"/>
      <c r="C321" s="29"/>
      <c r="D321" s="148" t="s">
        <v>243</v>
      </c>
      <c r="E321" s="29"/>
      <c r="F321" s="179" t="s">
        <v>500</v>
      </c>
      <c r="G321" s="29"/>
      <c r="H321" s="29"/>
      <c r="I321" s="29"/>
      <c r="J321" s="29"/>
      <c r="K321" s="29"/>
      <c r="L321" s="30"/>
      <c r="M321" s="180"/>
      <c r="N321" s="181"/>
      <c r="O321" s="55"/>
      <c r="P321" s="55"/>
      <c r="Q321" s="55"/>
      <c r="R321" s="55"/>
      <c r="S321" s="55"/>
      <c r="T321" s="56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7" t="s">
        <v>243</v>
      </c>
      <c r="AU321" s="17" t="s">
        <v>79</v>
      </c>
    </row>
    <row r="322" spans="1:65" s="14" customFormat="1" ht="11.25">
      <c r="B322" s="154"/>
      <c r="D322" s="148" t="s">
        <v>127</v>
      </c>
      <c r="F322" s="156" t="s">
        <v>501</v>
      </c>
      <c r="H322" s="157">
        <v>5.0000000000000001E-3</v>
      </c>
      <c r="L322" s="154"/>
      <c r="M322" s="158"/>
      <c r="N322" s="159"/>
      <c r="O322" s="159"/>
      <c r="P322" s="159"/>
      <c r="Q322" s="159"/>
      <c r="R322" s="159"/>
      <c r="S322" s="159"/>
      <c r="T322" s="160"/>
      <c r="AT322" s="155" t="s">
        <v>127</v>
      </c>
      <c r="AU322" s="155" t="s">
        <v>79</v>
      </c>
      <c r="AV322" s="14" t="s">
        <v>79</v>
      </c>
      <c r="AW322" s="14" t="s">
        <v>3</v>
      </c>
      <c r="AX322" s="14" t="s">
        <v>77</v>
      </c>
      <c r="AY322" s="155" t="s">
        <v>119</v>
      </c>
    </row>
    <row r="323" spans="1:65" s="2" customFormat="1" ht="24.2" customHeight="1">
      <c r="A323" s="29"/>
      <c r="B323" s="134"/>
      <c r="C323" s="135" t="s">
        <v>502</v>
      </c>
      <c r="D323" s="135" t="s">
        <v>120</v>
      </c>
      <c r="E323" s="136" t="s">
        <v>503</v>
      </c>
      <c r="F323" s="137" t="s">
        <v>504</v>
      </c>
      <c r="G323" s="138" t="s">
        <v>178</v>
      </c>
      <c r="H323" s="139">
        <v>5.0000000000000001E-3</v>
      </c>
      <c r="I323" s="140">
        <v>0</v>
      </c>
      <c r="J323" s="140">
        <f>ROUND(I323*H323,2)</f>
        <v>0</v>
      </c>
      <c r="K323" s="137" t="s">
        <v>124</v>
      </c>
      <c r="L323" s="30"/>
      <c r="M323" s="141" t="s">
        <v>1</v>
      </c>
      <c r="N323" s="142" t="s">
        <v>35</v>
      </c>
      <c r="O323" s="143">
        <v>1.5669999999999999</v>
      </c>
      <c r="P323" s="143">
        <f>O323*H323</f>
        <v>7.835E-3</v>
      </c>
      <c r="Q323" s="143">
        <v>0</v>
      </c>
      <c r="R323" s="143">
        <f>Q323*H323</f>
        <v>0</v>
      </c>
      <c r="S323" s="143">
        <v>0</v>
      </c>
      <c r="T323" s="144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145" t="s">
        <v>125</v>
      </c>
      <c r="AT323" s="145" t="s">
        <v>120</v>
      </c>
      <c r="AU323" s="145" t="s">
        <v>79</v>
      </c>
      <c r="AY323" s="17" t="s">
        <v>119</v>
      </c>
      <c r="BE323" s="146">
        <f>IF(N323="základní",J323,0)</f>
        <v>0</v>
      </c>
      <c r="BF323" s="146">
        <f>IF(N323="snížená",J323,0)</f>
        <v>0</v>
      </c>
      <c r="BG323" s="146">
        <f>IF(N323="zákl. přenesená",J323,0)</f>
        <v>0</v>
      </c>
      <c r="BH323" s="146">
        <f>IF(N323="sníž. přenesená",J323,0)</f>
        <v>0</v>
      </c>
      <c r="BI323" s="146">
        <f>IF(N323="nulová",J323,0)</f>
        <v>0</v>
      </c>
      <c r="BJ323" s="17" t="s">
        <v>77</v>
      </c>
      <c r="BK323" s="146">
        <f>ROUND(I323*H323,2)</f>
        <v>0</v>
      </c>
      <c r="BL323" s="17" t="s">
        <v>125</v>
      </c>
      <c r="BM323" s="145" t="s">
        <v>505</v>
      </c>
    </row>
    <row r="324" spans="1:65" s="12" customFormat="1" ht="25.9" customHeight="1">
      <c r="B324" s="124"/>
      <c r="D324" s="125" t="s">
        <v>69</v>
      </c>
      <c r="E324" s="126" t="s">
        <v>506</v>
      </c>
      <c r="F324" s="126" t="s">
        <v>507</v>
      </c>
      <c r="J324" s="127">
        <f>BK324</f>
        <v>0</v>
      </c>
      <c r="L324" s="124"/>
      <c r="M324" s="128"/>
      <c r="N324" s="129"/>
      <c r="O324" s="129"/>
      <c r="P324" s="130">
        <f>P325+P327+P332+P334+P336</f>
        <v>0</v>
      </c>
      <c r="Q324" s="129"/>
      <c r="R324" s="130">
        <f>R325+R327+R332+R334+R336</f>
        <v>0</v>
      </c>
      <c r="S324" s="129"/>
      <c r="T324" s="131">
        <f>T325+T327+T332+T334+T336</f>
        <v>0</v>
      </c>
      <c r="AR324" s="125" t="s">
        <v>148</v>
      </c>
      <c r="AT324" s="132" t="s">
        <v>69</v>
      </c>
      <c r="AU324" s="132" t="s">
        <v>70</v>
      </c>
      <c r="AY324" s="125" t="s">
        <v>119</v>
      </c>
      <c r="BK324" s="133">
        <f>BK325+BK327+BK332+BK334+BK336</f>
        <v>0</v>
      </c>
    </row>
    <row r="325" spans="1:65" s="12" customFormat="1" ht="22.9" customHeight="1">
      <c r="B325" s="124"/>
      <c r="D325" s="125" t="s">
        <v>69</v>
      </c>
      <c r="E325" s="177" t="s">
        <v>508</v>
      </c>
      <c r="F325" s="177" t="s">
        <v>509</v>
      </c>
      <c r="J325" s="178">
        <f>BK325</f>
        <v>0</v>
      </c>
      <c r="L325" s="124"/>
      <c r="M325" s="128"/>
      <c r="N325" s="129"/>
      <c r="O325" s="129"/>
      <c r="P325" s="130">
        <f>P326</f>
        <v>0</v>
      </c>
      <c r="Q325" s="129"/>
      <c r="R325" s="130">
        <f>R326</f>
        <v>0</v>
      </c>
      <c r="S325" s="129"/>
      <c r="T325" s="131">
        <f>T326</f>
        <v>0</v>
      </c>
      <c r="AR325" s="125" t="s">
        <v>148</v>
      </c>
      <c r="AT325" s="132" t="s">
        <v>69</v>
      </c>
      <c r="AU325" s="132" t="s">
        <v>77</v>
      </c>
      <c r="AY325" s="125" t="s">
        <v>119</v>
      </c>
      <c r="BK325" s="133">
        <f>BK326</f>
        <v>0</v>
      </c>
    </row>
    <row r="326" spans="1:65" s="2" customFormat="1" ht="14.45" customHeight="1">
      <c r="A326" s="29"/>
      <c r="B326" s="134"/>
      <c r="C326" s="135" t="s">
        <v>510</v>
      </c>
      <c r="D326" s="135" t="s">
        <v>120</v>
      </c>
      <c r="E326" s="136" t="s">
        <v>511</v>
      </c>
      <c r="F326" s="137" t="s">
        <v>512</v>
      </c>
      <c r="G326" s="138" t="s">
        <v>513</v>
      </c>
      <c r="H326" s="139">
        <v>1</v>
      </c>
      <c r="I326" s="140">
        <v>0</v>
      </c>
      <c r="J326" s="140">
        <f>ROUND(I326*H326,2)</f>
        <v>0</v>
      </c>
      <c r="K326" s="137" t="s">
        <v>124</v>
      </c>
      <c r="L326" s="30"/>
      <c r="M326" s="141" t="s">
        <v>1</v>
      </c>
      <c r="N326" s="142" t="s">
        <v>35</v>
      </c>
      <c r="O326" s="143">
        <v>0</v>
      </c>
      <c r="P326" s="143">
        <f>O326*H326</f>
        <v>0</v>
      </c>
      <c r="Q326" s="143">
        <v>0</v>
      </c>
      <c r="R326" s="143">
        <f>Q326*H326</f>
        <v>0</v>
      </c>
      <c r="S326" s="143">
        <v>0</v>
      </c>
      <c r="T326" s="144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45" t="s">
        <v>514</v>
      </c>
      <c r="AT326" s="145" t="s">
        <v>120</v>
      </c>
      <c r="AU326" s="145" t="s">
        <v>79</v>
      </c>
      <c r="AY326" s="17" t="s">
        <v>119</v>
      </c>
      <c r="BE326" s="146">
        <f>IF(N326="základní",J326,0)</f>
        <v>0</v>
      </c>
      <c r="BF326" s="146">
        <f>IF(N326="snížená",J326,0)</f>
        <v>0</v>
      </c>
      <c r="BG326" s="146">
        <f>IF(N326="zákl. přenesená",J326,0)</f>
        <v>0</v>
      </c>
      <c r="BH326" s="146">
        <f>IF(N326="sníž. přenesená",J326,0)</f>
        <v>0</v>
      </c>
      <c r="BI326" s="146">
        <f>IF(N326="nulová",J326,0)</f>
        <v>0</v>
      </c>
      <c r="BJ326" s="17" t="s">
        <v>77</v>
      </c>
      <c r="BK326" s="146">
        <f>ROUND(I326*H326,2)</f>
        <v>0</v>
      </c>
      <c r="BL326" s="17" t="s">
        <v>514</v>
      </c>
      <c r="BM326" s="145" t="s">
        <v>515</v>
      </c>
    </row>
    <row r="327" spans="1:65" s="12" customFormat="1" ht="22.9" customHeight="1">
      <c r="B327" s="124"/>
      <c r="D327" s="125" t="s">
        <v>69</v>
      </c>
      <c r="E327" s="177" t="s">
        <v>516</v>
      </c>
      <c r="F327" s="177" t="s">
        <v>517</v>
      </c>
      <c r="J327" s="178">
        <f>BK327</f>
        <v>0</v>
      </c>
      <c r="L327" s="124"/>
      <c r="M327" s="128"/>
      <c r="N327" s="129"/>
      <c r="O327" s="129"/>
      <c r="P327" s="130">
        <f>SUM(P328:P331)</f>
        <v>0</v>
      </c>
      <c r="Q327" s="129"/>
      <c r="R327" s="130">
        <f>SUM(R328:R331)</f>
        <v>0</v>
      </c>
      <c r="S327" s="129"/>
      <c r="T327" s="131">
        <f>SUM(T328:T331)</f>
        <v>0</v>
      </c>
      <c r="AR327" s="125" t="s">
        <v>148</v>
      </c>
      <c r="AT327" s="132" t="s">
        <v>69</v>
      </c>
      <c r="AU327" s="132" t="s">
        <v>77</v>
      </c>
      <c r="AY327" s="125" t="s">
        <v>119</v>
      </c>
      <c r="BK327" s="133">
        <f>SUM(BK328:BK331)</f>
        <v>0</v>
      </c>
    </row>
    <row r="328" spans="1:65" s="2" customFormat="1" ht="14.45" customHeight="1">
      <c r="A328" s="29"/>
      <c r="B328" s="134"/>
      <c r="C328" s="135" t="s">
        <v>518</v>
      </c>
      <c r="D328" s="135" t="s">
        <v>120</v>
      </c>
      <c r="E328" s="136" t="s">
        <v>519</v>
      </c>
      <c r="F328" s="137" t="s">
        <v>517</v>
      </c>
      <c r="G328" s="138" t="s">
        <v>513</v>
      </c>
      <c r="H328" s="139">
        <v>1</v>
      </c>
      <c r="I328" s="140">
        <v>0</v>
      </c>
      <c r="J328" s="140">
        <f>ROUND(I328*H328,2)</f>
        <v>0</v>
      </c>
      <c r="K328" s="137" t="s">
        <v>124</v>
      </c>
      <c r="L328" s="30"/>
      <c r="M328" s="141" t="s">
        <v>1</v>
      </c>
      <c r="N328" s="142" t="s">
        <v>35</v>
      </c>
      <c r="O328" s="143">
        <v>0</v>
      </c>
      <c r="P328" s="143">
        <f>O328*H328</f>
        <v>0</v>
      </c>
      <c r="Q328" s="143">
        <v>0</v>
      </c>
      <c r="R328" s="143">
        <f>Q328*H328</f>
        <v>0</v>
      </c>
      <c r="S328" s="143">
        <v>0</v>
      </c>
      <c r="T328" s="144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45" t="s">
        <v>514</v>
      </c>
      <c r="AT328" s="145" t="s">
        <v>120</v>
      </c>
      <c r="AU328" s="145" t="s">
        <v>79</v>
      </c>
      <c r="AY328" s="17" t="s">
        <v>119</v>
      </c>
      <c r="BE328" s="146">
        <f>IF(N328="základní",J328,0)</f>
        <v>0</v>
      </c>
      <c r="BF328" s="146">
        <f>IF(N328="snížená",J328,0)</f>
        <v>0</v>
      </c>
      <c r="BG328" s="146">
        <f>IF(N328="zákl. přenesená",J328,0)</f>
        <v>0</v>
      </c>
      <c r="BH328" s="146">
        <f>IF(N328="sníž. přenesená",J328,0)</f>
        <v>0</v>
      </c>
      <c r="BI328" s="146">
        <f>IF(N328="nulová",J328,0)</f>
        <v>0</v>
      </c>
      <c r="BJ328" s="17" t="s">
        <v>77</v>
      </c>
      <c r="BK328" s="146">
        <f>ROUND(I328*H328,2)</f>
        <v>0</v>
      </c>
      <c r="BL328" s="17" t="s">
        <v>514</v>
      </c>
      <c r="BM328" s="145" t="s">
        <v>520</v>
      </c>
    </row>
    <row r="329" spans="1:65" s="2" customFormat="1" ht="14.45" customHeight="1">
      <c r="A329" s="29"/>
      <c r="B329" s="134"/>
      <c r="C329" s="135" t="s">
        <v>521</v>
      </c>
      <c r="D329" s="135" t="s">
        <v>120</v>
      </c>
      <c r="E329" s="136" t="s">
        <v>522</v>
      </c>
      <c r="F329" s="137" t="s">
        <v>523</v>
      </c>
      <c r="G329" s="138" t="s">
        <v>513</v>
      </c>
      <c r="H329" s="139">
        <v>1</v>
      </c>
      <c r="I329" s="140">
        <v>0</v>
      </c>
      <c r="J329" s="140">
        <f>ROUND(I329*H329,2)</f>
        <v>0</v>
      </c>
      <c r="K329" s="137" t="s">
        <v>124</v>
      </c>
      <c r="L329" s="30"/>
      <c r="M329" s="141" t="s">
        <v>1</v>
      </c>
      <c r="N329" s="142" t="s">
        <v>35</v>
      </c>
      <c r="O329" s="143">
        <v>0</v>
      </c>
      <c r="P329" s="143">
        <f>O329*H329</f>
        <v>0</v>
      </c>
      <c r="Q329" s="143">
        <v>0</v>
      </c>
      <c r="R329" s="143">
        <f>Q329*H329</f>
        <v>0</v>
      </c>
      <c r="S329" s="143">
        <v>0</v>
      </c>
      <c r="T329" s="144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145" t="s">
        <v>514</v>
      </c>
      <c r="AT329" s="145" t="s">
        <v>120</v>
      </c>
      <c r="AU329" s="145" t="s">
        <v>79</v>
      </c>
      <c r="AY329" s="17" t="s">
        <v>119</v>
      </c>
      <c r="BE329" s="146">
        <f>IF(N329="základní",J329,0)</f>
        <v>0</v>
      </c>
      <c r="BF329" s="146">
        <f>IF(N329="snížená",J329,0)</f>
        <v>0</v>
      </c>
      <c r="BG329" s="146">
        <f>IF(N329="zákl. přenesená",J329,0)</f>
        <v>0</v>
      </c>
      <c r="BH329" s="146">
        <f>IF(N329="sníž. přenesená",J329,0)</f>
        <v>0</v>
      </c>
      <c r="BI329" s="146">
        <f>IF(N329="nulová",J329,0)</f>
        <v>0</v>
      </c>
      <c r="BJ329" s="17" t="s">
        <v>77</v>
      </c>
      <c r="BK329" s="146">
        <f>ROUND(I329*H329,2)</f>
        <v>0</v>
      </c>
      <c r="BL329" s="17" t="s">
        <v>514</v>
      </c>
      <c r="BM329" s="145" t="s">
        <v>524</v>
      </c>
    </row>
    <row r="330" spans="1:65" s="2" customFormat="1" ht="14.45" customHeight="1">
      <c r="A330" s="29"/>
      <c r="B330" s="134"/>
      <c r="C330" s="135" t="s">
        <v>525</v>
      </c>
      <c r="D330" s="135" t="s">
        <v>120</v>
      </c>
      <c r="E330" s="136" t="s">
        <v>526</v>
      </c>
      <c r="F330" s="137" t="s">
        <v>527</v>
      </c>
      <c r="G330" s="138" t="s">
        <v>513</v>
      </c>
      <c r="H330" s="139">
        <v>1</v>
      </c>
      <c r="I330" s="140">
        <v>0</v>
      </c>
      <c r="J330" s="140">
        <f>ROUND(I330*H330,2)</f>
        <v>0</v>
      </c>
      <c r="K330" s="137" t="s">
        <v>124</v>
      </c>
      <c r="L330" s="30"/>
      <c r="M330" s="141" t="s">
        <v>1</v>
      </c>
      <c r="N330" s="142" t="s">
        <v>35</v>
      </c>
      <c r="O330" s="143">
        <v>0</v>
      </c>
      <c r="P330" s="143">
        <f>O330*H330</f>
        <v>0</v>
      </c>
      <c r="Q330" s="143">
        <v>0</v>
      </c>
      <c r="R330" s="143">
        <f>Q330*H330</f>
        <v>0</v>
      </c>
      <c r="S330" s="143">
        <v>0</v>
      </c>
      <c r="T330" s="144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45" t="s">
        <v>514</v>
      </c>
      <c r="AT330" s="145" t="s">
        <v>120</v>
      </c>
      <c r="AU330" s="145" t="s">
        <v>79</v>
      </c>
      <c r="AY330" s="17" t="s">
        <v>119</v>
      </c>
      <c r="BE330" s="146">
        <f>IF(N330="základní",J330,0)</f>
        <v>0</v>
      </c>
      <c r="BF330" s="146">
        <f>IF(N330="snížená",J330,0)</f>
        <v>0</v>
      </c>
      <c r="BG330" s="146">
        <f>IF(N330="zákl. přenesená",J330,0)</f>
        <v>0</v>
      </c>
      <c r="BH330" s="146">
        <f>IF(N330="sníž. přenesená",J330,0)</f>
        <v>0</v>
      </c>
      <c r="BI330" s="146">
        <f>IF(N330="nulová",J330,0)</f>
        <v>0</v>
      </c>
      <c r="BJ330" s="17" t="s">
        <v>77</v>
      </c>
      <c r="BK330" s="146">
        <f>ROUND(I330*H330,2)</f>
        <v>0</v>
      </c>
      <c r="BL330" s="17" t="s">
        <v>514</v>
      </c>
      <c r="BM330" s="145" t="s">
        <v>528</v>
      </c>
    </row>
    <row r="331" spans="1:65" s="2" customFormat="1" ht="14.45" customHeight="1">
      <c r="A331" s="29"/>
      <c r="B331" s="134"/>
      <c r="C331" s="135" t="s">
        <v>529</v>
      </c>
      <c r="D331" s="135" t="s">
        <v>120</v>
      </c>
      <c r="E331" s="136" t="s">
        <v>530</v>
      </c>
      <c r="F331" s="137" t="s">
        <v>531</v>
      </c>
      <c r="G331" s="138" t="s">
        <v>513</v>
      </c>
      <c r="H331" s="139">
        <v>1</v>
      </c>
      <c r="I331" s="140">
        <v>0</v>
      </c>
      <c r="J331" s="140">
        <f>ROUND(I331*H331,2)</f>
        <v>0</v>
      </c>
      <c r="K331" s="137" t="s">
        <v>124</v>
      </c>
      <c r="L331" s="30"/>
      <c r="M331" s="141" t="s">
        <v>1</v>
      </c>
      <c r="N331" s="142" t="s">
        <v>35</v>
      </c>
      <c r="O331" s="143">
        <v>0</v>
      </c>
      <c r="P331" s="143">
        <f>O331*H331</f>
        <v>0</v>
      </c>
      <c r="Q331" s="143">
        <v>0</v>
      </c>
      <c r="R331" s="143">
        <f>Q331*H331</f>
        <v>0</v>
      </c>
      <c r="S331" s="143">
        <v>0</v>
      </c>
      <c r="T331" s="144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45" t="s">
        <v>514</v>
      </c>
      <c r="AT331" s="145" t="s">
        <v>120</v>
      </c>
      <c r="AU331" s="145" t="s">
        <v>79</v>
      </c>
      <c r="AY331" s="17" t="s">
        <v>119</v>
      </c>
      <c r="BE331" s="146">
        <f>IF(N331="základní",J331,0)</f>
        <v>0</v>
      </c>
      <c r="BF331" s="146">
        <f>IF(N331="snížená",J331,0)</f>
        <v>0</v>
      </c>
      <c r="BG331" s="146">
        <f>IF(N331="zákl. přenesená",J331,0)</f>
        <v>0</v>
      </c>
      <c r="BH331" s="146">
        <f>IF(N331="sníž. přenesená",J331,0)</f>
        <v>0</v>
      </c>
      <c r="BI331" s="146">
        <f>IF(N331="nulová",J331,0)</f>
        <v>0</v>
      </c>
      <c r="BJ331" s="17" t="s">
        <v>77</v>
      </c>
      <c r="BK331" s="146">
        <f>ROUND(I331*H331,2)</f>
        <v>0</v>
      </c>
      <c r="BL331" s="17" t="s">
        <v>514</v>
      </c>
      <c r="BM331" s="145" t="s">
        <v>532</v>
      </c>
    </row>
    <row r="332" spans="1:65" s="12" customFormat="1" ht="22.9" customHeight="1">
      <c r="B332" s="124"/>
      <c r="D332" s="125" t="s">
        <v>69</v>
      </c>
      <c r="E332" s="177" t="s">
        <v>533</v>
      </c>
      <c r="F332" s="177" t="s">
        <v>534</v>
      </c>
      <c r="J332" s="178">
        <f>BK332</f>
        <v>0</v>
      </c>
      <c r="L332" s="124"/>
      <c r="M332" s="128"/>
      <c r="N332" s="129"/>
      <c r="O332" s="129"/>
      <c r="P332" s="130">
        <f>P333</f>
        <v>0</v>
      </c>
      <c r="Q332" s="129"/>
      <c r="R332" s="130">
        <f>R333</f>
        <v>0</v>
      </c>
      <c r="S332" s="129"/>
      <c r="T332" s="131">
        <f>T333</f>
        <v>0</v>
      </c>
      <c r="AR332" s="125" t="s">
        <v>148</v>
      </c>
      <c r="AT332" s="132" t="s">
        <v>69</v>
      </c>
      <c r="AU332" s="132" t="s">
        <v>77</v>
      </c>
      <c r="AY332" s="125" t="s">
        <v>119</v>
      </c>
      <c r="BK332" s="133">
        <f>BK333</f>
        <v>0</v>
      </c>
    </row>
    <row r="333" spans="1:65" s="2" customFormat="1" ht="14.45" customHeight="1">
      <c r="A333" s="29"/>
      <c r="B333" s="134"/>
      <c r="C333" s="135" t="s">
        <v>535</v>
      </c>
      <c r="D333" s="135" t="s">
        <v>120</v>
      </c>
      <c r="E333" s="136" t="s">
        <v>536</v>
      </c>
      <c r="F333" s="137" t="s">
        <v>537</v>
      </c>
      <c r="G333" s="138" t="s">
        <v>513</v>
      </c>
      <c r="H333" s="139">
        <v>1</v>
      </c>
      <c r="I333" s="140">
        <v>0</v>
      </c>
      <c r="J333" s="140">
        <f>ROUND(I333*H333,2)</f>
        <v>0</v>
      </c>
      <c r="K333" s="137" t="s">
        <v>124</v>
      </c>
      <c r="L333" s="30"/>
      <c r="M333" s="141" t="s">
        <v>1</v>
      </c>
      <c r="N333" s="142" t="s">
        <v>35</v>
      </c>
      <c r="O333" s="143">
        <v>0</v>
      </c>
      <c r="P333" s="143">
        <f>O333*H333</f>
        <v>0</v>
      </c>
      <c r="Q333" s="143">
        <v>0</v>
      </c>
      <c r="R333" s="143">
        <f>Q333*H333</f>
        <v>0</v>
      </c>
      <c r="S333" s="143">
        <v>0</v>
      </c>
      <c r="T333" s="144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145" t="s">
        <v>514</v>
      </c>
      <c r="AT333" s="145" t="s">
        <v>120</v>
      </c>
      <c r="AU333" s="145" t="s">
        <v>79</v>
      </c>
      <c r="AY333" s="17" t="s">
        <v>119</v>
      </c>
      <c r="BE333" s="146">
        <f>IF(N333="základní",J333,0)</f>
        <v>0</v>
      </c>
      <c r="BF333" s="146">
        <f>IF(N333="snížená",J333,0)</f>
        <v>0</v>
      </c>
      <c r="BG333" s="146">
        <f>IF(N333="zákl. přenesená",J333,0)</f>
        <v>0</v>
      </c>
      <c r="BH333" s="146">
        <f>IF(N333="sníž. přenesená",J333,0)</f>
        <v>0</v>
      </c>
      <c r="BI333" s="146">
        <f>IF(N333="nulová",J333,0)</f>
        <v>0</v>
      </c>
      <c r="BJ333" s="17" t="s">
        <v>77</v>
      </c>
      <c r="BK333" s="146">
        <f>ROUND(I333*H333,2)</f>
        <v>0</v>
      </c>
      <c r="BL333" s="17" t="s">
        <v>514</v>
      </c>
      <c r="BM333" s="145" t="s">
        <v>538</v>
      </c>
    </row>
    <row r="334" spans="1:65" s="12" customFormat="1" ht="22.9" customHeight="1">
      <c r="B334" s="124"/>
      <c r="D334" s="125" t="s">
        <v>69</v>
      </c>
      <c r="E334" s="177" t="s">
        <v>539</v>
      </c>
      <c r="F334" s="177" t="s">
        <v>540</v>
      </c>
      <c r="J334" s="178">
        <f>BK334</f>
        <v>0</v>
      </c>
      <c r="L334" s="124"/>
      <c r="M334" s="128"/>
      <c r="N334" s="129"/>
      <c r="O334" s="129"/>
      <c r="P334" s="130">
        <f>P335</f>
        <v>0</v>
      </c>
      <c r="Q334" s="129"/>
      <c r="R334" s="130">
        <f>R335</f>
        <v>0</v>
      </c>
      <c r="S334" s="129"/>
      <c r="T334" s="131">
        <f>T335</f>
        <v>0</v>
      </c>
      <c r="AR334" s="125" t="s">
        <v>148</v>
      </c>
      <c r="AT334" s="132" t="s">
        <v>69</v>
      </c>
      <c r="AU334" s="132" t="s">
        <v>77</v>
      </c>
      <c r="AY334" s="125" t="s">
        <v>119</v>
      </c>
      <c r="BK334" s="133">
        <f>BK335</f>
        <v>0</v>
      </c>
    </row>
    <row r="335" spans="1:65" s="2" customFormat="1" ht="14.45" customHeight="1">
      <c r="A335" s="29"/>
      <c r="B335" s="134"/>
      <c r="C335" s="135" t="s">
        <v>541</v>
      </c>
      <c r="D335" s="135" t="s">
        <v>120</v>
      </c>
      <c r="E335" s="136" t="s">
        <v>542</v>
      </c>
      <c r="F335" s="137" t="s">
        <v>543</v>
      </c>
      <c r="G335" s="138" t="s">
        <v>513</v>
      </c>
      <c r="H335" s="139">
        <v>1</v>
      </c>
      <c r="I335" s="140">
        <v>0</v>
      </c>
      <c r="J335" s="140">
        <f>ROUND(I335*H335,2)</f>
        <v>0</v>
      </c>
      <c r="K335" s="137" t="s">
        <v>124</v>
      </c>
      <c r="L335" s="30"/>
      <c r="M335" s="141" t="s">
        <v>1</v>
      </c>
      <c r="N335" s="142" t="s">
        <v>35</v>
      </c>
      <c r="O335" s="143">
        <v>0</v>
      </c>
      <c r="P335" s="143">
        <f>O335*H335</f>
        <v>0</v>
      </c>
      <c r="Q335" s="143">
        <v>0</v>
      </c>
      <c r="R335" s="143">
        <f>Q335*H335</f>
        <v>0</v>
      </c>
      <c r="S335" s="143">
        <v>0</v>
      </c>
      <c r="T335" s="144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45" t="s">
        <v>514</v>
      </c>
      <c r="AT335" s="145" t="s">
        <v>120</v>
      </c>
      <c r="AU335" s="145" t="s">
        <v>79</v>
      </c>
      <c r="AY335" s="17" t="s">
        <v>119</v>
      </c>
      <c r="BE335" s="146">
        <f>IF(N335="základní",J335,0)</f>
        <v>0</v>
      </c>
      <c r="BF335" s="146">
        <f>IF(N335="snížená",J335,0)</f>
        <v>0</v>
      </c>
      <c r="BG335" s="146">
        <f>IF(N335="zákl. přenesená",J335,0)</f>
        <v>0</v>
      </c>
      <c r="BH335" s="146">
        <f>IF(N335="sníž. přenesená",J335,0)</f>
        <v>0</v>
      </c>
      <c r="BI335" s="146">
        <f>IF(N335="nulová",J335,0)</f>
        <v>0</v>
      </c>
      <c r="BJ335" s="17" t="s">
        <v>77</v>
      </c>
      <c r="BK335" s="146">
        <f>ROUND(I335*H335,2)</f>
        <v>0</v>
      </c>
      <c r="BL335" s="17" t="s">
        <v>514</v>
      </c>
      <c r="BM335" s="145" t="s">
        <v>544</v>
      </c>
    </row>
    <row r="336" spans="1:65" s="12" customFormat="1" ht="22.9" customHeight="1">
      <c r="B336" s="124"/>
      <c r="D336" s="125" t="s">
        <v>69</v>
      </c>
      <c r="E336" s="177" t="s">
        <v>545</v>
      </c>
      <c r="F336" s="177" t="s">
        <v>546</v>
      </c>
      <c r="J336" s="178">
        <f>BK336</f>
        <v>0</v>
      </c>
      <c r="L336" s="124"/>
      <c r="M336" s="128"/>
      <c r="N336" s="129"/>
      <c r="O336" s="129"/>
      <c r="P336" s="130">
        <f>P337</f>
        <v>0</v>
      </c>
      <c r="Q336" s="129"/>
      <c r="R336" s="130">
        <f>R337</f>
        <v>0</v>
      </c>
      <c r="S336" s="129"/>
      <c r="T336" s="131">
        <f>T337</f>
        <v>0</v>
      </c>
      <c r="AR336" s="125" t="s">
        <v>148</v>
      </c>
      <c r="AT336" s="132" t="s">
        <v>69</v>
      </c>
      <c r="AU336" s="132" t="s">
        <v>77</v>
      </c>
      <c r="AY336" s="125" t="s">
        <v>119</v>
      </c>
      <c r="BK336" s="133">
        <f>BK337</f>
        <v>0</v>
      </c>
    </row>
    <row r="337" spans="1:65" s="2" customFormat="1" ht="14.45" customHeight="1">
      <c r="A337" s="29"/>
      <c r="B337" s="134"/>
      <c r="C337" s="135" t="s">
        <v>547</v>
      </c>
      <c r="D337" s="135" t="s">
        <v>120</v>
      </c>
      <c r="E337" s="136" t="s">
        <v>548</v>
      </c>
      <c r="F337" s="137" t="s">
        <v>549</v>
      </c>
      <c r="G337" s="138" t="s">
        <v>513</v>
      </c>
      <c r="H337" s="139">
        <v>1</v>
      </c>
      <c r="I337" s="140">
        <v>0</v>
      </c>
      <c r="J337" s="140">
        <f>ROUND(I337*H337,2)</f>
        <v>0</v>
      </c>
      <c r="K337" s="137" t="s">
        <v>124</v>
      </c>
      <c r="L337" s="30"/>
      <c r="M337" s="182" t="s">
        <v>1</v>
      </c>
      <c r="N337" s="183" t="s">
        <v>35</v>
      </c>
      <c r="O337" s="184">
        <v>0</v>
      </c>
      <c r="P337" s="184">
        <f>O337*H337</f>
        <v>0</v>
      </c>
      <c r="Q337" s="184">
        <v>0</v>
      </c>
      <c r="R337" s="184">
        <f>Q337*H337</f>
        <v>0</v>
      </c>
      <c r="S337" s="184">
        <v>0</v>
      </c>
      <c r="T337" s="185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145" t="s">
        <v>514</v>
      </c>
      <c r="AT337" s="145" t="s">
        <v>120</v>
      </c>
      <c r="AU337" s="145" t="s">
        <v>79</v>
      </c>
      <c r="AY337" s="17" t="s">
        <v>119</v>
      </c>
      <c r="BE337" s="146">
        <f>IF(N337="základní",J337,0)</f>
        <v>0</v>
      </c>
      <c r="BF337" s="146">
        <f>IF(N337="snížená",J337,0)</f>
        <v>0</v>
      </c>
      <c r="BG337" s="146">
        <f>IF(N337="zákl. přenesená",J337,0)</f>
        <v>0</v>
      </c>
      <c r="BH337" s="146">
        <f>IF(N337="sníž. přenesená",J337,0)</f>
        <v>0</v>
      </c>
      <c r="BI337" s="146">
        <f>IF(N337="nulová",J337,0)</f>
        <v>0</v>
      </c>
      <c r="BJ337" s="17" t="s">
        <v>77</v>
      </c>
      <c r="BK337" s="146">
        <f>ROUND(I337*H337,2)</f>
        <v>0</v>
      </c>
      <c r="BL337" s="17" t="s">
        <v>514</v>
      </c>
      <c r="BM337" s="145" t="s">
        <v>550</v>
      </c>
    </row>
    <row r="338" spans="1:65" s="2" customFormat="1" ht="6.95" customHeight="1">
      <c r="A338" s="29"/>
      <c r="B338" s="44"/>
      <c r="C338" s="45"/>
      <c r="D338" s="45"/>
      <c r="E338" s="45"/>
      <c r="F338" s="45"/>
      <c r="G338" s="45"/>
      <c r="H338" s="45"/>
      <c r="I338" s="45"/>
      <c r="J338" s="45"/>
      <c r="K338" s="45"/>
      <c r="L338" s="30"/>
      <c r="M338" s="29"/>
      <c r="O338" s="29"/>
      <c r="P338" s="29"/>
      <c r="Q338" s="29"/>
      <c r="R338" s="29"/>
      <c r="S338" s="29"/>
      <c r="T338" s="29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</row>
  </sheetData>
  <autoFilter ref="C132:K337"/>
  <mergeCells count="9">
    <mergeCell ref="E87:H87"/>
    <mergeCell ref="E123:H123"/>
    <mergeCell ref="E125:H12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SO 01 - Železniční most v...</vt:lpstr>
      <vt:lpstr>'Rekapitulace stavby'!Názvy_tisku</vt:lpstr>
      <vt:lpstr>'SO 01 - Železniční most v...'!Názvy_tisku</vt:lpstr>
      <vt:lpstr>'Rekapitulace stavby'!Oblast_tisku</vt:lpstr>
      <vt:lpstr>'SO 01 - Železniční most v...'!Oblast_tisku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Kugler Miroslav, Ing.</dc:creator>
  <cp:lastModifiedBy>Kazda Jan, Ing.</cp:lastModifiedBy>
  <dcterms:created xsi:type="dcterms:W3CDTF">2020-10-15T09:08:23Z</dcterms:created>
  <dcterms:modified xsi:type="dcterms:W3CDTF">2020-10-19T05:15:26Z</dcterms:modified>
</cp:coreProperties>
</file>