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1" sheetId="2" r:id="rId2"/>
    <sheet name="SO 90-90" sheetId="3" r:id="rId3"/>
    <sheet name="SO 98-98" sheetId="4" r:id="rId4"/>
    <sheet name="SO 01" sheetId="5" r:id="rId5"/>
    <sheet name="SO 01.1" sheetId="6" r:id="rId6"/>
    <sheet name="SO 02" sheetId="7" r:id="rId7"/>
    <sheet name="SO 03" sheetId="8" r:id="rId8"/>
    <sheet name="SO 04" sheetId="9" r:id="rId9"/>
    <sheet name="SO 06" sheetId="10" r:id="rId10"/>
    <sheet name="SO 07" sheetId="11" r:id="rId11"/>
    <sheet name="SO 05" sheetId="12" r:id="rId12"/>
  </sheets>
  <definedNames/>
  <calcPr fullCalcOnLoad="1"/>
</workbook>
</file>

<file path=xl/sharedStrings.xml><?xml version="1.0" encoding="utf-8"?>
<sst xmlns="http://schemas.openxmlformats.org/spreadsheetml/2006/main" count="5401" uniqueCount="1107">
  <si>
    <t>Aspe</t>
  </si>
  <si>
    <t>Rekapitulace ceny</t>
  </si>
  <si>
    <t>S631600027-zm01</t>
  </si>
  <si>
    <t>Rekonstrukce přejezdu v km 2,140 a km 2,251 trati Čáslav - Třemošnice</t>
  </si>
  <si>
    <t>ZŘ</t>
  </si>
  <si>
    <t>20201120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</si>
  <si>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</si>
  <si>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</si>
  <si>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</si>
  <si>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</si>
  <si>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</si>
  <si>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</si>
  <si>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</si>
  <si>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</si>
  <si>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</t>
  </si>
  <si>
    <t>Železniční zabezpečovací zařízení</t>
  </si>
  <si>
    <t xml:space="preserve">  PS 01</t>
  </si>
  <si>
    <t>Přejezdová zabezpečovací zařízení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</si>
  <si>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</si>
  <si>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</si>
  <si>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</si>
  <si>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</si>
  <si>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</si>
  <si>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</si>
  <si>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</si>
  <si>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</si>
  <si>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</si>
  <si>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</si>
  <si>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</si>
  <si>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</si>
  <si>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</si>
  <si>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</si>
  <si>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</si>
  <si>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</si>
  <si>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</si>
  <si>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</si>
  <si>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</si>
  <si>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</si>
  <si>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</si>
  <si>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</si>
  <si>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</si>
  <si>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</si>
  <si>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</si>
  <si>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</si>
  <si>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</si>
  <si>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01</t>
  </si>
  <si>
    <t>SD</t>
  </si>
  <si>
    <t>0</t>
  </si>
  <si>
    <t>Všeobecné konstrukce a práce</t>
  </si>
  <si>
    <t>P</t>
  </si>
  <si>
    <t>1</t>
  </si>
  <si>
    <t>015112R</t>
  </si>
  <si>
    <t>901</t>
  </si>
  <si>
    <t>POPLATKY ZA LIKVIDACŮ ODPADŮ NEKONTAMINOVANÝCH - 17 05 04 VYTĚŽENÉ ZEMINY A HORNINY - II. TŘÍDA TĚŽITELNOSTI</t>
  </si>
  <si>
    <t>T</t>
  </si>
  <si>
    <t>OTSKP 2019</t>
  </si>
  <si>
    <t>PP</t>
  </si>
  <si>
    <t/>
  </si>
  <si>
    <t>VV</t>
  </si>
  <si>
    <t>TS</t>
  </si>
  <si>
    <t>Technická specifikace položky odpovídá příslušné cenové soustavě.</t>
  </si>
  <si>
    <t>R015140</t>
  </si>
  <si>
    <t>902</t>
  </si>
  <si>
    <t>POPLATKY ZA LIKVIDACŮ ODPADŮ NEKONTAMINOVANÝCH - 17 01 01 BETON Z DEMOLIC OBJEKTŮ, ZÁKLADŮ TV</t>
  </si>
  <si>
    <t>R15160</t>
  </si>
  <si>
    <t>903</t>
  </si>
  <si>
    <t>POPLATKY ZA LIKVIDACŮ ODPADŮ NEKONTAMINOVANÝCH - 02 01 03 SMÝCENÉ STROMY A KEŘE VČETNĚ DOPRAVY</t>
  </si>
  <si>
    <t>11</t>
  </si>
  <si>
    <t>Zemní práce</t>
  </si>
  <si>
    <t>4</t>
  </si>
  <si>
    <t>11120</t>
  </si>
  <si>
    <t>ODSTRANĚNÍ KŘOVIN</t>
  </si>
  <si>
    <t>M2</t>
  </si>
  <si>
    <t>5</t>
  </si>
  <si>
    <t>11130</t>
  </si>
  <si>
    <t>SEJMUTÍ DRNU</t>
  </si>
  <si>
    <t>6</t>
  </si>
  <si>
    <t>13183A</t>
  </si>
  <si>
    <t>HLOUBENÍ JAM ZAPAŽ I NEPAŽ TŘ II - BEZ DOPRAVY</t>
  </si>
  <si>
    <t>M3</t>
  </si>
  <si>
    <t>2019_OTSKP</t>
  </si>
  <si>
    <t>(7x2m3-výstražníky a závory)+(20x3m3-protlakové jámy)+(1x4m3 RD)+(8x0,5m3 kab. objekty)</t>
  </si>
  <si>
    <t>v.č. 1300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</si>
  <si>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</si>
  <si>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7</t>
  </si>
  <si>
    <t>13283A</t>
  </si>
  <si>
    <t>HLOUBENÍ RÝH ŠÍŘ DO 2M PAŽ I NEPAŽ TŘ. II - BEZ DOPRAVY</t>
  </si>
  <si>
    <t>(1833mx0,35mx0,9m)+(959mx0,35mx0,4m)+(51mx0,5mx1,3m)</t>
  </si>
  <si>
    <t>8</t>
  </si>
  <si>
    <t>14173</t>
  </si>
  <si>
    <t>PROTLAČOVÁNÍ POTRUBÍ Z PLAST HMOT DN DO 200MM</t>
  </si>
  <si>
    <t>M</t>
  </si>
  <si>
    <t>9</t>
  </si>
  <si>
    <t>17411</t>
  </si>
  <si>
    <t>ZÁSYP JAM A RÝH ZEMINOU SE ZHUTNĚNÍM</t>
  </si>
  <si>
    <t>10</t>
  </si>
  <si>
    <t>18120</t>
  </si>
  <si>
    <t>ÚPRAVA PLÁNĚ SE ZHUTNĚNÍM V HORNINĚ TŘ. II</t>
  </si>
  <si>
    <t>18241</t>
  </si>
  <si>
    <t>ZALOŽENÍ TRÁVNÍKU RUČNÍM VÝSEVEM</t>
  </si>
  <si>
    <t>12</t>
  </si>
  <si>
    <t>465921</t>
  </si>
  <si>
    <t>DLAŽBY Z BETONOVÝCH DLAŽDIC NA SUCHO</t>
  </si>
  <si>
    <t>13</t>
  </si>
  <si>
    <t>701005</t>
  </si>
  <si>
    <t>VYHLEDÁVACÍ MARKER ZEMNÍ S MOŽNOSTÍ ZÁPISU</t>
  </si>
  <si>
    <t>KUS</t>
  </si>
  <si>
    <t>14</t>
  </si>
  <si>
    <t>702112</t>
  </si>
  <si>
    <t>KABELOVÝ ŽLAB ZEMNÍ VČETNĚ KRYTU SVĚTLÉ ŠÍŘKY PŘES 120 DO 250 MM</t>
  </si>
  <si>
    <t>v.č. 1300, v.č. 0706</t>
  </si>
  <si>
    <t>15</t>
  </si>
  <si>
    <t>702212</t>
  </si>
  <si>
    <t>KABELOVÁ CHRÁNIČKA ZEMNÍ DN PŘES 100 DO 200 MM</t>
  </si>
  <si>
    <t>16</t>
  </si>
  <si>
    <t>702312</t>
  </si>
  <si>
    <t>ZAKRYTÍ KABELŮ VÝSTRAŽNOU FÓLIÍ ŠÍŘKY PŘES 20 DO 40 CM</t>
  </si>
  <si>
    <t>17</t>
  </si>
  <si>
    <t>702412</t>
  </si>
  <si>
    <t>KABELOVÝ PROSTUP DO OBJEKTU PŘES ZÁKLAD ZDĚNÝ SVĚTLÉ ŠÍŘKY PŘES 100 DO 200 MM</t>
  </si>
  <si>
    <t>18</t>
  </si>
  <si>
    <t>703755</t>
  </si>
  <si>
    <t>PROTIPOŽÁRNÍ UCPÁVKA PROSTUPU KABELOVÉHO PR. DO 200MM, DO EI 90 MIN.</t>
  </si>
  <si>
    <t>19</t>
  </si>
  <si>
    <t>709210</t>
  </si>
  <si>
    <t>KŘIŽOVATKA KABELOVÝCH VEDENÍ SE STÁVAJÍCÍ INŽENÝRSKOU SÍTÍ (KABELEM, POTRUBÍM APOD.)</t>
  </si>
  <si>
    <t>20</t>
  </si>
  <si>
    <t>709400</t>
  </si>
  <si>
    <t>ZATAŽENÍ LANKA DO CHRÁNIČKY NEBO ŽLABU</t>
  </si>
  <si>
    <t>21</t>
  </si>
  <si>
    <t>R-POL.</t>
  </si>
  <si>
    <t>Výkop a zához rýhy pro spojku sdělovacího nebo zabezpečovacího kabelu včetně urovnání, zemina do tř. 4</t>
  </si>
  <si>
    <t>Signalprojekt</t>
  </si>
  <si>
    <t>22</t>
  </si>
  <si>
    <t>Ochrana štěrkového lože geotextilií proti znečištění</t>
  </si>
  <si>
    <t>Položka obsahuje: Ochrana štěrkového lože geotextilií proti znečištění. Dále obsahuje cenu za pom. mechanismy včetně všech ostatních vedlejších nákladů.</t>
  </si>
  <si>
    <t>23</t>
  </si>
  <si>
    <t>Základ pro RD PZS formou betonových patek</t>
  </si>
  <si>
    <t>Položka obsahuje: Základ z prostého betonu včetně dopravy směsi k základu a betonáže. Dále obsahuje cenu za pom. mechanismy včetně všech ostatních vedlejších nákladů.</t>
  </si>
  <si>
    <t>24</t>
  </si>
  <si>
    <t>Zřízení kab.lože z prosáté zeminy bez zakrytí v rýze do š.65cm, tl.vrstvy 5cm</t>
  </si>
  <si>
    <t>25</t>
  </si>
  <si>
    <t>Vytyčení trasy kabelového vedení ve volném terénu</t>
  </si>
  <si>
    <t>KM</t>
  </si>
  <si>
    <t>26</t>
  </si>
  <si>
    <t>Kabelový žlabu na propustku v km 0,989</t>
  </si>
  <si>
    <t>Dodávka a montáž kabelového žlabu ocelového pozinkovaného o rozměrech 100x100mm a tloušťky 5mm včetně veškerého příslušenství k montáži na římsu propustku v km 0,989 (kryt žlabu, konzoly, spojovací prostředky).</t>
  </si>
  <si>
    <t>v.č. 0707</t>
  </si>
  <si>
    <t>27</t>
  </si>
  <si>
    <t>Geodetické vytýčení trasy</t>
  </si>
  <si>
    <t>75</t>
  </si>
  <si>
    <t>Slaboproud</t>
  </si>
  <si>
    <t>28</t>
  </si>
  <si>
    <t>703422</t>
  </si>
  <si>
    <t>ELEKTROINSTALAČNÍ TRUBKA PLASTOVÁ UV STABILNÍ VČETNĚ UPEVNĚNÍ A PŘÍSLUŠENSTVÍ DN PRŮMĚRU PŘES 25 DO 40 MM</t>
  </si>
  <si>
    <t>29</t>
  </si>
  <si>
    <t>741731</t>
  </si>
  <si>
    <t>DVEŘNÍ KONTAKT</t>
  </si>
  <si>
    <t>30</t>
  </si>
  <si>
    <t>741911</t>
  </si>
  <si>
    <t>UZEMŇOVACÍ VODIČ V ZEMI FEZN DO 120 MM2</t>
  </si>
  <si>
    <t>31</t>
  </si>
  <si>
    <t>741B12</t>
  </si>
  <si>
    <t>ZEMNÍCÍ TYČ FEZN DÉLKY PŘES 2,0 DO 4,5 M</t>
  </si>
  <si>
    <t>32</t>
  </si>
  <si>
    <t>741C01</t>
  </si>
  <si>
    <t>EKVIPOTENCIÁLNÍ PŘÍPOJNICE</t>
  </si>
  <si>
    <t>33</t>
  </si>
  <si>
    <t>741C02</t>
  </si>
  <si>
    <t>UZEMŇOVACÍ SVORKA</t>
  </si>
  <si>
    <t>34</t>
  </si>
  <si>
    <t>741C03</t>
  </si>
  <si>
    <t>POUZDRO PRO PRŮCHOD PÁSKU STĚNOU</t>
  </si>
  <si>
    <t>35</t>
  </si>
  <si>
    <t>741C04</t>
  </si>
  <si>
    <t>OCHRANNÉ POSPOJOVÁNÍ CU VODIČEM DO 16 MM2</t>
  </si>
  <si>
    <t>36</t>
  </si>
  <si>
    <t>741C05</t>
  </si>
  <si>
    <t>SPOJOVÁNÍ UZEMŇOVACÍCH VODIČŮ</t>
  </si>
  <si>
    <t>37</t>
  </si>
  <si>
    <t>742G11</t>
  </si>
  <si>
    <t>KABEL NN DVOU- A TŘÍŽÍLOVÝ CU S PLASTOVOU IZOLACÍ DO 2,5 MM2</t>
  </si>
  <si>
    <t>38</t>
  </si>
  <si>
    <t>742H12</t>
  </si>
  <si>
    <t>KABEL NN ČTYŘ- A PĚTIŽÍLOVÝ CU S PLASTOVOU IZOLACÍ OD 4 DO 16 MM2</t>
  </si>
  <si>
    <t>v.č. 1001</t>
  </si>
  <si>
    <t>39</t>
  </si>
  <si>
    <t>742L11</t>
  </si>
  <si>
    <t>UKONČENÍ DVOU AŽ PĚTIŽÍLOVÉHO KABELU V ROZVADĚČI NEBO NA PŘÍSTROJI DO 2,5 MM2</t>
  </si>
  <si>
    <t>40</t>
  </si>
  <si>
    <t>742L12</t>
  </si>
  <si>
    <t>UKONČENÍ DVOU AŽ PĚTIŽÍLOVÉHO KABELU V ROZVADĚČI NEBO NA PŘÍSTROJI OD 4 DO 16 MM2</t>
  </si>
  <si>
    <t>41</t>
  </si>
  <si>
    <t>742P13</t>
  </si>
  <si>
    <t>ZATAŽENÍ KABELU DO CHRÁNIČKY - KABEL DO 4 KG/M</t>
  </si>
  <si>
    <t>42</t>
  </si>
  <si>
    <t>742P14</t>
  </si>
  <si>
    <t>ZATAŽENÍ KABELU DO CHRÁNIČKY - KABEL PŘES 4 KG/M</t>
  </si>
  <si>
    <t>43</t>
  </si>
  <si>
    <t>742P15</t>
  </si>
  <si>
    <t>OZNAČOVACÍ ŠTÍTEK NA KABEL</t>
  </si>
  <si>
    <t>44</t>
  </si>
  <si>
    <t>742P17</t>
  </si>
  <si>
    <t>VYHLEDÁNÍ STÁVAJÍCÍHO KABELU (MĚŘENÍ, SONDA)</t>
  </si>
  <si>
    <t>45</t>
  </si>
  <si>
    <t>744M31</t>
  </si>
  <si>
    <t>OVLADAČ NOUZOVÉHO VYPNUTÍ KOMPLETNÍ (STOP TLAČÍTKO) DO 10 A</t>
  </si>
  <si>
    <t>46</t>
  </si>
  <si>
    <t>744R12</t>
  </si>
  <si>
    <t>SVORKA OD 4 DO 16 MM2</t>
  </si>
  <si>
    <t>47</t>
  </si>
  <si>
    <t>747301</t>
  </si>
  <si>
    <t>PROVEDENÍ PROHLÍDKY A ZKOUŠKY PRÁVNICKOU OSOBOU, VYDÁNÍ PRŮKAZU ZPŮSOBILOSTI</t>
  </si>
  <si>
    <t>48</t>
  </si>
  <si>
    <t>747413</t>
  </si>
  <si>
    <t>MĚŘENÍ ZEMNÍCH ODPORŮ - ZEMNICÍ SÍTĚ DÉLKY PÁSKU DO 100 M</t>
  </si>
  <si>
    <t>49</t>
  </si>
  <si>
    <t>748151</t>
  </si>
  <si>
    <t>BEZPEČNOSTNÍ TABULKA</t>
  </si>
  <si>
    <t>50</t>
  </si>
  <si>
    <t>75A131</t>
  </si>
  <si>
    <t>KABEL METALICKÝ DVOUPLÁŠŤOVÝ DO 12 PÁRŮ - DODÁVKA</t>
  </si>
  <si>
    <t>KMPÁR</t>
  </si>
  <si>
    <t>51</t>
  </si>
  <si>
    <t>75A217</t>
  </si>
  <si>
    <t>ZATAŽENÍ A SPOJKOVÁNÍ KABELŮ DO 12 PÁRŮ - MONTÁŽ</t>
  </si>
  <si>
    <t>52</t>
  </si>
  <si>
    <t>75A311</t>
  </si>
  <si>
    <t>KABELOVÁ FORMA (UKONČENÍ KABELŮ) PRO KABELY ZABEZPEČOVACÍ DO 12 PÁRŮ</t>
  </si>
  <si>
    <t>53</t>
  </si>
  <si>
    <t>75A321</t>
  </si>
  <si>
    <t>SPOJKA ROVNÁ PRO PLASTOVÉ KABELY S JÁDRY O PRŮMĚRU 1 MM2 DO 12 PÁRŮ</t>
  </si>
  <si>
    <t>54</t>
  </si>
  <si>
    <t>75A420</t>
  </si>
  <si>
    <t>OZNAČENÍ KABELŮ ZNAČKOVACÍ KABELOVOU OBJÍMKOU</t>
  </si>
  <si>
    <t>55</t>
  </si>
  <si>
    <t>75B111</t>
  </si>
  <si>
    <t>VNITŘNÍ KABELOVÉ ROZVODY DO 20 KABELŮ - DODÁVKA</t>
  </si>
  <si>
    <t>56</t>
  </si>
  <si>
    <t>75B117</t>
  </si>
  <si>
    <t>VNITŘNÍ KABELOVÉ ROZVODY DO 20 KABELŮ - MONTÁŽ</t>
  </si>
  <si>
    <t>57</t>
  </si>
  <si>
    <t>75B118</t>
  </si>
  <si>
    <t>VNITŘNÍ KABELOVÉ ROZVODY DO 20 KABELŮ - DEMONTÁŽ</t>
  </si>
  <si>
    <t>58</t>
  </si>
  <si>
    <t>75B421</t>
  </si>
  <si>
    <t>STOJANOVÁ ŘADA PRO 2 STOJANY - DODÁVKA</t>
  </si>
  <si>
    <t>59</t>
  </si>
  <si>
    <t>75B427</t>
  </si>
  <si>
    <t>STOJANOVÁ ŘADA PRO 2 STOJANY - MONTÁŽ</t>
  </si>
  <si>
    <t>60</t>
  </si>
  <si>
    <t>75B471</t>
  </si>
  <si>
    <t>KABELOVÝ ROŠT VODOROVNÝ - DODÁVKA</t>
  </si>
  <si>
    <t>61</t>
  </si>
  <si>
    <t>75B477</t>
  </si>
  <si>
    <t>KABELOVÝ ROŠT VODOROVNÝ - MONTÁŽ</t>
  </si>
  <si>
    <t>62</t>
  </si>
  <si>
    <t>75B481</t>
  </si>
  <si>
    <t>KABELOVÝ ROŠT SVISLÝ - DODÁVKA</t>
  </si>
  <si>
    <t>63</t>
  </si>
  <si>
    <t>75B487</t>
  </si>
  <si>
    <t>KABELOVÝ ROŠT SVISLÝ - MONTÁŽ</t>
  </si>
  <si>
    <t>64</t>
  </si>
  <si>
    <t>75B6A1</t>
  </si>
  <si>
    <t>USMĚRŇOVAČ 24 V/60 A - DODÁVKA</t>
  </si>
  <si>
    <t>65</t>
  </si>
  <si>
    <t>75B6G7</t>
  </si>
  <si>
    <t>USMĚRŇOVAČ - MONTÁŽ</t>
  </si>
  <si>
    <t>66</t>
  </si>
  <si>
    <t>75B6M1R</t>
  </si>
  <si>
    <t>BEZÚDRŽBOVÁ BATERIE 24 V/150 AH - DODÁVKA</t>
  </si>
  <si>
    <t>67</t>
  </si>
  <si>
    <t>75B6T7</t>
  </si>
  <si>
    <t>BATERIE - MONTÁŽ</t>
  </si>
  <si>
    <t>68</t>
  </si>
  <si>
    <t>75B742</t>
  </si>
  <si>
    <t>OCHRANNÁ OPATŘENÍ PROTI ATMOSFÉRICKÝM VLIVŮM - JEDNOKOLEJNÁ TRAŤ BEZ TRAKCÍ</t>
  </si>
  <si>
    <t>69</t>
  </si>
  <si>
    <t>75C911</t>
  </si>
  <si>
    <t>SNÍMAČ POČÍTAČE NÁPRAV - DODÁVKA</t>
  </si>
  <si>
    <t>70</t>
  </si>
  <si>
    <t>75C917</t>
  </si>
  <si>
    <t>SNÍMAČ POČÍTAČE NÁPRAV - MONTÁŽ</t>
  </si>
  <si>
    <t>71</t>
  </si>
  <si>
    <t>75C931R</t>
  </si>
  <si>
    <t>SKŘÍŇ S POČÍTAČI NÁPRAV 6 BODŮ/3 ÚSEKY - DODÁVKA</t>
  </si>
  <si>
    <t>72</t>
  </si>
  <si>
    <t>75C937R</t>
  </si>
  <si>
    <t>SKŘÍŇ S POČÍTAČI NÁPRAV 6 BODŮ/3 ÚSEKY - MONTÁŽ</t>
  </si>
  <si>
    <t>73</t>
  </si>
  <si>
    <t>75D111</t>
  </si>
  <si>
    <t>SKŘÍŇ LOGIKY RELÉOVÉHO PŘEJEZDOVÉHO ZABEZPEČOVACÍHO ZAŘÍZENÍ - DODÁVKA</t>
  </si>
  <si>
    <t>74</t>
  </si>
  <si>
    <t>75D117</t>
  </si>
  <si>
    <t>SKŘÍŇ LOGIKY RELÉOVÉHO PŘEJEZDOVÉHO ZABEZPEČOVACÍHO ZAŘÍZENÍ - MONTÁŽ</t>
  </si>
  <si>
    <t>75D161</t>
  </si>
  <si>
    <t>RELÉOVÝ DOMEK (DO 9 M2) PREFABRIKOVANÝ, IZOLOVANÝ, S KLIMATIZACÍ A VNITŘNÍ KABELIZACÍ - DODÁVKA</t>
  </si>
  <si>
    <t>Reléový domek PZS s nuceným větráním, valbovou střechou a stříškou u vstupu.</t>
  </si>
  <si>
    <t>76</t>
  </si>
  <si>
    <t>75D167</t>
  </si>
  <si>
    <t>RELÉOVÝ DOMEK (DO 9 M2) PREFABRIKOVANÝ - MONTÁŽ</t>
  </si>
  <si>
    <t>77</t>
  </si>
  <si>
    <t>75D211</t>
  </si>
  <si>
    <t>VÝSTRAŽNÍK SE ZÁVOROU, 1 SKŘÍŇ - DODÁVKA</t>
  </si>
  <si>
    <t>včetně označovacího pásu</t>
  </si>
  <si>
    <t>78</t>
  </si>
  <si>
    <t>75D217</t>
  </si>
  <si>
    <t>VÝSTRAŽNÍK SE ZÁVOROU, 1 SKŘÍŇ - MONTÁŽ</t>
  </si>
  <si>
    <t>79</t>
  </si>
  <si>
    <t>75D221</t>
  </si>
  <si>
    <t>VÝSTRAŽNÍK BEZ ZÁVORY, 1 SKŘÍŇ - DODÁVKA</t>
  </si>
  <si>
    <t>80</t>
  </si>
  <si>
    <t>75D227</t>
  </si>
  <si>
    <t>VÝSTRAŽNÍK BEZ ZÁVORY, 1 SKŘÍŇ - MONTÁŽ</t>
  </si>
  <si>
    <t>81</t>
  </si>
  <si>
    <t>75D261</t>
  </si>
  <si>
    <t>PŘEJEZDNÍK - DODÁVKA</t>
  </si>
  <si>
    <t>82</t>
  </si>
  <si>
    <t>75D267</t>
  </si>
  <si>
    <t>PŘEJEZDNÍK - MONTÁŽ</t>
  </si>
  <si>
    <t>83</t>
  </si>
  <si>
    <t>75D271</t>
  </si>
  <si>
    <t>ZAŘÍZENÍ (PZZ) PRO NEVIDOMÉ - DODÁVKA</t>
  </si>
  <si>
    <t>84</t>
  </si>
  <si>
    <t>75D277</t>
  </si>
  <si>
    <t>ZAŘÍZENÍ (PZZ) PRO NEVIDOMÉ - MONTÁŽ</t>
  </si>
  <si>
    <t>85</t>
  </si>
  <si>
    <t>75E117</t>
  </si>
  <si>
    <t>DOZOR PRACOVNÍKŮ PROVOZOVATELE PŘI PRÁCI NA ŽIVÉM ZAŘÍZENÍ</t>
  </si>
  <si>
    <t>86</t>
  </si>
  <si>
    <t>75E127</t>
  </si>
  <si>
    <t>CELKOVÁ PROHLÍDKA ZAŘÍZENÍ A VYHOTOVENÍ REVIZNÍ ZPRÁVY</t>
  </si>
  <si>
    <t>HOD</t>
  </si>
  <si>
    <t>87</t>
  </si>
  <si>
    <t>75E157</t>
  </si>
  <si>
    <t>Přezkoušení a regulace návěstidel</t>
  </si>
  <si>
    <t>5 výstražníků</t>
  </si>
  <si>
    <t>88</t>
  </si>
  <si>
    <t>75E197</t>
  </si>
  <si>
    <t>PŘÍPRAVA A CELKOVÉ ZKOUŠKY PŘEJEZDOVÉHO ZABEZPEČOVACÍHO ZAŘÍZENÍ PRO JEDNU KOLEJ</t>
  </si>
  <si>
    <t>89</t>
  </si>
  <si>
    <t>75E1B7</t>
  </si>
  <si>
    <t>REGULACE A ZKOUŠENÍ ZABEZPEČOVACÍHO ZAŘÍZENÍ</t>
  </si>
  <si>
    <t>90</t>
  </si>
  <si>
    <t>75E1C7</t>
  </si>
  <si>
    <t>PROTOKOL UTZ</t>
  </si>
  <si>
    <t>91</t>
  </si>
  <si>
    <t>75E321</t>
  </si>
  <si>
    <t>PŘENOSNÝ POČÍTAČ PRO PŘENOS DAT</t>
  </si>
  <si>
    <t>Dodávka zařízení pro snímání výstupních dat.</t>
  </si>
  <si>
    <t>92</t>
  </si>
  <si>
    <t>75I221</t>
  </si>
  <si>
    <t>KABEL ZEMNÍ DVOUPLÁŠŤOVÝ BEZ PANCÍŘE PRŮMĚRU ŽÍLY 0,8 MM DO 5XN</t>
  </si>
  <si>
    <t>KMČTYŘKA</t>
  </si>
  <si>
    <t>93</t>
  </si>
  <si>
    <t>75I22X</t>
  </si>
  <si>
    <t>KABEL ZEMNÍ DVOUPLÁŠŤOVÝ BEZ PANCÍŘE PRŮMĚRU ŽÍLY 0,8 MM - MONTÁŽ</t>
  </si>
  <si>
    <t>94</t>
  </si>
  <si>
    <t>75I911</t>
  </si>
  <si>
    <t>OPTOTRUBKA HDPE PRŮMĚRU DO 40 MM</t>
  </si>
  <si>
    <t>95</t>
  </si>
  <si>
    <t>75I91X</t>
  </si>
  <si>
    <t>OPTOTRUBKA HDPE - MONTÁŽ</t>
  </si>
  <si>
    <t>96</t>
  </si>
  <si>
    <t>75I961</t>
  </si>
  <si>
    <t>OPTOTRUBKA - HERMETIZACE ÚSEKU DO 2000 M</t>
  </si>
  <si>
    <t>ÚSEK</t>
  </si>
  <si>
    <t>97</t>
  </si>
  <si>
    <t>75I962</t>
  </si>
  <si>
    <t>OPTOTRUBKA - KALIBRACE</t>
  </si>
  <si>
    <t>98</t>
  </si>
  <si>
    <t>75IA11</t>
  </si>
  <si>
    <t>OPTOTRUBKOVÁ SPOJKA PRŮMĚRU DO 40 MM</t>
  </si>
  <si>
    <t>99</t>
  </si>
  <si>
    <t>75IA1X</t>
  </si>
  <si>
    <t>OPTOTRUBKOVÁ SPOJKA - MONTÁŽ</t>
  </si>
  <si>
    <t>100</t>
  </si>
  <si>
    <t>75IA61</t>
  </si>
  <si>
    <t>OPTOTRUBKOVÁ KONCOKA S VENTILKEM PRŮMĚRU DO 40 MM</t>
  </si>
  <si>
    <t>ukončení u St.1</t>
  </si>
  <si>
    <t>101</t>
  </si>
  <si>
    <t>75ID11</t>
  </si>
  <si>
    <t>PLASTOVÁ ZEMNÍ KOMORA PRO ULOŽENÍ REZERVY - DODÁVKA</t>
  </si>
  <si>
    <t>102</t>
  </si>
  <si>
    <t>75ID1X</t>
  </si>
  <si>
    <t>PLASTOVÁ ZEMNÍ KOMORA PRO ULOŽENÍ REZERVY - MONTÁŽ</t>
  </si>
  <si>
    <t>103</t>
  </si>
  <si>
    <t>75IEC3</t>
  </si>
  <si>
    <t>VENKOVNÍ TELEFONNÍ OBJEKT V OBJEKTU</t>
  </si>
  <si>
    <t>104</t>
  </si>
  <si>
    <t>75IECX</t>
  </si>
  <si>
    <t>VENKOVNÍ TELEFONNÍ OBJEKT - MONTÁŽ</t>
  </si>
  <si>
    <t>105</t>
  </si>
  <si>
    <t>75IH11</t>
  </si>
  <si>
    <t>UKONČENÍ KABELU CELOPLASTOVÉHO BEZ PANCÍŘE DO 40 ŽIL</t>
  </si>
  <si>
    <t>106</t>
  </si>
  <si>
    <t>75IH31</t>
  </si>
  <si>
    <t>UKONČENÍ KABELU FORMA KABELOVÁ DÉLKY DO 0,5 M DO 5XN</t>
  </si>
  <si>
    <t>107</t>
  </si>
  <si>
    <t>75IH9X</t>
  </si>
  <si>
    <t>UKONČENÍ KABELU ŠTÍTEK KABELOVÝ - MONTÁŽ</t>
  </si>
  <si>
    <t>108</t>
  </si>
  <si>
    <t>75IH9Y</t>
  </si>
  <si>
    <t>UKONČENÍ KABELU ŠTÍTEK KABELOVÝ - DEMONTÁŽ</t>
  </si>
  <si>
    <t>109</t>
  </si>
  <si>
    <t>75II11</t>
  </si>
  <si>
    <t>SPOJKA PRO CELOPLASTOVÉ KABELY BEZ PANCÍŘE DO 100 ŽIL</t>
  </si>
  <si>
    <t>110</t>
  </si>
  <si>
    <t>75II1X</t>
  </si>
  <si>
    <t>SPOJKA PRO CELOPLASTOVÉ KABELY BEZ PANCÍŘE - MONTÁŽ</t>
  </si>
  <si>
    <t>111</t>
  </si>
  <si>
    <t>75IJ21</t>
  </si>
  <si>
    <t>MĚŘENÍ ZKRÁCENÉ ZÁVĚREČNÉ DÁLKOVÉHO KABELU V OBOU SMĚRECH ZA PROVOZU</t>
  </si>
  <si>
    <t>ČTYŘKA</t>
  </si>
  <si>
    <t>Měření stávajících čtyřek TK před a po realizaci stavby.</t>
  </si>
  <si>
    <t>112</t>
  </si>
  <si>
    <t>75K671</t>
  </si>
  <si>
    <t>AKUMULÁTOROVÁ BATERIE - STOJAN/NOSIČ AKUMULÁTORŮ - DODÁVKA</t>
  </si>
  <si>
    <t>113</t>
  </si>
  <si>
    <t>75K67X</t>
  </si>
  <si>
    <t>AKUMULÁTOROVÁ BATERIE - STOJAN/NOSIČ AKUMULÁTORŮ - MONTÁŽ</t>
  </si>
  <si>
    <t>114</t>
  </si>
  <si>
    <t>Žebřík</t>
  </si>
  <si>
    <t>Žebřík pro údržbu světel výstražníků</t>
  </si>
  <si>
    <t>115</t>
  </si>
  <si>
    <t>Plechová skříň pro úschovu dokumentace v RD PZS (rozměr aspoň 400x500mm)</t>
  </si>
  <si>
    <t>116</t>
  </si>
  <si>
    <t>Okapový svod</t>
  </si>
  <si>
    <t>Dodávka zařízení   podle jeho typu a potřebného pomocného materiálu a  dopravy do staveništního skladu.zařízení  se měří v kusech (ks).Položka obsahuje všechny náklady na dodávku zařízení  včetně pomocného materiálu, náklady na dopravu do místa určení.</t>
  </si>
  <si>
    <t>117</t>
  </si>
  <si>
    <t>Dodávka a montáž podlahové krytiny do RD</t>
  </si>
  <si>
    <t>118</t>
  </si>
  <si>
    <t>OSTATNÍ POŽADAVKY - VYPRACOVÁNÍ DOKUMENTACE</t>
  </si>
  <si>
    <t>Dokumentace dodavatele - montážní výkresy</t>
  </si>
  <si>
    <t>119</t>
  </si>
  <si>
    <t>DEMONTÁŽ VÝSTRAŽNÉHO KŘÍŽE</t>
  </si>
  <si>
    <t>Demontáž vnějšího zařízení v kolejišti. Demontáž zařízení se měří v kusech (ks).Položka obsahuje všechny náklady na demontáž zařízení se všemi pomocnými a doplňujícími pracemi a součástmi, případné použití mechanizmů,náklady na mzdy</t>
  </si>
  <si>
    <t>120</t>
  </si>
  <si>
    <t>Zpráva posouzení bezpečnosti</t>
  </si>
  <si>
    <t>121</t>
  </si>
  <si>
    <t>KOMPLETNÍ GEODETICKÉ PRÁCE</t>
  </si>
  <si>
    <t>122</t>
  </si>
  <si>
    <t>DIAGNOSTIKA PZS S MÍSTNÍM VYČÍTÁNÍM DAT S GSM MODULEM</t>
  </si>
  <si>
    <t>Dodávka a montáž diagnostiky PZS s dálkovým vyčítáním dat s napojením na stávající systém na trati LDS-3.</t>
  </si>
  <si>
    <t>123</t>
  </si>
  <si>
    <t>SAMOLEPKA S ČÍSLEM PŘEJEZDU</t>
  </si>
  <si>
    <t>124</t>
  </si>
  <si>
    <t>Deska místního ovládání pro přejezd - dodávka</t>
  </si>
  <si>
    <t>dodávka a umístění požadované návěsti</t>
  </si>
  <si>
    <t>125</t>
  </si>
  <si>
    <t>Deska místního ovládání pro přejezd - montáž</t>
  </si>
  <si>
    <t>126</t>
  </si>
  <si>
    <t>Dodávka návěsti "Vlak se blíží k přejezdníku"</t>
  </si>
  <si>
    <t>127</t>
  </si>
  <si>
    <t>Montáž návěsti "Vlak se blíží k přejezdníku"</t>
  </si>
  <si>
    <t>128</t>
  </si>
  <si>
    <t>Servisní plošina se zábradlím pro údržbu pohonu závor</t>
  </si>
  <si>
    <t>129</t>
  </si>
  <si>
    <t>Atypický výložník pro výstražník</t>
  </si>
  <si>
    <t>130</t>
  </si>
  <si>
    <t>1-YY do 1 x 35 mm2, kabel s plastovou izolací</t>
  </si>
  <si>
    <t>zahrnuje veškeré náklady spojené s objednatelem požadovanými pracemi</t>
  </si>
  <si>
    <t>D.4</t>
  </si>
  <si>
    <t>Ostatní technologická zařízení</t>
  </si>
  <si>
    <t xml:space="preserve">  SO 90-90</t>
  </si>
  <si>
    <t>Likvidace odpadů včetně dopravy</t>
  </si>
  <si>
    <t>SO 90-90</t>
  </si>
  <si>
    <t>R015112</t>
  </si>
  <si>
    <t>POPLATKY ZA LIKVIDACŮ ODPADŮ NEKONTAMINOVANÝCH - 17 05 04 VYTĚŽENÉ ZEMINY A HORNINY - II. TŘÍDA TĚŽITELNOSTI VČETNĚ DOPRAVY</t>
  </si>
  <si>
    <t>24,650+810,82+71,73+434,671+1863,9+411,3+118,8=3 735.871 [A]</t>
  </si>
  <si>
    <t>1. Položka obsahuje: 
 – veškeré poplatky provozovateli skládky, recyklační linky nebo jiného zařízení na zpracování nebo likvidaci odpadů související s převzetím, uložením, zpracováním nebo likvidací odpadu 
 – náklady spojené s dopravou odpadu z místa stavby na místo převzetí provozovatelem skládky, recyklační linky nebo jiného zařízení na zpracování nebo likvidaci odpadů 
2. Položka neobsahuje: 
- 
3. Způsob měření: 
Tunou se rozumí hmotnost odpadu vytříděného v souladu se zákonem č. 185/2001 Sb., o nakládání s odpady, v platném znění.</t>
  </si>
  <si>
    <t>R015130</t>
  </si>
  <si>
    <t>908</t>
  </si>
  <si>
    <t>POPLATKY ZA LIKVIDACŮ ODPADŮ NEKONTAMINOVANÝCH - 17 03 02 VYBOURANÝ ASFALTOVÝ BETON BEZ DEHTU</t>
  </si>
  <si>
    <t>200,2+83,6=283.800 [A]</t>
  </si>
  <si>
    <t>POPLATKY ZA LIKVIDACŮ ODPADŮ NEKONTAMINOVANÝCH - 17 01 01 BETON Z DEMOLIC OBJEKTŮ, ZÁKLADŮ TV VČETNĚ DOPRAVY</t>
  </si>
  <si>
    <t>10,113+1,2+11,19=22.503 [A]</t>
  </si>
  <si>
    <t>R015150</t>
  </si>
  <si>
    <t>904</t>
  </si>
  <si>
    <t>POPLATKY ZA LIKVIDACŮ ODPADŮ NEKONTAMINOVANÝCH - 17 05 08 ŠTĚRK Z KOLEJIŠTĚ (ODPAD PO RECYKLACI) VČETNĚ DOPRAVY</t>
  </si>
  <si>
    <t>2779,243=2 779.243 [A]</t>
  </si>
  <si>
    <t>R015160</t>
  </si>
  <si>
    <t>0,5+4=4.500 [A]</t>
  </si>
  <si>
    <t>R015250</t>
  </si>
  <si>
    <t>905</t>
  </si>
  <si>
    <t>POPLATKY ZA LIKVIDACŮ ODPADŮ NEKONTAMINOVANÝCH - 17 02 03 POLYETYLÉNOVÉ PODLOŽKY (ŽEL. SVRŠEK) VČETNĚ DOPRAVY</t>
  </si>
  <si>
    <t>0,078=0.078 [A]</t>
  </si>
  <si>
    <t>R015260</t>
  </si>
  <si>
    <t>906</t>
  </si>
  <si>
    <t>POPLATKY ZA LIKVIDACŮ ODPADŮ NEKONTAMINOVANÝCH - 07 02 99 PRYŽOVÉ PODLOŽKY (ŽEL. SVRŠEK) VČETNĚ DOPRAVY</t>
  </si>
  <si>
    <t>0,811=0.811 [A]</t>
  </si>
  <si>
    <t>R015330</t>
  </si>
  <si>
    <t>909</t>
  </si>
  <si>
    <t>POPLATKY ZA LIKVIDACŮ ODPADŮ NEKONTAMINOVANÝCH - 17 05 04 KAMENNÁ SUŤ VČETNĚ DOPRAVY</t>
  </si>
  <si>
    <t>323,04+16,56=339.600 [A]</t>
  </si>
  <si>
    <t>R015520</t>
  </si>
  <si>
    <t>907</t>
  </si>
  <si>
    <t>POPLATKY ZA LIKVIDACŮ ODPADŮ NEBEZPEČNÝCH - 17 02 04* ŽELEZNIČNÍ PRAŽCE DŘEVĚNÉ VČETNĚ DOPRAVY</t>
  </si>
  <si>
    <t>19,680=19.680 [A]</t>
  </si>
  <si>
    <t xml:space="preserve">  SO 98-98</t>
  </si>
  <si>
    <t>Všeobecný objekt</t>
  </si>
  <si>
    <t>SO 98-98</t>
  </si>
  <si>
    <t>02520</t>
  </si>
  <si>
    <t>ZKOUŠENÍ MATERIÁLŮ NEZÁVISLOU ZKUŠEBNOU</t>
  </si>
  <si>
    <t>KPL</t>
  </si>
  <si>
    <t>laboratorní rozbor kolejového lože</t>
  </si>
  <si>
    <t>zahrnuje veškeré náklady spojené s objednatelem požadovanými zkouškami</t>
  </si>
  <si>
    <t>02720</t>
  </si>
  <si>
    <t>POMOC PRÁCE ZŘÍZ NEBO ZAJIŠŤ REGULACI A OCHRANU DOPRAVY</t>
  </si>
  <si>
    <t>- pasport objízdních tras před a po výstavbě  
- případná oprava komunikací objízdných tras před, během a po výstavbě vzniklá vlivem zvýšení intenzity dopravy</t>
  </si>
  <si>
    <t>zahrnuje veškeré náklady spojené s objednatelem požadovanými zařízeními</t>
  </si>
  <si>
    <t>02730</t>
  </si>
  <si>
    <t>POMOC PRÁCE ZŘÍZ NEBO ZAJIŠŤ OCHRANU INŽENÝRSKÝCH SÍTÍ</t>
  </si>
  <si>
    <t>- vytyčení inženýrský sítí  
- případná ochrana a přeložka inženýrských sítí</t>
  </si>
  <si>
    <t>02910</t>
  </si>
  <si>
    <t>OSTATNÍ POŽADAVKY - ZEMĚMĚŘIČSKÁ MĚŘENÍ</t>
  </si>
  <si>
    <t>veškeré geodetické práce před a během výstavby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</si>
  <si>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</si>
  <si>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</si>
  <si>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</si>
  <si>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geodetická dokumentace skutečného provedení stavby</t>
  </si>
  <si>
    <t>02944</t>
  </si>
  <si>
    <t>OSTAT POŽADAVKY - DOKUMENTACE SKUTEČ PROVEDENÍ V DIGIT FORMĚ</t>
  </si>
  <si>
    <t>vč. vypracování v listinnné formě</t>
  </si>
  <si>
    <t>02950</t>
  </si>
  <si>
    <t>OSTATNÍ POŽADAVKY - POSUDKY, KONTROLY, REVIZNÍ ZPRÁVY</t>
  </si>
  <si>
    <t>geotechnické posudky, autorský dozor, zkoušky betonu</t>
  </si>
  <si>
    <t>02990</t>
  </si>
  <si>
    <t>OSTATNÍ POŽADAVKY - 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</si>
  <si>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</si>
  <si>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VSEOB001</t>
  </si>
  <si>
    <t>Osvědčení o shodě notifikovanou osobou</t>
  </si>
  <si>
    <t>[bez vazby na CS]</t>
  </si>
  <si>
    <t>Zajištění vydání osvědčení o shodě notifikovanou osobou v předepsaném rozsahu a počtu dle VTP a ZTP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</si>
  <si>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</si>
  <si>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VSEOB002</t>
  </si>
  <si>
    <t>Osvědčení o bezpečnosti před uvedením do provozu</t>
  </si>
  <si>
    <t>Zajištění vydání osvědčení o bezpečnosti před uvedením do provozu v předepsaném rozsahu a počtu dle VTP a ZTP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</si>
  <si>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</si>
  <si>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VSEOB003</t>
  </si>
  <si>
    <t>Nájmy hrazené zhotovitelem</t>
  </si>
  <si>
    <t>místo pro deponování materiálů aj. prostředků pro zhotovení stavby</t>
  </si>
  <si>
    <t>E.1.1.1</t>
  </si>
  <si>
    <t>Železniční svršek</t>
  </si>
  <si>
    <t xml:space="preserve">  SO 01</t>
  </si>
  <si>
    <t>SO 01</t>
  </si>
  <si>
    <t>1220*1,3*0,15*1,8+3,584*1,8=434.671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</si>
  <si>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</si>
  <si>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stávající staničníky a betonové patky výstroje trati</t>
  </si>
  <si>
    <t>17*0,15+(17+10)*0,4*0,4*0,8*2,5=11.190 [A]</t>
  </si>
  <si>
    <t>odstraněné kolejové lože - (425,792-256)*1,808=306.984 [A] 
odpad ze strojního čištění - 2279*0,6*1,808=2 472.259 [B] 
Celkem: A+B=2 779.243 [C]</t>
  </si>
  <si>
    <t>(242+146+100)*2*0,00008=0.078 [A]</t>
  </si>
  <si>
    <t>(242+146+1999+100)*2*0,000163=0.811 [A]</t>
  </si>
  <si>
    <t>(146+100)*0,08=19.680 [A]</t>
  </si>
  <si>
    <t>12583A</t>
  </si>
  <si>
    <t>VYKOPÁVKY ZE ZEMNÍKŮ A SKLÁDEK TŘ. II - BEZ DOPRAVY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</si>
  <si>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</si>
  <si>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12924R</t>
  </si>
  <si>
    <t>ČIŠTĚNÍ KRAJNIC OD NÁNOSU TL. DO 200MM BEZ DOPRAVY</t>
  </si>
  <si>
    <t>1220*1,3=1 586.000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</si>
  <si>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</si>
  <si>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jámy pro výstroj trati - 28*0,4*0,4*0,8=3.584 [A]</t>
  </si>
  <si>
    <t>Komunikace</t>
  </si>
  <si>
    <t>512550R</t>
  </si>
  <si>
    <t>KOLEJOVÉ LOŽE - ZŘÍZENÍ Z KAMENIVA HRUBÉHO DRCENÉHO (ŠTĚRK)</t>
  </si>
  <si>
    <t>686+22=708.000 [A]</t>
  </si>
  <si>
    <t>1. Položka obsahuje:  
 – dodávku, dopravu a uložení kameniva předepsané specifikace a frakce v požadované míře zhutnění  
2. Položka neobsahuje:  
 X  
3. Způsob měření:  
Měří se objem kolejového lože v projektovaném profilu.</t>
  </si>
  <si>
    <t>513550R</t>
  </si>
  <si>
    <t>KOLEJOVÉ LOŽE - DOPLNĚNÍ Z KAMENIVA HRUBÉHO DRCENÉHO (ŠTĚRK)</t>
  </si>
  <si>
    <t>20+1368=1 388.000 [A]</t>
  </si>
  <si>
    <t>514000</t>
  </si>
  <si>
    <t>KOLEJOVÉ LOŽE - PROČIŠTĚNÍ</t>
  </si>
  <si>
    <t>1036*2,2=2 279.200 [A]</t>
  </si>
  <si>
    <t>1. Položka obsahuje:  
 – veškeré práce a materiál obsažený v názvu položky  
2. Položka neobsahuje:  
 – případné doplnění lože, vykazuje se položkami 5135x0  
 – poplatek za likvidaci odpadů (nacení se dle SSD 0)  
3. Způsob měření:  
Měří se metr krychlový kolejového lože ve stavu před pročištěním, tj. před odečtením odpadního materiálu.</t>
  </si>
  <si>
    <t>528331</t>
  </si>
  <si>
    <t>KOLEJ 49 E1, ROZD. "U", BEZSTYKOVÁ, PR. BET. PODKLADNICOVÝ, UP. TUHÉ</t>
  </si>
  <si>
    <t>bet. pražce SB8, rozšíření rozchodu v délce 192,9 m na +10mm (otočené obě podkladnice a klínová podložka v jednom páse)</t>
  </si>
  <si>
    <t>1. Položka obsahuje:  
 – defektoskopické zkoušky kolejnic, jsou-li vyžadovány  
 – dodávku uvedeného typu kolejnic, pražců (popř. mostnic), upevňovadel a drobného kolejiva v uvedeném rozdělení koleje pro normální rozchod kolejí (1435 mm)  
 – montáž kolejových polí ze součástí železničního svršku uvedených typů na montážní základně, popř. přímo na staveništi nebo strojní linkou  
 – dopravu smontovaných kolejových polí nebo součástí z montážní základny na místo určení, pokud si to zvolená technologie pokládky vyžaduje  
 – zřízení koleje pomocí kolejových polí za použití vhodného kladecího prostředku  
 – sespojkování kolejových polí bez jejich svaření  
  – směrovou a výškovou úpravu koleje do předepsané polohy včetně stabilizace kolejového lože  
 – očištění a naolejování spojkových a svěrkových šroubů před zahájením provozu  
 – pomocné a dokončovací práce  
 – případné ztížení práce při překážách na jedné nebo obou stranách, v tunelu i při rekonstrukcích  
2. Položka neobsahuje:  
 – zřízení kolejového lože  
 – svařování kolejnic do bezstykové koleje  
 – broušení koleje  
 – případnou dodávku a montáž pražcových kotev  
 – následnou úpravu směrového a výškového uspořádání koleje  
3. Způsob měření:  
Měří se délka koleje ve smyslu ČSN 73 6360, tj. v ose koleje.</t>
  </si>
  <si>
    <t>541311R</t>
  </si>
  <si>
    <t>ZDVIH KOLEJE NA PRAŽCÍCH DŘEVĚNÝCH OD 0 DO 200 MM</t>
  </si>
  <si>
    <t>1. Položka obsahuje:  
 – veškeré práce spojené s výškovým zdvihem kolejového roštu včetně doplnění a úpravy štěrkového lože  
 – příplatky za ztížené podmínky při práci v koleji, např. překážky po stranách koleje, práci v tunelu apod.  
2. Položka neobsahuje:  
 – zrušení a znovuzřízení bezstykové koleje  
3. Způsob měření:  
Měří se délka koleje ve smyslu ČSN 73 6360, tj. v ose koleje.</t>
  </si>
  <si>
    <t>542111</t>
  </si>
  <si>
    <t>SMĚROVÉ A VÝŠKOVÉ VYROVNÁNÍ KOLEJE NA PRAŽCÍCH DŘEVĚNÝCH DO 0,05 M</t>
  </si>
  <si>
    <t>v km 0,999 610 - 1,050 000</t>
  </si>
  <si>
    <t>1. Položka obsahuje:  
 – podbíjení pražců, vyrovnání nivelety stávající koleje nebo výhybkové konstrukce do 50 mm při zapojování na novostavbu (přechodový úsek)  
 – příplatky za ztížené podmínky při práci v koleji, např. překážky po stranách koleje, práci v tunelu apod.  
2. Položka neobsahuje:  
 – případné doplnění štěrkového lože  
3. Způsob měření:  
Měří se délka koleje ve smyslu ČSN 73 6360, tj. v ose koleje.</t>
  </si>
  <si>
    <t>542121</t>
  </si>
  <si>
    <t>SMĚROVÉ A VÝŠKOVÉ VYROVNÁNÍ KOLEJE NA PRAŽCÍCH BETONOVÝCH DO 0,05 M</t>
  </si>
  <si>
    <t>v km 2,322 471 - 2,371 846</t>
  </si>
  <si>
    <t>543211</t>
  </si>
  <si>
    <t>VÝMĚNA JEDNOTLIVÉHO PRAŽCE DŘEVĚNÉHO, UPEVNĚNÍ TUHÉ</t>
  </si>
  <si>
    <t>1. Položka obsahuje:  
 – dodávku a uložení vyměňovaného materiálu, ať nového, regenerovaného nebo vyzískaného  
 – doplnění podložek, spojkových šroubů, svěrkových šroubů, matic a dvojitých pružných kroužků apod.  
 – naložení a odvoz demontovaného materiálu do skladu nebo na likvidaci  
 – příplatky za ztížené podmínky při práci v koleji, např. překážky po stranách koleje, práci v tunelu ap.  
2. Položka neobsahuje:  
 – poplatek za likvidaci odpadů (nacení se dle SSD 0)  
3. Způsob měření:  
Udává se počet kusů kompletní konstrukce nebo práce.</t>
  </si>
  <si>
    <t>543411R</t>
  </si>
  <si>
    <t>VÝMĚNA UPEVNĚNÍ (ŠROUBŮ, SPON, SVĚREK, KROUŽKŮ) TUHÉHO</t>
  </si>
  <si>
    <t>PÁR</t>
  </si>
  <si>
    <t>v km 0,999610 - 2,085920</t>
  </si>
  <si>
    <t>1. Položka obsahuje:  
 – dodávku a uložení vyměňovaného materiálu, ať nového, regenerovaného nebo vyzískaného  
 – případné doplnění ostatního drobného kolejiva  
 – naložení a odvoz demontovaného materiálu do skladu nebo na likvidaci  
 – příplatky za ztížené podmínky při práci v koleji, např. překážky po stranách koleje, práci v tunelu ap.  
2. Položka neobsahuje:  
 X  
3. Způsob měření:  
Udává se vždy pár, tj. po dvou kusech úložných ploch kolejnice na každém pražci.</t>
  </si>
  <si>
    <t>543430R</t>
  </si>
  <si>
    <t>VÝMĚNA PODLOŽEK POD KOLEJNICEMI</t>
  </si>
  <si>
    <t>v km 0,865236 - 2,085920</t>
  </si>
  <si>
    <t>1. Položka obsahuje:  
 – dodávku a uložení vyměňovaného materiálu, ať nového, regenerovaného nebo vyzískaného  
 – případné doplnění ostatního drobného kolejiva  
 – naložení a odvoz demontovaného materiálu do skladu nebo na likvidaci  
 – příplatky za ztížené podmínky při práci v koleji, např. překážky po stranách koleje, práci v tunelu ap.  
2. Položka neobsahuje:  
 – poplatek za likvidaci odpadů (nacení se dle SSD 0)  
3. Způsob měření:  
Udává se vždy pár, tj. po dvou kusech úložných ploch kolejnice na každém pražci.</t>
  </si>
  <si>
    <t>545122</t>
  </si>
  <si>
    <t>SVAR KOLEJNIC (STEJNÉHO TVARU) 49 E1, T SPOJITĚ</t>
  </si>
  <si>
    <t>Jednotlivým svarem se rozumí svar, který splňuje některé z následujících kriterií:  
–  počet svarů v jednom objektu je menší než 20 ks  
–  při vevařování lepených izolovaných styků a dilatačních zařízení do kolejí  
–  závěrný svar při zřizování bezstykové koleje ve smyslu předpisu S3/2  
Svar, který nesplňuje ani jedno z výše uvedených kriterií, je svar průběžný  
1. Položka obsahuje:  
 – úpravu koleje nebo výhybky, tj. povolení upevňovadel do vzdálenosti předepsané předpisem S3/2, jejich případná ojedinělá výměna, úprava dilatačních spar, vyrovnání kolejnic výškové a směrové, podbití stykových pražců, demontáž spojek a jejich odvoz na určené místo nebo do šrotu, případné obroušení nutných ploch apod., tak, aby mohl být vyhotoven svar, utažení upevňovadel  
–  úpravu kolejového lože pro nasazení formy, zpětnou úprava do profilu  
 – svaření kolejnic nebo části výhybek, opracování a obroušení svaru  
 – úprava koleje nebo výhybkové konstrukce do stavu před svařováním  
 – příplatky za ztížené podmínky při práci v koleji, např. překážky po stranách koleje, práci v tunelu ap.  
2. Položka neobsahuje:  
 – případné řezání koleje  
3. Způsob měření:  
Udává se počet kusů kompletní konstrukce nebo práce.</t>
  </si>
  <si>
    <t>549210R</t>
  </si>
  <si>
    <t>PRAŽCOVÁ KOTVA V NOVĚ ZŘIZOVANÉ KOLEJI</t>
  </si>
  <si>
    <t>z toho 141 ks s antikorozní úpravou</t>
  </si>
  <si>
    <t>1. Položka obsahuje:  
 – dodávku a montáž pražcové kotvy  
 – případné odhrabání štěrku v místě zabudování pražcové kotvy bez ohledu na ulehlost  
 – po dokončení montáže navrácení štěrku na původní místo a uvedení koleje do normového stavu  
 – příplatky za ztížené podmínky při práci v koleji, např. překážky po stranách koleje, práci v tunelu ap.  
2. Položka neobsahuje:  
 X  
3. Způsob měření:  
Udává se počet kusů kompletní konstrukce nebo práce.</t>
  </si>
  <si>
    <t>549331</t>
  </si>
  <si>
    <t>ZŘÍZENÍ BEZSTYKOVÉ KOLEJE NA STÁVAJÍCÍCH ÚSECÍCH V KOLEJI</t>
  </si>
  <si>
    <t>1. Položka obsahuje:  
 – úprava dilatačních spár a následné utažení upevňovadel  
 – montážní přípravky na zajištění podmínek daných předpisem SŽDC S 3/2, zejména dodržení upínací teploty  
 – směrovou a výškovou úpravu koleje  
 – podbíjení pražců, vyrovnání nivelety koleje nebo výhybkové konstrukce do 50 mm při zapojování na novostavbu (přechodový úsek)  
 – příplatky za ztížené podmínky při práci v koleji, např. překážky po stranách koleje, práci v tunelu ap.  
2. Položka neobsahuje:  
 – případné doplnění kolejového lože  
 – svary  
3. Způsob měření:  
Měří se délka koleje ve smyslu ČSN 73 6360, tj. v ose koleje.</t>
  </si>
  <si>
    <t>Ostatní konstrukce a práce</t>
  </si>
  <si>
    <t>921930</t>
  </si>
  <si>
    <t>ANTIKOROZNÍ PROVEDENÍ UPEVŇOVADEL A JINÉHO DROBNÉHO KOLEJIVA</t>
  </si>
  <si>
    <t>99,6*2=199.200 [A]</t>
  </si>
  <si>
    <t>(Položka je příplatkovou jakožto materiálový rozdíl oproti standardnímu upevnění. Samostatně ji tedy nelze použít.)  
1. Položka obsahuje:  
 – antikorozní provedení určených částí upevnění žárovým zinkováním nebo jiným vhodným způsobem ve výrobním závodu  
 – příplatky za ztížené podmínky vyskytující se při zřízení kolejových vah, např. za překážky na straně koleje apod.  
2. Položka neobsahuje:  
 – dodávku materiálu, je součástí položek zřízení koleje nebo přejezdu  
3. Způsob měření:  
Měří se metr délkový.</t>
  </si>
  <si>
    <t>923121</t>
  </si>
  <si>
    <t>HEKTOMETROVNÍK</t>
  </si>
  <si>
    <t>1. Položka obsahuje:  
 – dodávku a osazení včetně nutných zemních prací a obetonování  
 – odrazky nebo retroreflexní fólie  
2. Položka neobsahuje:  
 X  
3. Způsob měření:  
Udává se počet kusů kompletní konstrukce nebo práce.</t>
  </si>
  <si>
    <t>923311</t>
  </si>
  <si>
    <t>PŘEDVĚSTNÍK N - TROJÚHELNÍKOVÝ ŠTÍT</t>
  </si>
  <si>
    <t>1. Položka obsahuje:  
 – dodávku a montáž návěsti v příslušném provedení na sloupek, popř. jinou podpůrnou konstrukci včetně upevňovacího a pomocného materiálu  
 – protikorozní úpravu, není-li tato provedena již z výroby nebo daná vlastnostmi použitého materiálu  
 – odrazky nebo retroreflexní fólie  
2. Položka neobsahuje:  
 – nosnou konstrukci, např. sloupek, konzolu apod. včetně základu a zemních prácí  
3. Způsob měření:  
Udává se počet kusů kompletní konstrukce nebo práce.</t>
  </si>
  <si>
    <t>923341</t>
  </si>
  <si>
    <t>RYCHLOSTNÍK N - TABULE</t>
  </si>
  <si>
    <t>923411</t>
  </si>
  <si>
    <t>NÁVĚST "VLAK SE BLÍŽÍ K ZASTÁVCE" - ZÁKLADNÍ TABULE</t>
  </si>
  <si>
    <t>923461R</t>
  </si>
  <si>
    <t>NÁVĚST "PŘEJEZDNÍK JE NA OPAČNÉ STRANĚ"</t>
  </si>
  <si>
    <t>923471</t>
  </si>
  <si>
    <t>SKLONOVNÍK</t>
  </si>
  <si>
    <t>923821</t>
  </si>
  <si>
    <t>SLOUPEK DN 60 PRO NÁVĚST</t>
  </si>
  <si>
    <t>1. Položka obsahuje:  
 – dodání a osazení sloupku v příslušném provedení včetně základu nebo patky a zemních prací  
 – protikorozní úpravu, není-li tato provedena již z výroby nebo daná vlastnostmi použitého materiálu  
2. Položka neobsahuje:  
 X  
3. Způsob měření:  
Udává se počet kusů kompletní konstrukce nebo práce.</t>
  </si>
  <si>
    <t>923941</t>
  </si>
  <si>
    <t>ZAJIŠŤOVACÍ ZNAČKA KONZOLOVÁ (K) VČETNĚ OCELOVÉHO SLOUPKU</t>
  </si>
  <si>
    <t>1. Položka obsahuje:  
 – geodetické zaměření a kontrolu připravenosti pro osazení značky  
 – dodávku konzolové zajišťovací značky a slopku v požadovaném provedení  
 – vykopání jamky, osazení a zabetonování sloupku a upevnění podpůrné konstrukce na sloupek  
 – nalepení nebo uchycení zajišťovací značky a další související práce  
 – všechny potřebné pomůcky, stroje, nářadí a pomocný materiál  
 – kontrolní měření  
 – vyhotovení příslušné dokumentace  
2. Položka neobsahuje:  
 X  
3. Způsob měření:  
Udává se počet kusů kompletní konstrukce nebo práce.</t>
  </si>
  <si>
    <t>923951</t>
  </si>
  <si>
    <t>ZAJIŠŤOVACÍ ZNAČKA KONZOLOVÁ (K) NA ZDI NEBO OSTĚNÍ TUNELU</t>
  </si>
  <si>
    <t>1. Položka obsahuje:  
 – geodetické zaměření a kontrolu připravenosti pro osazení značky  
 – vyvrtání otvoru požadovaného průměru, vlepení zajišťovací značky a další související práce  
 – dodávku a montáž konzolové zajišťovací značky v požadovaném provedení  
 – všechny potřebné pomůcky, stroje, nářadí a pomocný materiál  
 – kontrolní měření  
 – vyhotovení příslušné dokumentace  
2. Položka neobsahuje:  
 X  
3. Způsob měření:  
Udává se počet kusů kompletní konstrukce nebo práce.</t>
  </si>
  <si>
    <t>965010</t>
  </si>
  <si>
    <t>ODSTRANĚNÍ KOLEJOVÉHO LOŽE A DRÁŽNÍCH STEZEK</t>
  </si>
  <si>
    <t>(147,625+88,926)*1,8=425.792 [A]</t>
  </si>
  <si>
    <t>1. Položka obsahuje:  
 – odstranění kolejového lože ručně nebo mechanizací, a to po nebo bez sejmutí kolejového roštu  
 – příplatky za ztížené podmínky při práci v kolejišti, např. za překážky na straně koleje apod.  
 – naložení vybouraného materiálu na dopravní prostředek  
2. Položka neobsahuje:  
 – odvoz vybouraného materiálu do skladu nebo na likvidaci  
 – poplatky za likvidaci odpadů, nacení se položkami ze ssd 0  
3. Způsob měření:  
Měří se metry krychlové odtěženého kolejového lože v ulehlém (původním) stavu.</t>
  </si>
  <si>
    <t>965022</t>
  </si>
  <si>
    <t>ODSTRANĚNÍ KOLEJOVÉHO LOŽE A DRÁŽNÍCH STEZEK - ODVOZ NA MEZIDEPONII</t>
  </si>
  <si>
    <t>M3KM</t>
  </si>
  <si>
    <t>256*10=2 560.000 [A]</t>
  </si>
  <si>
    <t>1. Položka obsahuje:  
 – odvoz jakýmkoliv dopravním prostředkem a složení  
 – případné překládky na trase  
2. Položka neobsahuje:  
 – naložení vybouraného materiálu na dopravní prostředek (je zahrnuto ve zdrojové položce)  
 – poplatky za likvidaci odpadů, nacení se položkami ze ssd 0  
3. Způsob měření:  
Výměra je součtem součinů metrů krychlových vytěženého v rostlém (původním) stavu nebo vybouraného materiálu a jednotlivých vzdáleností v kilometrech.</t>
  </si>
  <si>
    <t>965113</t>
  </si>
  <si>
    <t>DEMONTÁŽ KOLEJE NA BETONOVÝCH PRAŽCÍCH DO KOLEJOVÝCH POLÍ S ODVOZEM NA MONTÁŽNÍ ZÁKLADNU S NÁSLEDNÝM ROZEBRÁNÍM</t>
  </si>
  <si>
    <t>213,831-156,687=57.144 [A] 
240,530-213,831=26.699 [B] 
322,471-258,689=63.782 [C] 
Celkem: A+B+C=147.625 [D]</t>
  </si>
  <si>
    <t>1. Položka obsahuje:  
 – uvolnění kolejového roštu z kolejového lože  
 – odstranění kolejnicových propojek, uzemnění a jiného vybavení  
 – případné rozřezání kolejového roštu  
 – úplné rozebrání koleje v místě demontáže do kolejových polí a jejich hrubé očištění  
 – naložení vybouraného materiálu na dopravní prostředek  
 – odvoz kolejových polí z místa demontáže na montážní základnu  
 – rozebrání kolejových polí na montážní základně do součástí  
 – příplatky za ztížené podmínky při práci v kolejišti, např. za překážky na straně koleje apod.   
 2. Položka neobsahuje:  
 – odvoz nevyhovujícího materiálu na likvidaci  
 – poplatky za likvidaci odpadů, nacení se položkami ze ssd 0  
3. Způsob měření:  
Měří se délka koleje ve smyslu ČSN 73 6360, tj. v ose koleje.</t>
  </si>
  <si>
    <t>965123</t>
  </si>
  <si>
    <t>DEMONTÁŽ KOLEJE NA DŘEVĚNÝCH PRAŽCÍCH DO KOLEJOVÝCH POLÍ S ODVOZEM NA MONTÁŽNÍ ZÁKLADNU S NÁSLEDNÝM ROZEBRÁNÍM</t>
  </si>
  <si>
    <t>156,687-85,920+258,689-240,530=88.926 [A]</t>
  </si>
  <si>
    <t>1. Položka obsahuje:  
 – uvolnění kolejového roštu z kolejového lože  
 – odstranění kolejnicových propojek, uzemnění a jiného vybavení  
 – případné rozřezání kolejového roštu  
 – úplné rozebrání koleje v místě demontáže do kolejových polí a jejich hrubé očištění  
 – naložení vybouraného materiálu na dopravní prostředek  
 – odvoz kolejových polí z místa demontáže na montážní základnu  
 – rozebrání kolejových polí na montážní základně do součástí  
 – příplatky za ztížené podmínky při práci v kolejišti, např. za překážky na straně koleje apod.  
2. Položka neobsahuje:  
 – odvoz nevyhovujícího materiálu na likvidaci  
 – poplatky za likvidaci odpadů, nacení se položkami ze ssd 0  
3. Způsob měření:  
Měří se délka koleje ve smyslu ČSN 73 6360, tj. v ose koleje.</t>
  </si>
  <si>
    <t>965821</t>
  </si>
  <si>
    <t>DEMONTÁŽ KILOMETROVNÍKU, HEKTOMETROVNÍKU, MEZNÍKU</t>
  </si>
  <si>
    <t>1. Položka obsahuje:  
 – zahrnuje veškeré činnosti, zařízení a materiál nutných k odstranění konstrukce  
 – naložení vybouraného materiálu na dopravní prostředek  
 – příplatky za ztížené podmínky při práci v kolejišti, např. za překážky na straně koleje apod.  
2. Položka neobsahuje:  
 – odvoz vybouraného materiálu do skladu nebo na likvidaci  
 – poplatky za likvidaci odpadů, nacení se položkami ze ssd 0  
3. Způsob měření:  
Udává se počet kusů kompletní konstrukce nebo práce.</t>
  </si>
  <si>
    <t>965841</t>
  </si>
  <si>
    <t>DEMONTÁŽ JAKÉKOLIV NÁVĚSTI</t>
  </si>
  <si>
    <t>965841R</t>
  </si>
  <si>
    <t>DEMONTÁŽ A ZPĚTNÁ MONTÁŽ JAKÉKOLIV NÁVĚSTI</t>
  </si>
  <si>
    <t>vč. nového betonového základu  
výstroj trati - 17 ks  
silniční značky - 2 ks</t>
  </si>
  <si>
    <t xml:space="preserve">  SO 01.1</t>
  </si>
  <si>
    <t>Železniční svršek - následná směrová a výšková úprava koleje</t>
  </si>
  <si>
    <t>SO 01.1</t>
  </si>
  <si>
    <t>1092*3,4*0,02=74.256 [A]</t>
  </si>
  <si>
    <t>542311R</t>
  </si>
  <si>
    <t>NÁSLEDNÁ ÚPRAVA SMĚROVÉHO A VÝŠKOVÉHO USPOŘÁDÁNÍ KOLEJE - PRAŽCE DŘEVĚNÉ NEBO OCELOVÉ</t>
  </si>
  <si>
    <t>km 1,050 - 2,086</t>
  </si>
  <si>
    <t>Položka obsahuje:  
- geodetické měření koleje pro následnou směrovou a výškovou úpravu koleje do předepsané polohy  
- následnou směrovou a výškovou úpravu koleje do předepsané polohy  
- kontrolní geodetické měření koleje a posouzení odchylek od předepsané polohy vzhledem k příslušným technickým normám  
Způsob měření:  
- Měří se délka koleje ve smyslu ČSN 73 6360, tj. v ose koleje.</t>
  </si>
  <si>
    <t>542312</t>
  </si>
  <si>
    <t>NÁSLEDNÁ ÚPRAVA SMĚROVÉHO A VÝŠKOVÉHO USPOŘÁDÁNÍ KOLEJE - PRAŽCE BETONOVÉ</t>
  </si>
  <si>
    <t>km 2,266 - 2,322</t>
  </si>
  <si>
    <t>E.1.1.2</t>
  </si>
  <si>
    <t>Železniční spodek</t>
  </si>
  <si>
    <t xml:space="preserve">  SO 02</t>
  </si>
  <si>
    <t>SO 02</t>
  </si>
  <si>
    <t>903,1*1,8+121,1*1,8+11,3*1,8=1 863.900 [A]</t>
  </si>
  <si>
    <t>12383A</t>
  </si>
  <si>
    <t>ODKOP PRO SPOD STAVBU SILNIC A ŽELEZNIC TŘ. II - BEZ DOPRAVY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</si>
  <si>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</si>
  <si>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pro šachty</t>
  </si>
  <si>
    <t>pro trativod a vsakovací potrubí</t>
  </si>
  <si>
    <t>17481R</t>
  </si>
  <si>
    <t>ZÁSYP JAM A RÝH Z NAKUPOVANÝCH MATERIÁLŮ</t>
  </si>
  <si>
    <t>pro trativod a šachty - ŠD fr. 16/32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</si>
  <si>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</si>
  <si>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17581R</t>
  </si>
  <si>
    <t>OBSYP POTRUBÍ A OBJEKTŮ Z NAKUPOVANÝCH MATERIÁLŮ</t>
  </si>
  <si>
    <t>pro trativod a šachty z ŠP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</si>
  <si>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</si>
  <si>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položka zahrnuje úpravu pláně včetně vyrovnání výškových rozdílů. Míru zhutnění určuje projekt.</t>
  </si>
  <si>
    <t>501101R</t>
  </si>
  <si>
    <t>ZŘÍZENÍ KONSTRUKČNÍ VRSTVY TĚLESA ŽELEZNIČNÍHO SPODKU ZE ŠTĚRKODRTI NOVÉ</t>
  </si>
  <si>
    <t>ŠD 0/32 - tl. 200mm</t>
  </si>
  <si>
    <t>ŠD 0/32 - tl. 200mm - 154,7=154.700 [A] 
ŠD 0/63 - tl. 500mm - 375,1=375.100 [B] 
Celkem: A+B=529.800 [C]</t>
  </si>
  <si>
    <t>1. Položka obsahuje:  
 – nákup a dodání štěrkodrtě v požadované kvalitě podle zadávací dokumentace  
 – očištění podkladu, případně zřízení spojovací vrstvy  
 – uložení štěrkodrtě dle předepsaného technologického předpisu  
 – zřízení podkladní nebo konstrukční vrstvy ze štěrkodrtě bez rozlišení šířky, pokládání vrstvy po etapách, případně dílčích vrstvách, včetně pracovních spar a spojů  
 – hutnění na předepsanou míru hutnění  
 – průkazní zkoušky, kontrolní zkoušky a kontrolní měření  
 – úpravu napojení, ukončení a těsnění podél odvodňovacích zařízení, vpustí, šachet apod.  
 – těsnění, tmelení a výplň spar a otvorů  
 – ošetření úložiště po celou dobu práce v něm vč. klimatických opatření  
 – ztížení v okolí inženýrských vedení, konstrukcí a objektů a jejich dočasné zajištění  
 – ztížení provádění včetně hutnění ve ztížených podmínkách a stísněných prostorech  
 – úpravu povrchu vrstvy  
2. Položka neobsahuje:  
 X  
3. Způsob měření:  
Měří se metr krychlový.</t>
  </si>
  <si>
    <t>501103R</t>
  </si>
  <si>
    <t>ZŘÍZENÍ KONSTRUKČNÍ VRSTVY TĚLESA ŽELEZNIČNÍHO SPODKU ZE ŠTĚRKODRTI VYZÍSKANÉ</t>
  </si>
  <si>
    <t>1. Položka obsahuje:  
 – přezkoušení kvality vyzískaného materiálu  
 – dopravu vyzískané štěrkodrti z mezideponie na místo určení včetně případných překládek na jiný dopravní prostředek nebo meziskladování  
 – očištění podkladu, případně zřízení spojovací vrstvy  
 – uložení štěrkodrtě dle předepsaného technologického předpisu  
 – zřízení podkladní nebo konstrukční vrstvy ze štěrkodrtě bez rozlišení šířky, pokládání vrstvy po etapách, případně dílčích vrstvách, včetně pracovních spar a spojů  
 – hutnění na předepsanou míru hutnění  
 – průkazní zkoušky, kontrolní zkoušky a kontrolní měření  
 – úpravu napojení, ukončení a těsnění podél odvodňovacích zařízení, vpustí, šachet apod.  
 – těsnění, tmelení a výplň spar a otvorů  
 – ošetření úložiště po celou dobu práce v něm vč. klimatických opatření  
 – ztížení v okolí inženýrských vedení, konstrukcí a objektů a jejich dočasné zajištění  
 – ztížení provádění včetně hutnění ve ztížených podmínkách a stísněných prostorech  
 – úpravu povrchu vrstvy  
2. Položka neobsahuje:  
 X  
3. Způsob měření:  
Měří se metr krychlový.</t>
  </si>
  <si>
    <t>501600R</t>
  </si>
  <si>
    <t>ZŘÍZENÍ KONSTRUKČNÍ VRSTVY TĚLESA ŽELEZNIČNÍHO SPODKU Z ASFALTOVÉHO BETONU</t>
  </si>
  <si>
    <t>AC 22 Z+ tl. 100mm</t>
  </si>
  <si>
    <t>1. Položka obsahuje:  
 – nákup a dodání materiálu v požadované kvalitě podle zadávací dokumentace  
 – očištění podkladu, případně zřízení spojovací vrstvy  
 – uložení materiálu dle předepsaného technologického předpisu  
 – zřízení podkladní nebo konstrukční vrstvy bez rozlišení šířky, pokládání vrstvy po etapách, případně dílčích vrstvách, včetně pracovních spar a spojů  
 – hutnění na předepsanou míru hutnění  
 – průkazní zkoušky, kontrolní zkoušky a kontrolní měření  
 – úpravu napojení, ukončení a těsnění podél odvodňovacích zařízení, vpustí, šachet apod.  
 – těsnění, tmelení a výplň spar a otvorů  
 – ošetření úložiště po celou dobu práce v něm vč. klimatických opatření  
 – ztížení v okolí inženýrských vedení, konstrukcí a objektů a jejich dočasné zajištění  
 – ztížení provádění včetně hutnění ve ztížených podmínkách a stísněných prostorech  
 – úpravu povrchu vrstvy  
2. Položka neobsahuje:  
 X  
3. Způsob měření:  
Měří se metr krychlový.</t>
  </si>
  <si>
    <t>502941R</t>
  </si>
  <si>
    <t>ZŘÍZENÍ KONSTRUKČNÍ VRSTVY TĚLESA ŽELEZNIČNÍHO SPODKU Z GEOTEXTILIE</t>
  </si>
  <si>
    <t>separační geotextílie 40 kN/m - 678,7=678.700 [A] 
výztužná geotextílie 25 kN/m - 678,7=678.700 [B] 
geotextílie min 800g/m2 - 818,4=818.400 [C] 
Celkem: A+B+C=2 175.800 [D]</t>
  </si>
  <si>
    <t>1. Položka obsahuje:  
 – nákup a dodání geosyntetika v požadované kvalitě  
 – očištění a urovnání podkladu  
 – uložení geosyntetika dle předepsaného technologického předpisu  
 – zřízení konstrukční vrstvy z geosyntetika bez rozlišení šířky, pokládání vrstvy po etapách, včetně pracovních spar a spojů  
 – průkazní zkoušky, kontrolní zkoušky a kontrolní měření  
 – úpravu napojení, ukončení a těsnění podél trativodů, vpustí, šachet a pod.  
 – úpravu povrchu vrstvy  
2. Položka neobsahuje:  
 X  
3. Způsob měření:  
Měří se metr čtverečný projektované nebo skutečné plochy, přičemž do výměry je již zahrnuto ztratné, přesahy, prořezy.</t>
  </si>
  <si>
    <t>572123</t>
  </si>
  <si>
    <t>INFILTRAČNÍ POSTŘIK Z EMULZE DO 1,0KG/M2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</si>
  <si>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</si>
  <si>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572213</t>
  </si>
  <si>
    <t>SPOJOVACÍ POSTŘIK Z EMULZE DO 0,5KG/M2</t>
  </si>
  <si>
    <t>Potrubí</t>
  </si>
  <si>
    <t>87444</t>
  </si>
  <si>
    <t>POTRUBÍ Z TRUB PLASTOVÝCH ODPADNÍCH DN DO 250MM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</si>
  <si>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</si>
  <si>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875332</t>
  </si>
  <si>
    <t>POTRUBÍ DREN Z TRUB PLAST DN DO 150MM DĚROVANÝCH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</si>
  <si>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</si>
  <si>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875342R</t>
  </si>
  <si>
    <t>POTRUBÍ DREN Z TRUB PLAST DN DO 200MM DĚROVANÝCH</t>
  </si>
  <si>
    <t>895811R</t>
  </si>
  <si>
    <t>DRENÁŽNÍ ŠACHTICE NORMÁLNÍ Z PLAST DÍLCŮ ŠN 40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</si>
  <si>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</si>
  <si>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899523</t>
  </si>
  <si>
    <t>OBETONOVÁNÍ POTRUBÍ Z PROSTÉHO BETONU DO C16/20</t>
  </si>
  <si>
    <t>podbetonování trativodu v místě podchodu pod pozemní komunikací - C16/20 XC2 tl. 100mm, dl. 88m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</si>
  <si>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</si>
  <si>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E.1.3</t>
  </si>
  <si>
    <t>Železniční přejezdy</t>
  </si>
  <si>
    <t xml:space="preserve">  SO 03</t>
  </si>
  <si>
    <t>Přejezdová konstrukce přejezdu v km 2,140 a km 2,183</t>
  </si>
  <si>
    <t>SO 03</t>
  </si>
  <si>
    <t>Všeobecné podmínky</t>
  </si>
  <si>
    <t>03350</t>
  </si>
  <si>
    <t>SLUŽBY ZAJIŠŤUJÍCÍ REGUL, PŘEVED A OCHRANU VEŘEJ DOPRAVY</t>
  </si>
  <si>
    <t>OTSKP</t>
  </si>
  <si>
    <t>- projednání DIO    
- pronájem, montáž a demontáž dočasného dopravního značení</t>
  </si>
  <si>
    <t>Položka zahruje zahrnuje objednatelem povolené náklady na služby pro zhotovitele</t>
  </si>
  <si>
    <t>11313A</t>
  </si>
  <si>
    <t>ODSTRANĚNÍ KRYTU ZPEVNĚNÝCH PLOCH S ASFALTOVÝM POJIVEM - BEZ DOPRAVY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</si>
  <si>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</si>
  <si>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11332A</t>
  </si>
  <si>
    <t>ODSTRANĚNÍ PODKLADŮ ZPEVNĚNÝCH PLOCH Z KAMENIVA NESTMELENÉHO - BEZ DOPRAVY</t>
  </si>
  <si>
    <t>56315</t>
  </si>
  <si>
    <t>VOZOVKOVÉ VRSTVY Z MECHANICKY ZPEVNĚNÉHO KAMENIVA TL. DO 250MM</t>
  </si>
  <si>
    <t>Položka obsahuje - dodání kameniva předepsané kvality a zrnitosti  
- rozprostření a zhutnění vrstvy v předepsané tloušťce  
- zřízení vrstvy bez rozlišení šířky, pokládání vrstvy po etapách  
- nezahrnuje postřiky, nátěry</t>
  </si>
  <si>
    <t>56335</t>
  </si>
  <si>
    <t>VOZOVKOVÉ VRSTVY ZE ŠTĚRKODRTI TL. DO 250MM</t>
  </si>
  <si>
    <t>56356</t>
  </si>
  <si>
    <t>VOZOVKOVÉ VRSTVY Z MECH ZPEV ZEMINY TL. DO 300MM</t>
  </si>
  <si>
    <t>56362</t>
  </si>
  <si>
    <t>VOZOVKOVÉ VRSTVY Z RECYKLOVANÉHO MATERIÁLU TL DO 100MM</t>
  </si>
  <si>
    <t>Položka obsahuje 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</si>
  <si>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572131</t>
  </si>
  <si>
    <t>INFILTRAČNÍ POSTŘIK ASFALTOVÝ DO 1,5KG/M2</t>
  </si>
  <si>
    <t>Položka obsahuje 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</si>
  <si>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572224</t>
  </si>
  <si>
    <t>SPOJOVACÍ POSTŘIK Z MODIFIK EMULZE DO 1,0KG/M2</t>
  </si>
  <si>
    <t>574A01</t>
  </si>
  <si>
    <t>ASFALTOVÝ BETON PRO OBRUSNÉ VRSTVY ACO 8</t>
  </si>
  <si>
    <t>Položka obsahuje 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</si>
  <si>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574D06</t>
  </si>
  <si>
    <t>ASFALTOVÝ BETON PRO LOŽNÍ VRSTVY MODIFIK ACL 16+, 16S</t>
  </si>
  <si>
    <t>574E07</t>
  </si>
  <si>
    <t>ASFALTOVÝ BETON PRO PODKLADNÍ VRSTVY ACP 22+, 22S</t>
  </si>
  <si>
    <t>574J04</t>
  </si>
  <si>
    <t>ASFALTOVÝ KOBEREC MASTIXOVÝ MODIFIK SMA 11+, 11S</t>
  </si>
  <si>
    <t>58920</t>
  </si>
  <si>
    <t>VÝPLŇ SPAR MODIFIKOVANÝM ASFALTEM</t>
  </si>
  <si>
    <t>Položka zahrnuje dodávku předepsaného materiálu, vyčištění a výplň spar tímto materiálem</t>
  </si>
  <si>
    <t>Ostatní konstrukce a práce, bourání</t>
  </si>
  <si>
    <t>914151</t>
  </si>
  <si>
    <t>DOPRAVNÍ ZNAČKY ZÁKLAD VELIKOSTI HLINÍK  - DODÁVKA A MONTÁŽ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</si>
  <si>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</si>
  <si>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915111</t>
  </si>
  <si>
    <t>VODOROVNÉ DOPRAVNÍ ZNAČENÍ BARVOU HLADKÉ - DODÁVKA A POKLÁDKA</t>
  </si>
  <si>
    <t>Položka zahrnuje:dodání a pokládku nátěrového materiálu (měří se pouze natíraná plocha), předznačení a reflexní úpravu</t>
  </si>
  <si>
    <t>917223</t>
  </si>
  <si>
    <t>SILNIČNÍ A CHODNÍKOVÉ OBRUBY Z BETONOVÝCH OBRUBNÍKŮ</t>
  </si>
  <si>
    <t>921112</t>
  </si>
  <si>
    <t>ŽELEZNIČNÍ PŘEJEZD CELOPRYŽOVÝ NA BETONOVÝCH PRAŽCÍCH</t>
  </si>
  <si>
    <t>konstrukce bez kolejových opěrek a není závislá na rozdělení pražců - hmotnost vnějšího panelu je 130 kg</t>
  </si>
  <si>
    <t>1. Položka obsahuje:  
 – úpravu a hutnění podloží přejezdové konstrukce  
 – dodávku přejezdové konstrukce s veškerými prvky a částmi daného typu přejezdové konstrukce včetně závěrných zídek a jejich betonového základu dle odpovídajících vzorových listů a TKP  
 – montáž přejezdové konstrukce z dílů a součástí na místě při přerušení železničního a silničního provozu  
 – speciální montážní nářadí, závěsné zařízení  
 – ochranné náběhy, koncové i mezilehlé zarážky, podélnou fixaci atd.  
 – příplatky za ztížené podmínky vyskytující se při zřízení přejezdu, např. za překážky na straně koleje ap.  
2. Položka neobsahuje:  
 – zřízení, pronájem a odstranění dopravního značení objízdné trasy  
 – úpravy koleje (např. posun pražců, doplnění kolejového lože, směrová a výšková úprava)  
 – silniční panely v přechodu těles a prefabrikované základy pod závěrnými zídkami  
 – prahovou vpusť  
3. Způsob měření:  
Měří se půdorysná plocha (pojízdná nebo pochozí) vlastní přejezdové konstrukce tvořené daným systémem. kolejnice a žlábky se z plochy neodečítají. Do plochy se nezapočítávají ochranné klíny, prahové vpusti apod.</t>
  </si>
  <si>
    <t>921410R</t>
  </si>
  <si>
    <t>ŽELEZNIČNÍ PŘEJEZD PLASTBETONOVÝ</t>
  </si>
  <si>
    <t>Položka obsahuje zřízení montované přejezdové konstrukce; montáž přejezdové konstrukce z dílů a součástí na místě v ose koleje při přerušení železničního a silničního provozu; příplatky za ztížené podmínky vyskytující se při zřízení přejezdu (např. za překážky na straně koleje); dopravu materiálu z výrobního závodu nebo místa nákupu až na místo zřízení přejezdu a odvoz demontovaného materiálu na určené místo; dodávku veškerých prvků a částí daného typu přejezdové konstrukce včetně závěrných zídek a jejich betonového základu dle odpovídajících vzorových listů a TKP Položka neobsahuje náklady na zřízení a odstranění dopravního značení objízdné trasy. ŠÍŘKA PŘEJEZDU JE BRÁNA JA SUMA VNITŘNÍCH DESEK × JEJICH DÉLKA.</t>
  </si>
  <si>
    <t>965321</t>
  </si>
  <si>
    <t>ROZEBRANÍ PŘEJEZDU, PŘECHODU OSTATNÍCH (DŘEVĚNÝ, ASFALTOVÝ, DLÁŽDĚNÝ)</t>
  </si>
  <si>
    <t>Položka obsahuje veškeré práce a materiál obsažený v názvu položky. Položka neobsahuje náklady na zřízení a odstranění dopravního značení objízdné trasy, Způsob měření:Měří se půdorysná plocha (pojízdná nebo pochozí) vlastní přejezdové konstrukce (zpravidla do 1,25 m od osy krajní koleje). Kolejnice a žlábky se z plochy neodečítají. Do plochy se nezapočítávají ochranné klíny, prahové vpusti apod.</t>
  </si>
  <si>
    <t>O990</t>
  </si>
  <si>
    <t>Poplatky za skládky</t>
  </si>
  <si>
    <t>POPLATKY ZA LIKVIDACI ODPADŮ NEKONTAMINOVANÝCH - 17 05 04 VYTĚŽENÉ ZEMINY A HORNINY - II. TŘÍDA TĚŽITELNOSTI VČETNĚ DOPRAVY</t>
  </si>
  <si>
    <t>Položka obsahuje:  
 – veškeré poplatky provozovateli skládky, recyklační linky nebo jiného zařízení na zpracování nebo likvidaci odpadů související s převzetím, uložením, zpracováním nebo likvidací odpadu  
Položka neobsahuje:  
 – náklady spojené s dopravou odpadu z místa stavby na místo převzetí provozovatelem skládky, recyklační linky nebo jiného zařízení na zpracování nebo likvidaci odpadů  
Způsob měření:  
Tunou se rozumí hmotnost odpadu vytříděného v souladu se zákonem č. 185/2001 Sb., o nakládání s odpady, v platném znění.</t>
  </si>
  <si>
    <t>POPLATKY ZA LIKVIDACI ODPADŮ NEKONTAMINOVANÝCH - 17 03 02 VYBOURANÝ ASFALTOVÝ BETON BEZ DEHTU VČETNĚ DOPRAVY</t>
  </si>
  <si>
    <t>Položka obsahuje veškeré poplatky provozovateli skládky, recyklační linky nebo jiného zařízení na zpracování nebo likvidaci odpadů související s převzetím, uložením, zpracováním nebo likvidací odpadu. Položka neobsahuje náklady spojené s dopravou odpadu z místa stavby na místo převzetí provozovatelem skládky, recyklační linky nebo jiného zařízení na zpracování nebo likvidaci odpadů.</t>
  </si>
  <si>
    <t xml:space="preserve">  SO 04</t>
  </si>
  <si>
    <t>Přejezdová konstrukce přejezdu v km 2,251</t>
  </si>
  <si>
    <t>SO 04</t>
  </si>
  <si>
    <t>921410</t>
  </si>
  <si>
    <t>E.1.4</t>
  </si>
  <si>
    <t>Mosty, propustky, zdi</t>
  </si>
  <si>
    <t xml:space="preserve">  SO 06</t>
  </si>
  <si>
    <t>Most v ev. km 2,132</t>
  </si>
  <si>
    <t>SO 06</t>
  </si>
  <si>
    <t>03770</t>
  </si>
  <si>
    <t>POMOC PRÁCE ZAJIŠŤ NEBO ZŘÍZ ČERPÁNÍ VODY</t>
  </si>
  <si>
    <t>Čerpání vody při provádění bouracích prací v prostoru mostu, při výkopových pracích, při vkládání a zmonolitnění prefabrikované konstrukce</t>
  </si>
  <si>
    <t>zahrnuje objednatelem povolené náklady na požadovaná zařízení zhotovitele</t>
  </si>
  <si>
    <t>03780</t>
  </si>
  <si>
    <t>POMOC PRÁCE ZAJIŠŤ NEBO ZŘÍZ ZEMNÍKY A SKLÁDKY</t>
  </si>
  <si>
    <t>Zřízení mezideponie pro zvodnělou zeminu z výkopu</t>
  </si>
  <si>
    <t>1=1.000 [A]</t>
  </si>
  <si>
    <t>R014102</t>
  </si>
  <si>
    <t>POPLATKY ZA SKLÁDKU VČETNĚ DOPRAVY</t>
  </si>
  <si>
    <t>Skládkovné zemina</t>
  </si>
  <si>
    <t>(2,5*20,5+(2,0+3,0)*3,0+6,0*0,4+4*1,0+(10+9)*15,0+87,52*0,5+4,0)*2,0=810.820 [A]</t>
  </si>
  <si>
    <t>Položka obsahuje veškeré poplatky provozovateli skládky související s uložením odpadu na skládce.</t>
  </si>
  <si>
    <t>Skládkovné beton a železobeton</t>
  </si>
  <si>
    <t>(0,25*7,3+0,3*7,4)*2,5=10.113 [A]</t>
  </si>
  <si>
    <t>zahrnuje veškeré poplatky provozovateli skládky související s uložením odpadu na skládce.</t>
  </si>
  <si>
    <t>Skládkovné smýcené stromy a keře</t>
  </si>
  <si>
    <t>100*0,04=4.000 [A]</t>
  </si>
  <si>
    <t>Skládkovné kamenné zdivo</t>
  </si>
  <si>
    <t>(12,0*9,3+4*5,0*0,4+1,1*9,3+0,4*7,3+0,25*7,4)*2,4=323.040 [A]</t>
  </si>
  <si>
    <t>2*50=100.000 [A]</t>
  </si>
  <si>
    <t>odstranění křovin a stromů do průměru 100 mm  
doprava dřevin bez ohledu na vzdálenost  
spálení na hromadách nebo štěpkování</t>
  </si>
  <si>
    <t>11526</t>
  </si>
  <si>
    <t>PŘEVEDENÍ VODY POTRUBÍM DN 800 NEBO ŽLABY R.O. DO 2,8M</t>
  </si>
  <si>
    <t>Zatrubnění toku po dobu výstavby, 2xDN 800 mm, včetně zajímkování</t>
  </si>
  <si>
    <t>2*21,0=42.000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</si>
  <si>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</si>
  <si>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12960</t>
  </si>
  <si>
    <t>ČIŠTĚNÍ VODOTEČÍ A MELIORAČ KANÁLŮ OD NÁNOSŮ</t>
  </si>
  <si>
    <t>čištění dna vodoteče na vtoku a výtoku, plynulé napojení koryta na vtoku a výtoku</t>
  </si>
  <si>
    <t>23*0,25=5.750 [A]</t>
  </si>
  <si>
    <t>- vodorovná a svislá doprava, přemístění, přeložení, manipulace s výkopkem a uložení na skládku</t>
  </si>
  <si>
    <t>V prostoru mostu, na vtoku i výtoku</t>
  </si>
  <si>
    <t>2,5*20,5+(2,0+3,0)*3,0+6,0*0,4+4*1,0+(10+9)*15,0+87,52*0,5+4,0=405.410 [A]</t>
  </si>
  <si>
    <t>17180</t>
  </si>
  <si>
    <t>ULOŽENÍ SYPANINY DO NÁSYPŮ Z NAKUPOVANÝCH MATERIÁLŮ</t>
  </si>
  <si>
    <t>Hutněný zásyp gabionů a šikmých křídel.</t>
  </si>
  <si>
    <t>(1,454*1,51+0,91*2,5)+(15,7+15,2)*3,315+18,084*(0,665-0,4)=111.696 [A]</t>
  </si>
  <si>
    <t>Položka konstrukce ze zemin zahrnuje zejména:  
- kompletní provedení zemní konstrukce vč. výběru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</si>
  <si>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17181</t>
  </si>
  <si>
    <t>R</t>
  </si>
  <si>
    <t>Nákup ornice, tl. 0,15 m</t>
  </si>
  <si>
    <t>2*100*0,15=30.000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</si>
  <si>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</si>
  <si>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17182</t>
  </si>
  <si>
    <t>ZÁSYPOVÉ VRSTVY ZE ŠTĚRKODRTI FR. 0/32A, HUTNĚNÉ PO VRSTVÁCH MAX. 0,3 m, HUTNĚNÍ NA ID=0,95, Vrstva pod ZKPP.</t>
  </si>
  <si>
    <t>(1,404+1,604)*15,1=45.421 [A]</t>
  </si>
  <si>
    <t>17581</t>
  </si>
  <si>
    <t>Obsyp příčné drenáže</t>
  </si>
  <si>
    <t>15,1*2*0,1=3.020 [A]</t>
  </si>
  <si>
    <t>Položka zahrnuje:  
- kompletní provedení zemní konstrukce vč. výběru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případné prohození nebo třídění materiálu.</t>
  </si>
  <si>
    <t>18222</t>
  </si>
  <si>
    <t>ROZPROSTŘENÍ ORNICE VE SVAHU V TL DO 0,15M</t>
  </si>
  <si>
    <t>rozprostření ornice na upravených svazích</t>
  </si>
  <si>
    <t>2*100=200.000 [A]</t>
  </si>
  <si>
    <t>veškeré práce jsou obsaženy v textu položky</t>
  </si>
  <si>
    <t>založení trávníku z rychlerostoucích a houževnatých odrůd na ohumusovaných plochách dle položky 18222</t>
  </si>
  <si>
    <t>Zahrnuje dodání předepsané travní směsi, její výsev na ornici, zalévání, první pokosení, to vše bez ohledu na sklon terénu</t>
  </si>
  <si>
    <t>18247</t>
  </si>
  <si>
    <t>OŠETŘOVÁNÍ TRÁVNÍKU</t>
  </si>
  <si>
    <t>ošetřování trávníku 3x do doby ukončení stavby</t>
  </si>
  <si>
    <t>Zahrnuje pokosení se shrabáním, naložení shrabků na dopravní prostředek, s odvozem a se složením</t>
  </si>
  <si>
    <t>18600</t>
  </si>
  <si>
    <t>ZALÉVÁNÍ VODOU</t>
  </si>
  <si>
    <t>zalévání nově zřízeného trávníku - 10x do doby dokončení stavby, množství vody při 1 zalití 15 l/m2</t>
  </si>
  <si>
    <t>2*100*0,015*10=30.000 [A]</t>
  </si>
  <si>
    <t>Popisy prací zahrnují veškerý materiál, výrobky a polotovary, včetně mimostaveništní a vnitrostaveništní dopravy (rovněž přesuny), včetně naložení a složení, případně s uložením</t>
  </si>
  <si>
    <t>Základy</t>
  </si>
  <si>
    <t>22694</t>
  </si>
  <si>
    <t>ZÁPOROVÉ PAŽENÍ Z KOVU DOČASNÉ</t>
  </si>
  <si>
    <t>Zápory, HEB 160</t>
  </si>
  <si>
    <t>(3*6,0+5,5+5,0+4,5)*42,6/1000=1.406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</si>
  <si>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</si>
  <si>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</si>
  <si>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</si>
  <si>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(6+3,7)*3,0=29.100 [A]</t>
  </si>
  <si>
    <t>položka zahrnuje osazení pažin bez ohledu na druh, jejich opotřebení a jejich odstranění</t>
  </si>
  <si>
    <t>26125</t>
  </si>
  <si>
    <t>VRTY PRO KOTVENÍ, INJEKTÁŽ A MIKROPILOTY NA POVRCHU TŘ. II D DO 300MM</t>
  </si>
  <si>
    <t>Vrty pro pažiny D 270 mm</t>
  </si>
  <si>
    <t>(3*6,0+5,5+5,0+4,5)=33.000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</si>
  <si>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</si>
  <si>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262213</t>
  </si>
  <si>
    <t>VRTY PRO INJEKTÁŽ A MONITOR V PODZEMÍ DO 12M TŘ II D DO 25MM</t>
  </si>
  <si>
    <t>IGP, pro ověření základových poměrů</t>
  </si>
  <si>
    <t>7=7.000 [A]</t>
  </si>
  <si>
    <t>Položky vrty v podzemí délky do 12m pro injektáže (s výjimkou tryskové), pro monitoring, pro odvodnění horninového masivu, pro zajištění výrubu svorníky, kotvami (mimo kotev samozávrtných) a  mikropilotami zahrnují kromě vlastního vrtu všechny potřebné pomocné práce a konstrukce (spotřeba vody při vrtání s vodním výplachem, vyčištění vrtu stlačeným vzduchem, lešení a pracovní plošiny a pod.). U vrtů pro odvodnění je zahrnuto podle geotechnického posouzení event. osazení perforované výpažnice. Polohu vrtů, jejich průměr, délku, případné vrtání s výpažnicí a její specifikaci určuje zadávací dokumentace. To platí i pro event. provádění jádrových vrtů.</t>
  </si>
  <si>
    <t>27152</t>
  </si>
  <si>
    <t>POLŠTÁŘE POD ZÁKLADY Z KAMENIVA DRCENÉHO</t>
  </si>
  <si>
    <t>Polštáře v případě zastižení nevhodných základových poměrů, tl. 0,5 m pod NK i křídly, fr. 63/125.</t>
  </si>
  <si>
    <t>87,52*0,5=43.760 [A]</t>
  </si>
  <si>
    <t>položka zahrnuje dodávku předepsaného kameniva, mimostaveništní a vnitrostaveništní dopravu a jeho uložení  
není-li v zadávací dokumentaci uvedeno jinak, jedná se o nakupovaný materiál</t>
  </si>
  <si>
    <t>272324</t>
  </si>
  <si>
    <t>ZÁKLADY ZE ŽELEZOBETONU DO C25/30</t>
  </si>
  <si>
    <t>Základová deska pod prefabrikovanou NK.</t>
  </si>
  <si>
    <t>17,5=17.500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</si>
  <si>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</si>
  <si>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Tvrdá ochrana izolace z betonu</t>
  </si>
  <si>
    <t>4,6*14,0*0,05=3.220 [A]</t>
  </si>
  <si>
    <t>Základy pod gabiony na vtoku.</t>
  </si>
  <si>
    <t>2*1,3*2,0*0,3=1.560 [A]</t>
  </si>
  <si>
    <t>272368</t>
  </si>
  <si>
    <t>VÝZTUŽ ZÁKLADŮ ZE SVAŘ SÍTÍ</t>
  </si>
  <si>
    <t>Výztuž základové desky</t>
  </si>
  <si>
    <t>1,519=1.519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</si>
  <si>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</si>
  <si>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Výztuž tvrdé ochrany izolace, 50 kg/m3</t>
  </si>
  <si>
    <t>4,6*14,0*0,05*50/1000=0.161 [A]</t>
  </si>
  <si>
    <t>Výztuž základů pod gabiony, 75 kg/m3</t>
  </si>
  <si>
    <t>(2*1,3*2,0*0,3)*75/1000=0.117 [A]</t>
  </si>
  <si>
    <t>Svislé konstrukce</t>
  </si>
  <si>
    <t>317125</t>
  </si>
  <si>
    <t>ŘÍMSY Z DÍLCŮ ŽELEZOBETONOVÝCH DO C30/37</t>
  </si>
  <si>
    <t>Prefabrikované římsy, včetně zmonolitnění s NK.</t>
  </si>
  <si>
    <t>0.229*(4.63+2.015+4.8+2.015)=3.082 [A]</t>
  </si>
  <si>
    <t>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</si>
  <si>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3272A6</t>
  </si>
  <si>
    <t>ZDI OPĚR, ZÁRUB, NÁBŘEŽ Z GABIONŮ RUČNĚ ROVNANÝCH, DRÁT O2,7MM, POVRCHOVÁ ÚPRAVA Zn + Al + PA6</t>
  </si>
  <si>
    <t>Gabionová křídla</t>
  </si>
  <si>
    <t>(1,5*1+2,98*1)*1,75=7.840 [A]</t>
  </si>
  <si>
    <t>- položka zahrnuje dodávku a osazení drátěných košů s výplní lomovým kamenem.  
- gabionové matrace se vykazují v pol.č.2722**.</t>
  </si>
  <si>
    <t>461385</t>
  </si>
  <si>
    <t>PATKY ZE ŽELEZOBETONU DO C30/37 VČET VÝZTUŽE</t>
  </si>
  <si>
    <t>Dobetonávka prefa křídel na stavbě.</t>
  </si>
  <si>
    <t>2*2,1*1,6*0,354=2.379 [A]</t>
  </si>
  <si>
    <t>položka zahrnuje:  
- nutné zemní práce (hloubení rýh a pod.)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</si>
  <si>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</si>
  <si>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389127</t>
  </si>
  <si>
    <t>MOSTNÍ RÁMOVÉ KONSTR Z DÍLCŮ ŽELEZOBET DO C30/37</t>
  </si>
  <si>
    <t>Rámové prefabrikáty.</t>
  </si>
  <si>
    <t>75,02=75.020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</si>
  <si>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</si>
  <si>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</si>
  <si>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</si>
  <si>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Pod základovou deskou a pod gabiony</t>
  </si>
  <si>
    <t>90,42*0,1+1,5*1+2,98*1=13.522 [A]</t>
  </si>
  <si>
    <t>451314</t>
  </si>
  <si>
    <t>PODKLADNÍ A VÝPLŇOVÉ VRSTVY Z PROSTÉHO BETONU C25/30</t>
  </si>
  <si>
    <t>Pod dlažby, C25/30, XF3, XC4, tl. 0,1 m a 0,15 m a pod izolaci v přechodové oblasti</t>
  </si>
  <si>
    <t>(1,340*13,98+0,644*1,820+1,07*3,155)*0,15+((2,73*0,6+(1,58-0,6*0,6))*2+(1,510+0,88)*(1,785+1,050)+2,480*(1,080+0,915)+0,3*1,51+0,3*2,5)*0,10+(15,1*4,3*0,15+15,1*4,3*0,15)=24.835 [A]</t>
  </si>
  <si>
    <t>45860</t>
  </si>
  <si>
    <t>VÝPLŇ ZA OPĚRAMI A ZDMI Z MEZEROVITÉHO BETONU</t>
  </si>
  <si>
    <t>Přechodová oblast za opěrami</t>
  </si>
  <si>
    <t>12,67*(3,1*3,3/2+1,6*3,3)*2+3,3*(3,1*3,3/2+1,6*3,3+1,8*3,3)=317.315 [A]</t>
  </si>
  <si>
    <t>položka zahrnuje:  
- dodávku mezerovitého betonu předepsané kvality a zásyp se zhutněním včetně mimostaveništní a vnitrostaveništní dopravy</t>
  </si>
  <si>
    <t>465512</t>
  </si>
  <si>
    <t>DLAŽBY Z LOMOVÉHO KAMENE NA MC</t>
  </si>
  <si>
    <t>Dlažba z regulačního kamene tl. 250 mm do bet. lože (pol. 451314)</t>
  </si>
  <si>
    <t>(7,5*1,05+14,2*4,2+16,4*1,05)*0,25=21.184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</si>
  <si>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</si>
  <si>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Odláždění čel mostu z lomového kamene tl. 150 mm do bet. lože (pol. 451314). Na všech krajích odláždění budou vytvarovány odvodňovací žlaby šířky 0,5 m, hl. 0,15 m.</t>
  </si>
  <si>
    <t>(1,81*4,8*0,15+3,9*1,25*0,15+5,6*1,2*0,15+3,7*1,2*0,15+3,1*0,15+2,8*0,15)+(1,6*5,9*0,15+4,31*1,12*0,6*0,15+4,31*1,12*0,6*0,15)=6.878 [A]</t>
  </si>
  <si>
    <t>- úpravu podkladu  
- zřízení spojovací vrstvy  
- zřízení lože dlažby z předepsaného materiálu  
- dodávku a uložení dlažby, ev. předlažby, do předepsaného tvaru z pohledové úpravy  
- spárování, těsnění, tmelení a vyplnění spar případně s vyklínováním  
- úprava povrchu pro odvedení srážkové vody</t>
  </si>
  <si>
    <t>467385</t>
  </si>
  <si>
    <t>STUPNĚ A PRAHY VOD KORYT ZE ŽELBET DO C30/37 (B37) VČET VÝZT</t>
  </si>
  <si>
    <t>5,71*0,5*1=2.855 [A]</t>
  </si>
  <si>
    <t>položka zahrnuje:  
- nutné zemní práce (hloubení rýh apod.)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</si>
  <si>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Přidružená stavební výroba</t>
  </si>
  <si>
    <t>Kabelový žlab plastový 100x200 mm pro uložení trasy PS01.</t>
  </si>
  <si>
    <t>10=10.000 [A]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</si>
  <si>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Měří se metr délkový.</t>
  </si>
  <si>
    <t>711312</t>
  </si>
  <si>
    <t>1.R</t>
  </si>
  <si>
    <t>IZOLACE PODZEMNÍCH OBJEKTŮ PROTI ZEMNÍ VLHKOSTI ASFALTOVÝMI PÁSY</t>
  </si>
  <si>
    <t>Skladba A - viz výkres vodotěsné izolace</t>
  </si>
  <si>
    <t>6,3*14=88.200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</si>
  <si>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</si>
  <si>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2.R</t>
  </si>
  <si>
    <t>Skladba B - viz výkres vodotěsné izolace</t>
  </si>
  <si>
    <t>(3,24+0,2)*15,1*2+5,2*2,1*2=125.728 [A]</t>
  </si>
  <si>
    <t>3.R</t>
  </si>
  <si>
    <t>Skladba C - viz výkres vodotěsné izolace</t>
  </si>
  <si>
    <t>0,8*15,1=12.080 [A]</t>
  </si>
  <si>
    <t>4.R</t>
  </si>
  <si>
    <t>Skladba D - viz výkres vodotěsné izolace</t>
  </si>
  <si>
    <t>5,13*15,1*2=154.926 [A]</t>
  </si>
  <si>
    <t>5.R</t>
  </si>
  <si>
    <t>Skladba E - viz výkres vodotěsné izolace</t>
  </si>
  <si>
    <t>(5,25*13,98+1,1*2,28*2)=78.411 [A]</t>
  </si>
  <si>
    <t>21263</t>
  </si>
  <si>
    <t>TRATIVODY KOMPLET Z TRUB Z PLAST HMOT DN DO 150MM</t>
  </si>
  <si>
    <t>Příčná drenáž</t>
  </si>
  <si>
    <t>16,0*2=32.000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</si>
  <si>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</si>
  <si>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9112A1</t>
  </si>
  <si>
    <t>ZÁBRADLÍ MOSTNÍ S VODOR MADLY - DODÁVKA A MONTÁŽ</t>
  </si>
  <si>
    <t>Třímadlové zábradlí výšky 1,1 m, na římsy</t>
  </si>
  <si>
    <t>2*4,65+2*2,42+2*1,835=17.810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</si>
  <si>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</si>
  <si>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9112A3</t>
  </si>
  <si>
    <t>ZÁBRADLÍ MOSTNÍ S VODOR MADLY - DEMONTÁŽ S PŘESUNEM</t>
  </si>
  <si>
    <t>Odbourání stávajícího zábradlí na mostě</t>
  </si>
  <si>
    <t>7,3+7,4=14.700 [A]</t>
  </si>
  <si>
    <t>položka zahrnuje:  
- demontáž a odstranění zařízení  
- jeho odvoz na předepsané místo</t>
  </si>
  <si>
    <t>91355</t>
  </si>
  <si>
    <t>EVIDENČNÍ ČÍSLO MOSTU</t>
  </si>
  <si>
    <t>tabulky s evidenčním číslem mostu včetně doplňkových dílů pro jejich upevnění, včetně PKO všech použitých částí - dodávka a montáž</t>
  </si>
  <si>
    <t>2=2.000 [A]</t>
  </si>
  <si>
    <t>914153</t>
  </si>
  <si>
    <t>DOPRAVNÍ ZNAČKY ZÁKLADNÍ VELIKOSTI HLINÍKOVÉ - DEMONTÁŽ</t>
  </si>
  <si>
    <t>Položka zahrnuje odstranění, demontáž a odklizení materiálu na skládku.</t>
  </si>
  <si>
    <t>914941</t>
  </si>
  <si>
    <t>SLOUPKY A STOJKY DOPRAVNÍCH ZNAČEK Z HLINÍK TRUBEK DO PATKY - DODÁVKA A MONTÁŽ</t>
  </si>
  <si>
    <t>sloupek DZ pro evidenční číslo mostu</t>
  </si>
  <si>
    <t>- kromě vlastních značek a zařízení v příslušném provedení uvedeném v textu ještě sloupky a upevňovací zařízení včetně jejich osazení (betonová patka, zemní práce), pokud nejsou uvedeny samostatnou položkou  
- u dočasných (provizorních) značek a zařízení údržbu po celou dobu trvání funkce, náhradu zničených nebo ztracených kusů, nutnou opravu poškozených částí  
- u výstražných světel napájení z baterie včetně záložní baterie</t>
  </si>
  <si>
    <t>931385</t>
  </si>
  <si>
    <t>TĚSNĚNÍ DILATAČNÍCH SPAR SILIKONOVÝM TMELEM PRŮŘEZU DO 600MM2</t>
  </si>
  <si>
    <t>Skladba F - viz výkres vodotěsné izolace, trvale pružný tmel</t>
  </si>
  <si>
    <t>12,2*6+13,98*2=101.160 [A]</t>
  </si>
  <si>
    <t>položka zahrnuje dodávku a osazení předepsaného materiálu, očištění ploch spáry před úpravou, očištění okolí spáry po úpravě  
nezahrnuje těsnící profil</t>
  </si>
  <si>
    <t>93650</t>
  </si>
  <si>
    <t>DROBNÉ DOPLŇK KONSTR KOVOVÉ</t>
  </si>
  <si>
    <t>deska s vyznačením letopočtu rekonstrukce mostu, včetně upevnění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</si>
  <si>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</si>
  <si>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96613A</t>
  </si>
  <si>
    <t>BOURÁNÍ KONSTRUKCÍ Z KAMENE NA MC - BEZ DOPRAVY</t>
  </si>
  <si>
    <t>Klenba, opěry, poprsní zdi, kamenné koryto</t>
  </si>
  <si>
    <t>12,0*9,3+4*5,0*0,4+1,1*9,3+0,4*7,3+0,25*7,4=134.600 [A]</t>
  </si>
  <si>
    <t>položka zahrnuje:  
- rozbourání konstrukce bez ohledu na použitou technologii  
- veškeré pomocné konstrukce (lešení a pod.) 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</si>
  <si>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96616A</t>
  </si>
  <si>
    <t>BOURÁNÍ KONSTRUKCÍ ZE ŽELEZOBETONU - BEZ DOPRAVY</t>
  </si>
  <si>
    <t>Římsy na mostě</t>
  </si>
  <si>
    <t>0,25*7,3+0,3*7,4=4.045 [A]</t>
  </si>
  <si>
    <t xml:space="preserve">  SO 07</t>
  </si>
  <si>
    <t>Propustek v ev. km 2,160</t>
  </si>
  <si>
    <t>SO 07</t>
  </si>
  <si>
    <t>(3,7*8,5+9,0*1,7-(1,4*4,5+2*0,6*0,5))*1,8=71.730 [A]</t>
  </si>
  <si>
    <t>(1,4*4,5+2*0,6*0,5)*2,4=16.560 [A]</t>
  </si>
  <si>
    <t>11511</t>
  </si>
  <si>
    <t>ČERPÁNÍ VODY DO 500 L/MIN</t>
  </si>
  <si>
    <t>2*24=48.000 [A]</t>
  </si>
  <si>
    <t>Položka čerpání vody na povrchu zahrnuje i potrubí, pohotovost záložní čerpací soupravy a zřízení čerpací jímky. Součástí položky je také následná demontáž a likvidace těchto zařízení</t>
  </si>
  <si>
    <t>3,7*8,5+9,0*1,7-(1,4*4,5+2*0,6*0,5)=39.850 [A]</t>
  </si>
  <si>
    <t>ŠD fr. 0/32A hutněná po vrstvách, tl. max. 0,3 m,ma ID=0,95</t>
  </si>
  <si>
    <t>2,5*8,5+1,5*(3,8+1,8+2,4)=33.250 [A]</t>
  </si>
  <si>
    <t>Základ pro patkové žlb. trouby.</t>
  </si>
  <si>
    <t>0,55*8,3+1,55*0,4*0,7=4.999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</si>
  <si>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</si>
  <si>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272366</t>
  </si>
  <si>
    <t>VÝZTUŽ ZÁKLADŮ Z KARI SÍTÍ</t>
  </si>
  <si>
    <t>Výztuž základů pro patkové žlb. trouby, 100 kg/m3</t>
  </si>
  <si>
    <t>(0,55*8,3+1,55*0,4*0,7)*0,1=0.500 [A]</t>
  </si>
  <si>
    <t>386385</t>
  </si>
  <si>
    <t>KOMPLETNÍ KONSTRUKCE JÍMEK ZE ŽELEZOBETONU C30/37 VČETNĚ VÝZTUŽE</t>
  </si>
  <si>
    <t>Žlb vtoková jímka, komplet, včetně výztuže, stupadel, mříže, napojení na nové žlb. trouby a úpravy pro napojení na propustek pod cyklostezkou</t>
  </si>
  <si>
    <t>1,0*3,4+1,6*1,2*0,25-3,14*0,45^2*0,25=3.721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</si>
  <si>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</si>
  <si>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451311</t>
  </si>
  <si>
    <t>PODKL A VÝPLŇ VRSTVY Z PROST BET DO C8/10</t>
  </si>
  <si>
    <t>Podkladní beton pod propustkem a pod jímku.</t>
  </si>
  <si>
    <t>1,85*0,11*7,85+1,5*0,1*3,8=2.167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</si>
  <si>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</si>
  <si>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dlažba tl. 0,15 m, vč. podkl. betonu C30/37 tl. 0,10 m.</t>
  </si>
  <si>
    <t>9,1*1,15*0,25+0,35*0,3*0,5=2.669 [A]</t>
  </si>
  <si>
    <t>711111</t>
  </si>
  <si>
    <t>IZOLACE BĚŽNÝCH KONSTRUKCÍ PROTI ZEMNÍ VLHKOSTI ASFALTOVÝMI NÁTĚRY</t>
  </si>
  <si>
    <t>1xALP+2xALN</t>
  </si>
  <si>
    <t>3,4*8,5+8,5*1,5=41.650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</si>
  <si>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</si>
  <si>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918358</t>
  </si>
  <si>
    <t>PROPUSTY Z TRUB DN 600MM</t>
  </si>
  <si>
    <t>2 ks patkových trub typických, 1 ks patkových trub se svislým čelem, 1 ks patkových trub se šikmým čelem; včetně podkladků pod trouby</t>
  </si>
  <si>
    <t>8,525=8.525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</si>
  <si>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</si>
  <si>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1,4*4,5+2*0,6*0,5=6.900 [A]</t>
  </si>
  <si>
    <t>E.3.6</t>
  </si>
  <si>
    <t>Rozvodny vn, nn, osvětlení a dálkové ovládání odpojovačů</t>
  </si>
  <si>
    <t xml:space="preserve">  SO 05</t>
  </si>
  <si>
    <t>Přípojky NN pro PZS</t>
  </si>
  <si>
    <t>SO 05</t>
  </si>
  <si>
    <t>702211</t>
  </si>
  <si>
    <t>KABELOVÁ CHRÁNIČKA ZEMNÍ DN DO 100 MM</t>
  </si>
  <si>
    <t>702710</t>
  </si>
  <si>
    <t>ODDĚLENÍ KABELŮ VE VÝKOPU CIHLOU</t>
  </si>
  <si>
    <t>742H22</t>
  </si>
  <si>
    <t>KABEL NN ČTYŘ- A PĚTIŽÍLOVÝ AL S PLASTOVOU IZOLACÍ OD 4 DO 16 MM2</t>
  </si>
  <si>
    <t>742H23</t>
  </si>
  <si>
    <t>KABEL NN ČTYŘ- A PĚTIŽÍLOVÝ AL S PLASTOVOU IZOLACÍ OD 25 DO 50 MM2</t>
  </si>
  <si>
    <t>742L13</t>
  </si>
  <si>
    <t>UKONČENÍ DVOU AŽ PĚTIŽÍLOVÉHO KABELU V ROZVADĚČI NEBO NA PŘÍSTROJI OD 25 DO 50 MM2</t>
  </si>
  <si>
    <t>743F21</t>
  </si>
  <si>
    <t>SKŘÍŇ ELEKTROMĚROVÁ V KOMPAKTNÍM PILÍŘI PRO PŘÍMÉ MĚŘENÍ DO 80 A JEDNOSAZBOVÉ VČETNĚ VÝSTROJE</t>
  </si>
  <si>
    <t>744634</t>
  </si>
  <si>
    <t>JISTIČ TŘÍPÓLOVÝ (10 KA) OD 25 DO 40 A</t>
  </si>
  <si>
    <t>747211</t>
  </si>
  <si>
    <t>CELKOVÁ PROHLÍDKA, ZKOUŠENÍ, MĚŘENÍ A VYHOTOVENÍ VÝCHOZÍ REVIZNÍ ZPRÁVY, PRO OBJEM IN DO 100 TIS. KČ</t>
  </si>
  <si>
    <t>747411</t>
  </si>
  <si>
    <t>MĚŘENÍ ZEMNÍCH ODPORŮ - ZEMNIČE PRVNÍHO NEBO SAMOSTATNÉHO</t>
  </si>
  <si>
    <t>747701</t>
  </si>
  <si>
    <t>DOKONČOVACÍ MONTÁŽNÍ PRÁCE NA ELEKTRICKÉM ZAŘÍZENÍ</t>
  </si>
  <si>
    <t>747702</t>
  </si>
  <si>
    <t>ÚPRAVA ZAPOJENÍ STÁVAJÍCÍCH KABELOVÝCH SKŘÍNÍ/ROZVADĚČŮ</t>
  </si>
  <si>
    <t>747703</t>
  </si>
  <si>
    <t>ZKUŠEBNÍ PROVOZ</t>
  </si>
  <si>
    <t>747704</t>
  </si>
  <si>
    <t>ZAŠKOLENÍ OBSLUHY</t>
  </si>
  <si>
    <t>747705</t>
  </si>
  <si>
    <t>MANIPULACE NA ZAŘÍZENÍCH PROVÁDĚNÉ PROVOZOVATELEM</t>
  </si>
  <si>
    <t>75IG61</t>
  </si>
  <si>
    <t>VEDENÍ UZEMŇOVACÍ V ZEMI Z FEZN DRÁTU DO 120 MM2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</si>
</sst>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0+C10+C12+C15+C18+C20+C23+C26</f>
      </c>
    </row>
    <row r="7" spans="2:3" ht="12.75" customHeight="1">
      <c r="B7" s="8" t="s">
        <v>7</v>
      </c>
      <c r="C7" s="10">
        <f>0+E10+E12+E15+E18+E20+E23+E26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17</v>
      </c>
      <c r="C11" s="14">
        <f>'PS 01'!K8+'PS 01'!M8</f>
      </c>
      <c r="D11" s="14">
        <f>C11*0.21</f>
      </c>
      <c r="E11" s="14">
        <f>C11+D11</f>
      </c>
      <c r="F11" s="13">
        <f>'PS 01'!T7</f>
      </c>
    </row>
    <row r="12" spans="1:6" ht="12.75">
      <c r="A12" s="11" t="s">
        <v>462</v>
      </c>
      <c r="B12" s="12" t="s">
        <v>463</v>
      </c>
      <c r="C12" s="14">
        <f>0+C13+C14</f>
      </c>
      <c r="D12" s="14">
        <f>C12*0.21</f>
      </c>
      <c r="E12" s="14">
        <f>0+E13+E14</f>
      </c>
      <c r="F12" s="13">
        <f>0+F13+F14</f>
      </c>
    </row>
    <row r="13" spans="1:6" ht="12.75">
      <c r="A13" s="11" t="s">
        <v>464</v>
      </c>
      <c r="B13" s="12" t="s">
        <v>465</v>
      </c>
      <c r="C13" s="14">
        <f>'SO 90-90'!K8+'SO 90-90'!M8</f>
      </c>
      <c r="D13" s="14">
        <f>C13*0.21</f>
      </c>
      <c r="E13" s="14">
        <f>C13+D13</f>
      </c>
      <c r="F13" s="13">
        <f>'SO 90-90'!T7</f>
      </c>
    </row>
    <row r="14" spans="1:6" ht="12.75">
      <c r="A14" s="11" t="s">
        <v>499</v>
      </c>
      <c r="B14" s="12" t="s">
        <v>500</v>
      </c>
      <c r="C14" s="14">
        <f>'SO 98-98'!K8+'SO 98-98'!M8</f>
      </c>
      <c r="D14" s="14">
        <f>C14*0.21</f>
      </c>
      <c r="E14" s="14">
        <f>C14+D14</f>
      </c>
      <c r="F14" s="13">
        <f>'SO 98-98'!T7</f>
      </c>
    </row>
    <row r="15" spans="1:6" ht="12.75">
      <c r="A15" s="11" t="s">
        <v>542</v>
      </c>
      <c r="B15" s="12" t="s">
        <v>543</v>
      </c>
      <c r="C15" s="14">
        <f>0+C16+C17</f>
      </c>
      <c r="D15" s="14">
        <f>C15*0.21</f>
      </c>
      <c r="E15" s="14">
        <f>0+E16+E17</f>
      </c>
      <c r="F15" s="13">
        <f>0+F16+F17</f>
      </c>
    </row>
    <row r="16" spans="1:6" ht="12.75">
      <c r="A16" s="11" t="s">
        <v>544</v>
      </c>
      <c r="B16" s="12" t="s">
        <v>543</v>
      </c>
      <c r="C16" s="14">
        <f>'SO 01'!K8+'SO 01'!M8</f>
      </c>
      <c r="D16" s="14">
        <f>C16*0.21</f>
      </c>
      <c r="E16" s="14">
        <f>C16+D16</f>
      </c>
      <c r="F16" s="13">
        <f>'SO 01'!T7</f>
      </c>
    </row>
    <row r="17" spans="1:6" ht="12.75">
      <c r="A17" s="11" t="s">
        <v>663</v>
      </c>
      <c r="B17" s="12" t="s">
        <v>664</v>
      </c>
      <c r="C17" s="14">
        <f>'SO 01.1'!K8+'SO 01.1'!M8</f>
      </c>
      <c r="D17" s="14">
        <f>C17*0.21</f>
      </c>
      <c r="E17" s="14">
        <f>C17+D17</f>
      </c>
      <c r="F17" s="13">
        <f>'SO 01.1'!T7</f>
      </c>
    </row>
    <row r="18" spans="1:6" ht="12.75">
      <c r="A18" s="11" t="s">
        <v>674</v>
      </c>
      <c r="B18" s="12" t="s">
        <v>675</v>
      </c>
      <c r="C18" s="14">
        <f>0+C19</f>
      </c>
      <c r="D18" s="14">
        <f>C18*0.21</f>
      </c>
      <c r="E18" s="14">
        <f>0+E19</f>
      </c>
      <c r="F18" s="13">
        <f>0+F19</f>
      </c>
    </row>
    <row r="19" spans="1:6" ht="12.75">
      <c r="A19" s="11" t="s">
        <v>676</v>
      </c>
      <c r="B19" s="12" t="s">
        <v>675</v>
      </c>
      <c r="C19" s="14">
        <f>'SO 02'!K8+'SO 02'!M8</f>
      </c>
      <c r="D19" s="14">
        <f>C19*0.21</f>
      </c>
      <c r="E19" s="14">
        <f>C19+D19</f>
      </c>
      <c r="F19" s="13">
        <f>'SO 02'!T7</f>
      </c>
    </row>
    <row r="20" spans="1:6" ht="12.75">
      <c r="A20" s="11" t="s">
        <v>730</v>
      </c>
      <c r="B20" s="12" t="s">
        <v>731</v>
      </c>
      <c r="C20" s="14">
        <f>0+C21+C22</f>
      </c>
      <c r="D20" s="14">
        <f>C20*0.21</f>
      </c>
      <c r="E20" s="14">
        <f>0+E21+E22</f>
      </c>
      <c r="F20" s="13">
        <f>0+F21+F22</f>
      </c>
    </row>
    <row r="21" spans="1:6" ht="12.75">
      <c r="A21" s="11" t="s">
        <v>732</v>
      </c>
      <c r="B21" s="12" t="s">
        <v>733</v>
      </c>
      <c r="C21" s="14">
        <f>'SO 03'!K8+'SO 03'!M8</f>
      </c>
      <c r="D21" s="14">
        <f>C21*0.21</f>
      </c>
      <c r="E21" s="14">
        <f>C21+D21</f>
      </c>
      <c r="F21" s="13">
        <f>'SO 03'!T7</f>
      </c>
    </row>
    <row r="22" spans="1:6" ht="12.75">
      <c r="A22" s="11" t="s">
        <v>798</v>
      </c>
      <c r="B22" s="12" t="s">
        <v>799</v>
      </c>
      <c r="C22" s="14">
        <f>'SO 04'!K8+'SO 04'!M8</f>
      </c>
      <c r="D22" s="14">
        <f>C22*0.21</f>
      </c>
      <c r="E22" s="14">
        <f>C22+D22</f>
      </c>
      <c r="F22" s="13">
        <f>'SO 04'!T7</f>
      </c>
    </row>
    <row r="23" spans="1:6" ht="12.75">
      <c r="A23" s="11" t="s">
        <v>802</v>
      </c>
      <c r="B23" s="12" t="s">
        <v>803</v>
      </c>
      <c r="C23" s="14">
        <f>0+C24+C25</f>
      </c>
      <c r="D23" s="14">
        <f>C23*0.21</f>
      </c>
      <c r="E23" s="14">
        <f>0+E24+E25</f>
      </c>
      <c r="F23" s="13">
        <f>0+F24+F25</f>
      </c>
    </row>
    <row r="24" spans="1:6" ht="12.75">
      <c r="A24" s="11" t="s">
        <v>804</v>
      </c>
      <c r="B24" s="12" t="s">
        <v>805</v>
      </c>
      <c r="C24" s="14">
        <f>'SO 06'!K8+'SO 06'!M8</f>
      </c>
      <c r="D24" s="14">
        <f>C24*0.21</f>
      </c>
      <c r="E24" s="14">
        <f>C24+D24</f>
      </c>
      <c r="F24" s="13">
        <f>'SO 06'!T7</f>
      </c>
    </row>
    <row r="25" spans="1:6" ht="12.75">
      <c r="A25" s="11" t="s">
        <v>1030</v>
      </c>
      <c r="B25" s="12" t="s">
        <v>1031</v>
      </c>
      <c r="C25" s="14">
        <f>'SO 07'!K8+'SO 07'!M8</f>
      </c>
      <c r="D25" s="14">
        <f>C25*0.21</f>
      </c>
      <c r="E25" s="14">
        <f>C25+D25</f>
      </c>
      <c r="F25" s="13">
        <f>'SO 07'!T7</f>
      </c>
    </row>
    <row r="26" spans="1:6" ht="12.75">
      <c r="A26" s="11" t="s">
        <v>1072</v>
      </c>
      <c r="B26" s="12" t="s">
        <v>1073</v>
      </c>
      <c r="C26" s="14">
        <f>0+C27</f>
      </c>
      <c r="D26" s="14">
        <f>C26*0.21</f>
      </c>
      <c r="E26" s="14">
        <f>0+E27</f>
      </c>
      <c r="F26" s="13">
        <f>0+F27</f>
      </c>
    </row>
    <row r="27" spans="1:6" ht="12.75">
      <c r="A27" s="11" t="s">
        <v>1074</v>
      </c>
      <c r="B27" s="12" t="s">
        <v>1075</v>
      </c>
      <c r="C27" s="14">
        <f>'SO 05'!K8+'SO 05'!M8</f>
      </c>
      <c r="D27" s="14">
        <f>C27*0.21</f>
      </c>
      <c r="E27" s="14">
        <f>C27+D27</f>
      </c>
      <c r="F27" s="13">
        <f>'SO 05'!T7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802</v>
      </c>
      <c r="M3" s="41">
        <f>Rekapitulace!C23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802</v>
      </c>
      <c r="E4" s="26" t="s">
        <v>803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COUNTIFS(L8:L233,"=0",A8:A233,"P")+COUNTIFS(L8:L233,"",A8:A233,"P")+SUM(Q8:Q233)</f>
      </c>
    </row>
    <row r="8" spans="1:13" ht="12.75">
      <c r="A8" t="s">
        <v>44</v>
      </c>
      <c r="C8" s="28" t="s">
        <v>806</v>
      </c>
      <c r="E8" s="30" t="s">
        <v>805</v>
      </c>
      <c r="J8" s="29">
        <f>0+J9+J34+J83+J128+J141+J170+J195+J200</f>
      </c>
      <c r="K8" s="29">
        <f>0+K9+K34+K83+K128+K141+K170+K195+K200</f>
      </c>
      <c r="L8" s="29">
        <f>0+L9+L34+L83+L128+L141+L170+L195+L200</f>
      </c>
      <c r="M8" s="29">
        <f>0+M9+M34+M83+M128+M141+M170+M195+M200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12.75">
      <c r="A10" t="s">
        <v>49</v>
      </c>
      <c r="B10" s="34" t="s">
        <v>50</v>
      </c>
      <c r="C10" s="34" t="s">
        <v>807</v>
      </c>
      <c r="D10" s="35" t="s">
        <v>57</v>
      </c>
      <c r="E10" s="6" t="s">
        <v>808</v>
      </c>
      <c r="F10" s="36" t="s">
        <v>504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80</v>
      </c>
      <c r="O10">
        <f>(M10*21)/100</f>
      </c>
      <c r="P10" t="s">
        <v>27</v>
      </c>
    </row>
    <row r="11" spans="1:5" ht="25.5">
      <c r="A11" s="35" t="s">
        <v>56</v>
      </c>
      <c r="E11" s="39" t="s">
        <v>809</v>
      </c>
    </row>
    <row r="12" spans="1:5" ht="12.75">
      <c r="A12" s="35" t="s">
        <v>58</v>
      </c>
      <c r="E12" s="40" t="s">
        <v>57</v>
      </c>
    </row>
    <row r="13" spans="1:5" ht="12.75">
      <c r="A13" t="s">
        <v>59</v>
      </c>
      <c r="E13" s="39" t="s">
        <v>810</v>
      </c>
    </row>
    <row r="14" spans="1:16" ht="12.75">
      <c r="A14" t="s">
        <v>49</v>
      </c>
      <c r="B14" s="34" t="s">
        <v>27</v>
      </c>
      <c r="C14" s="34" t="s">
        <v>811</v>
      </c>
      <c r="D14" s="35" t="s">
        <v>57</v>
      </c>
      <c r="E14" s="6" t="s">
        <v>812</v>
      </c>
      <c r="F14" s="36" t="s">
        <v>504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80</v>
      </c>
      <c r="O14">
        <f>(M14*21)/100</f>
      </c>
      <c r="P14" t="s">
        <v>27</v>
      </c>
    </row>
    <row r="15" spans="1:5" ht="12.75">
      <c r="A15" s="35" t="s">
        <v>56</v>
      </c>
      <c r="E15" s="39" t="s">
        <v>813</v>
      </c>
    </row>
    <row r="16" spans="1:5" ht="12.75">
      <c r="A16" s="35" t="s">
        <v>58</v>
      </c>
      <c r="E16" s="40" t="s">
        <v>814</v>
      </c>
    </row>
    <row r="17" spans="1:5" ht="12.75">
      <c r="A17" t="s">
        <v>59</v>
      </c>
      <c r="E17" s="39" t="s">
        <v>810</v>
      </c>
    </row>
    <row r="18" spans="1:16" ht="12.75">
      <c r="A18" t="s">
        <v>49</v>
      </c>
      <c r="B18" s="34" t="s">
        <v>26</v>
      </c>
      <c r="C18" s="34" t="s">
        <v>815</v>
      </c>
      <c r="D18" s="35" t="s">
        <v>52</v>
      </c>
      <c r="E18" s="6" t="s">
        <v>816</v>
      </c>
      <c r="F18" s="36" t="s">
        <v>54</v>
      </c>
      <c r="G18" s="37">
        <v>810.82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80</v>
      </c>
      <c r="O18">
        <f>(M18*21)/100</f>
      </c>
      <c r="P18" t="s">
        <v>27</v>
      </c>
    </row>
    <row r="19" spans="1:5" ht="12.75">
      <c r="A19" s="35" t="s">
        <v>56</v>
      </c>
      <c r="E19" s="39" t="s">
        <v>817</v>
      </c>
    </row>
    <row r="20" spans="1:5" ht="12.75">
      <c r="A20" s="35" t="s">
        <v>58</v>
      </c>
      <c r="E20" s="40" t="s">
        <v>818</v>
      </c>
    </row>
    <row r="21" spans="1:5" ht="25.5">
      <c r="A21" t="s">
        <v>59</v>
      </c>
      <c r="E21" s="39" t="s">
        <v>819</v>
      </c>
    </row>
    <row r="22" spans="1:16" ht="12.75">
      <c r="A22" t="s">
        <v>49</v>
      </c>
      <c r="B22" s="34" t="s">
        <v>69</v>
      </c>
      <c r="C22" s="34" t="s">
        <v>815</v>
      </c>
      <c r="D22" s="35" t="s">
        <v>62</v>
      </c>
      <c r="E22" s="6" t="s">
        <v>816</v>
      </c>
      <c r="F22" s="36" t="s">
        <v>54</v>
      </c>
      <c r="G22" s="37">
        <v>10.113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80</v>
      </c>
      <c r="O22">
        <f>(M22*21)/100</f>
      </c>
      <c r="P22" t="s">
        <v>27</v>
      </c>
    </row>
    <row r="23" spans="1:5" ht="12.75">
      <c r="A23" s="35" t="s">
        <v>56</v>
      </c>
      <c r="E23" s="39" t="s">
        <v>820</v>
      </c>
    </row>
    <row r="24" spans="1:5" ht="12.75">
      <c r="A24" s="35" t="s">
        <v>58</v>
      </c>
      <c r="E24" s="40" t="s">
        <v>821</v>
      </c>
    </row>
    <row r="25" spans="1:5" ht="25.5">
      <c r="A25" t="s">
        <v>59</v>
      </c>
      <c r="E25" s="39" t="s">
        <v>822</v>
      </c>
    </row>
    <row r="26" spans="1:16" ht="12.75">
      <c r="A26" t="s">
        <v>49</v>
      </c>
      <c r="B26" s="34" t="s">
        <v>73</v>
      </c>
      <c r="C26" s="34" t="s">
        <v>815</v>
      </c>
      <c r="D26" s="35" t="s">
        <v>65</v>
      </c>
      <c r="E26" s="6" t="s">
        <v>816</v>
      </c>
      <c r="F26" s="36" t="s">
        <v>54</v>
      </c>
      <c r="G26" s="37">
        <v>4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80</v>
      </c>
      <c r="O26">
        <f>(M26*21)/100</f>
      </c>
      <c r="P26" t="s">
        <v>27</v>
      </c>
    </row>
    <row r="27" spans="1:5" ht="12.75">
      <c r="A27" s="35" t="s">
        <v>56</v>
      </c>
      <c r="E27" s="39" t="s">
        <v>823</v>
      </c>
    </row>
    <row r="28" spans="1:5" ht="12.75">
      <c r="A28" s="35" t="s">
        <v>58</v>
      </c>
      <c r="E28" s="40" t="s">
        <v>824</v>
      </c>
    </row>
    <row r="29" spans="1:5" ht="25.5">
      <c r="A29" t="s">
        <v>59</v>
      </c>
      <c r="E29" s="39" t="s">
        <v>822</v>
      </c>
    </row>
    <row r="30" spans="1:16" ht="12.75">
      <c r="A30" t="s">
        <v>49</v>
      </c>
      <c r="B30" s="34" t="s">
        <v>76</v>
      </c>
      <c r="C30" s="34" t="s">
        <v>815</v>
      </c>
      <c r="D30" s="35" t="s">
        <v>492</v>
      </c>
      <c r="E30" s="6" t="s">
        <v>816</v>
      </c>
      <c r="F30" s="36" t="s">
        <v>54</v>
      </c>
      <c r="G30" s="37">
        <v>323.04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80</v>
      </c>
      <c r="O30">
        <f>(M30*21)/100</f>
      </c>
      <c r="P30" t="s">
        <v>27</v>
      </c>
    </row>
    <row r="31" spans="1:5" ht="12.75">
      <c r="A31" s="35" t="s">
        <v>56</v>
      </c>
      <c r="E31" s="39" t="s">
        <v>825</v>
      </c>
    </row>
    <row r="32" spans="1:5" ht="12.75">
      <c r="A32" s="35" t="s">
        <v>58</v>
      </c>
      <c r="E32" s="40" t="s">
        <v>826</v>
      </c>
    </row>
    <row r="33" spans="1:5" ht="25.5">
      <c r="A33" t="s">
        <v>59</v>
      </c>
      <c r="E33" s="39" t="s">
        <v>822</v>
      </c>
    </row>
    <row r="34" spans="1:13" ht="12.75">
      <c r="A34" t="s">
        <v>46</v>
      </c>
      <c r="C34" s="31" t="s">
        <v>50</v>
      </c>
      <c r="E34" s="33" t="s">
        <v>68</v>
      </c>
      <c r="J34" s="32">
        <f>0</f>
      </c>
      <c r="K34" s="32">
        <f>0</f>
      </c>
      <c r="L34" s="32">
        <f>0+L35+L39+L43+L47+L51+L55+L59+L63+L67+L71+L75+L79</f>
      </c>
      <c r="M34" s="32">
        <f>0+M35+M39+M43+M47+M51+M55+M59+M63+M67+M71+M75+M79</f>
      </c>
    </row>
    <row r="35" spans="1:16" ht="12.75">
      <c r="A35" t="s">
        <v>49</v>
      </c>
      <c r="B35" s="34" t="s">
        <v>84</v>
      </c>
      <c r="C35" s="34" t="s">
        <v>70</v>
      </c>
      <c r="D35" s="35" t="s">
        <v>57</v>
      </c>
      <c r="E35" s="6" t="s">
        <v>71</v>
      </c>
      <c r="F35" s="36" t="s">
        <v>72</v>
      </c>
      <c r="G35" s="37">
        <v>100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80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57</v>
      </c>
    </row>
    <row r="37" spans="1:5" ht="12.75">
      <c r="A37" s="35" t="s">
        <v>58</v>
      </c>
      <c r="E37" s="40" t="s">
        <v>827</v>
      </c>
    </row>
    <row r="38" spans="1:5" ht="38.25">
      <c r="A38" t="s">
        <v>59</v>
      </c>
      <c r="E38" s="39" t="s">
        <v>828</v>
      </c>
    </row>
    <row r="39" spans="1:16" ht="12.75">
      <c r="A39" t="s">
        <v>49</v>
      </c>
      <c r="B39" s="34" t="s">
        <v>88</v>
      </c>
      <c r="C39" s="34" t="s">
        <v>829</v>
      </c>
      <c r="D39" s="35" t="s">
        <v>57</v>
      </c>
      <c r="E39" s="6" t="s">
        <v>830</v>
      </c>
      <c r="F39" s="36" t="s">
        <v>91</v>
      </c>
      <c r="G39" s="37">
        <v>42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80</v>
      </c>
      <c r="O39">
        <f>(M39*21)/100</f>
      </c>
      <c r="P39" t="s">
        <v>27</v>
      </c>
    </row>
    <row r="40" spans="1:5" ht="12.75">
      <c r="A40" s="35" t="s">
        <v>56</v>
      </c>
      <c r="E40" s="39" t="s">
        <v>831</v>
      </c>
    </row>
    <row r="41" spans="1:5" ht="12.75">
      <c r="A41" s="35" t="s">
        <v>58</v>
      </c>
      <c r="E41" s="40" t="s">
        <v>832</v>
      </c>
    </row>
    <row r="42" spans="1:5" ht="38.25">
      <c r="A42" t="s">
        <v>59</v>
      </c>
      <c r="E42" s="39" t="s">
        <v>833</v>
      </c>
    </row>
    <row r="43" spans="1:16" ht="12.75">
      <c r="A43" t="s">
        <v>49</v>
      </c>
      <c r="B43" s="34" t="s">
        <v>92</v>
      </c>
      <c r="C43" s="34" t="s">
        <v>834</v>
      </c>
      <c r="D43" s="35" t="s">
        <v>57</v>
      </c>
      <c r="E43" s="6" t="s">
        <v>835</v>
      </c>
      <c r="F43" s="36" t="s">
        <v>79</v>
      </c>
      <c r="G43" s="37">
        <v>5.75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80</v>
      </c>
      <c r="O43">
        <f>(M43*21)/100</f>
      </c>
      <c r="P43" t="s">
        <v>27</v>
      </c>
    </row>
    <row r="44" spans="1:5" ht="12.75">
      <c r="A44" s="35" t="s">
        <v>56</v>
      </c>
      <c r="E44" s="39" t="s">
        <v>836</v>
      </c>
    </row>
    <row r="45" spans="1:5" ht="12.75">
      <c r="A45" s="35" t="s">
        <v>58</v>
      </c>
      <c r="E45" s="40" t="s">
        <v>837</v>
      </c>
    </row>
    <row r="46" spans="1:5" ht="25.5">
      <c r="A46" t="s">
        <v>59</v>
      </c>
      <c r="E46" s="39" t="s">
        <v>838</v>
      </c>
    </row>
    <row r="47" spans="1:16" ht="12.75">
      <c r="A47" t="s">
        <v>49</v>
      </c>
      <c r="B47" s="34" t="s">
        <v>95</v>
      </c>
      <c r="C47" s="34" t="s">
        <v>77</v>
      </c>
      <c r="D47" s="35" t="s">
        <v>57</v>
      </c>
      <c r="E47" s="6" t="s">
        <v>78</v>
      </c>
      <c r="F47" s="36" t="s">
        <v>79</v>
      </c>
      <c r="G47" s="37">
        <v>405.41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80</v>
      </c>
      <c r="O47">
        <f>(M47*21)/100</f>
      </c>
      <c r="P47" t="s">
        <v>27</v>
      </c>
    </row>
    <row r="48" spans="1:5" ht="12.75">
      <c r="A48" s="35" t="s">
        <v>56</v>
      </c>
      <c r="E48" s="39" t="s">
        <v>839</v>
      </c>
    </row>
    <row r="49" spans="1:5" ht="12.75">
      <c r="A49" s="35" t="s">
        <v>58</v>
      </c>
      <c r="E49" s="40" t="s">
        <v>840</v>
      </c>
    </row>
    <row r="50" spans="1:5" ht="318.75">
      <c r="A50" t="s">
        <v>59</v>
      </c>
      <c r="E50" s="39" t="s">
        <v>83</v>
      </c>
    </row>
    <row r="51" spans="1:16" ht="12.75">
      <c r="A51" t="s">
        <v>49</v>
      </c>
      <c r="B51" s="34" t="s">
        <v>67</v>
      </c>
      <c r="C51" s="34" t="s">
        <v>841</v>
      </c>
      <c r="D51" s="35" t="s">
        <v>57</v>
      </c>
      <c r="E51" s="6" t="s">
        <v>842</v>
      </c>
      <c r="F51" s="36" t="s">
        <v>79</v>
      </c>
      <c r="G51" s="37">
        <v>111.696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80</v>
      </c>
      <c r="O51">
        <f>(M51*21)/100</f>
      </c>
      <c r="P51" t="s">
        <v>27</v>
      </c>
    </row>
    <row r="52" spans="1:5" ht="12.75">
      <c r="A52" s="35" t="s">
        <v>56</v>
      </c>
      <c r="E52" s="39" t="s">
        <v>843</v>
      </c>
    </row>
    <row r="53" spans="1:5" ht="12.75">
      <c r="A53" s="35" t="s">
        <v>58</v>
      </c>
      <c r="E53" s="40" t="s">
        <v>844</v>
      </c>
    </row>
    <row r="54" spans="1:5" ht="280.5">
      <c r="A54" t="s">
        <v>59</v>
      </c>
      <c r="E54" s="39" t="s">
        <v>845</v>
      </c>
    </row>
    <row r="55" spans="1:16" ht="12.75">
      <c r="A55" t="s">
        <v>49</v>
      </c>
      <c r="B55" s="34" t="s">
        <v>100</v>
      </c>
      <c r="C55" s="34" t="s">
        <v>846</v>
      </c>
      <c r="D55" s="35" t="s">
        <v>847</v>
      </c>
      <c r="E55" s="6" t="s">
        <v>842</v>
      </c>
      <c r="F55" s="36" t="s">
        <v>79</v>
      </c>
      <c r="G55" s="37">
        <v>30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80</v>
      </c>
      <c r="O55">
        <f>(M55*21)/100</f>
      </c>
      <c r="P55" t="s">
        <v>27</v>
      </c>
    </row>
    <row r="56" spans="1:5" ht="12.75">
      <c r="A56" s="35" t="s">
        <v>56</v>
      </c>
      <c r="E56" s="39" t="s">
        <v>848</v>
      </c>
    </row>
    <row r="57" spans="1:5" ht="12.75">
      <c r="A57" s="35" t="s">
        <v>58</v>
      </c>
      <c r="E57" s="40" t="s">
        <v>849</v>
      </c>
    </row>
    <row r="58" spans="1:5" ht="280.5">
      <c r="A58" t="s">
        <v>59</v>
      </c>
      <c r="E58" s="39" t="s">
        <v>850</v>
      </c>
    </row>
    <row r="59" spans="1:16" ht="12.75">
      <c r="A59" t="s">
        <v>49</v>
      </c>
      <c r="B59" s="34" t="s">
        <v>103</v>
      </c>
      <c r="C59" s="34" t="s">
        <v>851</v>
      </c>
      <c r="D59" s="35" t="s">
        <v>847</v>
      </c>
      <c r="E59" s="6" t="s">
        <v>842</v>
      </c>
      <c r="F59" s="36" t="s">
        <v>79</v>
      </c>
      <c r="G59" s="37">
        <v>45.421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80</v>
      </c>
      <c r="O59">
        <f>(M59*21)/100</f>
      </c>
      <c r="P59" t="s">
        <v>27</v>
      </c>
    </row>
    <row r="60" spans="1:5" ht="25.5">
      <c r="A60" s="35" t="s">
        <v>56</v>
      </c>
      <c r="E60" s="39" t="s">
        <v>852</v>
      </c>
    </row>
    <row r="61" spans="1:5" ht="12.75">
      <c r="A61" s="35" t="s">
        <v>58</v>
      </c>
      <c r="E61" s="40" t="s">
        <v>853</v>
      </c>
    </row>
    <row r="62" spans="1:5" ht="280.5">
      <c r="A62" t="s">
        <v>59</v>
      </c>
      <c r="E62" s="39" t="s">
        <v>850</v>
      </c>
    </row>
    <row r="63" spans="1:16" ht="12.75">
      <c r="A63" t="s">
        <v>49</v>
      </c>
      <c r="B63" s="34" t="s">
        <v>107</v>
      </c>
      <c r="C63" s="34" t="s">
        <v>854</v>
      </c>
      <c r="D63" s="35" t="s">
        <v>57</v>
      </c>
      <c r="E63" s="6" t="s">
        <v>689</v>
      </c>
      <c r="F63" s="36" t="s">
        <v>79</v>
      </c>
      <c r="G63" s="37">
        <v>3.02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80</v>
      </c>
      <c r="O63">
        <f>(M63*21)/100</f>
      </c>
      <c r="P63" t="s">
        <v>27</v>
      </c>
    </row>
    <row r="64" spans="1:5" ht="12.75">
      <c r="A64" s="35" t="s">
        <v>56</v>
      </c>
      <c r="E64" s="39" t="s">
        <v>855</v>
      </c>
    </row>
    <row r="65" spans="1:5" ht="12.75">
      <c r="A65" s="35" t="s">
        <v>58</v>
      </c>
      <c r="E65" s="40" t="s">
        <v>856</v>
      </c>
    </row>
    <row r="66" spans="1:5" ht="293.25">
      <c r="A66" t="s">
        <v>59</v>
      </c>
      <c r="E66" s="39" t="s">
        <v>857</v>
      </c>
    </row>
    <row r="67" spans="1:16" ht="12.75">
      <c r="A67" t="s">
        <v>49</v>
      </c>
      <c r="B67" s="34" t="s">
        <v>111</v>
      </c>
      <c r="C67" s="34" t="s">
        <v>858</v>
      </c>
      <c r="D67" s="35" t="s">
        <v>57</v>
      </c>
      <c r="E67" s="6" t="s">
        <v>859</v>
      </c>
      <c r="F67" s="36" t="s">
        <v>72</v>
      </c>
      <c r="G67" s="37">
        <v>200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80</v>
      </c>
      <c r="O67">
        <f>(M67*21)/100</f>
      </c>
      <c r="P67" t="s">
        <v>27</v>
      </c>
    </row>
    <row r="68" spans="1:5" ht="12.75">
      <c r="A68" s="35" t="s">
        <v>56</v>
      </c>
      <c r="E68" s="39" t="s">
        <v>860</v>
      </c>
    </row>
    <row r="69" spans="1:5" ht="12.75">
      <c r="A69" s="35" t="s">
        <v>58</v>
      </c>
      <c r="E69" s="40" t="s">
        <v>861</v>
      </c>
    </row>
    <row r="70" spans="1:5" ht="12.75">
      <c r="A70" t="s">
        <v>59</v>
      </c>
      <c r="E70" s="39" t="s">
        <v>862</v>
      </c>
    </row>
    <row r="71" spans="1:16" ht="12.75">
      <c r="A71" t="s">
        <v>49</v>
      </c>
      <c r="B71" s="34" t="s">
        <v>114</v>
      </c>
      <c r="C71" s="34" t="s">
        <v>98</v>
      </c>
      <c r="D71" s="35" t="s">
        <v>57</v>
      </c>
      <c r="E71" s="6" t="s">
        <v>99</v>
      </c>
      <c r="F71" s="36" t="s">
        <v>72</v>
      </c>
      <c r="G71" s="37">
        <v>200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80</v>
      </c>
      <c r="O71">
        <f>(M71*21)/100</f>
      </c>
      <c r="P71" t="s">
        <v>27</v>
      </c>
    </row>
    <row r="72" spans="1:5" ht="25.5">
      <c r="A72" s="35" t="s">
        <v>56</v>
      </c>
      <c r="E72" s="39" t="s">
        <v>863</v>
      </c>
    </row>
    <row r="73" spans="1:5" ht="12.75">
      <c r="A73" s="35" t="s">
        <v>58</v>
      </c>
      <c r="E73" s="40" t="s">
        <v>861</v>
      </c>
    </row>
    <row r="74" spans="1:5" ht="25.5">
      <c r="A74" t="s">
        <v>59</v>
      </c>
      <c r="E74" s="39" t="s">
        <v>864</v>
      </c>
    </row>
    <row r="75" spans="1:16" ht="12.75">
      <c r="A75" t="s">
        <v>49</v>
      </c>
      <c r="B75" s="34" t="s">
        <v>117</v>
      </c>
      <c r="C75" s="34" t="s">
        <v>865</v>
      </c>
      <c r="D75" s="35" t="s">
        <v>57</v>
      </c>
      <c r="E75" s="6" t="s">
        <v>866</v>
      </c>
      <c r="F75" s="36" t="s">
        <v>72</v>
      </c>
      <c r="G75" s="37">
        <v>200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80</v>
      </c>
      <c r="O75">
        <f>(M75*21)/100</f>
      </c>
      <c r="P75" t="s">
        <v>27</v>
      </c>
    </row>
    <row r="76" spans="1:5" ht="12.75">
      <c r="A76" s="35" t="s">
        <v>56</v>
      </c>
      <c r="E76" s="39" t="s">
        <v>867</v>
      </c>
    </row>
    <row r="77" spans="1:5" ht="12.75">
      <c r="A77" s="35" t="s">
        <v>58</v>
      </c>
      <c r="E77" s="40" t="s">
        <v>861</v>
      </c>
    </row>
    <row r="78" spans="1:5" ht="25.5">
      <c r="A78" t="s">
        <v>59</v>
      </c>
      <c r="E78" s="39" t="s">
        <v>868</v>
      </c>
    </row>
    <row r="79" spans="1:16" ht="12.75">
      <c r="A79" t="s">
        <v>49</v>
      </c>
      <c r="B79" s="34" t="s">
        <v>120</v>
      </c>
      <c r="C79" s="34" t="s">
        <v>869</v>
      </c>
      <c r="D79" s="35" t="s">
        <v>57</v>
      </c>
      <c r="E79" s="6" t="s">
        <v>870</v>
      </c>
      <c r="F79" s="36" t="s">
        <v>79</v>
      </c>
      <c r="G79" s="37">
        <v>30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80</v>
      </c>
      <c r="O79">
        <f>(M79*21)/100</f>
      </c>
      <c r="P79" t="s">
        <v>27</v>
      </c>
    </row>
    <row r="80" spans="1:5" ht="25.5">
      <c r="A80" s="35" t="s">
        <v>56</v>
      </c>
      <c r="E80" s="39" t="s">
        <v>871</v>
      </c>
    </row>
    <row r="81" spans="1:5" ht="12.75">
      <c r="A81" s="35" t="s">
        <v>58</v>
      </c>
      <c r="E81" s="40" t="s">
        <v>872</v>
      </c>
    </row>
    <row r="82" spans="1:5" ht="38.25">
      <c r="A82" t="s">
        <v>59</v>
      </c>
      <c r="E82" s="39" t="s">
        <v>873</v>
      </c>
    </row>
    <row r="83" spans="1:13" ht="12.75">
      <c r="A83" t="s">
        <v>46</v>
      </c>
      <c r="C83" s="31" t="s">
        <v>27</v>
      </c>
      <c r="E83" s="33" t="s">
        <v>874</v>
      </c>
      <c r="J83" s="32">
        <f>0</f>
      </c>
      <c r="K83" s="32">
        <f>0</f>
      </c>
      <c r="L83" s="32">
        <f>0+L84+L88+L92+L96+L100+L104+L108+L112+L116+L120+L124</f>
      </c>
      <c r="M83" s="32">
        <f>0+M84+M88+M92+M96+M100+M104+M108+M112+M116+M120+M124</f>
      </c>
    </row>
    <row r="84" spans="1:16" ht="12.75">
      <c r="A84" t="s">
        <v>49</v>
      </c>
      <c r="B84" s="34" t="s">
        <v>123</v>
      </c>
      <c r="C84" s="34" t="s">
        <v>875</v>
      </c>
      <c r="D84" s="35" t="s">
        <v>57</v>
      </c>
      <c r="E84" s="6" t="s">
        <v>876</v>
      </c>
      <c r="F84" s="36" t="s">
        <v>54</v>
      </c>
      <c r="G84" s="37">
        <v>1.406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80</v>
      </c>
      <c r="O84">
        <f>(M84*21)/100</f>
      </c>
      <c r="P84" t="s">
        <v>27</v>
      </c>
    </row>
    <row r="85" spans="1:5" ht="12.75">
      <c r="A85" s="35" t="s">
        <v>56</v>
      </c>
      <c r="E85" s="39" t="s">
        <v>877</v>
      </c>
    </row>
    <row r="86" spans="1:5" ht="12.75">
      <c r="A86" s="35" t="s">
        <v>58</v>
      </c>
      <c r="E86" s="40" t="s">
        <v>878</v>
      </c>
    </row>
    <row r="87" spans="1:5" ht="38.25">
      <c r="A87" t="s">
        <v>59</v>
      </c>
      <c r="E87" s="39" t="s">
        <v>879</v>
      </c>
    </row>
    <row r="88" spans="1:16" ht="12.75">
      <c r="A88" t="s">
        <v>49</v>
      </c>
      <c r="B88" s="34" t="s">
        <v>126</v>
      </c>
      <c r="C88" s="34" t="s">
        <v>880</v>
      </c>
      <c r="D88" s="35" t="s">
        <v>57</v>
      </c>
      <c r="E88" s="6" t="s">
        <v>881</v>
      </c>
      <c r="F88" s="36" t="s">
        <v>72</v>
      </c>
      <c r="G88" s="37">
        <v>29.1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80</v>
      </c>
      <c r="O88">
        <f>(M88*21)/100</f>
      </c>
      <c r="P88" t="s">
        <v>27</v>
      </c>
    </row>
    <row r="89" spans="1:5" ht="12.75">
      <c r="A89" s="35" t="s">
        <v>56</v>
      </c>
      <c r="E89" s="39" t="s">
        <v>57</v>
      </c>
    </row>
    <row r="90" spans="1:5" ht="12.75">
      <c r="A90" s="35" t="s">
        <v>58</v>
      </c>
      <c r="E90" s="40" t="s">
        <v>882</v>
      </c>
    </row>
    <row r="91" spans="1:5" ht="25.5">
      <c r="A91" t="s">
        <v>59</v>
      </c>
      <c r="E91" s="39" t="s">
        <v>883</v>
      </c>
    </row>
    <row r="92" spans="1:16" ht="25.5">
      <c r="A92" t="s">
        <v>49</v>
      </c>
      <c r="B92" s="34" t="s">
        <v>129</v>
      </c>
      <c r="C92" s="34" t="s">
        <v>884</v>
      </c>
      <c r="D92" s="35" t="s">
        <v>57</v>
      </c>
      <c r="E92" s="6" t="s">
        <v>885</v>
      </c>
      <c r="F92" s="36" t="s">
        <v>91</v>
      </c>
      <c r="G92" s="37">
        <v>33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80</v>
      </c>
      <c r="O92">
        <f>(M92*21)/100</f>
      </c>
      <c r="P92" t="s">
        <v>27</v>
      </c>
    </row>
    <row r="93" spans="1:5" ht="12.75">
      <c r="A93" s="35" t="s">
        <v>56</v>
      </c>
      <c r="E93" s="39" t="s">
        <v>886</v>
      </c>
    </row>
    <row r="94" spans="1:5" ht="12.75">
      <c r="A94" s="35" t="s">
        <v>58</v>
      </c>
      <c r="E94" s="40" t="s">
        <v>887</v>
      </c>
    </row>
    <row r="95" spans="1:5" ht="63.75">
      <c r="A95" t="s">
        <v>59</v>
      </c>
      <c r="E95" s="39" t="s">
        <v>888</v>
      </c>
    </row>
    <row r="96" spans="1:16" ht="12.75">
      <c r="A96" t="s">
        <v>49</v>
      </c>
      <c r="B96" s="34" t="s">
        <v>133</v>
      </c>
      <c r="C96" s="34" t="s">
        <v>889</v>
      </c>
      <c r="D96" s="35" t="s">
        <v>57</v>
      </c>
      <c r="E96" s="6" t="s">
        <v>890</v>
      </c>
      <c r="F96" s="36" t="s">
        <v>91</v>
      </c>
      <c r="G96" s="37">
        <v>7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80</v>
      </c>
      <c r="O96">
        <f>(M96*21)/100</f>
      </c>
      <c r="P96" t="s">
        <v>27</v>
      </c>
    </row>
    <row r="97" spans="1:5" ht="12.75">
      <c r="A97" s="35" t="s">
        <v>56</v>
      </c>
      <c r="E97" s="39" t="s">
        <v>891</v>
      </c>
    </row>
    <row r="98" spans="1:5" ht="12.75">
      <c r="A98" s="35" t="s">
        <v>58</v>
      </c>
      <c r="E98" s="40" t="s">
        <v>892</v>
      </c>
    </row>
    <row r="99" spans="1:5" ht="114.75">
      <c r="A99" t="s">
        <v>59</v>
      </c>
      <c r="E99" s="39" t="s">
        <v>893</v>
      </c>
    </row>
    <row r="100" spans="1:16" ht="12.75">
      <c r="A100" t="s">
        <v>49</v>
      </c>
      <c r="B100" s="34" t="s">
        <v>136</v>
      </c>
      <c r="C100" s="34" t="s">
        <v>894</v>
      </c>
      <c r="D100" s="35" t="s">
        <v>57</v>
      </c>
      <c r="E100" s="6" t="s">
        <v>895</v>
      </c>
      <c r="F100" s="36" t="s">
        <v>79</v>
      </c>
      <c r="G100" s="37">
        <v>43.76</v>
      </c>
      <c r="H100" s="36">
        <v>0</v>
      </c>
      <c r="I100" s="36">
        <f>ROUND(G100*H100,6)</f>
      </c>
      <c r="L100" s="38">
        <v>0</v>
      </c>
      <c r="M100" s="32">
        <f>ROUND(ROUND(L100,2)*ROUND(G100,3),2)</f>
      </c>
      <c r="N100" s="36" t="s">
        <v>80</v>
      </c>
      <c r="O100">
        <f>(M100*21)/100</f>
      </c>
      <c r="P100" t="s">
        <v>27</v>
      </c>
    </row>
    <row r="101" spans="1:5" ht="25.5">
      <c r="A101" s="35" t="s">
        <v>56</v>
      </c>
      <c r="E101" s="39" t="s">
        <v>896</v>
      </c>
    </row>
    <row r="102" spans="1:5" ht="12.75">
      <c r="A102" s="35" t="s">
        <v>58</v>
      </c>
      <c r="E102" s="40" t="s">
        <v>897</v>
      </c>
    </row>
    <row r="103" spans="1:5" ht="38.25">
      <c r="A103" t="s">
        <v>59</v>
      </c>
      <c r="E103" s="39" t="s">
        <v>898</v>
      </c>
    </row>
    <row r="104" spans="1:16" ht="12.75">
      <c r="A104" t="s">
        <v>49</v>
      </c>
      <c r="B104" s="34" t="s">
        <v>139</v>
      </c>
      <c r="C104" s="34" t="s">
        <v>899</v>
      </c>
      <c r="D104" s="35" t="s">
        <v>50</v>
      </c>
      <c r="E104" s="6" t="s">
        <v>900</v>
      </c>
      <c r="F104" s="36" t="s">
        <v>79</v>
      </c>
      <c r="G104" s="37">
        <v>17.5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80</v>
      </c>
      <c r="O104">
        <f>(M104*21)/100</f>
      </c>
      <c r="P104" t="s">
        <v>27</v>
      </c>
    </row>
    <row r="105" spans="1:5" ht="12.75">
      <c r="A105" s="35" t="s">
        <v>56</v>
      </c>
      <c r="E105" s="39" t="s">
        <v>901</v>
      </c>
    </row>
    <row r="106" spans="1:5" ht="12.75">
      <c r="A106" s="35" t="s">
        <v>58</v>
      </c>
      <c r="E106" s="40" t="s">
        <v>902</v>
      </c>
    </row>
    <row r="107" spans="1:5" ht="369.75">
      <c r="A107" t="s">
        <v>59</v>
      </c>
      <c r="E107" s="39" t="s">
        <v>903</v>
      </c>
    </row>
    <row r="108" spans="1:16" ht="12.75">
      <c r="A108" t="s">
        <v>49</v>
      </c>
      <c r="B108" s="34" t="s">
        <v>141</v>
      </c>
      <c r="C108" s="34" t="s">
        <v>899</v>
      </c>
      <c r="D108" s="35" t="s">
        <v>27</v>
      </c>
      <c r="E108" s="6" t="s">
        <v>900</v>
      </c>
      <c r="F108" s="36" t="s">
        <v>79</v>
      </c>
      <c r="G108" s="37">
        <v>3.22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80</v>
      </c>
      <c r="O108">
        <f>(M108*21)/100</f>
      </c>
      <c r="P108" t="s">
        <v>27</v>
      </c>
    </row>
    <row r="109" spans="1:5" ht="12.75">
      <c r="A109" s="35" t="s">
        <v>56</v>
      </c>
      <c r="E109" s="39" t="s">
        <v>904</v>
      </c>
    </row>
    <row r="110" spans="1:5" ht="12.75">
      <c r="A110" s="35" t="s">
        <v>58</v>
      </c>
      <c r="E110" s="40" t="s">
        <v>905</v>
      </c>
    </row>
    <row r="111" spans="1:5" ht="369.75">
      <c r="A111" t="s">
        <v>59</v>
      </c>
      <c r="E111" s="39" t="s">
        <v>903</v>
      </c>
    </row>
    <row r="112" spans="1:16" ht="12.75">
      <c r="A112" t="s">
        <v>49</v>
      </c>
      <c r="B112" s="34" t="s">
        <v>144</v>
      </c>
      <c r="C112" s="34" t="s">
        <v>899</v>
      </c>
      <c r="D112" s="35" t="s">
        <v>26</v>
      </c>
      <c r="E112" s="6" t="s">
        <v>900</v>
      </c>
      <c r="F112" s="36" t="s">
        <v>79</v>
      </c>
      <c r="G112" s="37">
        <v>1.56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80</v>
      </c>
      <c r="O112">
        <f>(M112*21)/100</f>
      </c>
      <c r="P112" t="s">
        <v>27</v>
      </c>
    </row>
    <row r="113" spans="1:5" ht="12.75">
      <c r="A113" s="35" t="s">
        <v>56</v>
      </c>
      <c r="E113" s="39" t="s">
        <v>906</v>
      </c>
    </row>
    <row r="114" spans="1:5" ht="12.75">
      <c r="A114" s="35" t="s">
        <v>58</v>
      </c>
      <c r="E114" s="40" t="s">
        <v>907</v>
      </c>
    </row>
    <row r="115" spans="1:5" ht="369.75">
      <c r="A115" t="s">
        <v>59</v>
      </c>
      <c r="E115" s="39" t="s">
        <v>903</v>
      </c>
    </row>
    <row r="116" spans="1:16" ht="12.75">
      <c r="A116" t="s">
        <v>49</v>
      </c>
      <c r="B116" s="34" t="s">
        <v>148</v>
      </c>
      <c r="C116" s="34" t="s">
        <v>908</v>
      </c>
      <c r="D116" s="35" t="s">
        <v>50</v>
      </c>
      <c r="E116" s="6" t="s">
        <v>909</v>
      </c>
      <c r="F116" s="36" t="s">
        <v>54</v>
      </c>
      <c r="G116" s="37">
        <v>1.519</v>
      </c>
      <c r="H116" s="36">
        <v>0</v>
      </c>
      <c r="I116" s="36">
        <f>ROUND(G116*H116,6)</f>
      </c>
      <c r="L116" s="38">
        <v>0</v>
      </c>
      <c r="M116" s="32">
        <f>ROUND(ROUND(L116,2)*ROUND(G116,3),2)</f>
      </c>
      <c r="N116" s="36" t="s">
        <v>80</v>
      </c>
      <c r="O116">
        <f>(M116*21)/100</f>
      </c>
      <c r="P116" t="s">
        <v>27</v>
      </c>
    </row>
    <row r="117" spans="1:5" ht="12.75">
      <c r="A117" s="35" t="s">
        <v>56</v>
      </c>
      <c r="E117" s="39" t="s">
        <v>910</v>
      </c>
    </row>
    <row r="118" spans="1:5" ht="12.75">
      <c r="A118" s="35" t="s">
        <v>58</v>
      </c>
      <c r="E118" s="40" t="s">
        <v>911</v>
      </c>
    </row>
    <row r="119" spans="1:5" ht="267.75">
      <c r="A119" t="s">
        <v>59</v>
      </c>
      <c r="E119" s="39" t="s">
        <v>912</v>
      </c>
    </row>
    <row r="120" spans="1:16" ht="12.75">
      <c r="A120" t="s">
        <v>49</v>
      </c>
      <c r="B120" s="34" t="s">
        <v>152</v>
      </c>
      <c r="C120" s="34" t="s">
        <v>908</v>
      </c>
      <c r="D120" s="35" t="s">
        <v>27</v>
      </c>
      <c r="E120" s="6" t="s">
        <v>909</v>
      </c>
      <c r="F120" s="36" t="s">
        <v>54</v>
      </c>
      <c r="G120" s="37">
        <v>0.161</v>
      </c>
      <c r="H120" s="36">
        <v>0</v>
      </c>
      <c r="I120" s="36">
        <f>ROUND(G120*H120,6)</f>
      </c>
      <c r="L120" s="38">
        <v>0</v>
      </c>
      <c r="M120" s="32">
        <f>ROUND(ROUND(L120,2)*ROUND(G120,3),2)</f>
      </c>
      <c r="N120" s="36" t="s">
        <v>80</v>
      </c>
      <c r="O120">
        <f>(M120*21)/100</f>
      </c>
      <c r="P120" t="s">
        <v>27</v>
      </c>
    </row>
    <row r="121" spans="1:5" ht="12.75">
      <c r="A121" s="35" t="s">
        <v>56</v>
      </c>
      <c r="E121" s="39" t="s">
        <v>913</v>
      </c>
    </row>
    <row r="122" spans="1:5" ht="12.75">
      <c r="A122" s="35" t="s">
        <v>58</v>
      </c>
      <c r="E122" s="40" t="s">
        <v>914</v>
      </c>
    </row>
    <row r="123" spans="1:5" ht="267.75">
      <c r="A123" t="s">
        <v>59</v>
      </c>
      <c r="E123" s="39" t="s">
        <v>912</v>
      </c>
    </row>
    <row r="124" spans="1:16" ht="12.75">
      <c r="A124" t="s">
        <v>49</v>
      </c>
      <c r="B124" s="34" t="s">
        <v>155</v>
      </c>
      <c r="C124" s="34" t="s">
        <v>908</v>
      </c>
      <c r="D124" s="35" t="s">
        <v>26</v>
      </c>
      <c r="E124" s="6" t="s">
        <v>909</v>
      </c>
      <c r="F124" s="36" t="s">
        <v>54</v>
      </c>
      <c r="G124" s="37">
        <v>0.117</v>
      </c>
      <c r="H124" s="36">
        <v>0</v>
      </c>
      <c r="I124" s="36">
        <f>ROUND(G124*H124,6)</f>
      </c>
      <c r="L124" s="38">
        <v>0</v>
      </c>
      <c r="M124" s="32">
        <f>ROUND(ROUND(L124,2)*ROUND(G124,3),2)</f>
      </c>
      <c r="N124" s="36" t="s">
        <v>80</v>
      </c>
      <c r="O124">
        <f>(M124*21)/100</f>
      </c>
      <c r="P124" t="s">
        <v>27</v>
      </c>
    </row>
    <row r="125" spans="1:5" ht="12.75">
      <c r="A125" s="35" t="s">
        <v>56</v>
      </c>
      <c r="E125" s="39" t="s">
        <v>915</v>
      </c>
    </row>
    <row r="126" spans="1:5" ht="12.75">
      <c r="A126" s="35" t="s">
        <v>58</v>
      </c>
      <c r="E126" s="40" t="s">
        <v>916</v>
      </c>
    </row>
    <row r="127" spans="1:5" ht="267.75">
      <c r="A127" t="s">
        <v>59</v>
      </c>
      <c r="E127" s="39" t="s">
        <v>912</v>
      </c>
    </row>
    <row r="128" spans="1:13" ht="12.75">
      <c r="A128" t="s">
        <v>46</v>
      </c>
      <c r="C128" s="31" t="s">
        <v>26</v>
      </c>
      <c r="E128" s="33" t="s">
        <v>917</v>
      </c>
      <c r="J128" s="32">
        <f>0</f>
      </c>
      <c r="K128" s="32">
        <f>0</f>
      </c>
      <c r="L128" s="32">
        <f>0+L129+L133+L137</f>
      </c>
      <c r="M128" s="32">
        <f>0+M129+M133+M137</f>
      </c>
    </row>
    <row r="129" spans="1:16" ht="12.75">
      <c r="A129" t="s">
        <v>49</v>
      </c>
      <c r="B129" s="34" t="s">
        <v>158</v>
      </c>
      <c r="C129" s="34" t="s">
        <v>918</v>
      </c>
      <c r="D129" s="35" t="s">
        <v>57</v>
      </c>
      <c r="E129" s="6" t="s">
        <v>919</v>
      </c>
      <c r="F129" s="36" t="s">
        <v>79</v>
      </c>
      <c r="G129" s="37">
        <v>3.082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80</v>
      </c>
      <c r="O129">
        <f>(M129*21)/100</f>
      </c>
      <c r="P129" t="s">
        <v>27</v>
      </c>
    </row>
    <row r="130" spans="1:5" ht="12.75">
      <c r="A130" s="35" t="s">
        <v>56</v>
      </c>
      <c r="E130" s="39" t="s">
        <v>920</v>
      </c>
    </row>
    <row r="131" spans="1:5" ht="12.75">
      <c r="A131" s="35" t="s">
        <v>58</v>
      </c>
      <c r="E131" s="40" t="s">
        <v>921</v>
      </c>
    </row>
    <row r="132" spans="1:5" ht="229.5">
      <c r="A132" t="s">
        <v>59</v>
      </c>
      <c r="E132" s="39" t="s">
        <v>922</v>
      </c>
    </row>
    <row r="133" spans="1:16" ht="25.5">
      <c r="A133" t="s">
        <v>49</v>
      </c>
      <c r="B133" s="34" t="s">
        <v>161</v>
      </c>
      <c r="C133" s="34" t="s">
        <v>923</v>
      </c>
      <c r="D133" s="35" t="s">
        <v>57</v>
      </c>
      <c r="E133" s="6" t="s">
        <v>924</v>
      </c>
      <c r="F133" s="36" t="s">
        <v>79</v>
      </c>
      <c r="G133" s="37">
        <v>7.84</v>
      </c>
      <c r="H133" s="36">
        <v>0</v>
      </c>
      <c r="I133" s="36">
        <f>ROUND(G133*H133,6)</f>
      </c>
      <c r="L133" s="38">
        <v>0</v>
      </c>
      <c r="M133" s="32">
        <f>ROUND(ROUND(L133,2)*ROUND(G133,3),2)</f>
      </c>
      <c r="N133" s="36" t="s">
        <v>80</v>
      </c>
      <c r="O133">
        <f>(M133*21)/100</f>
      </c>
      <c r="P133" t="s">
        <v>27</v>
      </c>
    </row>
    <row r="134" spans="1:5" ht="12.75">
      <c r="A134" s="35" t="s">
        <v>56</v>
      </c>
      <c r="E134" s="39" t="s">
        <v>925</v>
      </c>
    </row>
    <row r="135" spans="1:5" ht="12.75">
      <c r="A135" s="35" t="s">
        <v>58</v>
      </c>
      <c r="E135" s="40" t="s">
        <v>926</v>
      </c>
    </row>
    <row r="136" spans="1:5" ht="25.5">
      <c r="A136" t="s">
        <v>59</v>
      </c>
      <c r="E136" s="39" t="s">
        <v>927</v>
      </c>
    </row>
    <row r="137" spans="1:16" ht="12.75">
      <c r="A137" t="s">
        <v>49</v>
      </c>
      <c r="B137" s="34" t="s">
        <v>164</v>
      </c>
      <c r="C137" s="34" t="s">
        <v>928</v>
      </c>
      <c r="D137" s="35" t="s">
        <v>57</v>
      </c>
      <c r="E137" s="6" t="s">
        <v>929</v>
      </c>
      <c r="F137" s="36" t="s">
        <v>79</v>
      </c>
      <c r="G137" s="37">
        <v>2.379</v>
      </c>
      <c r="H137" s="36">
        <v>0</v>
      </c>
      <c r="I137" s="36">
        <f>ROUND(G137*H137,6)</f>
      </c>
      <c r="L137" s="38">
        <v>0</v>
      </c>
      <c r="M137" s="32">
        <f>ROUND(ROUND(L137,2)*ROUND(G137,3),2)</f>
      </c>
      <c r="N137" s="36" t="s">
        <v>80</v>
      </c>
      <c r="O137">
        <f>(M137*21)/100</f>
      </c>
      <c r="P137" t="s">
        <v>27</v>
      </c>
    </row>
    <row r="138" spans="1:5" ht="12.75">
      <c r="A138" s="35" t="s">
        <v>56</v>
      </c>
      <c r="E138" s="39" t="s">
        <v>930</v>
      </c>
    </row>
    <row r="139" spans="1:5" ht="12.75">
      <c r="A139" s="35" t="s">
        <v>58</v>
      </c>
      <c r="E139" s="40" t="s">
        <v>931</v>
      </c>
    </row>
    <row r="140" spans="1:5" ht="409.5">
      <c r="A140" t="s">
        <v>59</v>
      </c>
      <c r="E140" s="39" t="s">
        <v>932</v>
      </c>
    </row>
    <row r="141" spans="1:13" ht="12.75">
      <c r="A141" t="s">
        <v>46</v>
      </c>
      <c r="C141" s="31" t="s">
        <v>69</v>
      </c>
      <c r="E141" s="33" t="s">
        <v>933</v>
      </c>
      <c r="J141" s="32">
        <f>0</f>
      </c>
      <c r="K141" s="32">
        <f>0</f>
      </c>
      <c r="L141" s="32">
        <f>0+L142+L146+L150+L154+L158+L162+L166</f>
      </c>
      <c r="M141" s="32">
        <f>0+M142+M146+M150+M154+M158+M162+M166</f>
      </c>
    </row>
    <row r="142" spans="1:16" ht="12.75">
      <c r="A142" t="s">
        <v>49</v>
      </c>
      <c r="B142" s="34" t="s">
        <v>167</v>
      </c>
      <c r="C142" s="34" t="s">
        <v>934</v>
      </c>
      <c r="D142" s="35" t="s">
        <v>847</v>
      </c>
      <c r="E142" s="6" t="s">
        <v>935</v>
      </c>
      <c r="F142" s="36" t="s">
        <v>79</v>
      </c>
      <c r="G142" s="37">
        <v>75.02</v>
      </c>
      <c r="H142" s="36">
        <v>0</v>
      </c>
      <c r="I142" s="36">
        <f>ROUND(G142*H142,6)</f>
      </c>
      <c r="L142" s="38">
        <v>0</v>
      </c>
      <c r="M142" s="32">
        <f>ROUND(ROUND(L142,2)*ROUND(G142,3),2)</f>
      </c>
      <c r="N142" s="36" t="s">
        <v>80</v>
      </c>
      <c r="O142">
        <f>(M142*21)/100</f>
      </c>
      <c r="P142" t="s">
        <v>27</v>
      </c>
    </row>
    <row r="143" spans="1:5" ht="12.75">
      <c r="A143" s="35" t="s">
        <v>56</v>
      </c>
      <c r="E143" s="39" t="s">
        <v>936</v>
      </c>
    </row>
    <row r="144" spans="1:5" ht="12.75">
      <c r="A144" s="35" t="s">
        <v>58</v>
      </c>
      <c r="E144" s="40" t="s">
        <v>937</v>
      </c>
    </row>
    <row r="145" spans="1:5" ht="229.5">
      <c r="A145" t="s">
        <v>59</v>
      </c>
      <c r="E145" s="39" t="s">
        <v>938</v>
      </c>
    </row>
    <row r="146" spans="1:16" ht="12.75">
      <c r="A146" t="s">
        <v>49</v>
      </c>
      <c r="B146" s="34" t="s">
        <v>170</v>
      </c>
      <c r="C146" s="34" t="s">
        <v>939</v>
      </c>
      <c r="D146" s="35" t="s">
        <v>57</v>
      </c>
      <c r="E146" s="6" t="s">
        <v>940</v>
      </c>
      <c r="F146" s="36" t="s">
        <v>79</v>
      </c>
      <c r="G146" s="37">
        <v>13.522</v>
      </c>
      <c r="H146" s="36">
        <v>0</v>
      </c>
      <c r="I146" s="36">
        <f>ROUND(G146*H146,6)</f>
      </c>
      <c r="L146" s="38">
        <v>0</v>
      </c>
      <c r="M146" s="32">
        <f>ROUND(ROUND(L146,2)*ROUND(G146,3),2)</f>
      </c>
      <c r="N146" s="36" t="s">
        <v>80</v>
      </c>
      <c r="O146">
        <f>(M146*21)/100</f>
      </c>
      <c r="P146" t="s">
        <v>27</v>
      </c>
    </row>
    <row r="147" spans="1:5" ht="12.75">
      <c r="A147" s="35" t="s">
        <v>56</v>
      </c>
      <c r="E147" s="39" t="s">
        <v>941</v>
      </c>
    </row>
    <row r="148" spans="1:5" ht="12.75">
      <c r="A148" s="35" t="s">
        <v>58</v>
      </c>
      <c r="E148" s="40" t="s">
        <v>942</v>
      </c>
    </row>
    <row r="149" spans="1:5" ht="369.75">
      <c r="A149" t="s">
        <v>59</v>
      </c>
      <c r="E149" s="39" t="s">
        <v>729</v>
      </c>
    </row>
    <row r="150" spans="1:16" ht="12.75">
      <c r="A150" t="s">
        <v>49</v>
      </c>
      <c r="B150" s="34" t="s">
        <v>173</v>
      </c>
      <c r="C150" s="34" t="s">
        <v>943</v>
      </c>
      <c r="D150" s="35" t="s">
        <v>57</v>
      </c>
      <c r="E150" s="6" t="s">
        <v>944</v>
      </c>
      <c r="F150" s="36" t="s">
        <v>79</v>
      </c>
      <c r="G150" s="37">
        <v>24.835</v>
      </c>
      <c r="H150" s="36">
        <v>0</v>
      </c>
      <c r="I150" s="36">
        <f>ROUND(G150*H150,6)</f>
      </c>
      <c r="L150" s="38">
        <v>0</v>
      </c>
      <c r="M150" s="32">
        <f>ROUND(ROUND(L150,2)*ROUND(G150,3),2)</f>
      </c>
      <c r="N150" s="36" t="s">
        <v>80</v>
      </c>
      <c r="O150">
        <f>(M150*21)/100</f>
      </c>
      <c r="P150" t="s">
        <v>27</v>
      </c>
    </row>
    <row r="151" spans="1:5" ht="12.75">
      <c r="A151" s="35" t="s">
        <v>56</v>
      </c>
      <c r="E151" s="39" t="s">
        <v>945</v>
      </c>
    </row>
    <row r="152" spans="1:5" ht="38.25">
      <c r="A152" s="35" t="s">
        <v>58</v>
      </c>
      <c r="E152" s="40" t="s">
        <v>946</v>
      </c>
    </row>
    <row r="153" spans="1:5" ht="369.75">
      <c r="A153" t="s">
        <v>59</v>
      </c>
      <c r="E153" s="39" t="s">
        <v>729</v>
      </c>
    </row>
    <row r="154" spans="1:16" ht="12.75">
      <c r="A154" t="s">
        <v>49</v>
      </c>
      <c r="B154" s="34" t="s">
        <v>176</v>
      </c>
      <c r="C154" s="34" t="s">
        <v>947</v>
      </c>
      <c r="D154" s="35" t="s">
        <v>57</v>
      </c>
      <c r="E154" s="6" t="s">
        <v>948</v>
      </c>
      <c r="F154" s="36" t="s">
        <v>79</v>
      </c>
      <c r="G154" s="37">
        <v>317.315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80</v>
      </c>
      <c r="O154">
        <f>(M154*21)/100</f>
      </c>
      <c r="P154" t="s">
        <v>27</v>
      </c>
    </row>
    <row r="155" spans="1:5" ht="12.75">
      <c r="A155" s="35" t="s">
        <v>56</v>
      </c>
      <c r="E155" s="39" t="s">
        <v>949</v>
      </c>
    </row>
    <row r="156" spans="1:5" ht="12.75">
      <c r="A156" s="35" t="s">
        <v>58</v>
      </c>
      <c r="E156" s="40" t="s">
        <v>950</v>
      </c>
    </row>
    <row r="157" spans="1:5" ht="38.25">
      <c r="A157" t="s">
        <v>59</v>
      </c>
      <c r="E157" s="39" t="s">
        <v>951</v>
      </c>
    </row>
    <row r="158" spans="1:16" ht="12.75">
      <c r="A158" t="s">
        <v>49</v>
      </c>
      <c r="B158" s="34" t="s">
        <v>179</v>
      </c>
      <c r="C158" s="34" t="s">
        <v>952</v>
      </c>
      <c r="D158" s="35" t="s">
        <v>50</v>
      </c>
      <c r="E158" s="6" t="s">
        <v>953</v>
      </c>
      <c r="F158" s="36" t="s">
        <v>79</v>
      </c>
      <c r="G158" s="37">
        <v>21.184</v>
      </c>
      <c r="H158" s="36">
        <v>0</v>
      </c>
      <c r="I158" s="36">
        <f>ROUND(G158*H158,6)</f>
      </c>
      <c r="L158" s="38">
        <v>0</v>
      </c>
      <c r="M158" s="32">
        <f>ROUND(ROUND(L158,2)*ROUND(G158,3),2)</f>
      </c>
      <c r="N158" s="36" t="s">
        <v>80</v>
      </c>
      <c r="O158">
        <f>(M158*21)/100</f>
      </c>
      <c r="P158" t="s">
        <v>27</v>
      </c>
    </row>
    <row r="159" spans="1:5" ht="12.75">
      <c r="A159" s="35" t="s">
        <v>56</v>
      </c>
      <c r="E159" s="39" t="s">
        <v>954</v>
      </c>
    </row>
    <row r="160" spans="1:5" ht="12.75">
      <c r="A160" s="35" t="s">
        <v>58</v>
      </c>
      <c r="E160" s="40" t="s">
        <v>955</v>
      </c>
    </row>
    <row r="161" spans="1:5" ht="102">
      <c r="A161" t="s">
        <v>59</v>
      </c>
      <c r="E161" s="39" t="s">
        <v>956</v>
      </c>
    </row>
    <row r="162" spans="1:16" ht="12.75">
      <c r="A162" t="s">
        <v>49</v>
      </c>
      <c r="B162" s="34" t="s">
        <v>182</v>
      </c>
      <c r="C162" s="34" t="s">
        <v>952</v>
      </c>
      <c r="D162" s="35" t="s">
        <v>27</v>
      </c>
      <c r="E162" s="6" t="s">
        <v>953</v>
      </c>
      <c r="F162" s="36" t="s">
        <v>79</v>
      </c>
      <c r="G162" s="37">
        <v>6.878</v>
      </c>
      <c r="H162" s="36">
        <v>0</v>
      </c>
      <c r="I162" s="36">
        <f>ROUND(G162*H162,6)</f>
      </c>
      <c r="L162" s="38">
        <v>0</v>
      </c>
      <c r="M162" s="32">
        <f>ROUND(ROUND(L162,2)*ROUND(G162,3),2)</f>
      </c>
      <c r="N162" s="36" t="s">
        <v>80</v>
      </c>
      <c r="O162">
        <f>(M162*21)/100</f>
      </c>
      <c r="P162" t="s">
        <v>27</v>
      </c>
    </row>
    <row r="163" spans="1:5" ht="25.5">
      <c r="A163" s="35" t="s">
        <v>56</v>
      </c>
      <c r="E163" s="39" t="s">
        <v>957</v>
      </c>
    </row>
    <row r="164" spans="1:5" ht="25.5">
      <c r="A164" s="35" t="s">
        <v>58</v>
      </c>
      <c r="E164" s="40" t="s">
        <v>958</v>
      </c>
    </row>
    <row r="165" spans="1:5" ht="89.25">
      <c r="A165" t="s">
        <v>59</v>
      </c>
      <c r="E165" s="39" t="s">
        <v>959</v>
      </c>
    </row>
    <row r="166" spans="1:16" ht="12.75">
      <c r="A166" t="s">
        <v>49</v>
      </c>
      <c r="B166" s="34" t="s">
        <v>186</v>
      </c>
      <c r="C166" s="34" t="s">
        <v>960</v>
      </c>
      <c r="D166" s="35" t="s">
        <v>57</v>
      </c>
      <c r="E166" s="6" t="s">
        <v>961</v>
      </c>
      <c r="F166" s="36" t="s">
        <v>79</v>
      </c>
      <c r="G166" s="37">
        <v>2.855</v>
      </c>
      <c r="H166" s="36">
        <v>0</v>
      </c>
      <c r="I166" s="36">
        <f>ROUND(G166*H166,6)</f>
      </c>
      <c r="L166" s="38">
        <v>0</v>
      </c>
      <c r="M166" s="32">
        <f>ROUND(ROUND(L166,2)*ROUND(G166,3),2)</f>
      </c>
      <c r="N166" s="36" t="s">
        <v>80</v>
      </c>
      <c r="O166">
        <f>(M166*21)/100</f>
      </c>
      <c r="P166" t="s">
        <v>27</v>
      </c>
    </row>
    <row r="167" spans="1:5" ht="12.75">
      <c r="A167" s="35" t="s">
        <v>56</v>
      </c>
      <c r="E167" s="39" t="s">
        <v>57</v>
      </c>
    </row>
    <row r="168" spans="1:5" ht="12.75">
      <c r="A168" s="35" t="s">
        <v>58</v>
      </c>
      <c r="E168" s="40" t="s">
        <v>962</v>
      </c>
    </row>
    <row r="169" spans="1:5" ht="409.5">
      <c r="A169" t="s">
        <v>59</v>
      </c>
      <c r="E169" s="39" t="s">
        <v>963</v>
      </c>
    </row>
    <row r="170" spans="1:13" ht="12.75">
      <c r="A170" t="s">
        <v>46</v>
      </c>
      <c r="C170" s="31" t="s">
        <v>84</v>
      </c>
      <c r="E170" s="33" t="s">
        <v>964</v>
      </c>
      <c r="J170" s="32">
        <f>0</f>
      </c>
      <c r="K170" s="32">
        <f>0</f>
      </c>
      <c r="L170" s="32">
        <f>0+L171+L175+L179+L183+L187+L191</f>
      </c>
      <c r="M170" s="32">
        <f>0+M171+M175+M179+M183+M187+M191</f>
      </c>
    </row>
    <row r="171" spans="1:16" ht="12.75">
      <c r="A171" t="s">
        <v>49</v>
      </c>
      <c r="B171" s="34" t="s">
        <v>189</v>
      </c>
      <c r="C171" s="34" t="s">
        <v>108</v>
      </c>
      <c r="D171" s="35" t="s">
        <v>57</v>
      </c>
      <c r="E171" s="6" t="s">
        <v>109</v>
      </c>
      <c r="F171" s="36" t="s">
        <v>91</v>
      </c>
      <c r="G171" s="37">
        <v>10</v>
      </c>
      <c r="H171" s="36">
        <v>0</v>
      </c>
      <c r="I171" s="36">
        <f>ROUND(G171*H171,6)</f>
      </c>
      <c r="L171" s="38">
        <v>0</v>
      </c>
      <c r="M171" s="32">
        <f>ROUND(ROUND(L171,2)*ROUND(G171,3),2)</f>
      </c>
      <c r="N171" s="36" t="s">
        <v>80</v>
      </c>
      <c r="O171">
        <f>(M171*21)/100</f>
      </c>
      <c r="P171" t="s">
        <v>27</v>
      </c>
    </row>
    <row r="172" spans="1:5" ht="12.75">
      <c r="A172" s="35" t="s">
        <v>56</v>
      </c>
      <c r="E172" s="39" t="s">
        <v>965</v>
      </c>
    </row>
    <row r="173" spans="1:5" ht="12.75">
      <c r="A173" s="35" t="s">
        <v>58</v>
      </c>
      <c r="E173" s="40" t="s">
        <v>966</v>
      </c>
    </row>
    <row r="174" spans="1:5" ht="102">
      <c r="A174" t="s">
        <v>59</v>
      </c>
      <c r="E174" s="39" t="s">
        <v>967</v>
      </c>
    </row>
    <row r="175" spans="1:16" ht="25.5">
      <c r="A175" t="s">
        <v>49</v>
      </c>
      <c r="B175" s="34" t="s">
        <v>192</v>
      </c>
      <c r="C175" s="34" t="s">
        <v>968</v>
      </c>
      <c r="D175" s="35" t="s">
        <v>969</v>
      </c>
      <c r="E175" s="6" t="s">
        <v>970</v>
      </c>
      <c r="F175" s="36" t="s">
        <v>72</v>
      </c>
      <c r="G175" s="37">
        <v>88.2</v>
      </c>
      <c r="H175" s="36">
        <v>0</v>
      </c>
      <c r="I175" s="36">
        <f>ROUND(G175*H175,6)</f>
      </c>
      <c r="L175" s="38">
        <v>0</v>
      </c>
      <c r="M175" s="32">
        <f>ROUND(ROUND(L175,2)*ROUND(G175,3),2)</f>
      </c>
      <c r="N175" s="36" t="s">
        <v>80</v>
      </c>
      <c r="O175">
        <f>(M175*21)/100</f>
      </c>
      <c r="P175" t="s">
        <v>27</v>
      </c>
    </row>
    <row r="176" spans="1:5" ht="12.75">
      <c r="A176" s="35" t="s">
        <v>56</v>
      </c>
      <c r="E176" s="39" t="s">
        <v>971</v>
      </c>
    </row>
    <row r="177" spans="1:5" ht="12.75">
      <c r="A177" s="35" t="s">
        <v>58</v>
      </c>
      <c r="E177" s="40" t="s">
        <v>972</v>
      </c>
    </row>
    <row r="178" spans="1:5" ht="191.25">
      <c r="A178" t="s">
        <v>59</v>
      </c>
      <c r="E178" s="39" t="s">
        <v>973</v>
      </c>
    </row>
    <row r="179" spans="1:16" ht="25.5">
      <c r="A179" t="s">
        <v>49</v>
      </c>
      <c r="B179" s="34" t="s">
        <v>195</v>
      </c>
      <c r="C179" s="34" t="s">
        <v>968</v>
      </c>
      <c r="D179" s="35" t="s">
        <v>974</v>
      </c>
      <c r="E179" s="6" t="s">
        <v>970</v>
      </c>
      <c r="F179" s="36" t="s">
        <v>72</v>
      </c>
      <c r="G179" s="37">
        <v>125.728</v>
      </c>
      <c r="H179" s="36">
        <v>0</v>
      </c>
      <c r="I179" s="36">
        <f>ROUND(G179*H179,6)</f>
      </c>
      <c r="L179" s="38">
        <v>0</v>
      </c>
      <c r="M179" s="32">
        <f>ROUND(ROUND(L179,2)*ROUND(G179,3),2)</f>
      </c>
      <c r="N179" s="36" t="s">
        <v>80</v>
      </c>
      <c r="O179">
        <f>(M179*21)/100</f>
      </c>
      <c r="P179" t="s">
        <v>27</v>
      </c>
    </row>
    <row r="180" spans="1:5" ht="12.75">
      <c r="A180" s="35" t="s">
        <v>56</v>
      </c>
      <c r="E180" s="39" t="s">
        <v>975</v>
      </c>
    </row>
    <row r="181" spans="1:5" ht="12.75">
      <c r="A181" s="35" t="s">
        <v>58</v>
      </c>
      <c r="E181" s="40" t="s">
        <v>976</v>
      </c>
    </row>
    <row r="182" spans="1:5" ht="191.25">
      <c r="A182" t="s">
        <v>59</v>
      </c>
      <c r="E182" s="39" t="s">
        <v>973</v>
      </c>
    </row>
    <row r="183" spans="1:16" ht="25.5">
      <c r="A183" t="s">
        <v>49</v>
      </c>
      <c r="B183" s="34" t="s">
        <v>198</v>
      </c>
      <c r="C183" s="34" t="s">
        <v>968</v>
      </c>
      <c r="D183" s="35" t="s">
        <v>977</v>
      </c>
      <c r="E183" s="6" t="s">
        <v>970</v>
      </c>
      <c r="F183" s="36" t="s">
        <v>72</v>
      </c>
      <c r="G183" s="37">
        <v>12.08</v>
      </c>
      <c r="H183" s="36">
        <v>0</v>
      </c>
      <c r="I183" s="36">
        <f>ROUND(G183*H183,6)</f>
      </c>
      <c r="L183" s="38">
        <v>0</v>
      </c>
      <c r="M183" s="32">
        <f>ROUND(ROUND(L183,2)*ROUND(G183,3),2)</f>
      </c>
      <c r="N183" s="36" t="s">
        <v>80</v>
      </c>
      <c r="O183">
        <f>(M183*21)/100</f>
      </c>
      <c r="P183" t="s">
        <v>27</v>
      </c>
    </row>
    <row r="184" spans="1:5" ht="12.75">
      <c r="A184" s="35" t="s">
        <v>56</v>
      </c>
      <c r="E184" s="39" t="s">
        <v>978</v>
      </c>
    </row>
    <row r="185" spans="1:5" ht="12.75">
      <c r="A185" s="35" t="s">
        <v>58</v>
      </c>
      <c r="E185" s="40" t="s">
        <v>979</v>
      </c>
    </row>
    <row r="186" spans="1:5" ht="191.25">
      <c r="A186" t="s">
        <v>59</v>
      </c>
      <c r="E186" s="39" t="s">
        <v>973</v>
      </c>
    </row>
    <row r="187" spans="1:16" ht="25.5">
      <c r="A187" t="s">
        <v>49</v>
      </c>
      <c r="B187" s="34" t="s">
        <v>201</v>
      </c>
      <c r="C187" s="34" t="s">
        <v>968</v>
      </c>
      <c r="D187" s="35" t="s">
        <v>980</v>
      </c>
      <c r="E187" s="6" t="s">
        <v>970</v>
      </c>
      <c r="F187" s="36" t="s">
        <v>72</v>
      </c>
      <c r="G187" s="37">
        <v>154.926</v>
      </c>
      <c r="H187" s="36">
        <v>0</v>
      </c>
      <c r="I187" s="36">
        <f>ROUND(G187*H187,6)</f>
      </c>
      <c r="L187" s="38">
        <v>0</v>
      </c>
      <c r="M187" s="32">
        <f>ROUND(ROUND(L187,2)*ROUND(G187,3),2)</f>
      </c>
      <c r="N187" s="36" t="s">
        <v>80</v>
      </c>
      <c r="O187">
        <f>(M187*21)/100</f>
      </c>
      <c r="P187" t="s">
        <v>27</v>
      </c>
    </row>
    <row r="188" spans="1:5" ht="12.75">
      <c r="A188" s="35" t="s">
        <v>56</v>
      </c>
      <c r="E188" s="39" t="s">
        <v>981</v>
      </c>
    </row>
    <row r="189" spans="1:5" ht="12.75">
      <c r="A189" s="35" t="s">
        <v>58</v>
      </c>
      <c r="E189" s="40" t="s">
        <v>982</v>
      </c>
    </row>
    <row r="190" spans="1:5" ht="191.25">
      <c r="A190" t="s">
        <v>59</v>
      </c>
      <c r="E190" s="39" t="s">
        <v>973</v>
      </c>
    </row>
    <row r="191" spans="1:16" ht="25.5">
      <c r="A191" t="s">
        <v>49</v>
      </c>
      <c r="B191" s="34" t="s">
        <v>204</v>
      </c>
      <c r="C191" s="34" t="s">
        <v>968</v>
      </c>
      <c r="D191" s="35" t="s">
        <v>983</v>
      </c>
      <c r="E191" s="6" t="s">
        <v>970</v>
      </c>
      <c r="F191" s="36" t="s">
        <v>72</v>
      </c>
      <c r="G191" s="37">
        <v>78.411</v>
      </c>
      <c r="H191" s="36">
        <v>0</v>
      </c>
      <c r="I191" s="36">
        <f>ROUND(G191*H191,6)</f>
      </c>
      <c r="L191" s="38">
        <v>0</v>
      </c>
      <c r="M191" s="32">
        <f>ROUND(ROUND(L191,2)*ROUND(G191,3),2)</f>
      </c>
      <c r="N191" s="36" t="s">
        <v>80</v>
      </c>
      <c r="O191">
        <f>(M191*21)/100</f>
      </c>
      <c r="P191" t="s">
        <v>27</v>
      </c>
    </row>
    <row r="192" spans="1:5" ht="12.75">
      <c r="A192" s="35" t="s">
        <v>56</v>
      </c>
      <c r="E192" s="39" t="s">
        <v>984</v>
      </c>
    </row>
    <row r="193" spans="1:5" ht="12.75">
      <c r="A193" s="35" t="s">
        <v>58</v>
      </c>
      <c r="E193" s="40" t="s">
        <v>985</v>
      </c>
    </row>
    <row r="194" spans="1:5" ht="191.25">
      <c r="A194" t="s">
        <v>59</v>
      </c>
      <c r="E194" s="39" t="s">
        <v>973</v>
      </c>
    </row>
    <row r="195" spans="1:13" ht="12.75">
      <c r="A195" t="s">
        <v>46</v>
      </c>
      <c r="C195" s="31" t="s">
        <v>88</v>
      </c>
      <c r="E195" s="33" t="s">
        <v>714</v>
      </c>
      <c r="J195" s="32">
        <f>0</f>
      </c>
      <c r="K195" s="32">
        <f>0</f>
      </c>
      <c r="L195" s="32">
        <f>0+L196</f>
      </c>
      <c r="M195" s="32">
        <f>0+M196</f>
      </c>
    </row>
    <row r="196" spans="1:16" ht="12.75">
      <c r="A196" t="s">
        <v>49</v>
      </c>
      <c r="B196" s="34" t="s">
        <v>207</v>
      </c>
      <c r="C196" s="34" t="s">
        <v>986</v>
      </c>
      <c r="D196" s="35" t="s">
        <v>57</v>
      </c>
      <c r="E196" s="6" t="s">
        <v>987</v>
      </c>
      <c r="F196" s="36" t="s">
        <v>91</v>
      </c>
      <c r="G196" s="37">
        <v>32</v>
      </c>
      <c r="H196" s="36">
        <v>0</v>
      </c>
      <c r="I196" s="36">
        <f>ROUND(G196*H196,6)</f>
      </c>
      <c r="L196" s="38">
        <v>0</v>
      </c>
      <c r="M196" s="32">
        <f>ROUND(ROUND(L196,2)*ROUND(G196,3),2)</f>
      </c>
      <c r="N196" s="36" t="s">
        <v>80</v>
      </c>
      <c r="O196">
        <f>(M196*21)/100</f>
      </c>
      <c r="P196" t="s">
        <v>27</v>
      </c>
    </row>
    <row r="197" spans="1:5" ht="12.75">
      <c r="A197" s="35" t="s">
        <v>56</v>
      </c>
      <c r="E197" s="39" t="s">
        <v>988</v>
      </c>
    </row>
    <row r="198" spans="1:5" ht="12.75">
      <c r="A198" s="35" t="s">
        <v>58</v>
      </c>
      <c r="E198" s="40" t="s">
        <v>989</v>
      </c>
    </row>
    <row r="199" spans="1:5" ht="165.75">
      <c r="A199" t="s">
        <v>59</v>
      </c>
      <c r="E199" s="39" t="s">
        <v>990</v>
      </c>
    </row>
    <row r="200" spans="1:13" ht="12.75">
      <c r="A200" t="s">
        <v>46</v>
      </c>
      <c r="C200" s="31" t="s">
        <v>92</v>
      </c>
      <c r="E200" s="33" t="s">
        <v>610</v>
      </c>
      <c r="J200" s="32">
        <f>0</f>
      </c>
      <c r="K200" s="32">
        <f>0</f>
      </c>
      <c r="L200" s="32">
        <f>0+L201+L205+L209+L213+L217+L221+L225+L229+L233</f>
      </c>
      <c r="M200" s="32">
        <f>0+M201+M205+M209+M213+M217+M221+M225+M229+M233</f>
      </c>
    </row>
    <row r="201" spans="1:16" ht="12.75">
      <c r="A201" t="s">
        <v>49</v>
      </c>
      <c r="B201" s="34" t="s">
        <v>210</v>
      </c>
      <c r="C201" s="34" t="s">
        <v>991</v>
      </c>
      <c r="D201" s="35" t="s">
        <v>57</v>
      </c>
      <c r="E201" s="6" t="s">
        <v>992</v>
      </c>
      <c r="F201" s="36" t="s">
        <v>91</v>
      </c>
      <c r="G201" s="37">
        <v>17.81</v>
      </c>
      <c r="H201" s="36">
        <v>0</v>
      </c>
      <c r="I201" s="36">
        <f>ROUND(G201*H201,6)</f>
      </c>
      <c r="L201" s="38">
        <v>0</v>
      </c>
      <c r="M201" s="32">
        <f>ROUND(ROUND(L201,2)*ROUND(G201,3),2)</f>
      </c>
      <c r="N201" s="36" t="s">
        <v>80</v>
      </c>
      <c r="O201">
        <f>(M201*21)/100</f>
      </c>
      <c r="P201" t="s">
        <v>27</v>
      </c>
    </row>
    <row r="202" spans="1:5" ht="12.75">
      <c r="A202" s="35" t="s">
        <v>56</v>
      </c>
      <c r="E202" s="39" t="s">
        <v>993</v>
      </c>
    </row>
    <row r="203" spans="1:5" ht="12.75">
      <c r="A203" s="35" t="s">
        <v>58</v>
      </c>
      <c r="E203" s="40" t="s">
        <v>994</v>
      </c>
    </row>
    <row r="204" spans="1:5" ht="63.75">
      <c r="A204" t="s">
        <v>59</v>
      </c>
      <c r="E204" s="39" t="s">
        <v>995</v>
      </c>
    </row>
    <row r="205" spans="1:16" ht="12.75">
      <c r="A205" t="s">
        <v>49</v>
      </c>
      <c r="B205" s="34" t="s">
        <v>213</v>
      </c>
      <c r="C205" s="34" t="s">
        <v>996</v>
      </c>
      <c r="D205" s="35" t="s">
        <v>57</v>
      </c>
      <c r="E205" s="6" t="s">
        <v>997</v>
      </c>
      <c r="F205" s="36" t="s">
        <v>91</v>
      </c>
      <c r="G205" s="37">
        <v>14.7</v>
      </c>
      <c r="H205" s="36">
        <v>0</v>
      </c>
      <c r="I205" s="36">
        <f>ROUND(G205*H205,6)</f>
      </c>
      <c r="L205" s="38">
        <v>0</v>
      </c>
      <c r="M205" s="32">
        <f>ROUND(ROUND(L205,2)*ROUND(G205,3),2)</f>
      </c>
      <c r="N205" s="36" t="s">
        <v>80</v>
      </c>
      <c r="O205">
        <f>(M205*21)/100</f>
      </c>
      <c r="P205" t="s">
        <v>27</v>
      </c>
    </row>
    <row r="206" spans="1:5" ht="12.75">
      <c r="A206" s="35" t="s">
        <v>56</v>
      </c>
      <c r="E206" s="39" t="s">
        <v>998</v>
      </c>
    </row>
    <row r="207" spans="1:5" ht="12.75">
      <c r="A207" s="35" t="s">
        <v>58</v>
      </c>
      <c r="E207" s="40" t="s">
        <v>999</v>
      </c>
    </row>
    <row r="208" spans="1:5" ht="38.25">
      <c r="A208" t="s">
        <v>59</v>
      </c>
      <c r="E208" s="39" t="s">
        <v>1000</v>
      </c>
    </row>
    <row r="209" spans="1:16" ht="12.75">
      <c r="A209" t="s">
        <v>49</v>
      </c>
      <c r="B209" s="34" t="s">
        <v>216</v>
      </c>
      <c r="C209" s="34" t="s">
        <v>1001</v>
      </c>
      <c r="D209" s="35" t="s">
        <v>57</v>
      </c>
      <c r="E209" s="6" t="s">
        <v>1002</v>
      </c>
      <c r="F209" s="36" t="s">
        <v>106</v>
      </c>
      <c r="G209" s="37">
        <v>2</v>
      </c>
      <c r="H209" s="36">
        <v>0</v>
      </c>
      <c r="I209" s="36">
        <f>ROUND(G209*H209,6)</f>
      </c>
      <c r="L209" s="38">
        <v>0</v>
      </c>
      <c r="M209" s="32">
        <f>ROUND(ROUND(L209,2)*ROUND(G209,3),2)</f>
      </c>
      <c r="N209" s="36" t="s">
        <v>80</v>
      </c>
      <c r="O209">
        <f>(M209*21)/100</f>
      </c>
      <c r="P209" t="s">
        <v>27</v>
      </c>
    </row>
    <row r="210" spans="1:5" ht="25.5">
      <c r="A210" s="35" t="s">
        <v>56</v>
      </c>
      <c r="E210" s="39" t="s">
        <v>1003</v>
      </c>
    </row>
    <row r="211" spans="1:5" ht="12.75">
      <c r="A211" s="35" t="s">
        <v>58</v>
      </c>
      <c r="E211" s="40" t="s">
        <v>1004</v>
      </c>
    </row>
    <row r="212" spans="1:5" ht="12.75">
      <c r="A212" t="s">
        <v>59</v>
      </c>
      <c r="E212" s="39" t="s">
        <v>57</v>
      </c>
    </row>
    <row r="213" spans="1:16" ht="12.75">
      <c r="A213" t="s">
        <v>49</v>
      </c>
      <c r="B213" s="34" t="s">
        <v>219</v>
      </c>
      <c r="C213" s="34" t="s">
        <v>1005</v>
      </c>
      <c r="D213" s="35" t="s">
        <v>57</v>
      </c>
      <c r="E213" s="6" t="s">
        <v>1006</v>
      </c>
      <c r="F213" s="36" t="s">
        <v>106</v>
      </c>
      <c r="G213" s="37">
        <v>2</v>
      </c>
      <c r="H213" s="36">
        <v>0</v>
      </c>
      <c r="I213" s="36">
        <f>ROUND(G213*H213,6)</f>
      </c>
      <c r="L213" s="38">
        <v>0</v>
      </c>
      <c r="M213" s="32">
        <f>ROUND(ROUND(L213,2)*ROUND(G213,3),2)</f>
      </c>
      <c r="N213" s="36" t="s">
        <v>80</v>
      </c>
      <c r="O213">
        <f>(M213*21)/100</f>
      </c>
      <c r="P213" t="s">
        <v>27</v>
      </c>
    </row>
    <row r="214" spans="1:5" ht="12.75">
      <c r="A214" s="35" t="s">
        <v>56</v>
      </c>
      <c r="E214" s="39" t="s">
        <v>57</v>
      </c>
    </row>
    <row r="215" spans="1:5" ht="12.75">
      <c r="A215" s="35" t="s">
        <v>58</v>
      </c>
      <c r="E215" s="40" t="s">
        <v>1004</v>
      </c>
    </row>
    <row r="216" spans="1:5" ht="12.75">
      <c r="A216" t="s">
        <v>59</v>
      </c>
      <c r="E216" s="39" t="s">
        <v>1007</v>
      </c>
    </row>
    <row r="217" spans="1:16" ht="25.5">
      <c r="A217" t="s">
        <v>49</v>
      </c>
      <c r="B217" s="34" t="s">
        <v>223</v>
      </c>
      <c r="C217" s="34" t="s">
        <v>1008</v>
      </c>
      <c r="D217" s="35" t="s">
        <v>57</v>
      </c>
      <c r="E217" s="6" t="s">
        <v>1009</v>
      </c>
      <c r="F217" s="36" t="s">
        <v>106</v>
      </c>
      <c r="G217" s="37">
        <v>2</v>
      </c>
      <c r="H217" s="36">
        <v>0</v>
      </c>
      <c r="I217" s="36">
        <f>ROUND(G217*H217,6)</f>
      </c>
      <c r="L217" s="38">
        <v>0</v>
      </c>
      <c r="M217" s="32">
        <f>ROUND(ROUND(L217,2)*ROUND(G217,3),2)</f>
      </c>
      <c r="N217" s="36" t="s">
        <v>80</v>
      </c>
      <c r="O217">
        <f>(M217*21)/100</f>
      </c>
      <c r="P217" t="s">
        <v>27</v>
      </c>
    </row>
    <row r="218" spans="1:5" ht="12.75">
      <c r="A218" s="35" t="s">
        <v>56</v>
      </c>
      <c r="E218" s="39" t="s">
        <v>1010</v>
      </c>
    </row>
    <row r="219" spans="1:5" ht="12.75">
      <c r="A219" s="35" t="s">
        <v>58</v>
      </c>
      <c r="E219" s="40" t="s">
        <v>1004</v>
      </c>
    </row>
    <row r="220" spans="1:5" ht="76.5">
      <c r="A220" t="s">
        <v>59</v>
      </c>
      <c r="E220" s="39" t="s">
        <v>1011</v>
      </c>
    </row>
    <row r="221" spans="1:16" ht="12.75">
      <c r="A221" t="s">
        <v>49</v>
      </c>
      <c r="B221" s="34" t="s">
        <v>226</v>
      </c>
      <c r="C221" s="34" t="s">
        <v>1012</v>
      </c>
      <c r="D221" s="35" t="s">
        <v>57</v>
      </c>
      <c r="E221" s="6" t="s">
        <v>1013</v>
      </c>
      <c r="F221" s="36" t="s">
        <v>91</v>
      </c>
      <c r="G221" s="37">
        <v>101.16</v>
      </c>
      <c r="H221" s="36">
        <v>0</v>
      </c>
      <c r="I221" s="36">
        <f>ROUND(G221*H221,6)</f>
      </c>
      <c r="L221" s="38">
        <v>0</v>
      </c>
      <c r="M221" s="32">
        <f>ROUND(ROUND(L221,2)*ROUND(G221,3),2)</f>
      </c>
      <c r="N221" s="36" t="s">
        <v>80</v>
      </c>
      <c r="O221">
        <f>(M221*21)/100</f>
      </c>
      <c r="P221" t="s">
        <v>27</v>
      </c>
    </row>
    <row r="222" spans="1:5" ht="12.75">
      <c r="A222" s="35" t="s">
        <v>56</v>
      </c>
      <c r="E222" s="39" t="s">
        <v>1014</v>
      </c>
    </row>
    <row r="223" spans="1:5" ht="12.75">
      <c r="A223" s="35" t="s">
        <v>58</v>
      </c>
      <c r="E223" s="40" t="s">
        <v>1015</v>
      </c>
    </row>
    <row r="224" spans="1:5" ht="38.25">
      <c r="A224" t="s">
        <v>59</v>
      </c>
      <c r="E224" s="39" t="s">
        <v>1016</v>
      </c>
    </row>
    <row r="225" spans="1:16" ht="12.75">
      <c r="A225" t="s">
        <v>49</v>
      </c>
      <c r="B225" s="34" t="s">
        <v>229</v>
      </c>
      <c r="C225" s="34" t="s">
        <v>1017</v>
      </c>
      <c r="D225" s="35" t="s">
        <v>57</v>
      </c>
      <c r="E225" s="6" t="s">
        <v>1018</v>
      </c>
      <c r="F225" s="36" t="s">
        <v>106</v>
      </c>
      <c r="G225" s="37">
        <v>2</v>
      </c>
      <c r="H225" s="36">
        <v>0</v>
      </c>
      <c r="I225" s="36">
        <f>ROUND(G225*H225,6)</f>
      </c>
      <c r="L225" s="38">
        <v>0</v>
      </c>
      <c r="M225" s="32">
        <f>ROUND(ROUND(L225,2)*ROUND(G225,3),2)</f>
      </c>
      <c r="N225" s="36" t="s">
        <v>80</v>
      </c>
      <c r="O225">
        <f>(M225*21)/100</f>
      </c>
      <c r="P225" t="s">
        <v>27</v>
      </c>
    </row>
    <row r="226" spans="1:5" ht="12.75">
      <c r="A226" s="35" t="s">
        <v>56</v>
      </c>
      <c r="E226" s="39" t="s">
        <v>1019</v>
      </c>
    </row>
    <row r="227" spans="1:5" ht="12.75">
      <c r="A227" s="35" t="s">
        <v>58</v>
      </c>
      <c r="E227" s="40" t="s">
        <v>1004</v>
      </c>
    </row>
    <row r="228" spans="1:5" ht="409.5">
      <c r="A228" t="s">
        <v>59</v>
      </c>
      <c r="E228" s="39" t="s">
        <v>1020</v>
      </c>
    </row>
    <row r="229" spans="1:16" ht="12.75">
      <c r="A229" t="s">
        <v>49</v>
      </c>
      <c r="B229" s="34" t="s">
        <v>232</v>
      </c>
      <c r="C229" s="34" t="s">
        <v>1021</v>
      </c>
      <c r="D229" s="35" t="s">
        <v>57</v>
      </c>
      <c r="E229" s="6" t="s">
        <v>1022</v>
      </c>
      <c r="F229" s="36" t="s">
        <v>79</v>
      </c>
      <c r="G229" s="37">
        <v>134.6</v>
      </c>
      <c r="H229" s="36">
        <v>0</v>
      </c>
      <c r="I229" s="36">
        <f>ROUND(G229*H229,6)</f>
      </c>
      <c r="L229" s="38">
        <v>0</v>
      </c>
      <c r="M229" s="32">
        <f>ROUND(ROUND(L229,2)*ROUND(G229,3),2)</f>
      </c>
      <c r="N229" s="36" t="s">
        <v>80</v>
      </c>
      <c r="O229">
        <f>(M229*21)/100</f>
      </c>
      <c r="P229" t="s">
        <v>27</v>
      </c>
    </row>
    <row r="230" spans="1:5" ht="12.75">
      <c r="A230" s="35" t="s">
        <v>56</v>
      </c>
      <c r="E230" s="39" t="s">
        <v>1023</v>
      </c>
    </row>
    <row r="231" spans="1:5" ht="12.75">
      <c r="A231" s="35" t="s">
        <v>58</v>
      </c>
      <c r="E231" s="40" t="s">
        <v>1024</v>
      </c>
    </row>
    <row r="232" spans="1:5" ht="114.75">
      <c r="A232" t="s">
        <v>59</v>
      </c>
      <c r="E232" s="39" t="s">
        <v>1025</v>
      </c>
    </row>
    <row r="233" spans="1:16" ht="12.75">
      <c r="A233" t="s">
        <v>49</v>
      </c>
      <c r="B233" s="34" t="s">
        <v>235</v>
      </c>
      <c r="C233" s="34" t="s">
        <v>1026</v>
      </c>
      <c r="D233" s="35" t="s">
        <v>57</v>
      </c>
      <c r="E233" s="6" t="s">
        <v>1027</v>
      </c>
      <c r="F233" s="36" t="s">
        <v>79</v>
      </c>
      <c r="G233" s="37">
        <v>4.045</v>
      </c>
      <c r="H233" s="36">
        <v>0</v>
      </c>
      <c r="I233" s="36">
        <f>ROUND(G233*H233,6)</f>
      </c>
      <c r="L233" s="38">
        <v>0</v>
      </c>
      <c r="M233" s="32">
        <f>ROUND(ROUND(L233,2)*ROUND(G233,3),2)</f>
      </c>
      <c r="N233" s="36" t="s">
        <v>80</v>
      </c>
      <c r="O233">
        <f>(M233*21)/100</f>
      </c>
      <c r="P233" t="s">
        <v>27</v>
      </c>
    </row>
    <row r="234" spans="1:5" ht="12.75">
      <c r="A234" s="35" t="s">
        <v>56</v>
      </c>
      <c r="E234" s="39" t="s">
        <v>1028</v>
      </c>
    </row>
    <row r="235" spans="1:5" ht="12.75">
      <c r="A235" s="35" t="s">
        <v>58</v>
      </c>
      <c r="E235" s="40" t="s">
        <v>1029</v>
      </c>
    </row>
    <row r="236" spans="1:5" ht="114.75">
      <c r="A236" t="s">
        <v>59</v>
      </c>
      <c r="E236" s="39" t="s">
        <v>1025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802</v>
      </c>
      <c r="M3" s="41">
        <f>Rekapitulace!C23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802</v>
      </c>
      <c r="E4" s="26" t="s">
        <v>803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COUNTIFS(L8:L64,"=0",A8:A64,"P")+COUNTIFS(L8:L64,"",A8:A64,"P")+SUM(Q8:Q64)</f>
      </c>
    </row>
    <row r="8" spans="1:13" ht="12.75">
      <c r="A8" t="s">
        <v>44</v>
      </c>
      <c r="C8" s="28" t="s">
        <v>1032</v>
      </c>
      <c r="E8" s="30" t="s">
        <v>1031</v>
      </c>
      <c r="J8" s="29">
        <f>0+J9+J18+J31+J40+J45+J54+J59</f>
      </c>
      <c r="K8" s="29">
        <f>0+K9+K18+K31+K40+K45+K54+K59</f>
      </c>
      <c r="L8" s="29">
        <f>0+L9+L18+L31+L40+L45+L54+L59</f>
      </c>
      <c r="M8" s="29">
        <f>0+M9+M18+M31+M40+M45+M54+M59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12.75">
      <c r="A10" t="s">
        <v>49</v>
      </c>
      <c r="B10" s="34" t="s">
        <v>50</v>
      </c>
      <c r="C10" s="34" t="s">
        <v>815</v>
      </c>
      <c r="D10" s="35" t="s">
        <v>52</v>
      </c>
      <c r="E10" s="6" t="s">
        <v>816</v>
      </c>
      <c r="F10" s="36" t="s">
        <v>54</v>
      </c>
      <c r="G10" s="37">
        <v>71.73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80</v>
      </c>
      <c r="O10">
        <f>(M10*21)/100</f>
      </c>
      <c r="P10" t="s">
        <v>27</v>
      </c>
    </row>
    <row r="11" spans="1:5" ht="12.75">
      <c r="A11" s="35" t="s">
        <v>56</v>
      </c>
      <c r="E11" s="39" t="s">
        <v>817</v>
      </c>
    </row>
    <row r="12" spans="1:5" ht="12.75">
      <c r="A12" s="35" t="s">
        <v>58</v>
      </c>
      <c r="E12" s="40" t="s">
        <v>1033</v>
      </c>
    </row>
    <row r="13" spans="1:5" ht="25.5">
      <c r="A13" t="s">
        <v>59</v>
      </c>
      <c r="E13" s="39" t="s">
        <v>822</v>
      </c>
    </row>
    <row r="14" spans="1:16" ht="12.75">
      <c r="A14" t="s">
        <v>49</v>
      </c>
      <c r="B14" s="34" t="s">
        <v>27</v>
      </c>
      <c r="C14" s="34" t="s">
        <v>815</v>
      </c>
      <c r="D14" s="35" t="s">
        <v>492</v>
      </c>
      <c r="E14" s="6" t="s">
        <v>816</v>
      </c>
      <c r="F14" s="36" t="s">
        <v>54</v>
      </c>
      <c r="G14" s="37">
        <v>16.56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80</v>
      </c>
      <c r="O14">
        <f>(M14*21)/100</f>
      </c>
      <c r="P14" t="s">
        <v>27</v>
      </c>
    </row>
    <row r="15" spans="1:5" ht="12.75">
      <c r="A15" s="35" t="s">
        <v>56</v>
      </c>
      <c r="E15" s="39" t="s">
        <v>825</v>
      </c>
    </row>
    <row r="16" spans="1:5" ht="12.75">
      <c r="A16" s="35" t="s">
        <v>58</v>
      </c>
      <c r="E16" s="40" t="s">
        <v>1034</v>
      </c>
    </row>
    <row r="17" spans="1:5" ht="25.5">
      <c r="A17" t="s">
        <v>59</v>
      </c>
      <c r="E17" s="39" t="s">
        <v>822</v>
      </c>
    </row>
    <row r="18" spans="1:13" ht="12.75">
      <c r="A18" t="s">
        <v>46</v>
      </c>
      <c r="C18" s="31" t="s">
        <v>50</v>
      </c>
      <c r="E18" s="33" t="s">
        <v>68</v>
      </c>
      <c r="J18" s="32">
        <f>0</f>
      </c>
      <c r="K18" s="32">
        <f>0</f>
      </c>
      <c r="L18" s="32">
        <f>0+L19+L23+L27</f>
      </c>
      <c r="M18" s="32">
        <f>0+M19+M23+M27</f>
      </c>
    </row>
    <row r="19" spans="1:16" ht="12.75">
      <c r="A19" t="s">
        <v>49</v>
      </c>
      <c r="B19" s="34" t="s">
        <v>26</v>
      </c>
      <c r="C19" s="34" t="s">
        <v>1035</v>
      </c>
      <c r="D19" s="35" t="s">
        <v>57</v>
      </c>
      <c r="E19" s="6" t="s">
        <v>1036</v>
      </c>
      <c r="F19" s="36" t="s">
        <v>332</v>
      </c>
      <c r="G19" s="37">
        <v>48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80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57</v>
      </c>
    </row>
    <row r="21" spans="1:5" ht="12.75">
      <c r="A21" s="35" t="s">
        <v>58</v>
      </c>
      <c r="E21" s="40" t="s">
        <v>1037</v>
      </c>
    </row>
    <row r="22" spans="1:5" ht="38.25">
      <c r="A22" t="s">
        <v>59</v>
      </c>
      <c r="E22" s="39" t="s">
        <v>1038</v>
      </c>
    </row>
    <row r="23" spans="1:16" ht="12.75">
      <c r="A23" t="s">
        <v>49</v>
      </c>
      <c r="B23" s="34" t="s">
        <v>69</v>
      </c>
      <c r="C23" s="34" t="s">
        <v>77</v>
      </c>
      <c r="D23" s="35" t="s">
        <v>57</v>
      </c>
      <c r="E23" s="6" t="s">
        <v>78</v>
      </c>
      <c r="F23" s="36" t="s">
        <v>79</v>
      </c>
      <c r="G23" s="37">
        <v>39.85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80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57</v>
      </c>
    </row>
    <row r="25" spans="1:5" ht="12.75">
      <c r="A25" s="35" t="s">
        <v>58</v>
      </c>
      <c r="E25" s="40" t="s">
        <v>1039</v>
      </c>
    </row>
    <row r="26" spans="1:5" ht="318.75">
      <c r="A26" t="s">
        <v>59</v>
      </c>
      <c r="E26" s="39" t="s">
        <v>83</v>
      </c>
    </row>
    <row r="27" spans="1:16" ht="12.75">
      <c r="A27" t="s">
        <v>49</v>
      </c>
      <c r="B27" s="34" t="s">
        <v>73</v>
      </c>
      <c r="C27" s="34" t="s">
        <v>854</v>
      </c>
      <c r="D27" s="35" t="s">
        <v>57</v>
      </c>
      <c r="E27" s="6" t="s">
        <v>689</v>
      </c>
      <c r="F27" s="36" t="s">
        <v>79</v>
      </c>
      <c r="G27" s="37">
        <v>33.25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80</v>
      </c>
      <c r="O27">
        <f>(M27*21)/100</f>
      </c>
      <c r="P27" t="s">
        <v>27</v>
      </c>
    </row>
    <row r="28" spans="1:5" ht="12.75">
      <c r="A28" s="35" t="s">
        <v>56</v>
      </c>
      <c r="E28" s="39" t="s">
        <v>1040</v>
      </c>
    </row>
    <row r="29" spans="1:5" ht="12.75">
      <c r="A29" s="35" t="s">
        <v>58</v>
      </c>
      <c r="E29" s="40" t="s">
        <v>1041</v>
      </c>
    </row>
    <row r="30" spans="1:5" ht="293.25">
      <c r="A30" t="s">
        <v>59</v>
      </c>
      <c r="E30" s="39" t="s">
        <v>691</v>
      </c>
    </row>
    <row r="31" spans="1:13" ht="12.75">
      <c r="A31" t="s">
        <v>46</v>
      </c>
      <c r="C31" s="31" t="s">
        <v>27</v>
      </c>
      <c r="E31" s="33" t="s">
        <v>874</v>
      </c>
      <c r="J31" s="32">
        <f>0</f>
      </c>
      <c r="K31" s="32">
        <f>0</f>
      </c>
      <c r="L31" s="32">
        <f>0+L32+L36</f>
      </c>
      <c r="M31" s="32">
        <f>0+M32+M36</f>
      </c>
    </row>
    <row r="32" spans="1:16" ht="12.75">
      <c r="A32" t="s">
        <v>49</v>
      </c>
      <c r="B32" s="34" t="s">
        <v>76</v>
      </c>
      <c r="C32" s="34" t="s">
        <v>899</v>
      </c>
      <c r="D32" s="35" t="s">
        <v>57</v>
      </c>
      <c r="E32" s="6" t="s">
        <v>900</v>
      </c>
      <c r="F32" s="36" t="s">
        <v>79</v>
      </c>
      <c r="G32" s="37">
        <v>4.999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80</v>
      </c>
      <c r="O32">
        <f>(M32*21)/100</f>
      </c>
      <c r="P32" t="s">
        <v>27</v>
      </c>
    </row>
    <row r="33" spans="1:5" ht="12.75">
      <c r="A33" s="35" t="s">
        <v>56</v>
      </c>
      <c r="E33" s="39" t="s">
        <v>1042</v>
      </c>
    </row>
    <row r="34" spans="1:5" ht="12.75">
      <c r="A34" s="35" t="s">
        <v>58</v>
      </c>
      <c r="E34" s="40" t="s">
        <v>1043</v>
      </c>
    </row>
    <row r="35" spans="1:5" ht="369.75">
      <c r="A35" t="s">
        <v>59</v>
      </c>
      <c r="E35" s="39" t="s">
        <v>1044</v>
      </c>
    </row>
    <row r="36" spans="1:16" ht="12.75">
      <c r="A36" t="s">
        <v>49</v>
      </c>
      <c r="B36" s="34" t="s">
        <v>84</v>
      </c>
      <c r="C36" s="34" t="s">
        <v>1045</v>
      </c>
      <c r="D36" s="35" t="s">
        <v>57</v>
      </c>
      <c r="E36" s="6" t="s">
        <v>1046</v>
      </c>
      <c r="F36" s="36" t="s">
        <v>54</v>
      </c>
      <c r="G36" s="37">
        <v>0.5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80</v>
      </c>
      <c r="O36">
        <f>(M36*21)/100</f>
      </c>
      <c r="P36" t="s">
        <v>27</v>
      </c>
    </row>
    <row r="37" spans="1:5" ht="12.75">
      <c r="A37" s="35" t="s">
        <v>56</v>
      </c>
      <c r="E37" s="39" t="s">
        <v>1047</v>
      </c>
    </row>
    <row r="38" spans="1:5" ht="12.75">
      <c r="A38" s="35" t="s">
        <v>58</v>
      </c>
      <c r="E38" s="40" t="s">
        <v>1048</v>
      </c>
    </row>
    <row r="39" spans="1:5" ht="267.75">
      <c r="A39" t="s">
        <v>59</v>
      </c>
      <c r="E39" s="39" t="s">
        <v>912</v>
      </c>
    </row>
    <row r="40" spans="1:13" ht="12.75">
      <c r="A40" t="s">
        <v>46</v>
      </c>
      <c r="C40" s="31" t="s">
        <v>26</v>
      </c>
      <c r="E40" s="33" t="s">
        <v>917</v>
      </c>
      <c r="J40" s="32">
        <f>0</f>
      </c>
      <c r="K40" s="32">
        <f>0</f>
      </c>
      <c r="L40" s="32">
        <f>0+L41</f>
      </c>
      <c r="M40" s="32">
        <f>0+M41</f>
      </c>
    </row>
    <row r="41" spans="1:16" ht="25.5">
      <c r="A41" t="s">
        <v>49</v>
      </c>
      <c r="B41" s="34" t="s">
        <v>88</v>
      </c>
      <c r="C41" s="34" t="s">
        <v>1049</v>
      </c>
      <c r="D41" s="35" t="s">
        <v>57</v>
      </c>
      <c r="E41" s="6" t="s">
        <v>1050</v>
      </c>
      <c r="F41" s="36" t="s">
        <v>79</v>
      </c>
      <c r="G41" s="37">
        <v>3.721</v>
      </c>
      <c r="H41" s="36">
        <v>0</v>
      </c>
      <c r="I41" s="36">
        <f>ROUND(G41*H41,6)</f>
      </c>
      <c r="L41" s="38">
        <v>0</v>
      </c>
      <c r="M41" s="32">
        <f>ROUND(ROUND(L41,2)*ROUND(G41,3),2)</f>
      </c>
      <c r="N41" s="36" t="s">
        <v>80</v>
      </c>
      <c r="O41">
        <f>(M41*21)/100</f>
      </c>
      <c r="P41" t="s">
        <v>27</v>
      </c>
    </row>
    <row r="42" spans="1:5" ht="25.5">
      <c r="A42" s="35" t="s">
        <v>56</v>
      </c>
      <c r="E42" s="39" t="s">
        <v>1051</v>
      </c>
    </row>
    <row r="43" spans="1:5" ht="12.75">
      <c r="A43" s="35" t="s">
        <v>58</v>
      </c>
      <c r="E43" s="40" t="s">
        <v>1052</v>
      </c>
    </row>
    <row r="44" spans="1:5" ht="409.5">
      <c r="A44" t="s">
        <v>59</v>
      </c>
      <c r="E44" s="39" t="s">
        <v>1053</v>
      </c>
    </row>
    <row r="45" spans="1:13" ht="12.75">
      <c r="A45" t="s">
        <v>46</v>
      </c>
      <c r="C45" s="31" t="s">
        <v>69</v>
      </c>
      <c r="E45" s="33" t="s">
        <v>933</v>
      </c>
      <c r="J45" s="32">
        <f>0</f>
      </c>
      <c r="K45" s="32">
        <f>0</f>
      </c>
      <c r="L45" s="32">
        <f>0+L46+L50</f>
      </c>
      <c r="M45" s="32">
        <f>0+M46+M50</f>
      </c>
    </row>
    <row r="46" spans="1:16" ht="12.75">
      <c r="A46" t="s">
        <v>49</v>
      </c>
      <c r="B46" s="34" t="s">
        <v>92</v>
      </c>
      <c r="C46" s="34" t="s">
        <v>1054</v>
      </c>
      <c r="D46" s="35" t="s">
        <v>57</v>
      </c>
      <c r="E46" s="6" t="s">
        <v>1055</v>
      </c>
      <c r="F46" s="36" t="s">
        <v>79</v>
      </c>
      <c r="G46" s="37">
        <v>2.167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80</v>
      </c>
      <c r="O46">
        <f>(M46*21)/100</f>
      </c>
      <c r="P46" t="s">
        <v>27</v>
      </c>
    </row>
    <row r="47" spans="1:5" ht="12.75">
      <c r="A47" s="35" t="s">
        <v>56</v>
      </c>
      <c r="E47" s="39" t="s">
        <v>1056</v>
      </c>
    </row>
    <row r="48" spans="1:5" ht="12.75">
      <c r="A48" s="35" t="s">
        <v>58</v>
      </c>
      <c r="E48" s="40" t="s">
        <v>1057</v>
      </c>
    </row>
    <row r="49" spans="1:5" ht="369.75">
      <c r="A49" t="s">
        <v>59</v>
      </c>
      <c r="E49" s="39" t="s">
        <v>1058</v>
      </c>
    </row>
    <row r="50" spans="1:16" ht="12.75">
      <c r="A50" t="s">
        <v>49</v>
      </c>
      <c r="B50" s="34" t="s">
        <v>95</v>
      </c>
      <c r="C50" s="34" t="s">
        <v>952</v>
      </c>
      <c r="D50" s="35" t="s">
        <v>57</v>
      </c>
      <c r="E50" s="6" t="s">
        <v>953</v>
      </c>
      <c r="F50" s="36" t="s">
        <v>79</v>
      </c>
      <c r="G50" s="37">
        <v>2.669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80</v>
      </c>
      <c r="O50">
        <f>(M50*21)/100</f>
      </c>
      <c r="P50" t="s">
        <v>27</v>
      </c>
    </row>
    <row r="51" spans="1:5" ht="12.75">
      <c r="A51" s="35" t="s">
        <v>56</v>
      </c>
      <c r="E51" s="39" t="s">
        <v>1059</v>
      </c>
    </row>
    <row r="52" spans="1:5" ht="12.75">
      <c r="A52" s="35" t="s">
        <v>58</v>
      </c>
      <c r="E52" s="40" t="s">
        <v>1060</v>
      </c>
    </row>
    <row r="53" spans="1:5" ht="102">
      <c r="A53" t="s">
        <v>59</v>
      </c>
      <c r="E53" s="39" t="s">
        <v>956</v>
      </c>
    </row>
    <row r="54" spans="1:13" ht="12.75">
      <c r="A54" t="s">
        <v>46</v>
      </c>
      <c r="C54" s="31" t="s">
        <v>84</v>
      </c>
      <c r="E54" s="33" t="s">
        <v>964</v>
      </c>
      <c r="J54" s="32">
        <f>0</f>
      </c>
      <c r="K54" s="32">
        <f>0</f>
      </c>
      <c r="L54" s="32">
        <f>0+L55</f>
      </c>
      <c r="M54" s="32">
        <f>0+M55</f>
      </c>
    </row>
    <row r="55" spans="1:16" ht="25.5">
      <c r="A55" t="s">
        <v>49</v>
      </c>
      <c r="B55" s="34" t="s">
        <v>67</v>
      </c>
      <c r="C55" s="34" t="s">
        <v>1061</v>
      </c>
      <c r="D55" s="35" t="s">
        <v>57</v>
      </c>
      <c r="E55" s="6" t="s">
        <v>1062</v>
      </c>
      <c r="F55" s="36" t="s">
        <v>72</v>
      </c>
      <c r="G55" s="37">
        <v>41.65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80</v>
      </c>
      <c r="O55">
        <f>(M55*21)/100</f>
      </c>
      <c r="P55" t="s">
        <v>27</v>
      </c>
    </row>
    <row r="56" spans="1:5" ht="12.75">
      <c r="A56" s="35" t="s">
        <v>56</v>
      </c>
      <c r="E56" s="39" t="s">
        <v>1063</v>
      </c>
    </row>
    <row r="57" spans="1:5" ht="12.75">
      <c r="A57" s="35" t="s">
        <v>58</v>
      </c>
      <c r="E57" s="40" t="s">
        <v>1064</v>
      </c>
    </row>
    <row r="58" spans="1:5" ht="191.25">
      <c r="A58" t="s">
        <v>59</v>
      </c>
      <c r="E58" s="39" t="s">
        <v>1065</v>
      </c>
    </row>
    <row r="59" spans="1:13" ht="12.75">
      <c r="A59" t="s">
        <v>46</v>
      </c>
      <c r="C59" s="31" t="s">
        <v>92</v>
      </c>
      <c r="E59" s="33" t="s">
        <v>610</v>
      </c>
      <c r="J59" s="32">
        <f>0</f>
      </c>
      <c r="K59" s="32">
        <f>0</f>
      </c>
      <c r="L59" s="32">
        <f>0+L60+L64</f>
      </c>
      <c r="M59" s="32">
        <f>0+M60+M64</f>
      </c>
    </row>
    <row r="60" spans="1:16" ht="12.75">
      <c r="A60" t="s">
        <v>49</v>
      </c>
      <c r="B60" s="34" t="s">
        <v>100</v>
      </c>
      <c r="C60" s="34" t="s">
        <v>1066</v>
      </c>
      <c r="D60" s="35" t="s">
        <v>57</v>
      </c>
      <c r="E60" s="6" t="s">
        <v>1067</v>
      </c>
      <c r="F60" s="36" t="s">
        <v>91</v>
      </c>
      <c r="G60" s="37">
        <v>8.525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80</v>
      </c>
      <c r="O60">
        <f>(M60*21)/100</f>
      </c>
      <c r="P60" t="s">
        <v>27</v>
      </c>
    </row>
    <row r="61" spans="1:5" ht="25.5">
      <c r="A61" s="35" t="s">
        <v>56</v>
      </c>
      <c r="E61" s="39" t="s">
        <v>1068</v>
      </c>
    </row>
    <row r="62" spans="1:5" ht="12.75">
      <c r="A62" s="35" t="s">
        <v>58</v>
      </c>
      <c r="E62" s="40" t="s">
        <v>1069</v>
      </c>
    </row>
    <row r="63" spans="1:5" ht="63.75">
      <c r="A63" t="s">
        <v>59</v>
      </c>
      <c r="E63" s="39" t="s">
        <v>1070</v>
      </c>
    </row>
    <row r="64" spans="1:16" ht="12.75">
      <c r="A64" t="s">
        <v>49</v>
      </c>
      <c r="B64" s="34" t="s">
        <v>103</v>
      </c>
      <c r="C64" s="34" t="s">
        <v>1021</v>
      </c>
      <c r="D64" s="35" t="s">
        <v>57</v>
      </c>
      <c r="E64" s="6" t="s">
        <v>1022</v>
      </c>
      <c r="F64" s="36" t="s">
        <v>79</v>
      </c>
      <c r="G64" s="37">
        <v>6.9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80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57</v>
      </c>
    </row>
    <row r="66" spans="1:5" ht="12.75">
      <c r="A66" s="35" t="s">
        <v>58</v>
      </c>
      <c r="E66" s="40" t="s">
        <v>1071</v>
      </c>
    </row>
    <row r="67" spans="1:5" ht="114.75">
      <c r="A67" t="s">
        <v>59</v>
      </c>
      <c r="E67" s="39" t="s">
        <v>1025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1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1072</v>
      </c>
      <c r="M3" s="41">
        <f>Rekapitulace!C26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1072</v>
      </c>
      <c r="E4" s="26" t="s">
        <v>1073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COUNTIFS(L8:L107,"=0",A8:A107,"P")+COUNTIFS(L8:L107,"",A8:A107,"P")+SUM(Q8:Q107)</f>
      </c>
    </row>
    <row r="8" spans="1:13" ht="12.75">
      <c r="A8" t="s">
        <v>44</v>
      </c>
      <c r="C8" s="28" t="s">
        <v>1076</v>
      </c>
      <c r="E8" s="30" t="s">
        <v>1075</v>
      </c>
      <c r="J8" s="29">
        <f>0+J9+J38</f>
      </c>
      <c r="K8" s="29">
        <f>0+K9+K38</f>
      </c>
      <c r="L8" s="29">
        <f>0+L9+L38</f>
      </c>
      <c r="M8" s="29">
        <f>0+M9+M38</f>
      </c>
    </row>
    <row r="9" spans="1:13" ht="12.75">
      <c r="A9" t="s">
        <v>46</v>
      </c>
      <c r="C9" s="31" t="s">
        <v>50</v>
      </c>
      <c r="E9" s="33" t="s">
        <v>68</v>
      </c>
      <c r="J9" s="32">
        <f>0</f>
      </c>
      <c r="K9" s="32">
        <f>0</f>
      </c>
      <c r="L9" s="32">
        <f>0+L10+L14+L18+L22+L26+L30+L34</f>
      </c>
      <c r="M9" s="32">
        <f>0+M10+M14+M18+M22+M26+M30+M34</f>
      </c>
    </row>
    <row r="10" spans="1:16" ht="12.75">
      <c r="A10" t="s">
        <v>49</v>
      </c>
      <c r="B10" s="34" t="s">
        <v>50</v>
      </c>
      <c r="C10" s="34" t="s">
        <v>74</v>
      </c>
      <c r="D10" s="35" t="s">
        <v>57</v>
      </c>
      <c r="E10" s="6" t="s">
        <v>75</v>
      </c>
      <c r="F10" s="36" t="s">
        <v>72</v>
      </c>
      <c r="G10" s="37">
        <v>30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80</v>
      </c>
      <c r="O10">
        <f>(M10*21)/100</f>
      </c>
      <c r="P10" t="s">
        <v>27</v>
      </c>
    </row>
    <row r="11" spans="1:5" ht="12.75">
      <c r="A11" s="35" t="s">
        <v>56</v>
      </c>
      <c r="E11" s="39" t="s">
        <v>75</v>
      </c>
    </row>
    <row r="12" spans="1:5" ht="12.75">
      <c r="A12" s="35" t="s">
        <v>58</v>
      </c>
      <c r="E12" s="40" t="s">
        <v>57</v>
      </c>
    </row>
    <row r="13" spans="1:5" ht="12.75">
      <c r="A13" t="s">
        <v>59</v>
      </c>
      <c r="E13" s="39" t="s">
        <v>57</v>
      </c>
    </row>
    <row r="14" spans="1:16" ht="12.75">
      <c r="A14" t="s">
        <v>49</v>
      </c>
      <c r="B14" s="34" t="s">
        <v>27</v>
      </c>
      <c r="C14" s="34" t="s">
        <v>77</v>
      </c>
      <c r="D14" s="35" t="s">
        <v>57</v>
      </c>
      <c r="E14" s="6" t="s">
        <v>78</v>
      </c>
      <c r="F14" s="36" t="s">
        <v>79</v>
      </c>
      <c r="G14" s="37">
        <v>7.5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80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57</v>
      </c>
    </row>
    <row r="17" spans="1:5" ht="318.75">
      <c r="A17" t="s">
        <v>59</v>
      </c>
      <c r="E17" s="39" t="s">
        <v>83</v>
      </c>
    </row>
    <row r="18" spans="1:16" ht="12.75">
      <c r="A18" t="s">
        <v>49</v>
      </c>
      <c r="B18" s="34" t="s">
        <v>26</v>
      </c>
      <c r="C18" s="34" t="s">
        <v>85</v>
      </c>
      <c r="D18" s="35" t="s">
        <v>57</v>
      </c>
      <c r="E18" s="6" t="s">
        <v>86</v>
      </c>
      <c r="F18" s="36" t="s">
        <v>79</v>
      </c>
      <c r="G18" s="37">
        <v>10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80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57</v>
      </c>
    </row>
    <row r="21" spans="1:5" ht="318.75">
      <c r="A21" t="s">
        <v>59</v>
      </c>
      <c r="E21" s="39" t="s">
        <v>83</v>
      </c>
    </row>
    <row r="22" spans="1:16" ht="12.75">
      <c r="A22" t="s">
        <v>49</v>
      </c>
      <c r="B22" s="34" t="s">
        <v>69</v>
      </c>
      <c r="C22" s="34" t="s">
        <v>89</v>
      </c>
      <c r="D22" s="35" t="s">
        <v>57</v>
      </c>
      <c r="E22" s="6" t="s">
        <v>90</v>
      </c>
      <c r="F22" s="36" t="s">
        <v>91</v>
      </c>
      <c r="G22" s="37">
        <v>18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80</v>
      </c>
      <c r="O22">
        <f>(M22*21)/100</f>
      </c>
      <c r="P22" t="s">
        <v>27</v>
      </c>
    </row>
    <row r="23" spans="1:5" ht="12.75">
      <c r="A23" s="35" t="s">
        <v>56</v>
      </c>
      <c r="E23" s="39" t="s">
        <v>90</v>
      </c>
    </row>
    <row r="24" spans="1:5" ht="12.75">
      <c r="A24" s="35" t="s">
        <v>58</v>
      </c>
      <c r="E24" s="40" t="s">
        <v>57</v>
      </c>
    </row>
    <row r="25" spans="1:5" ht="12.75">
      <c r="A25" t="s">
        <v>59</v>
      </c>
      <c r="E25" s="39" t="s">
        <v>57</v>
      </c>
    </row>
    <row r="26" spans="1:16" ht="12.75">
      <c r="A26" t="s">
        <v>49</v>
      </c>
      <c r="B26" s="34" t="s">
        <v>73</v>
      </c>
      <c r="C26" s="34" t="s">
        <v>93</v>
      </c>
      <c r="D26" s="35" t="s">
        <v>57</v>
      </c>
      <c r="E26" s="6" t="s">
        <v>94</v>
      </c>
      <c r="F26" s="36" t="s">
        <v>79</v>
      </c>
      <c r="G26" s="37">
        <v>17.5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80</v>
      </c>
      <c r="O26">
        <f>(M26*21)/100</f>
      </c>
      <c r="P26" t="s">
        <v>27</v>
      </c>
    </row>
    <row r="27" spans="1:5" ht="12.75">
      <c r="A27" s="35" t="s">
        <v>56</v>
      </c>
      <c r="E27" s="39" t="s">
        <v>94</v>
      </c>
    </row>
    <row r="28" spans="1:5" ht="12.75">
      <c r="A28" s="35" t="s">
        <v>58</v>
      </c>
      <c r="E28" s="40" t="s">
        <v>57</v>
      </c>
    </row>
    <row r="29" spans="1:5" ht="12.75">
      <c r="A29" t="s">
        <v>59</v>
      </c>
      <c r="E29" s="39" t="s">
        <v>57</v>
      </c>
    </row>
    <row r="30" spans="1:16" ht="12.75">
      <c r="A30" t="s">
        <v>49</v>
      </c>
      <c r="B30" s="34" t="s">
        <v>76</v>
      </c>
      <c r="C30" s="34" t="s">
        <v>96</v>
      </c>
      <c r="D30" s="35" t="s">
        <v>57</v>
      </c>
      <c r="E30" s="6" t="s">
        <v>97</v>
      </c>
      <c r="F30" s="36" t="s">
        <v>72</v>
      </c>
      <c r="G30" s="37">
        <v>30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80</v>
      </c>
      <c r="O30">
        <f>(M30*21)/100</f>
      </c>
      <c r="P30" t="s">
        <v>27</v>
      </c>
    </row>
    <row r="31" spans="1:5" ht="12.75">
      <c r="A31" s="35" t="s">
        <v>56</v>
      </c>
      <c r="E31" s="39" t="s">
        <v>97</v>
      </c>
    </row>
    <row r="32" spans="1:5" ht="12.75">
      <c r="A32" s="35" t="s">
        <v>58</v>
      </c>
      <c r="E32" s="40" t="s">
        <v>57</v>
      </c>
    </row>
    <row r="33" spans="1:5" ht="12.75">
      <c r="A33" t="s">
        <v>59</v>
      </c>
      <c r="E33" s="39" t="s">
        <v>57</v>
      </c>
    </row>
    <row r="34" spans="1:16" ht="12.75">
      <c r="A34" t="s">
        <v>49</v>
      </c>
      <c r="B34" s="34" t="s">
        <v>84</v>
      </c>
      <c r="C34" s="34" t="s">
        <v>98</v>
      </c>
      <c r="D34" s="35" t="s">
        <v>57</v>
      </c>
      <c r="E34" s="6" t="s">
        <v>99</v>
      </c>
      <c r="F34" s="36" t="s">
        <v>72</v>
      </c>
      <c r="G34" s="37">
        <v>30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80</v>
      </c>
      <c r="O34">
        <f>(M34*21)/100</f>
      </c>
      <c r="P34" t="s">
        <v>27</v>
      </c>
    </row>
    <row r="35" spans="1:5" ht="12.75">
      <c r="A35" s="35" t="s">
        <v>56</v>
      </c>
      <c r="E35" s="39" t="s">
        <v>99</v>
      </c>
    </row>
    <row r="36" spans="1:5" ht="12.75">
      <c r="A36" s="35" t="s">
        <v>58</v>
      </c>
      <c r="E36" s="40" t="s">
        <v>57</v>
      </c>
    </row>
    <row r="37" spans="1:5" ht="12.75">
      <c r="A37" t="s">
        <v>59</v>
      </c>
      <c r="E37" s="39" t="s">
        <v>57</v>
      </c>
    </row>
    <row r="38" spans="1:13" ht="12.75">
      <c r="A38" t="s">
        <v>46</v>
      </c>
      <c r="C38" s="31" t="s">
        <v>84</v>
      </c>
      <c r="E38" s="33" t="s">
        <v>964</v>
      </c>
      <c r="J38" s="32">
        <f>0</f>
      </c>
      <c r="K38" s="32">
        <f>0</f>
      </c>
      <c r="L38" s="32">
        <f>0+L39+L43+L47+L51+L55+L59+L63+L67+L71+L75+L79+L83+L87+L91+L95+L99+L103+L107</f>
      </c>
      <c r="M38" s="32">
        <f>0+M39+M43+M47+M51+M55+M59+M63+M67+M71+M75+M79+M83+M87+M91+M95+M99+M103+M107</f>
      </c>
    </row>
    <row r="39" spans="1:16" ht="12.75">
      <c r="A39" t="s">
        <v>49</v>
      </c>
      <c r="B39" s="34" t="s">
        <v>88</v>
      </c>
      <c r="C39" s="34" t="s">
        <v>1077</v>
      </c>
      <c r="D39" s="35" t="s">
        <v>57</v>
      </c>
      <c r="E39" s="6" t="s">
        <v>1078</v>
      </c>
      <c r="F39" s="36" t="s">
        <v>91</v>
      </c>
      <c r="G39" s="37">
        <v>40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80</v>
      </c>
      <c r="O39">
        <f>(M39*21)/100</f>
      </c>
      <c r="P39" t="s">
        <v>27</v>
      </c>
    </row>
    <row r="40" spans="1:5" ht="12.75">
      <c r="A40" s="35" t="s">
        <v>56</v>
      </c>
      <c r="E40" s="39" t="s">
        <v>1078</v>
      </c>
    </row>
    <row r="41" spans="1:5" ht="12.75">
      <c r="A41" s="35" t="s">
        <v>58</v>
      </c>
      <c r="E41" s="40" t="s">
        <v>57</v>
      </c>
    </row>
    <row r="42" spans="1:5" ht="12.75">
      <c r="A42" t="s">
        <v>59</v>
      </c>
      <c r="E42" s="39" t="s">
        <v>57</v>
      </c>
    </row>
    <row r="43" spans="1:16" ht="12.75">
      <c r="A43" t="s">
        <v>49</v>
      </c>
      <c r="B43" s="34" t="s">
        <v>92</v>
      </c>
      <c r="C43" s="34" t="s">
        <v>115</v>
      </c>
      <c r="D43" s="35" t="s">
        <v>57</v>
      </c>
      <c r="E43" s="6" t="s">
        <v>116</v>
      </c>
      <c r="F43" s="36" t="s">
        <v>91</v>
      </c>
      <c r="G43" s="37">
        <v>12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80</v>
      </c>
      <c r="O43">
        <f>(M43*21)/100</f>
      </c>
      <c r="P43" t="s">
        <v>27</v>
      </c>
    </row>
    <row r="44" spans="1:5" ht="12.75">
      <c r="A44" s="35" t="s">
        <v>56</v>
      </c>
      <c r="E44" s="39" t="s">
        <v>116</v>
      </c>
    </row>
    <row r="45" spans="1:5" ht="12.75">
      <c r="A45" s="35" t="s">
        <v>58</v>
      </c>
      <c r="E45" s="40" t="s">
        <v>57</v>
      </c>
    </row>
    <row r="46" spans="1:5" ht="12.75">
      <c r="A46" t="s">
        <v>59</v>
      </c>
      <c r="E46" s="39" t="s">
        <v>57</v>
      </c>
    </row>
    <row r="47" spans="1:16" ht="12.75">
      <c r="A47" t="s">
        <v>49</v>
      </c>
      <c r="B47" s="34" t="s">
        <v>95</v>
      </c>
      <c r="C47" s="34" t="s">
        <v>1079</v>
      </c>
      <c r="D47" s="35" t="s">
        <v>57</v>
      </c>
      <c r="E47" s="6" t="s">
        <v>1080</v>
      </c>
      <c r="F47" s="36" t="s">
        <v>91</v>
      </c>
      <c r="G47" s="37">
        <v>510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80</v>
      </c>
      <c r="O47">
        <f>(M47*21)/100</f>
      </c>
      <c r="P47" t="s">
        <v>27</v>
      </c>
    </row>
    <row r="48" spans="1:5" ht="12.75">
      <c r="A48" s="35" t="s">
        <v>56</v>
      </c>
      <c r="E48" s="39" t="s">
        <v>1080</v>
      </c>
    </row>
    <row r="49" spans="1:5" ht="12.75">
      <c r="A49" s="35" t="s">
        <v>58</v>
      </c>
      <c r="E49" s="40" t="s">
        <v>57</v>
      </c>
    </row>
    <row r="50" spans="1:5" ht="12.75">
      <c r="A50" t="s">
        <v>59</v>
      </c>
      <c r="E50" s="39" t="s">
        <v>57</v>
      </c>
    </row>
    <row r="51" spans="1:16" ht="12.75">
      <c r="A51" t="s">
        <v>49</v>
      </c>
      <c r="B51" s="34" t="s">
        <v>67</v>
      </c>
      <c r="C51" s="34" t="s">
        <v>1081</v>
      </c>
      <c r="D51" s="35" t="s">
        <v>57</v>
      </c>
      <c r="E51" s="6" t="s">
        <v>1082</v>
      </c>
      <c r="F51" s="36" t="s">
        <v>91</v>
      </c>
      <c r="G51" s="37">
        <v>5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80</v>
      </c>
      <c r="O51">
        <f>(M51*21)/100</f>
      </c>
      <c r="P51" t="s">
        <v>27</v>
      </c>
    </row>
    <row r="52" spans="1:5" ht="12.75">
      <c r="A52" s="35" t="s">
        <v>56</v>
      </c>
      <c r="E52" s="39" t="s">
        <v>1082</v>
      </c>
    </row>
    <row r="53" spans="1:5" ht="12.75">
      <c r="A53" s="35" t="s">
        <v>58</v>
      </c>
      <c r="E53" s="40" t="s">
        <v>57</v>
      </c>
    </row>
    <row r="54" spans="1:5" ht="12.75">
      <c r="A54" t="s">
        <v>59</v>
      </c>
      <c r="E54" s="39" t="s">
        <v>57</v>
      </c>
    </row>
    <row r="55" spans="1:16" ht="12.75">
      <c r="A55" t="s">
        <v>49</v>
      </c>
      <c r="B55" s="34" t="s">
        <v>100</v>
      </c>
      <c r="C55" s="34" t="s">
        <v>1083</v>
      </c>
      <c r="D55" s="35" t="s">
        <v>57</v>
      </c>
      <c r="E55" s="6" t="s">
        <v>1084</v>
      </c>
      <c r="F55" s="36" t="s">
        <v>91</v>
      </c>
      <c r="G55" s="37">
        <v>565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80</v>
      </c>
      <c r="O55">
        <f>(M55*21)/100</f>
      </c>
      <c r="P55" t="s">
        <v>27</v>
      </c>
    </row>
    <row r="56" spans="1:5" ht="12.75">
      <c r="A56" s="35" t="s">
        <v>56</v>
      </c>
      <c r="E56" s="39" t="s">
        <v>1084</v>
      </c>
    </row>
    <row r="57" spans="1:5" ht="12.75">
      <c r="A57" s="35" t="s">
        <v>58</v>
      </c>
      <c r="E57" s="40" t="s">
        <v>57</v>
      </c>
    </row>
    <row r="58" spans="1:5" ht="12.75">
      <c r="A58" t="s">
        <v>59</v>
      </c>
      <c r="E58" s="39" t="s">
        <v>57</v>
      </c>
    </row>
    <row r="59" spans="1:16" ht="25.5">
      <c r="A59" t="s">
        <v>49</v>
      </c>
      <c r="B59" s="34" t="s">
        <v>103</v>
      </c>
      <c r="C59" s="34" t="s">
        <v>190</v>
      </c>
      <c r="D59" s="35" t="s">
        <v>57</v>
      </c>
      <c r="E59" s="6" t="s">
        <v>191</v>
      </c>
      <c r="F59" s="36" t="s">
        <v>106</v>
      </c>
      <c r="G59" s="37">
        <v>2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80</v>
      </c>
      <c r="O59">
        <f>(M59*21)/100</f>
      </c>
      <c r="P59" t="s">
        <v>27</v>
      </c>
    </row>
    <row r="60" spans="1:5" ht="25.5">
      <c r="A60" s="35" t="s">
        <v>56</v>
      </c>
      <c r="E60" s="39" t="s">
        <v>191</v>
      </c>
    </row>
    <row r="61" spans="1:5" ht="12.75">
      <c r="A61" s="35" t="s">
        <v>58</v>
      </c>
      <c r="E61" s="40" t="s">
        <v>57</v>
      </c>
    </row>
    <row r="62" spans="1:5" ht="12.75">
      <c r="A62" t="s">
        <v>59</v>
      </c>
      <c r="E62" s="39" t="s">
        <v>57</v>
      </c>
    </row>
    <row r="63" spans="1:16" ht="25.5">
      <c r="A63" t="s">
        <v>49</v>
      </c>
      <c r="B63" s="34" t="s">
        <v>107</v>
      </c>
      <c r="C63" s="34" t="s">
        <v>1085</v>
      </c>
      <c r="D63" s="35" t="s">
        <v>57</v>
      </c>
      <c r="E63" s="6" t="s">
        <v>1086</v>
      </c>
      <c r="F63" s="36" t="s">
        <v>106</v>
      </c>
      <c r="G63" s="37">
        <v>2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80</v>
      </c>
      <c r="O63">
        <f>(M63*21)/100</f>
      </c>
      <c r="P63" t="s">
        <v>27</v>
      </c>
    </row>
    <row r="64" spans="1:5" ht="25.5">
      <c r="A64" s="35" t="s">
        <v>56</v>
      </c>
      <c r="E64" s="39" t="s">
        <v>1086</v>
      </c>
    </row>
    <row r="65" spans="1:5" ht="12.75">
      <c r="A65" s="35" t="s">
        <v>58</v>
      </c>
      <c r="E65" s="40" t="s">
        <v>57</v>
      </c>
    </row>
    <row r="66" spans="1:5" ht="12.75">
      <c r="A66" t="s">
        <v>59</v>
      </c>
      <c r="E66" s="39" t="s">
        <v>57</v>
      </c>
    </row>
    <row r="67" spans="1:16" ht="25.5">
      <c r="A67" t="s">
        <v>49</v>
      </c>
      <c r="B67" s="34" t="s">
        <v>111</v>
      </c>
      <c r="C67" s="34" t="s">
        <v>1087</v>
      </c>
      <c r="D67" s="35" t="s">
        <v>57</v>
      </c>
      <c r="E67" s="6" t="s">
        <v>1088</v>
      </c>
      <c r="F67" s="36" t="s">
        <v>106</v>
      </c>
      <c r="G67" s="37">
        <v>1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80</v>
      </c>
      <c r="O67">
        <f>(M67*21)/100</f>
      </c>
      <c r="P67" t="s">
        <v>27</v>
      </c>
    </row>
    <row r="68" spans="1:5" ht="25.5">
      <c r="A68" s="35" t="s">
        <v>56</v>
      </c>
      <c r="E68" s="39" t="s">
        <v>1088</v>
      </c>
    </row>
    <row r="69" spans="1:5" ht="12.75">
      <c r="A69" s="35" t="s">
        <v>58</v>
      </c>
      <c r="E69" s="40" t="s">
        <v>57</v>
      </c>
    </row>
    <row r="70" spans="1:5" ht="12.75">
      <c r="A70" t="s">
        <v>59</v>
      </c>
      <c r="E70" s="39" t="s">
        <v>57</v>
      </c>
    </row>
    <row r="71" spans="1:16" ht="12.75">
      <c r="A71" t="s">
        <v>49</v>
      </c>
      <c r="B71" s="34" t="s">
        <v>114</v>
      </c>
      <c r="C71" s="34" t="s">
        <v>1089</v>
      </c>
      <c r="D71" s="35" t="s">
        <v>57</v>
      </c>
      <c r="E71" s="6" t="s">
        <v>1090</v>
      </c>
      <c r="F71" s="36" t="s">
        <v>106</v>
      </c>
      <c r="G71" s="37">
        <v>1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80</v>
      </c>
      <c r="O71">
        <f>(M71*21)/100</f>
      </c>
      <c r="P71" t="s">
        <v>27</v>
      </c>
    </row>
    <row r="72" spans="1:5" ht="12.75">
      <c r="A72" s="35" t="s">
        <v>56</v>
      </c>
      <c r="E72" s="39" t="s">
        <v>1090</v>
      </c>
    </row>
    <row r="73" spans="1:5" ht="12.75">
      <c r="A73" s="35" t="s">
        <v>58</v>
      </c>
      <c r="E73" s="40" t="s">
        <v>57</v>
      </c>
    </row>
    <row r="74" spans="1:5" ht="12.75">
      <c r="A74" t="s">
        <v>59</v>
      </c>
      <c r="E74" s="39" t="s">
        <v>57</v>
      </c>
    </row>
    <row r="75" spans="1:16" ht="25.5">
      <c r="A75" t="s">
        <v>49</v>
      </c>
      <c r="B75" s="34" t="s">
        <v>117</v>
      </c>
      <c r="C75" s="34" t="s">
        <v>1091</v>
      </c>
      <c r="D75" s="35" t="s">
        <v>57</v>
      </c>
      <c r="E75" s="6" t="s">
        <v>1092</v>
      </c>
      <c r="F75" s="36" t="s">
        <v>106</v>
      </c>
      <c r="G75" s="37">
        <v>1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80</v>
      </c>
      <c r="O75">
        <f>(M75*21)/100</f>
      </c>
      <c r="P75" t="s">
        <v>27</v>
      </c>
    </row>
    <row r="76" spans="1:5" ht="25.5">
      <c r="A76" s="35" t="s">
        <v>56</v>
      </c>
      <c r="E76" s="39" t="s">
        <v>1092</v>
      </c>
    </row>
    <row r="77" spans="1:5" ht="12.75">
      <c r="A77" s="35" t="s">
        <v>58</v>
      </c>
      <c r="E77" s="40" t="s">
        <v>57</v>
      </c>
    </row>
    <row r="78" spans="1:5" ht="12.75">
      <c r="A78" t="s">
        <v>59</v>
      </c>
      <c r="E78" s="39" t="s">
        <v>57</v>
      </c>
    </row>
    <row r="79" spans="1:16" ht="25.5">
      <c r="A79" t="s">
        <v>49</v>
      </c>
      <c r="B79" s="34" t="s">
        <v>120</v>
      </c>
      <c r="C79" s="34" t="s">
        <v>211</v>
      </c>
      <c r="D79" s="35" t="s">
        <v>57</v>
      </c>
      <c r="E79" s="6" t="s">
        <v>212</v>
      </c>
      <c r="F79" s="36" t="s">
        <v>106</v>
      </c>
      <c r="G79" s="37">
        <v>1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80</v>
      </c>
      <c r="O79">
        <f>(M79*21)/100</f>
      </c>
      <c r="P79" t="s">
        <v>27</v>
      </c>
    </row>
    <row r="80" spans="1:5" ht="25.5">
      <c r="A80" s="35" t="s">
        <v>56</v>
      </c>
      <c r="E80" s="39" t="s">
        <v>212</v>
      </c>
    </row>
    <row r="81" spans="1:5" ht="12.75">
      <c r="A81" s="35" t="s">
        <v>58</v>
      </c>
      <c r="E81" s="40" t="s">
        <v>57</v>
      </c>
    </row>
    <row r="82" spans="1:5" ht="12.75">
      <c r="A82" t="s">
        <v>59</v>
      </c>
      <c r="E82" s="39" t="s">
        <v>57</v>
      </c>
    </row>
    <row r="83" spans="1:16" ht="12.75">
      <c r="A83" t="s">
        <v>49</v>
      </c>
      <c r="B83" s="34" t="s">
        <v>123</v>
      </c>
      <c r="C83" s="34" t="s">
        <v>1093</v>
      </c>
      <c r="D83" s="35" t="s">
        <v>57</v>
      </c>
      <c r="E83" s="6" t="s">
        <v>1094</v>
      </c>
      <c r="F83" s="36" t="s">
        <v>106</v>
      </c>
      <c r="G83" s="37">
        <v>1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80</v>
      </c>
      <c r="O83">
        <f>(M83*21)/100</f>
      </c>
      <c r="P83" t="s">
        <v>27</v>
      </c>
    </row>
    <row r="84" spans="1:5" ht="12.75">
      <c r="A84" s="35" t="s">
        <v>56</v>
      </c>
      <c r="E84" s="39" t="s">
        <v>1094</v>
      </c>
    </row>
    <row r="85" spans="1:5" ht="12.75">
      <c r="A85" s="35" t="s">
        <v>58</v>
      </c>
      <c r="E85" s="40" t="s">
        <v>57</v>
      </c>
    </row>
    <row r="86" spans="1:5" ht="12.75">
      <c r="A86" t="s">
        <v>59</v>
      </c>
      <c r="E86" s="39" t="s">
        <v>57</v>
      </c>
    </row>
    <row r="87" spans="1:16" ht="12.75">
      <c r="A87" t="s">
        <v>49</v>
      </c>
      <c r="B87" s="34" t="s">
        <v>126</v>
      </c>
      <c r="C87" s="34" t="s">
        <v>1095</v>
      </c>
      <c r="D87" s="35" t="s">
        <v>57</v>
      </c>
      <c r="E87" s="6" t="s">
        <v>1096</v>
      </c>
      <c r="F87" s="36" t="s">
        <v>332</v>
      </c>
      <c r="G87" s="37">
        <v>6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80</v>
      </c>
      <c r="O87">
        <f>(M87*21)/100</f>
      </c>
      <c r="P87" t="s">
        <v>27</v>
      </c>
    </row>
    <row r="88" spans="1:5" ht="12.75">
      <c r="A88" s="35" t="s">
        <v>56</v>
      </c>
      <c r="E88" s="39" t="s">
        <v>1096</v>
      </c>
    </row>
    <row r="89" spans="1:5" ht="12.75">
      <c r="A89" s="35" t="s">
        <v>58</v>
      </c>
      <c r="E89" s="40" t="s">
        <v>57</v>
      </c>
    </row>
    <row r="90" spans="1:5" ht="12.75">
      <c r="A90" t="s">
        <v>59</v>
      </c>
      <c r="E90" s="39" t="s">
        <v>57</v>
      </c>
    </row>
    <row r="91" spans="1:16" ht="12.75">
      <c r="A91" t="s">
        <v>49</v>
      </c>
      <c r="B91" s="34" t="s">
        <v>129</v>
      </c>
      <c r="C91" s="34" t="s">
        <v>1097</v>
      </c>
      <c r="D91" s="35" t="s">
        <v>57</v>
      </c>
      <c r="E91" s="6" t="s">
        <v>1098</v>
      </c>
      <c r="F91" s="36" t="s">
        <v>332</v>
      </c>
      <c r="G91" s="37">
        <v>4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80</v>
      </c>
      <c r="O91">
        <f>(M91*21)/100</f>
      </c>
      <c r="P91" t="s">
        <v>27</v>
      </c>
    </row>
    <row r="92" spans="1:5" ht="12.75">
      <c r="A92" s="35" t="s">
        <v>56</v>
      </c>
      <c r="E92" s="39" t="s">
        <v>1098</v>
      </c>
    </row>
    <row r="93" spans="1:5" ht="12.75">
      <c r="A93" s="35" t="s">
        <v>58</v>
      </c>
      <c r="E93" s="40" t="s">
        <v>57</v>
      </c>
    </row>
    <row r="94" spans="1:5" ht="12.75">
      <c r="A94" t="s">
        <v>59</v>
      </c>
      <c r="E94" s="39" t="s">
        <v>57</v>
      </c>
    </row>
    <row r="95" spans="1:16" ht="12.75">
      <c r="A95" t="s">
        <v>49</v>
      </c>
      <c r="B95" s="34" t="s">
        <v>133</v>
      </c>
      <c r="C95" s="34" t="s">
        <v>1099</v>
      </c>
      <c r="D95" s="35" t="s">
        <v>57</v>
      </c>
      <c r="E95" s="6" t="s">
        <v>1100</v>
      </c>
      <c r="F95" s="36" t="s">
        <v>332</v>
      </c>
      <c r="G95" s="37">
        <v>6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80</v>
      </c>
      <c r="O95">
        <f>(M95*21)/100</f>
      </c>
      <c r="P95" t="s">
        <v>27</v>
      </c>
    </row>
    <row r="96" spans="1:5" ht="12.75">
      <c r="A96" s="35" t="s">
        <v>56</v>
      </c>
      <c r="E96" s="39" t="s">
        <v>1100</v>
      </c>
    </row>
    <row r="97" spans="1:5" ht="12.75">
      <c r="A97" s="35" t="s">
        <v>58</v>
      </c>
      <c r="E97" s="40" t="s">
        <v>57</v>
      </c>
    </row>
    <row r="98" spans="1:5" ht="12.75">
      <c r="A98" t="s">
        <v>59</v>
      </c>
      <c r="E98" s="39" t="s">
        <v>57</v>
      </c>
    </row>
    <row r="99" spans="1:16" ht="12.75">
      <c r="A99" t="s">
        <v>49</v>
      </c>
      <c r="B99" s="34" t="s">
        <v>136</v>
      </c>
      <c r="C99" s="34" t="s">
        <v>1101</v>
      </c>
      <c r="D99" s="35" t="s">
        <v>57</v>
      </c>
      <c r="E99" s="6" t="s">
        <v>1102</v>
      </c>
      <c r="F99" s="36" t="s">
        <v>332</v>
      </c>
      <c r="G99" s="37">
        <v>4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80</v>
      </c>
      <c r="O99">
        <f>(M99*21)/100</f>
      </c>
      <c r="P99" t="s">
        <v>27</v>
      </c>
    </row>
    <row r="100" spans="1:5" ht="12.75">
      <c r="A100" s="35" t="s">
        <v>56</v>
      </c>
      <c r="E100" s="39" t="s">
        <v>1102</v>
      </c>
    </row>
    <row r="101" spans="1:5" ht="12.75">
      <c r="A101" s="35" t="s">
        <v>58</v>
      </c>
      <c r="E101" s="40" t="s">
        <v>57</v>
      </c>
    </row>
    <row r="102" spans="1:5" ht="12.75">
      <c r="A102" t="s">
        <v>59</v>
      </c>
      <c r="E102" s="39" t="s">
        <v>57</v>
      </c>
    </row>
    <row r="103" spans="1:16" ht="12.75">
      <c r="A103" t="s">
        <v>49</v>
      </c>
      <c r="B103" s="34" t="s">
        <v>139</v>
      </c>
      <c r="C103" s="34" t="s">
        <v>1103</v>
      </c>
      <c r="D103" s="35" t="s">
        <v>57</v>
      </c>
      <c r="E103" s="6" t="s">
        <v>1104</v>
      </c>
      <c r="F103" s="36" t="s">
        <v>332</v>
      </c>
      <c r="G103" s="37">
        <v>4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80</v>
      </c>
      <c r="O103">
        <f>(M103*21)/100</f>
      </c>
      <c r="P103" t="s">
        <v>27</v>
      </c>
    </row>
    <row r="104" spans="1:5" ht="12.75">
      <c r="A104" s="35" t="s">
        <v>56</v>
      </c>
      <c r="E104" s="39" t="s">
        <v>1104</v>
      </c>
    </row>
    <row r="105" spans="1:5" ht="12.75">
      <c r="A105" s="35" t="s">
        <v>58</v>
      </c>
      <c r="E105" s="40" t="s">
        <v>57</v>
      </c>
    </row>
    <row r="106" spans="1:5" ht="12.75">
      <c r="A106" t="s">
        <v>59</v>
      </c>
      <c r="E106" s="39" t="s">
        <v>57</v>
      </c>
    </row>
    <row r="107" spans="1:16" ht="12.75">
      <c r="A107" t="s">
        <v>49</v>
      </c>
      <c r="B107" s="34" t="s">
        <v>141</v>
      </c>
      <c r="C107" s="34" t="s">
        <v>1105</v>
      </c>
      <c r="D107" s="35" t="s">
        <v>57</v>
      </c>
      <c r="E107" s="6" t="s">
        <v>1106</v>
      </c>
      <c r="F107" s="36" t="s">
        <v>91</v>
      </c>
      <c r="G107" s="37">
        <v>25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80</v>
      </c>
      <c r="O107">
        <f>(M107*21)/100</f>
      </c>
      <c r="P107" t="s">
        <v>27</v>
      </c>
    </row>
    <row r="108" spans="1:5" ht="12.75">
      <c r="A108" s="35" t="s">
        <v>56</v>
      </c>
      <c r="E108" s="39" t="s">
        <v>1106</v>
      </c>
    </row>
    <row r="109" spans="1:5" ht="12.75">
      <c r="A109" s="35" t="s">
        <v>58</v>
      </c>
      <c r="E109" s="40" t="s">
        <v>57</v>
      </c>
    </row>
    <row r="110" spans="1:5" ht="12.75">
      <c r="A110" t="s">
        <v>59</v>
      </c>
      <c r="E110" s="39" t="s">
        <v>57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COUNTIFS(L8:L528,"=0",A8:A528,"P")+COUNTIFS(L8:L528,"",A8:A528,"P")+SUM(Q8:Q528)</f>
      </c>
    </row>
    <row r="8" spans="1:13" ht="12.75">
      <c r="A8" t="s">
        <v>44</v>
      </c>
      <c r="C8" s="28" t="s">
        <v>45</v>
      </c>
      <c r="E8" s="30" t="s">
        <v>17</v>
      </c>
      <c r="J8" s="29">
        <f>0+J9+J22+J119</f>
      </c>
      <c r="K8" s="29">
        <f>0+K9+K22+K119</f>
      </c>
      <c r="L8" s="29">
        <f>0+L9+L22+L119</f>
      </c>
      <c r="M8" s="29">
        <f>0+M9+M22+M119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49</v>
      </c>
      <c r="B10" s="34" t="s">
        <v>50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24.65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57</v>
      </c>
    </row>
    <row r="13" spans="1:5" ht="12.75">
      <c r="A13" t="s">
        <v>59</v>
      </c>
      <c r="E13" s="39" t="s">
        <v>60</v>
      </c>
    </row>
    <row r="14" spans="1:16" ht="25.5">
      <c r="A14" t="s">
        <v>49</v>
      </c>
      <c r="B14" s="34" t="s">
        <v>27</v>
      </c>
      <c r="C14" s="34" t="s">
        <v>61</v>
      </c>
      <c r="D14" s="35" t="s">
        <v>62</v>
      </c>
      <c r="E14" s="6" t="s">
        <v>63</v>
      </c>
      <c r="F14" s="36" t="s">
        <v>54</v>
      </c>
      <c r="G14" s="37">
        <v>1.2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57</v>
      </c>
    </row>
    <row r="17" spans="1:5" ht="12.75">
      <c r="A17" t="s">
        <v>59</v>
      </c>
      <c r="E17" s="39" t="s">
        <v>60</v>
      </c>
    </row>
    <row r="18" spans="1:16" ht="25.5">
      <c r="A18" t="s">
        <v>49</v>
      </c>
      <c r="B18" s="34" t="s">
        <v>26</v>
      </c>
      <c r="C18" s="34" t="s">
        <v>64</v>
      </c>
      <c r="D18" s="35" t="s">
        <v>65</v>
      </c>
      <c r="E18" s="6" t="s">
        <v>66</v>
      </c>
      <c r="F18" s="36" t="s">
        <v>54</v>
      </c>
      <c r="G18" s="37">
        <v>0.5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57</v>
      </c>
    </row>
    <row r="21" spans="1:5" ht="12.75">
      <c r="A21" t="s">
        <v>59</v>
      </c>
      <c r="E21" s="39" t="s">
        <v>60</v>
      </c>
    </row>
    <row r="22" spans="1:13" ht="12.75">
      <c r="A22" t="s">
        <v>46</v>
      </c>
      <c r="C22" s="31" t="s">
        <v>67</v>
      </c>
      <c r="E22" s="33" t="s">
        <v>68</v>
      </c>
      <c r="J22" s="32">
        <f>0</f>
      </c>
      <c r="K22" s="32">
        <f>0</f>
      </c>
      <c r="L22" s="32">
        <f>0+L23+L27+L31+L35+L39+L43+L47+L51+L55+L59+L63+L67+L71+L75+L79+L83+L87+L91+L95+L99+L103+L107+L111+L115</f>
      </c>
      <c r="M22" s="32">
        <f>0+M23+M27+M31+M35+M39+M43+M47+M51+M55+M59+M63+M67+M71+M75+M79+M83+M87+M91+M95+M99+M103+M107+M111+M115</f>
      </c>
    </row>
    <row r="23" spans="1:16" ht="12.75">
      <c r="A23" t="s">
        <v>49</v>
      </c>
      <c r="B23" s="34" t="s">
        <v>69</v>
      </c>
      <c r="C23" s="34" t="s">
        <v>70</v>
      </c>
      <c r="D23" s="35" t="s">
        <v>50</v>
      </c>
      <c r="E23" s="6" t="s">
        <v>71</v>
      </c>
      <c r="F23" s="36" t="s">
        <v>72</v>
      </c>
      <c r="G23" s="37">
        <v>500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57</v>
      </c>
    </row>
    <row r="25" spans="1:5" ht="12.75">
      <c r="A25" s="35" t="s">
        <v>58</v>
      </c>
      <c r="E25" s="40" t="s">
        <v>57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73</v>
      </c>
      <c r="C27" s="34" t="s">
        <v>74</v>
      </c>
      <c r="D27" s="35" t="s">
        <v>50</v>
      </c>
      <c r="E27" s="6" t="s">
        <v>75</v>
      </c>
      <c r="F27" s="36" t="s">
        <v>72</v>
      </c>
      <c r="G27" s="37">
        <v>945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57</v>
      </c>
    </row>
    <row r="29" spans="1:5" ht="12.75">
      <c r="A29" s="35" t="s">
        <v>58</v>
      </c>
      <c r="E29" s="40" t="s">
        <v>57</v>
      </c>
    </row>
    <row r="30" spans="1:5" ht="12.75">
      <c r="A30" t="s">
        <v>59</v>
      </c>
      <c r="E30" s="39" t="s">
        <v>60</v>
      </c>
    </row>
    <row r="31" spans="1:16" ht="12.75">
      <c r="A31" t="s">
        <v>49</v>
      </c>
      <c r="B31" s="34" t="s">
        <v>76</v>
      </c>
      <c r="C31" s="34" t="s">
        <v>77</v>
      </c>
      <c r="D31" s="35" t="s">
        <v>57</v>
      </c>
      <c r="E31" s="6" t="s">
        <v>78</v>
      </c>
      <c r="F31" s="36" t="s">
        <v>79</v>
      </c>
      <c r="G31" s="37">
        <v>100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80</v>
      </c>
      <c r="O31">
        <f>(M31*21)/100</f>
      </c>
      <c r="P31" t="s">
        <v>27</v>
      </c>
    </row>
    <row r="32" spans="1:5" ht="25.5">
      <c r="A32" s="35" t="s">
        <v>56</v>
      </c>
      <c r="E32" s="39" t="s">
        <v>81</v>
      </c>
    </row>
    <row r="33" spans="1:5" ht="12.75">
      <c r="A33" s="35" t="s">
        <v>58</v>
      </c>
      <c r="E33" s="40" t="s">
        <v>82</v>
      </c>
    </row>
    <row r="34" spans="1:5" ht="318.75">
      <c r="A34" t="s">
        <v>59</v>
      </c>
      <c r="E34" s="39" t="s">
        <v>83</v>
      </c>
    </row>
    <row r="35" spans="1:16" ht="12.75">
      <c r="A35" t="s">
        <v>49</v>
      </c>
      <c r="B35" s="34" t="s">
        <v>84</v>
      </c>
      <c r="C35" s="34" t="s">
        <v>85</v>
      </c>
      <c r="D35" s="35" t="s">
        <v>57</v>
      </c>
      <c r="E35" s="6" t="s">
        <v>86</v>
      </c>
      <c r="F35" s="36" t="s">
        <v>79</v>
      </c>
      <c r="G35" s="37">
        <v>745.435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80</v>
      </c>
      <c r="O35">
        <f>(M35*21)/100</f>
      </c>
      <c r="P35" t="s">
        <v>27</v>
      </c>
    </row>
    <row r="36" spans="1:5" ht="12.75">
      <c r="A36" s="35" t="s">
        <v>56</v>
      </c>
      <c r="E36" s="39" t="s">
        <v>87</v>
      </c>
    </row>
    <row r="37" spans="1:5" ht="12.75">
      <c r="A37" s="35" t="s">
        <v>58</v>
      </c>
      <c r="E37" s="40" t="s">
        <v>82</v>
      </c>
    </row>
    <row r="38" spans="1:5" ht="318.75">
      <c r="A38" t="s">
        <v>59</v>
      </c>
      <c r="E38" s="39" t="s">
        <v>83</v>
      </c>
    </row>
    <row r="39" spans="1:16" ht="12.75">
      <c r="A39" t="s">
        <v>49</v>
      </c>
      <c r="B39" s="34" t="s">
        <v>88</v>
      </c>
      <c r="C39" s="34" t="s">
        <v>89</v>
      </c>
      <c r="D39" s="35" t="s">
        <v>50</v>
      </c>
      <c r="E39" s="6" t="s">
        <v>90</v>
      </c>
      <c r="F39" s="36" t="s">
        <v>91</v>
      </c>
      <c r="G39" s="37">
        <v>120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57</v>
      </c>
    </row>
    <row r="41" spans="1:5" ht="12.75">
      <c r="A41" s="35" t="s">
        <v>58</v>
      </c>
      <c r="E41" s="40" t="s">
        <v>82</v>
      </c>
    </row>
    <row r="42" spans="1:5" ht="12.75">
      <c r="A42" t="s">
        <v>59</v>
      </c>
      <c r="E42" s="39" t="s">
        <v>60</v>
      </c>
    </row>
    <row r="43" spans="1:16" ht="12.75">
      <c r="A43" t="s">
        <v>49</v>
      </c>
      <c r="B43" s="34" t="s">
        <v>92</v>
      </c>
      <c r="C43" s="34" t="s">
        <v>93</v>
      </c>
      <c r="D43" s="35" t="s">
        <v>50</v>
      </c>
      <c r="E43" s="6" t="s">
        <v>94</v>
      </c>
      <c r="F43" s="36" t="s">
        <v>79</v>
      </c>
      <c r="G43" s="37">
        <v>845.435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57</v>
      </c>
    </row>
    <row r="45" spans="1:5" ht="12.75">
      <c r="A45" s="35" t="s">
        <v>58</v>
      </c>
      <c r="E45" s="40" t="s">
        <v>57</v>
      </c>
    </row>
    <row r="46" spans="1:5" ht="12.75">
      <c r="A46" t="s">
        <v>59</v>
      </c>
      <c r="E46" s="39" t="s">
        <v>60</v>
      </c>
    </row>
    <row r="47" spans="1:16" ht="12.75">
      <c r="A47" t="s">
        <v>49</v>
      </c>
      <c r="B47" s="34" t="s">
        <v>95</v>
      </c>
      <c r="C47" s="34" t="s">
        <v>96</v>
      </c>
      <c r="D47" s="35" t="s">
        <v>50</v>
      </c>
      <c r="E47" s="6" t="s">
        <v>97</v>
      </c>
      <c r="F47" s="36" t="s">
        <v>72</v>
      </c>
      <c r="G47" s="37">
        <v>2845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57</v>
      </c>
    </row>
    <row r="49" spans="1:5" ht="12.75">
      <c r="A49" s="35" t="s">
        <v>58</v>
      </c>
      <c r="E49" s="40" t="s">
        <v>57</v>
      </c>
    </row>
    <row r="50" spans="1:5" ht="12.75">
      <c r="A50" t="s">
        <v>59</v>
      </c>
      <c r="E50" s="39" t="s">
        <v>60</v>
      </c>
    </row>
    <row r="51" spans="1:16" ht="12.75">
      <c r="A51" t="s">
        <v>49</v>
      </c>
      <c r="B51" s="34" t="s">
        <v>67</v>
      </c>
      <c r="C51" s="34" t="s">
        <v>98</v>
      </c>
      <c r="D51" s="35" t="s">
        <v>50</v>
      </c>
      <c r="E51" s="6" t="s">
        <v>99</v>
      </c>
      <c r="F51" s="36" t="s">
        <v>72</v>
      </c>
      <c r="G51" s="37">
        <v>2845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57</v>
      </c>
    </row>
    <row r="53" spans="1:5" ht="12.75">
      <c r="A53" s="35" t="s">
        <v>58</v>
      </c>
      <c r="E53" s="40" t="s">
        <v>57</v>
      </c>
    </row>
    <row r="54" spans="1:5" ht="12.75">
      <c r="A54" t="s">
        <v>59</v>
      </c>
      <c r="E54" s="39" t="s">
        <v>60</v>
      </c>
    </row>
    <row r="55" spans="1:16" ht="12.75">
      <c r="A55" t="s">
        <v>49</v>
      </c>
      <c r="B55" s="34" t="s">
        <v>100</v>
      </c>
      <c r="C55" s="34" t="s">
        <v>101</v>
      </c>
      <c r="D55" s="35" t="s">
        <v>50</v>
      </c>
      <c r="E55" s="6" t="s">
        <v>102</v>
      </c>
      <c r="F55" s="36" t="s">
        <v>72</v>
      </c>
      <c r="G55" s="37">
        <v>7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12.75">
      <c r="A56" s="35" t="s">
        <v>56</v>
      </c>
      <c r="E56" s="39" t="s">
        <v>57</v>
      </c>
    </row>
    <row r="57" spans="1:5" ht="12.75">
      <c r="A57" s="35" t="s">
        <v>58</v>
      </c>
      <c r="E57" s="40" t="s">
        <v>57</v>
      </c>
    </row>
    <row r="58" spans="1:5" ht="12.75">
      <c r="A58" t="s">
        <v>59</v>
      </c>
      <c r="E58" s="39" t="s">
        <v>60</v>
      </c>
    </row>
    <row r="59" spans="1:16" ht="12.75">
      <c r="A59" t="s">
        <v>49</v>
      </c>
      <c r="B59" s="34" t="s">
        <v>103</v>
      </c>
      <c r="C59" s="34" t="s">
        <v>104</v>
      </c>
      <c r="D59" s="35" t="s">
        <v>50</v>
      </c>
      <c r="E59" s="6" t="s">
        <v>105</v>
      </c>
      <c r="F59" s="36" t="s">
        <v>106</v>
      </c>
      <c r="G59" s="37">
        <v>150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55</v>
      </c>
      <c r="O59">
        <f>(M59*21)/100</f>
      </c>
      <c r="P59" t="s">
        <v>27</v>
      </c>
    </row>
    <row r="60" spans="1:5" ht="12.75">
      <c r="A60" s="35" t="s">
        <v>56</v>
      </c>
      <c r="E60" s="39" t="s">
        <v>57</v>
      </c>
    </row>
    <row r="61" spans="1:5" ht="12.75">
      <c r="A61" s="35" t="s">
        <v>58</v>
      </c>
      <c r="E61" s="40" t="s">
        <v>57</v>
      </c>
    </row>
    <row r="62" spans="1:5" ht="12.75">
      <c r="A62" t="s">
        <v>59</v>
      </c>
      <c r="E62" s="39" t="s">
        <v>60</v>
      </c>
    </row>
    <row r="63" spans="1:16" ht="12.75">
      <c r="A63" t="s">
        <v>49</v>
      </c>
      <c r="B63" s="34" t="s">
        <v>107</v>
      </c>
      <c r="C63" s="34" t="s">
        <v>108</v>
      </c>
      <c r="D63" s="35" t="s">
        <v>50</v>
      </c>
      <c r="E63" s="6" t="s">
        <v>109</v>
      </c>
      <c r="F63" s="36" t="s">
        <v>91</v>
      </c>
      <c r="G63" s="37">
        <v>1025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55</v>
      </c>
      <c r="O63">
        <f>(M63*21)/100</f>
      </c>
      <c r="P63" t="s">
        <v>27</v>
      </c>
    </row>
    <row r="64" spans="1:5" ht="12.75">
      <c r="A64" s="35" t="s">
        <v>56</v>
      </c>
      <c r="E64" s="39" t="s">
        <v>57</v>
      </c>
    </row>
    <row r="65" spans="1:5" ht="12.75">
      <c r="A65" s="35" t="s">
        <v>58</v>
      </c>
      <c r="E65" s="40" t="s">
        <v>110</v>
      </c>
    </row>
    <row r="66" spans="1:5" ht="12.75">
      <c r="A66" t="s">
        <v>59</v>
      </c>
      <c r="E66" s="39" t="s">
        <v>60</v>
      </c>
    </row>
    <row r="67" spans="1:16" ht="12.75">
      <c r="A67" t="s">
        <v>49</v>
      </c>
      <c r="B67" s="34" t="s">
        <v>111</v>
      </c>
      <c r="C67" s="34" t="s">
        <v>112</v>
      </c>
      <c r="D67" s="35" t="s">
        <v>50</v>
      </c>
      <c r="E67" s="6" t="s">
        <v>113</v>
      </c>
      <c r="F67" s="36" t="s">
        <v>91</v>
      </c>
      <c r="G67" s="37">
        <v>250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55</v>
      </c>
      <c r="O67">
        <f>(M67*21)/100</f>
      </c>
      <c r="P67" t="s">
        <v>27</v>
      </c>
    </row>
    <row r="68" spans="1:5" ht="12.75">
      <c r="A68" s="35" t="s">
        <v>56</v>
      </c>
      <c r="E68" s="39" t="s">
        <v>57</v>
      </c>
    </row>
    <row r="69" spans="1:5" ht="12.75">
      <c r="A69" s="35" t="s">
        <v>58</v>
      </c>
      <c r="E69" s="40" t="s">
        <v>82</v>
      </c>
    </row>
    <row r="70" spans="1:5" ht="12.75">
      <c r="A70" t="s">
        <v>59</v>
      </c>
      <c r="E70" s="39" t="s">
        <v>60</v>
      </c>
    </row>
    <row r="71" spans="1:16" ht="12.75">
      <c r="A71" t="s">
        <v>49</v>
      </c>
      <c r="B71" s="34" t="s">
        <v>114</v>
      </c>
      <c r="C71" s="34" t="s">
        <v>115</v>
      </c>
      <c r="D71" s="35" t="s">
        <v>50</v>
      </c>
      <c r="E71" s="6" t="s">
        <v>116</v>
      </c>
      <c r="F71" s="36" t="s">
        <v>91</v>
      </c>
      <c r="G71" s="37">
        <v>2845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55</v>
      </c>
      <c r="O71">
        <f>(M71*21)/100</f>
      </c>
      <c r="P71" t="s">
        <v>27</v>
      </c>
    </row>
    <row r="72" spans="1:5" ht="12.75">
      <c r="A72" s="35" t="s">
        <v>56</v>
      </c>
      <c r="E72" s="39" t="s">
        <v>57</v>
      </c>
    </row>
    <row r="73" spans="1:5" ht="12.75">
      <c r="A73" s="35" t="s">
        <v>58</v>
      </c>
      <c r="E73" s="40" t="s">
        <v>82</v>
      </c>
    </row>
    <row r="74" spans="1:5" ht="12.75">
      <c r="A74" t="s">
        <v>59</v>
      </c>
      <c r="E74" s="39" t="s">
        <v>60</v>
      </c>
    </row>
    <row r="75" spans="1:16" ht="25.5">
      <c r="A75" t="s">
        <v>49</v>
      </c>
      <c r="B75" s="34" t="s">
        <v>117</v>
      </c>
      <c r="C75" s="34" t="s">
        <v>118</v>
      </c>
      <c r="D75" s="35" t="s">
        <v>50</v>
      </c>
      <c r="E75" s="6" t="s">
        <v>119</v>
      </c>
      <c r="F75" s="36" t="s">
        <v>106</v>
      </c>
      <c r="G75" s="37">
        <v>1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55</v>
      </c>
      <c r="O75">
        <f>(M75*21)/100</f>
      </c>
      <c r="P75" t="s">
        <v>27</v>
      </c>
    </row>
    <row r="76" spans="1:5" ht="12.75">
      <c r="A76" s="35" t="s">
        <v>56</v>
      </c>
      <c r="E76" s="39" t="s">
        <v>57</v>
      </c>
    </row>
    <row r="77" spans="1:5" ht="12.75">
      <c r="A77" s="35" t="s">
        <v>58</v>
      </c>
      <c r="E77" s="40" t="s">
        <v>57</v>
      </c>
    </row>
    <row r="78" spans="1:5" ht="12.75">
      <c r="A78" t="s">
        <v>59</v>
      </c>
      <c r="E78" s="39" t="s">
        <v>60</v>
      </c>
    </row>
    <row r="79" spans="1:16" ht="25.5">
      <c r="A79" t="s">
        <v>49</v>
      </c>
      <c r="B79" s="34" t="s">
        <v>120</v>
      </c>
      <c r="C79" s="34" t="s">
        <v>121</v>
      </c>
      <c r="D79" s="35" t="s">
        <v>50</v>
      </c>
      <c r="E79" s="6" t="s">
        <v>122</v>
      </c>
      <c r="F79" s="36" t="s">
        <v>106</v>
      </c>
      <c r="G79" s="37">
        <v>3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55</v>
      </c>
      <c r="O79">
        <f>(M79*21)/100</f>
      </c>
      <c r="P79" t="s">
        <v>27</v>
      </c>
    </row>
    <row r="80" spans="1:5" ht="12.75">
      <c r="A80" s="35" t="s">
        <v>56</v>
      </c>
      <c r="E80" s="39" t="s">
        <v>57</v>
      </c>
    </row>
    <row r="81" spans="1:5" ht="12.75">
      <c r="A81" s="35" t="s">
        <v>58</v>
      </c>
      <c r="E81" s="40" t="s">
        <v>57</v>
      </c>
    </row>
    <row r="82" spans="1:5" ht="12.75">
      <c r="A82" t="s">
        <v>59</v>
      </c>
      <c r="E82" s="39" t="s">
        <v>60</v>
      </c>
    </row>
    <row r="83" spans="1:16" ht="25.5">
      <c r="A83" t="s">
        <v>49</v>
      </c>
      <c r="B83" s="34" t="s">
        <v>123</v>
      </c>
      <c r="C83" s="34" t="s">
        <v>124</v>
      </c>
      <c r="D83" s="35" t="s">
        <v>50</v>
      </c>
      <c r="E83" s="6" t="s">
        <v>125</v>
      </c>
      <c r="F83" s="36" t="s">
        <v>106</v>
      </c>
      <c r="G83" s="37">
        <v>5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55</v>
      </c>
      <c r="O83">
        <f>(M83*21)/100</f>
      </c>
      <c r="P83" t="s">
        <v>27</v>
      </c>
    </row>
    <row r="84" spans="1:5" ht="12.75">
      <c r="A84" s="35" t="s">
        <v>56</v>
      </c>
      <c r="E84" s="39" t="s">
        <v>57</v>
      </c>
    </row>
    <row r="85" spans="1:5" ht="12.75">
      <c r="A85" s="35" t="s">
        <v>58</v>
      </c>
      <c r="E85" s="40" t="s">
        <v>57</v>
      </c>
    </row>
    <row r="86" spans="1:5" ht="12.75">
      <c r="A86" t="s">
        <v>59</v>
      </c>
      <c r="E86" s="39" t="s">
        <v>60</v>
      </c>
    </row>
    <row r="87" spans="1:16" ht="12.75">
      <c r="A87" t="s">
        <v>49</v>
      </c>
      <c r="B87" s="34" t="s">
        <v>126</v>
      </c>
      <c r="C87" s="34" t="s">
        <v>127</v>
      </c>
      <c r="D87" s="35" t="s">
        <v>50</v>
      </c>
      <c r="E87" s="6" t="s">
        <v>128</v>
      </c>
      <c r="F87" s="36" t="s">
        <v>91</v>
      </c>
      <c r="G87" s="37">
        <v>250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55</v>
      </c>
      <c r="O87">
        <f>(M87*21)/100</f>
      </c>
      <c r="P87" t="s">
        <v>27</v>
      </c>
    </row>
    <row r="88" spans="1:5" ht="12.75">
      <c r="A88" s="35" t="s">
        <v>56</v>
      </c>
      <c r="E88" s="39" t="s">
        <v>57</v>
      </c>
    </row>
    <row r="89" spans="1:5" ht="12.75">
      <c r="A89" s="35" t="s">
        <v>58</v>
      </c>
      <c r="E89" s="40" t="s">
        <v>57</v>
      </c>
    </row>
    <row r="90" spans="1:5" ht="12.75">
      <c r="A90" t="s">
        <v>59</v>
      </c>
      <c r="E90" s="39" t="s">
        <v>60</v>
      </c>
    </row>
    <row r="91" spans="1:16" ht="25.5">
      <c r="A91" t="s">
        <v>49</v>
      </c>
      <c r="B91" s="34" t="s">
        <v>129</v>
      </c>
      <c r="C91" s="34" t="s">
        <v>130</v>
      </c>
      <c r="D91" s="35" t="s">
        <v>50</v>
      </c>
      <c r="E91" s="6" t="s">
        <v>131</v>
      </c>
      <c r="F91" s="36" t="s">
        <v>106</v>
      </c>
      <c r="G91" s="37">
        <v>5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132</v>
      </c>
      <c r="O91">
        <f>(M91*21)/100</f>
      </c>
      <c r="P91" t="s">
        <v>27</v>
      </c>
    </row>
    <row r="92" spans="1:5" ht="12.75">
      <c r="A92" s="35" t="s">
        <v>56</v>
      </c>
      <c r="E92" s="39" t="s">
        <v>57</v>
      </c>
    </row>
    <row r="93" spans="1:5" ht="12.75">
      <c r="A93" s="35" t="s">
        <v>58</v>
      </c>
      <c r="E93" s="40" t="s">
        <v>57</v>
      </c>
    </row>
    <row r="94" spans="1:5" ht="12.75">
      <c r="A94" t="s">
        <v>59</v>
      </c>
      <c r="E94" s="39" t="s">
        <v>57</v>
      </c>
    </row>
    <row r="95" spans="1:16" ht="12.75">
      <c r="A95" t="s">
        <v>49</v>
      </c>
      <c r="B95" s="34" t="s">
        <v>133</v>
      </c>
      <c r="C95" s="34" t="s">
        <v>130</v>
      </c>
      <c r="D95" s="35" t="s">
        <v>67</v>
      </c>
      <c r="E95" s="6" t="s">
        <v>134</v>
      </c>
      <c r="F95" s="36" t="s">
        <v>72</v>
      </c>
      <c r="G95" s="37">
        <v>100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132</v>
      </c>
      <c r="O95">
        <f>(M95*21)/100</f>
      </c>
      <c r="P95" t="s">
        <v>27</v>
      </c>
    </row>
    <row r="96" spans="1:5" ht="12.75">
      <c r="A96" s="35" t="s">
        <v>56</v>
      </c>
      <c r="E96" s="39" t="s">
        <v>57</v>
      </c>
    </row>
    <row r="97" spans="1:5" ht="12.75">
      <c r="A97" s="35" t="s">
        <v>58</v>
      </c>
      <c r="E97" s="40" t="s">
        <v>57</v>
      </c>
    </row>
    <row r="98" spans="1:5" ht="25.5">
      <c r="A98" t="s">
        <v>59</v>
      </c>
      <c r="E98" s="39" t="s">
        <v>135</v>
      </c>
    </row>
    <row r="99" spans="1:16" ht="12.75">
      <c r="A99" t="s">
        <v>49</v>
      </c>
      <c r="B99" s="34" t="s">
        <v>136</v>
      </c>
      <c r="C99" s="34" t="s">
        <v>130</v>
      </c>
      <c r="D99" s="35" t="s">
        <v>100</v>
      </c>
      <c r="E99" s="6" t="s">
        <v>137</v>
      </c>
      <c r="F99" s="36" t="s">
        <v>79</v>
      </c>
      <c r="G99" s="37">
        <v>4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132</v>
      </c>
      <c r="O99">
        <f>(M99*21)/100</f>
      </c>
      <c r="P99" t="s">
        <v>27</v>
      </c>
    </row>
    <row r="100" spans="1:5" ht="12.75">
      <c r="A100" s="35" t="s">
        <v>56</v>
      </c>
      <c r="E100" s="39" t="s">
        <v>57</v>
      </c>
    </row>
    <row r="101" spans="1:5" ht="12.75">
      <c r="A101" s="35" t="s">
        <v>58</v>
      </c>
      <c r="E101" s="40" t="s">
        <v>57</v>
      </c>
    </row>
    <row r="102" spans="1:5" ht="38.25">
      <c r="A102" t="s">
        <v>59</v>
      </c>
      <c r="E102" s="39" t="s">
        <v>138</v>
      </c>
    </row>
    <row r="103" spans="1:16" ht="12.75">
      <c r="A103" t="s">
        <v>49</v>
      </c>
      <c r="B103" s="34" t="s">
        <v>139</v>
      </c>
      <c r="C103" s="34" t="s">
        <v>130</v>
      </c>
      <c r="D103" s="35" t="s">
        <v>103</v>
      </c>
      <c r="E103" s="6" t="s">
        <v>140</v>
      </c>
      <c r="F103" s="36" t="s">
        <v>91</v>
      </c>
      <c r="G103" s="37">
        <v>1835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132</v>
      </c>
      <c r="O103">
        <f>(M103*21)/100</f>
      </c>
      <c r="P103" t="s">
        <v>27</v>
      </c>
    </row>
    <row r="104" spans="1:5" ht="12.75">
      <c r="A104" s="35" t="s">
        <v>56</v>
      </c>
      <c r="E104" s="39" t="s">
        <v>57</v>
      </c>
    </row>
    <row r="105" spans="1:5" ht="12.75">
      <c r="A105" s="35" t="s">
        <v>58</v>
      </c>
      <c r="E105" s="40" t="s">
        <v>57</v>
      </c>
    </row>
    <row r="106" spans="1:5" ht="12.75">
      <c r="A106" t="s">
        <v>59</v>
      </c>
      <c r="E106" s="39" t="s">
        <v>57</v>
      </c>
    </row>
    <row r="107" spans="1:16" ht="12.75">
      <c r="A107" t="s">
        <v>49</v>
      </c>
      <c r="B107" s="34" t="s">
        <v>141</v>
      </c>
      <c r="C107" s="34" t="s">
        <v>130</v>
      </c>
      <c r="D107" s="35" t="s">
        <v>107</v>
      </c>
      <c r="E107" s="6" t="s">
        <v>142</v>
      </c>
      <c r="F107" s="36" t="s">
        <v>143</v>
      </c>
      <c r="G107" s="37">
        <v>3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132</v>
      </c>
      <c r="O107">
        <f>(M107*21)/100</f>
      </c>
      <c r="P107" t="s">
        <v>27</v>
      </c>
    </row>
    <row r="108" spans="1:5" ht="12.75">
      <c r="A108" s="35" t="s">
        <v>56</v>
      </c>
      <c r="E108" s="39" t="s">
        <v>57</v>
      </c>
    </row>
    <row r="109" spans="1:5" ht="12.75">
      <c r="A109" s="35" t="s">
        <v>58</v>
      </c>
      <c r="E109" s="40" t="s">
        <v>57</v>
      </c>
    </row>
    <row r="110" spans="1:5" ht="12.75">
      <c r="A110" t="s">
        <v>59</v>
      </c>
      <c r="E110" s="39" t="s">
        <v>57</v>
      </c>
    </row>
    <row r="111" spans="1:16" ht="12.75">
      <c r="A111" t="s">
        <v>49</v>
      </c>
      <c r="B111" s="34" t="s">
        <v>144</v>
      </c>
      <c r="C111" s="34" t="s">
        <v>130</v>
      </c>
      <c r="D111" s="35" t="s">
        <v>111</v>
      </c>
      <c r="E111" s="6" t="s">
        <v>145</v>
      </c>
      <c r="F111" s="36" t="s">
        <v>91</v>
      </c>
      <c r="G111" s="37">
        <v>15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132</v>
      </c>
      <c r="O111">
        <f>(M111*21)/100</f>
      </c>
      <c r="P111" t="s">
        <v>27</v>
      </c>
    </row>
    <row r="112" spans="1:5" ht="38.25">
      <c r="A112" s="35" t="s">
        <v>56</v>
      </c>
      <c r="E112" s="39" t="s">
        <v>146</v>
      </c>
    </row>
    <row r="113" spans="1:5" ht="12.75">
      <c r="A113" s="35" t="s">
        <v>58</v>
      </c>
      <c r="E113" s="40" t="s">
        <v>147</v>
      </c>
    </row>
    <row r="114" spans="1:5" ht="12.75">
      <c r="A114" t="s">
        <v>59</v>
      </c>
      <c r="E114" s="39" t="s">
        <v>57</v>
      </c>
    </row>
    <row r="115" spans="1:16" ht="12.75">
      <c r="A115" t="s">
        <v>49</v>
      </c>
      <c r="B115" s="34" t="s">
        <v>148</v>
      </c>
      <c r="C115" s="34" t="s">
        <v>130</v>
      </c>
      <c r="D115" s="35" t="s">
        <v>114</v>
      </c>
      <c r="E115" s="6" t="s">
        <v>149</v>
      </c>
      <c r="F115" s="36" t="s">
        <v>143</v>
      </c>
      <c r="G115" s="37">
        <v>3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132</v>
      </c>
      <c r="O115">
        <f>(M115*21)/100</f>
      </c>
      <c r="P115" t="s">
        <v>27</v>
      </c>
    </row>
    <row r="116" spans="1:5" ht="12.75">
      <c r="A116" s="35" t="s">
        <v>56</v>
      </c>
      <c r="E116" s="39" t="s">
        <v>57</v>
      </c>
    </row>
    <row r="117" spans="1:5" ht="12.75">
      <c r="A117" s="35" t="s">
        <v>58</v>
      </c>
      <c r="E117" s="40" t="s">
        <v>57</v>
      </c>
    </row>
    <row r="118" spans="1:5" ht="12.75">
      <c r="A118" t="s">
        <v>59</v>
      </c>
      <c r="E118" s="39" t="s">
        <v>57</v>
      </c>
    </row>
    <row r="119" spans="1:13" ht="12.75">
      <c r="A119" t="s">
        <v>46</v>
      </c>
      <c r="C119" s="31" t="s">
        <v>150</v>
      </c>
      <c r="E119" s="33" t="s">
        <v>151</v>
      </c>
      <c r="J119" s="32">
        <f>0</f>
      </c>
      <c r="K119" s="32">
        <f>0</f>
      </c>
      <c r="L119" s="32">
        <f>0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</f>
      </c>
      <c r="M119" s="32">
        <f>0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</f>
      </c>
    </row>
    <row r="120" spans="1:16" ht="25.5">
      <c r="A120" t="s">
        <v>49</v>
      </c>
      <c r="B120" s="34" t="s">
        <v>152</v>
      </c>
      <c r="C120" s="34" t="s">
        <v>153</v>
      </c>
      <c r="D120" s="35" t="s">
        <v>50</v>
      </c>
      <c r="E120" s="6" t="s">
        <v>154</v>
      </c>
      <c r="F120" s="36" t="s">
        <v>91</v>
      </c>
      <c r="G120" s="37">
        <v>20</v>
      </c>
      <c r="H120" s="36">
        <v>0</v>
      </c>
      <c r="I120" s="36">
        <f>ROUND(G120*H120,6)</f>
      </c>
      <c r="L120" s="38">
        <v>0</v>
      </c>
      <c r="M120" s="32">
        <f>ROUND(ROUND(L120,2)*ROUND(G120,3),2)</f>
      </c>
      <c r="N120" s="36" t="s">
        <v>55</v>
      </c>
      <c r="O120">
        <f>(M120*21)/100</f>
      </c>
      <c r="P120" t="s">
        <v>27</v>
      </c>
    </row>
    <row r="121" spans="1:5" ht="12.75">
      <c r="A121" s="35" t="s">
        <v>56</v>
      </c>
      <c r="E121" s="39" t="s">
        <v>57</v>
      </c>
    </row>
    <row r="122" spans="1:5" ht="12.75">
      <c r="A122" s="35" t="s">
        <v>58</v>
      </c>
      <c r="E122" s="40" t="s">
        <v>57</v>
      </c>
    </row>
    <row r="123" spans="1:5" ht="12.75">
      <c r="A123" t="s">
        <v>59</v>
      </c>
      <c r="E123" s="39" t="s">
        <v>60</v>
      </c>
    </row>
    <row r="124" spans="1:16" ht="12.75">
      <c r="A124" t="s">
        <v>49</v>
      </c>
      <c r="B124" s="34" t="s">
        <v>155</v>
      </c>
      <c r="C124" s="34" t="s">
        <v>156</v>
      </c>
      <c r="D124" s="35" t="s">
        <v>50</v>
      </c>
      <c r="E124" s="6" t="s">
        <v>157</v>
      </c>
      <c r="F124" s="36" t="s">
        <v>106</v>
      </c>
      <c r="G124" s="37">
        <v>2</v>
      </c>
      <c r="H124" s="36">
        <v>0</v>
      </c>
      <c r="I124" s="36">
        <f>ROUND(G124*H124,6)</f>
      </c>
      <c r="L124" s="38">
        <v>0</v>
      </c>
      <c r="M124" s="32">
        <f>ROUND(ROUND(L124,2)*ROUND(G124,3),2)</f>
      </c>
      <c r="N124" s="36" t="s">
        <v>55</v>
      </c>
      <c r="O124">
        <f>(M124*21)/100</f>
      </c>
      <c r="P124" t="s">
        <v>27</v>
      </c>
    </row>
    <row r="125" spans="1:5" ht="12.75">
      <c r="A125" s="35" t="s">
        <v>56</v>
      </c>
      <c r="E125" s="39" t="s">
        <v>57</v>
      </c>
    </row>
    <row r="126" spans="1:5" ht="12.75">
      <c r="A126" s="35" t="s">
        <v>58</v>
      </c>
      <c r="E126" s="40" t="s">
        <v>57</v>
      </c>
    </row>
    <row r="127" spans="1:5" ht="12.75">
      <c r="A127" t="s">
        <v>59</v>
      </c>
      <c r="E127" s="39" t="s">
        <v>60</v>
      </c>
    </row>
    <row r="128" spans="1:16" ht="12.75">
      <c r="A128" t="s">
        <v>49</v>
      </c>
      <c r="B128" s="34" t="s">
        <v>158</v>
      </c>
      <c r="C128" s="34" t="s">
        <v>159</v>
      </c>
      <c r="D128" s="35" t="s">
        <v>50</v>
      </c>
      <c r="E128" s="6" t="s">
        <v>160</v>
      </c>
      <c r="F128" s="36" t="s">
        <v>91</v>
      </c>
      <c r="G128" s="37">
        <v>50</v>
      </c>
      <c r="H128" s="36">
        <v>0</v>
      </c>
      <c r="I128" s="36">
        <f>ROUND(G128*H128,6)</f>
      </c>
      <c r="L128" s="38">
        <v>0</v>
      </c>
      <c r="M128" s="32">
        <f>ROUND(ROUND(L128,2)*ROUND(G128,3),2)</f>
      </c>
      <c r="N128" s="36" t="s">
        <v>55</v>
      </c>
      <c r="O128">
        <f>(M128*21)/100</f>
      </c>
      <c r="P128" t="s">
        <v>27</v>
      </c>
    </row>
    <row r="129" spans="1:5" ht="12.75">
      <c r="A129" s="35" t="s">
        <v>56</v>
      </c>
      <c r="E129" s="39" t="s">
        <v>57</v>
      </c>
    </row>
    <row r="130" spans="1:5" ht="12.75">
      <c r="A130" s="35" t="s">
        <v>58</v>
      </c>
      <c r="E130" s="40" t="s">
        <v>57</v>
      </c>
    </row>
    <row r="131" spans="1:5" ht="12.75">
      <c r="A131" t="s">
        <v>59</v>
      </c>
      <c r="E131" s="39" t="s">
        <v>60</v>
      </c>
    </row>
    <row r="132" spans="1:16" ht="12.75">
      <c r="A132" t="s">
        <v>49</v>
      </c>
      <c r="B132" s="34" t="s">
        <v>161</v>
      </c>
      <c r="C132" s="34" t="s">
        <v>162</v>
      </c>
      <c r="D132" s="35" t="s">
        <v>50</v>
      </c>
      <c r="E132" s="6" t="s">
        <v>163</v>
      </c>
      <c r="F132" s="36" t="s">
        <v>106</v>
      </c>
      <c r="G132" s="37">
        <v>18</v>
      </c>
      <c r="H132" s="36">
        <v>0</v>
      </c>
      <c r="I132" s="36">
        <f>ROUND(G132*H132,6)</f>
      </c>
      <c r="L132" s="38">
        <v>0</v>
      </c>
      <c r="M132" s="32">
        <f>ROUND(ROUND(L132,2)*ROUND(G132,3),2)</f>
      </c>
      <c r="N132" s="36" t="s">
        <v>55</v>
      </c>
      <c r="O132">
        <f>(M132*21)/100</f>
      </c>
      <c r="P132" t="s">
        <v>27</v>
      </c>
    </row>
    <row r="133" spans="1:5" ht="12.75">
      <c r="A133" s="35" t="s">
        <v>56</v>
      </c>
      <c r="E133" s="39" t="s">
        <v>57</v>
      </c>
    </row>
    <row r="134" spans="1:5" ht="12.75">
      <c r="A134" s="35" t="s">
        <v>58</v>
      </c>
      <c r="E134" s="40" t="s">
        <v>57</v>
      </c>
    </row>
    <row r="135" spans="1:5" ht="12.75">
      <c r="A135" t="s">
        <v>59</v>
      </c>
      <c r="E135" s="39" t="s">
        <v>60</v>
      </c>
    </row>
    <row r="136" spans="1:16" ht="12.75">
      <c r="A136" t="s">
        <v>49</v>
      </c>
      <c r="B136" s="34" t="s">
        <v>164</v>
      </c>
      <c r="C136" s="34" t="s">
        <v>165</v>
      </c>
      <c r="D136" s="35" t="s">
        <v>50</v>
      </c>
      <c r="E136" s="6" t="s">
        <v>166</v>
      </c>
      <c r="F136" s="36" t="s">
        <v>106</v>
      </c>
      <c r="G136" s="37">
        <v>1</v>
      </c>
      <c r="H136" s="36">
        <v>0</v>
      </c>
      <c r="I136" s="36">
        <f>ROUND(G136*H136,6)</f>
      </c>
      <c r="L136" s="38">
        <v>0</v>
      </c>
      <c r="M136" s="32">
        <f>ROUND(ROUND(L136,2)*ROUND(G136,3),2)</f>
      </c>
      <c r="N136" s="36" t="s">
        <v>55</v>
      </c>
      <c r="O136">
        <f>(M136*21)/100</f>
      </c>
      <c r="P136" t="s">
        <v>27</v>
      </c>
    </row>
    <row r="137" spans="1:5" ht="12.75">
      <c r="A137" s="35" t="s">
        <v>56</v>
      </c>
      <c r="E137" s="39" t="s">
        <v>57</v>
      </c>
    </row>
    <row r="138" spans="1:5" ht="12.75">
      <c r="A138" s="35" t="s">
        <v>58</v>
      </c>
      <c r="E138" s="40" t="s">
        <v>57</v>
      </c>
    </row>
    <row r="139" spans="1:5" ht="12.75">
      <c r="A139" t="s">
        <v>59</v>
      </c>
      <c r="E139" s="39" t="s">
        <v>60</v>
      </c>
    </row>
    <row r="140" spans="1:16" ht="12.75">
      <c r="A140" t="s">
        <v>49</v>
      </c>
      <c r="B140" s="34" t="s">
        <v>167</v>
      </c>
      <c r="C140" s="34" t="s">
        <v>168</v>
      </c>
      <c r="D140" s="35" t="s">
        <v>50</v>
      </c>
      <c r="E140" s="6" t="s">
        <v>169</v>
      </c>
      <c r="F140" s="36" t="s">
        <v>106</v>
      </c>
      <c r="G140" s="37">
        <v>1</v>
      </c>
      <c r="H140" s="36">
        <v>0</v>
      </c>
      <c r="I140" s="36">
        <f>ROUND(G140*H140,6)</f>
      </c>
      <c r="L140" s="38">
        <v>0</v>
      </c>
      <c r="M140" s="32">
        <f>ROUND(ROUND(L140,2)*ROUND(G140,3),2)</f>
      </c>
      <c r="N140" s="36" t="s">
        <v>55</v>
      </c>
      <c r="O140">
        <f>(M140*21)/100</f>
      </c>
      <c r="P140" t="s">
        <v>27</v>
      </c>
    </row>
    <row r="141" spans="1:5" ht="12.75">
      <c r="A141" s="35" t="s">
        <v>56</v>
      </c>
      <c r="E141" s="39" t="s">
        <v>57</v>
      </c>
    </row>
    <row r="142" spans="1:5" ht="12.75">
      <c r="A142" s="35" t="s">
        <v>58</v>
      </c>
      <c r="E142" s="40" t="s">
        <v>57</v>
      </c>
    </row>
    <row r="143" spans="1:5" ht="12.75">
      <c r="A143" t="s">
        <v>59</v>
      </c>
      <c r="E143" s="39" t="s">
        <v>60</v>
      </c>
    </row>
    <row r="144" spans="1:16" ht="12.75">
      <c r="A144" t="s">
        <v>49</v>
      </c>
      <c r="B144" s="34" t="s">
        <v>170</v>
      </c>
      <c r="C144" s="34" t="s">
        <v>171</v>
      </c>
      <c r="D144" s="35" t="s">
        <v>50</v>
      </c>
      <c r="E144" s="6" t="s">
        <v>172</v>
      </c>
      <c r="F144" s="36" t="s">
        <v>106</v>
      </c>
      <c r="G144" s="37">
        <v>1</v>
      </c>
      <c r="H144" s="36">
        <v>0</v>
      </c>
      <c r="I144" s="36">
        <f>ROUND(G144*H144,6)</f>
      </c>
      <c r="L144" s="38">
        <v>0</v>
      </c>
      <c r="M144" s="32">
        <f>ROUND(ROUND(L144,2)*ROUND(G144,3),2)</f>
      </c>
      <c r="N144" s="36" t="s">
        <v>55</v>
      </c>
      <c r="O144">
        <f>(M144*21)/100</f>
      </c>
      <c r="P144" t="s">
        <v>27</v>
      </c>
    </row>
    <row r="145" spans="1:5" ht="12.75">
      <c r="A145" s="35" t="s">
        <v>56</v>
      </c>
      <c r="E145" s="39" t="s">
        <v>57</v>
      </c>
    </row>
    <row r="146" spans="1:5" ht="12.75">
      <c r="A146" s="35" t="s">
        <v>58</v>
      </c>
      <c r="E146" s="40" t="s">
        <v>57</v>
      </c>
    </row>
    <row r="147" spans="1:5" ht="12.75">
      <c r="A147" t="s">
        <v>59</v>
      </c>
      <c r="E147" s="39" t="s">
        <v>60</v>
      </c>
    </row>
    <row r="148" spans="1:16" ht="12.75">
      <c r="A148" t="s">
        <v>49</v>
      </c>
      <c r="B148" s="34" t="s">
        <v>173</v>
      </c>
      <c r="C148" s="34" t="s">
        <v>174</v>
      </c>
      <c r="D148" s="35" t="s">
        <v>50</v>
      </c>
      <c r="E148" s="6" t="s">
        <v>175</v>
      </c>
      <c r="F148" s="36" t="s">
        <v>106</v>
      </c>
      <c r="G148" s="37">
        <v>2</v>
      </c>
      <c r="H148" s="36">
        <v>0</v>
      </c>
      <c r="I148" s="36">
        <f>ROUND(G148*H148,6)</f>
      </c>
      <c r="L148" s="38">
        <v>0</v>
      </c>
      <c r="M148" s="32">
        <f>ROUND(ROUND(L148,2)*ROUND(G148,3),2)</f>
      </c>
      <c r="N148" s="36" t="s">
        <v>55</v>
      </c>
      <c r="O148">
        <f>(M148*21)/100</f>
      </c>
      <c r="P148" t="s">
        <v>27</v>
      </c>
    </row>
    <row r="149" spans="1:5" ht="12.75">
      <c r="A149" s="35" t="s">
        <v>56</v>
      </c>
      <c r="E149" s="39" t="s">
        <v>57</v>
      </c>
    </row>
    <row r="150" spans="1:5" ht="12.75">
      <c r="A150" s="35" t="s">
        <v>58</v>
      </c>
      <c r="E150" s="40" t="s">
        <v>57</v>
      </c>
    </row>
    <row r="151" spans="1:5" ht="12.75">
      <c r="A151" t="s">
        <v>59</v>
      </c>
      <c r="E151" s="39" t="s">
        <v>57</v>
      </c>
    </row>
    <row r="152" spans="1:16" ht="12.75">
      <c r="A152" t="s">
        <v>49</v>
      </c>
      <c r="B152" s="34" t="s">
        <v>176</v>
      </c>
      <c r="C152" s="34" t="s">
        <v>177</v>
      </c>
      <c r="D152" s="35" t="s">
        <v>50</v>
      </c>
      <c r="E152" s="6" t="s">
        <v>178</v>
      </c>
      <c r="F152" s="36" t="s">
        <v>106</v>
      </c>
      <c r="G152" s="37">
        <v>18</v>
      </c>
      <c r="H152" s="36">
        <v>0</v>
      </c>
      <c r="I152" s="36">
        <f>ROUND(G152*H152,6)</f>
      </c>
      <c r="L152" s="38">
        <v>0</v>
      </c>
      <c r="M152" s="32">
        <f>ROUND(ROUND(L152,2)*ROUND(G152,3),2)</f>
      </c>
      <c r="N152" s="36" t="s">
        <v>55</v>
      </c>
      <c r="O152">
        <f>(M152*21)/100</f>
      </c>
      <c r="P152" t="s">
        <v>27</v>
      </c>
    </row>
    <row r="153" spans="1:5" ht="12.75">
      <c r="A153" s="35" t="s">
        <v>56</v>
      </c>
      <c r="E153" s="39" t="s">
        <v>57</v>
      </c>
    </row>
    <row r="154" spans="1:5" ht="12.75">
      <c r="A154" s="35" t="s">
        <v>58</v>
      </c>
      <c r="E154" s="40" t="s">
        <v>57</v>
      </c>
    </row>
    <row r="155" spans="1:5" ht="12.75">
      <c r="A155" t="s">
        <v>59</v>
      </c>
      <c r="E155" s="39" t="s">
        <v>60</v>
      </c>
    </row>
    <row r="156" spans="1:16" ht="12.75">
      <c r="A156" t="s">
        <v>49</v>
      </c>
      <c r="B156" s="34" t="s">
        <v>179</v>
      </c>
      <c r="C156" s="34" t="s">
        <v>180</v>
      </c>
      <c r="D156" s="35" t="s">
        <v>50</v>
      </c>
      <c r="E156" s="6" t="s">
        <v>181</v>
      </c>
      <c r="F156" s="36" t="s">
        <v>91</v>
      </c>
      <c r="G156" s="37">
        <v>10</v>
      </c>
      <c r="H156" s="36">
        <v>0</v>
      </c>
      <c r="I156" s="36">
        <f>ROUND(G156*H156,6)</f>
      </c>
      <c r="L156" s="38">
        <v>0</v>
      </c>
      <c r="M156" s="32">
        <f>ROUND(ROUND(L156,2)*ROUND(G156,3),2)</f>
      </c>
      <c r="N156" s="36" t="s">
        <v>55</v>
      </c>
      <c r="O156">
        <f>(M156*21)/100</f>
      </c>
      <c r="P156" t="s">
        <v>27</v>
      </c>
    </row>
    <row r="157" spans="1:5" ht="12.75">
      <c r="A157" s="35" t="s">
        <v>56</v>
      </c>
      <c r="E157" s="39" t="s">
        <v>57</v>
      </c>
    </row>
    <row r="158" spans="1:5" ht="12.75">
      <c r="A158" s="35" t="s">
        <v>58</v>
      </c>
      <c r="E158" s="40" t="s">
        <v>57</v>
      </c>
    </row>
    <row r="159" spans="1:5" ht="12.75">
      <c r="A159" t="s">
        <v>59</v>
      </c>
      <c r="E159" s="39" t="s">
        <v>60</v>
      </c>
    </row>
    <row r="160" spans="1:16" ht="12.75">
      <c r="A160" t="s">
        <v>49</v>
      </c>
      <c r="B160" s="34" t="s">
        <v>182</v>
      </c>
      <c r="C160" s="34" t="s">
        <v>183</v>
      </c>
      <c r="D160" s="35" t="s">
        <v>50</v>
      </c>
      <c r="E160" s="6" t="s">
        <v>184</v>
      </c>
      <c r="F160" s="36" t="s">
        <v>91</v>
      </c>
      <c r="G160" s="37">
        <v>372</v>
      </c>
      <c r="H160" s="36">
        <v>0</v>
      </c>
      <c r="I160" s="36">
        <f>ROUND(G160*H160,6)</f>
      </c>
      <c r="L160" s="38">
        <v>0</v>
      </c>
      <c r="M160" s="32">
        <f>ROUND(ROUND(L160,2)*ROUND(G160,3),2)</f>
      </c>
      <c r="N160" s="36" t="s">
        <v>55</v>
      </c>
      <c r="O160">
        <f>(M160*21)/100</f>
      </c>
      <c r="P160" t="s">
        <v>27</v>
      </c>
    </row>
    <row r="161" spans="1:5" ht="12.75">
      <c r="A161" s="35" t="s">
        <v>56</v>
      </c>
      <c r="E161" s="39" t="s">
        <v>57</v>
      </c>
    </row>
    <row r="162" spans="1:5" ht="12.75">
      <c r="A162" s="35" t="s">
        <v>58</v>
      </c>
      <c r="E162" s="40" t="s">
        <v>185</v>
      </c>
    </row>
    <row r="163" spans="1:5" ht="12.75">
      <c r="A163" t="s">
        <v>59</v>
      </c>
      <c r="E163" s="39" t="s">
        <v>60</v>
      </c>
    </row>
    <row r="164" spans="1:16" ht="25.5">
      <c r="A164" t="s">
        <v>49</v>
      </c>
      <c r="B164" s="34" t="s">
        <v>186</v>
      </c>
      <c r="C164" s="34" t="s">
        <v>187</v>
      </c>
      <c r="D164" s="35" t="s">
        <v>50</v>
      </c>
      <c r="E164" s="6" t="s">
        <v>188</v>
      </c>
      <c r="F164" s="36" t="s">
        <v>106</v>
      </c>
      <c r="G164" s="37">
        <v>4</v>
      </c>
      <c r="H164" s="36">
        <v>0</v>
      </c>
      <c r="I164" s="36">
        <f>ROUND(G164*H164,6)</f>
      </c>
      <c r="L164" s="38">
        <v>0</v>
      </c>
      <c r="M164" s="32">
        <f>ROUND(ROUND(L164,2)*ROUND(G164,3),2)</f>
      </c>
      <c r="N164" s="36" t="s">
        <v>55</v>
      </c>
      <c r="O164">
        <f>(M164*21)/100</f>
      </c>
      <c r="P164" t="s">
        <v>27</v>
      </c>
    </row>
    <row r="165" spans="1:5" ht="12.75">
      <c r="A165" s="35" t="s">
        <v>56</v>
      </c>
      <c r="E165" s="39" t="s">
        <v>57</v>
      </c>
    </row>
    <row r="166" spans="1:5" ht="12.75">
      <c r="A166" s="35" t="s">
        <v>58</v>
      </c>
      <c r="E166" s="40" t="s">
        <v>185</v>
      </c>
    </row>
    <row r="167" spans="1:5" ht="12.75">
      <c r="A167" t="s">
        <v>59</v>
      </c>
      <c r="E167" s="39" t="s">
        <v>60</v>
      </c>
    </row>
    <row r="168" spans="1:16" ht="25.5">
      <c r="A168" t="s">
        <v>49</v>
      </c>
      <c r="B168" s="34" t="s">
        <v>189</v>
      </c>
      <c r="C168" s="34" t="s">
        <v>190</v>
      </c>
      <c r="D168" s="35" t="s">
        <v>50</v>
      </c>
      <c r="E168" s="6" t="s">
        <v>191</v>
      </c>
      <c r="F168" s="36" t="s">
        <v>106</v>
      </c>
      <c r="G168" s="37">
        <v>10</v>
      </c>
      <c r="H168" s="36">
        <v>0</v>
      </c>
      <c r="I168" s="36">
        <f>ROUND(G168*H168,6)</f>
      </c>
      <c r="L168" s="38">
        <v>0</v>
      </c>
      <c r="M168" s="32">
        <f>ROUND(ROUND(L168,2)*ROUND(G168,3),2)</f>
      </c>
      <c r="N168" s="36" t="s">
        <v>55</v>
      </c>
      <c r="O168">
        <f>(M168*21)/100</f>
      </c>
      <c r="P168" t="s">
        <v>27</v>
      </c>
    </row>
    <row r="169" spans="1:5" ht="12.75">
      <c r="A169" s="35" t="s">
        <v>56</v>
      </c>
      <c r="E169" s="39" t="s">
        <v>57</v>
      </c>
    </row>
    <row r="170" spans="1:5" ht="12.75">
      <c r="A170" s="35" t="s">
        <v>58</v>
      </c>
      <c r="E170" s="40" t="s">
        <v>185</v>
      </c>
    </row>
    <row r="171" spans="1:5" ht="12.75">
      <c r="A171" t="s">
        <v>59</v>
      </c>
      <c r="E171" s="39" t="s">
        <v>60</v>
      </c>
    </row>
    <row r="172" spans="1:16" ht="12.75">
      <c r="A172" t="s">
        <v>49</v>
      </c>
      <c r="B172" s="34" t="s">
        <v>192</v>
      </c>
      <c r="C172" s="34" t="s">
        <v>193</v>
      </c>
      <c r="D172" s="35" t="s">
        <v>50</v>
      </c>
      <c r="E172" s="6" t="s">
        <v>194</v>
      </c>
      <c r="F172" s="36" t="s">
        <v>91</v>
      </c>
      <c r="G172" s="37">
        <v>100</v>
      </c>
      <c r="H172" s="36">
        <v>0</v>
      </c>
      <c r="I172" s="36">
        <f>ROUND(G172*H172,6)</f>
      </c>
      <c r="L172" s="38">
        <v>0</v>
      </c>
      <c r="M172" s="32">
        <f>ROUND(ROUND(L172,2)*ROUND(G172,3),2)</f>
      </c>
      <c r="N172" s="36" t="s">
        <v>55</v>
      </c>
      <c r="O172">
        <f>(M172*21)/100</f>
      </c>
      <c r="P172" t="s">
        <v>27</v>
      </c>
    </row>
    <row r="173" spans="1:5" ht="12.75">
      <c r="A173" s="35" t="s">
        <v>56</v>
      </c>
      <c r="E173" s="39" t="s">
        <v>57</v>
      </c>
    </row>
    <row r="174" spans="1:5" ht="12.75">
      <c r="A174" s="35" t="s">
        <v>58</v>
      </c>
      <c r="E174" s="40" t="s">
        <v>57</v>
      </c>
    </row>
    <row r="175" spans="1:5" ht="12.75">
      <c r="A175" t="s">
        <v>59</v>
      </c>
      <c r="E175" s="39" t="s">
        <v>60</v>
      </c>
    </row>
    <row r="176" spans="1:16" ht="12.75">
      <c r="A176" t="s">
        <v>49</v>
      </c>
      <c r="B176" s="34" t="s">
        <v>195</v>
      </c>
      <c r="C176" s="34" t="s">
        <v>196</v>
      </c>
      <c r="D176" s="35" t="s">
        <v>50</v>
      </c>
      <c r="E176" s="6" t="s">
        <v>197</v>
      </c>
      <c r="F176" s="36" t="s">
        <v>91</v>
      </c>
      <c r="G176" s="37">
        <v>50</v>
      </c>
      <c r="H176" s="36">
        <v>0</v>
      </c>
      <c r="I176" s="36">
        <f>ROUND(G176*H176,6)</f>
      </c>
      <c r="L176" s="38">
        <v>0</v>
      </c>
      <c r="M176" s="32">
        <f>ROUND(ROUND(L176,2)*ROUND(G176,3),2)</f>
      </c>
      <c r="N176" s="36" t="s">
        <v>55</v>
      </c>
      <c r="O176">
        <f>(M176*21)/100</f>
      </c>
      <c r="P176" t="s">
        <v>27</v>
      </c>
    </row>
    <row r="177" spans="1:5" ht="12.75">
      <c r="A177" s="35" t="s">
        <v>56</v>
      </c>
      <c r="E177" s="39" t="s">
        <v>57</v>
      </c>
    </row>
    <row r="178" spans="1:5" ht="12.75">
      <c r="A178" s="35" t="s">
        <v>58</v>
      </c>
      <c r="E178" s="40" t="s">
        <v>57</v>
      </c>
    </row>
    <row r="179" spans="1:5" ht="12.75">
      <c r="A179" t="s">
        <v>59</v>
      </c>
      <c r="E179" s="39" t="s">
        <v>60</v>
      </c>
    </row>
    <row r="180" spans="1:16" ht="12.75">
      <c r="A180" t="s">
        <v>49</v>
      </c>
      <c r="B180" s="34" t="s">
        <v>198</v>
      </c>
      <c r="C180" s="34" t="s">
        <v>199</v>
      </c>
      <c r="D180" s="35" t="s">
        <v>50</v>
      </c>
      <c r="E180" s="6" t="s">
        <v>200</v>
      </c>
      <c r="F180" s="36" t="s">
        <v>106</v>
      </c>
      <c r="G180" s="37">
        <v>30</v>
      </c>
      <c r="H180" s="36">
        <v>0</v>
      </c>
      <c r="I180" s="36">
        <f>ROUND(G180*H180,6)</f>
      </c>
      <c r="L180" s="38">
        <v>0</v>
      </c>
      <c r="M180" s="32">
        <f>ROUND(ROUND(L180,2)*ROUND(G180,3),2)</f>
      </c>
      <c r="N180" s="36" t="s">
        <v>55</v>
      </c>
      <c r="O180">
        <f>(M180*21)/100</f>
      </c>
      <c r="P180" t="s">
        <v>27</v>
      </c>
    </row>
    <row r="181" spans="1:5" ht="12.75">
      <c r="A181" s="35" t="s">
        <v>56</v>
      </c>
      <c r="E181" s="39" t="s">
        <v>57</v>
      </c>
    </row>
    <row r="182" spans="1:5" ht="12.75">
      <c r="A182" s="35" t="s">
        <v>58</v>
      </c>
      <c r="E182" s="40" t="s">
        <v>57</v>
      </c>
    </row>
    <row r="183" spans="1:5" ht="12.75">
      <c r="A183" t="s">
        <v>59</v>
      </c>
      <c r="E183" s="39" t="s">
        <v>60</v>
      </c>
    </row>
    <row r="184" spans="1:16" ht="12.75">
      <c r="A184" t="s">
        <v>49</v>
      </c>
      <c r="B184" s="34" t="s">
        <v>201</v>
      </c>
      <c r="C184" s="34" t="s">
        <v>202</v>
      </c>
      <c r="D184" s="35" t="s">
        <v>50</v>
      </c>
      <c r="E184" s="6" t="s">
        <v>203</v>
      </c>
      <c r="F184" s="36" t="s">
        <v>106</v>
      </c>
      <c r="G184" s="37">
        <v>10</v>
      </c>
      <c r="H184" s="36">
        <v>0</v>
      </c>
      <c r="I184" s="36">
        <f>ROUND(G184*H184,6)</f>
      </c>
      <c r="L184" s="38">
        <v>0</v>
      </c>
      <c r="M184" s="32">
        <f>ROUND(ROUND(L184,2)*ROUND(G184,3),2)</f>
      </c>
      <c r="N184" s="36" t="s">
        <v>55</v>
      </c>
      <c r="O184">
        <f>(M184*21)/100</f>
      </c>
      <c r="P184" t="s">
        <v>27</v>
      </c>
    </row>
    <row r="185" spans="1:5" ht="12.75">
      <c r="A185" s="35" t="s">
        <v>56</v>
      </c>
      <c r="E185" s="39" t="s">
        <v>57</v>
      </c>
    </row>
    <row r="186" spans="1:5" ht="12.75">
      <c r="A186" s="35" t="s">
        <v>58</v>
      </c>
      <c r="E186" s="40" t="s">
        <v>57</v>
      </c>
    </row>
    <row r="187" spans="1:5" ht="12.75">
      <c r="A187" t="s">
        <v>59</v>
      </c>
      <c r="E187" s="39" t="s">
        <v>60</v>
      </c>
    </row>
    <row r="188" spans="1:16" ht="12.75">
      <c r="A188" t="s">
        <v>49</v>
      </c>
      <c r="B188" s="34" t="s">
        <v>204</v>
      </c>
      <c r="C188" s="34" t="s">
        <v>205</v>
      </c>
      <c r="D188" s="35" t="s">
        <v>50</v>
      </c>
      <c r="E188" s="6" t="s">
        <v>206</v>
      </c>
      <c r="F188" s="36" t="s">
        <v>106</v>
      </c>
      <c r="G188" s="37">
        <v>1</v>
      </c>
      <c r="H188" s="36">
        <v>0</v>
      </c>
      <c r="I188" s="36">
        <f>ROUND(G188*H188,6)</f>
      </c>
      <c r="L188" s="38">
        <v>0</v>
      </c>
      <c r="M188" s="32">
        <f>ROUND(ROUND(L188,2)*ROUND(G188,3),2)</f>
      </c>
      <c r="N188" s="36" t="s">
        <v>55</v>
      </c>
      <c r="O188">
        <f>(M188*21)/100</f>
      </c>
      <c r="P188" t="s">
        <v>27</v>
      </c>
    </row>
    <row r="189" spans="1:5" ht="12.75">
      <c r="A189" s="35" t="s">
        <v>56</v>
      </c>
      <c r="E189" s="39" t="s">
        <v>57</v>
      </c>
    </row>
    <row r="190" spans="1:5" ht="12.75">
      <c r="A190" s="35" t="s">
        <v>58</v>
      </c>
      <c r="E190" s="40" t="s">
        <v>57</v>
      </c>
    </row>
    <row r="191" spans="1:5" ht="12.75">
      <c r="A191" t="s">
        <v>59</v>
      </c>
      <c r="E191" s="39" t="s">
        <v>60</v>
      </c>
    </row>
    <row r="192" spans="1:16" ht="12.75">
      <c r="A192" t="s">
        <v>49</v>
      </c>
      <c r="B192" s="34" t="s">
        <v>207</v>
      </c>
      <c r="C192" s="34" t="s">
        <v>208</v>
      </c>
      <c r="D192" s="35" t="s">
        <v>50</v>
      </c>
      <c r="E192" s="6" t="s">
        <v>209</v>
      </c>
      <c r="F192" s="36" t="s">
        <v>106</v>
      </c>
      <c r="G192" s="37">
        <v>10</v>
      </c>
      <c r="H192" s="36">
        <v>0</v>
      </c>
      <c r="I192" s="36">
        <f>ROUND(G192*H192,6)</f>
      </c>
      <c r="L192" s="38">
        <v>0</v>
      </c>
      <c r="M192" s="32">
        <f>ROUND(ROUND(L192,2)*ROUND(G192,3),2)</f>
      </c>
      <c r="N192" s="36" t="s">
        <v>55</v>
      </c>
      <c r="O192">
        <f>(M192*21)/100</f>
      </c>
      <c r="P192" t="s">
        <v>27</v>
      </c>
    </row>
    <row r="193" spans="1:5" ht="12.75">
      <c r="A193" s="35" t="s">
        <v>56</v>
      </c>
      <c r="E193" s="39" t="s">
        <v>57</v>
      </c>
    </row>
    <row r="194" spans="1:5" ht="12.75">
      <c r="A194" s="35" t="s">
        <v>58</v>
      </c>
      <c r="E194" s="40" t="s">
        <v>57</v>
      </c>
    </row>
    <row r="195" spans="1:5" ht="12.75">
      <c r="A195" t="s">
        <v>59</v>
      </c>
      <c r="E195" s="39" t="s">
        <v>60</v>
      </c>
    </row>
    <row r="196" spans="1:16" ht="25.5">
      <c r="A196" t="s">
        <v>49</v>
      </c>
      <c r="B196" s="34" t="s">
        <v>210</v>
      </c>
      <c r="C196" s="34" t="s">
        <v>211</v>
      </c>
      <c r="D196" s="35" t="s">
        <v>50</v>
      </c>
      <c r="E196" s="6" t="s">
        <v>212</v>
      </c>
      <c r="F196" s="36" t="s">
        <v>106</v>
      </c>
      <c r="G196" s="37">
        <v>2</v>
      </c>
      <c r="H196" s="36">
        <v>0</v>
      </c>
      <c r="I196" s="36">
        <f>ROUND(G196*H196,6)</f>
      </c>
      <c r="L196" s="38">
        <v>0</v>
      </c>
      <c r="M196" s="32">
        <f>ROUND(ROUND(L196,2)*ROUND(G196,3),2)</f>
      </c>
      <c r="N196" s="36" t="s">
        <v>55</v>
      </c>
      <c r="O196">
        <f>(M196*21)/100</f>
      </c>
      <c r="P196" t="s">
        <v>27</v>
      </c>
    </row>
    <row r="197" spans="1:5" ht="12.75">
      <c r="A197" s="35" t="s">
        <v>56</v>
      </c>
      <c r="E197" s="39" t="s">
        <v>57</v>
      </c>
    </row>
    <row r="198" spans="1:5" ht="12.75">
      <c r="A198" s="35" t="s">
        <v>58</v>
      </c>
      <c r="E198" s="40" t="s">
        <v>57</v>
      </c>
    </row>
    <row r="199" spans="1:5" ht="12.75">
      <c r="A199" t="s">
        <v>59</v>
      </c>
      <c r="E199" s="39" t="s">
        <v>60</v>
      </c>
    </row>
    <row r="200" spans="1:16" ht="12.75">
      <c r="A200" t="s">
        <v>49</v>
      </c>
      <c r="B200" s="34" t="s">
        <v>213</v>
      </c>
      <c r="C200" s="34" t="s">
        <v>214</v>
      </c>
      <c r="D200" s="35" t="s">
        <v>50</v>
      </c>
      <c r="E200" s="6" t="s">
        <v>215</v>
      </c>
      <c r="F200" s="36" t="s">
        <v>106</v>
      </c>
      <c r="G200" s="37">
        <v>1</v>
      </c>
      <c r="H200" s="36">
        <v>0</v>
      </c>
      <c r="I200" s="36">
        <f>ROUND(G200*H200,6)</f>
      </c>
      <c r="L200" s="38">
        <v>0</v>
      </c>
      <c r="M200" s="32">
        <f>ROUND(ROUND(L200,2)*ROUND(G200,3),2)</f>
      </c>
      <c r="N200" s="36" t="s">
        <v>55</v>
      </c>
      <c r="O200">
        <f>(M200*21)/100</f>
      </c>
      <c r="P200" t="s">
        <v>27</v>
      </c>
    </row>
    <row r="201" spans="1:5" ht="12.75">
      <c r="A201" s="35" t="s">
        <v>56</v>
      </c>
      <c r="E201" s="39" t="s">
        <v>57</v>
      </c>
    </row>
    <row r="202" spans="1:5" ht="12.75">
      <c r="A202" s="35" t="s">
        <v>58</v>
      </c>
      <c r="E202" s="40" t="s">
        <v>57</v>
      </c>
    </row>
    <row r="203" spans="1:5" ht="12.75">
      <c r="A203" t="s">
        <v>59</v>
      </c>
      <c r="E203" s="39" t="s">
        <v>60</v>
      </c>
    </row>
    <row r="204" spans="1:16" ht="12.75">
      <c r="A204" t="s">
        <v>49</v>
      </c>
      <c r="B204" s="34" t="s">
        <v>216</v>
      </c>
      <c r="C204" s="34" t="s">
        <v>217</v>
      </c>
      <c r="D204" s="35" t="s">
        <v>50</v>
      </c>
      <c r="E204" s="6" t="s">
        <v>218</v>
      </c>
      <c r="F204" s="36" t="s">
        <v>106</v>
      </c>
      <c r="G204" s="37">
        <v>2</v>
      </c>
      <c r="H204" s="36">
        <v>0</v>
      </c>
      <c r="I204" s="36">
        <f>ROUND(G204*H204,6)</f>
      </c>
      <c r="L204" s="38">
        <v>0</v>
      </c>
      <c r="M204" s="32">
        <f>ROUND(ROUND(L204,2)*ROUND(G204,3),2)</f>
      </c>
      <c r="N204" s="36" t="s">
        <v>55</v>
      </c>
      <c r="O204">
        <f>(M204*21)/100</f>
      </c>
      <c r="P204" t="s">
        <v>27</v>
      </c>
    </row>
    <row r="205" spans="1:5" ht="12.75">
      <c r="A205" s="35" t="s">
        <v>56</v>
      </c>
      <c r="E205" s="39" t="s">
        <v>57</v>
      </c>
    </row>
    <row r="206" spans="1:5" ht="12.75">
      <c r="A206" s="35" t="s">
        <v>58</v>
      </c>
      <c r="E206" s="40" t="s">
        <v>57</v>
      </c>
    </row>
    <row r="207" spans="1:5" ht="12.75">
      <c r="A207" t="s">
        <v>59</v>
      </c>
      <c r="E207" s="39" t="s">
        <v>60</v>
      </c>
    </row>
    <row r="208" spans="1:16" ht="12.75">
      <c r="A208" t="s">
        <v>49</v>
      </c>
      <c r="B208" s="34" t="s">
        <v>219</v>
      </c>
      <c r="C208" s="34" t="s">
        <v>220</v>
      </c>
      <c r="D208" s="35" t="s">
        <v>50</v>
      </c>
      <c r="E208" s="6" t="s">
        <v>221</v>
      </c>
      <c r="F208" s="36" t="s">
        <v>222</v>
      </c>
      <c r="G208" s="37">
        <v>25.779</v>
      </c>
      <c r="H208" s="36">
        <v>0</v>
      </c>
      <c r="I208" s="36">
        <f>ROUND(G208*H208,6)</f>
      </c>
      <c r="L208" s="38">
        <v>0</v>
      </c>
      <c r="M208" s="32">
        <f>ROUND(ROUND(L208,2)*ROUND(G208,3),2)</f>
      </c>
      <c r="N208" s="36" t="s">
        <v>55</v>
      </c>
      <c r="O208">
        <f>(M208*21)/100</f>
      </c>
      <c r="P208" t="s">
        <v>27</v>
      </c>
    </row>
    <row r="209" spans="1:5" ht="12.75">
      <c r="A209" s="35" t="s">
        <v>56</v>
      </c>
      <c r="E209" s="39" t="s">
        <v>57</v>
      </c>
    </row>
    <row r="210" spans="1:5" ht="12.75">
      <c r="A210" s="35" t="s">
        <v>58</v>
      </c>
      <c r="E210" s="40" t="s">
        <v>185</v>
      </c>
    </row>
    <row r="211" spans="1:5" ht="12.75">
      <c r="A211" t="s">
        <v>59</v>
      </c>
      <c r="E211" s="39" t="s">
        <v>60</v>
      </c>
    </row>
    <row r="212" spans="1:16" ht="12.75">
      <c r="A212" t="s">
        <v>49</v>
      </c>
      <c r="B212" s="34" t="s">
        <v>223</v>
      </c>
      <c r="C212" s="34" t="s">
        <v>224</v>
      </c>
      <c r="D212" s="35" t="s">
        <v>50</v>
      </c>
      <c r="E212" s="6" t="s">
        <v>225</v>
      </c>
      <c r="F212" s="36" t="s">
        <v>222</v>
      </c>
      <c r="G212" s="37">
        <v>25.779</v>
      </c>
      <c r="H212" s="36">
        <v>0</v>
      </c>
      <c r="I212" s="36">
        <f>ROUND(G212*H212,6)</f>
      </c>
      <c r="L212" s="38">
        <v>0</v>
      </c>
      <c r="M212" s="32">
        <f>ROUND(ROUND(L212,2)*ROUND(G212,3),2)</f>
      </c>
      <c r="N212" s="36" t="s">
        <v>55</v>
      </c>
      <c r="O212">
        <f>(M212*21)/100</f>
      </c>
      <c r="P212" t="s">
        <v>27</v>
      </c>
    </row>
    <row r="213" spans="1:5" ht="12.75">
      <c r="A213" s="35" t="s">
        <v>56</v>
      </c>
      <c r="E213" s="39" t="s">
        <v>57</v>
      </c>
    </row>
    <row r="214" spans="1:5" ht="12.75">
      <c r="A214" s="35" t="s">
        <v>58</v>
      </c>
      <c r="E214" s="40" t="s">
        <v>185</v>
      </c>
    </row>
    <row r="215" spans="1:5" ht="12.75">
      <c r="A215" t="s">
        <v>59</v>
      </c>
      <c r="E215" s="39" t="s">
        <v>60</v>
      </c>
    </row>
    <row r="216" spans="1:16" ht="25.5">
      <c r="A216" t="s">
        <v>49</v>
      </c>
      <c r="B216" s="34" t="s">
        <v>226</v>
      </c>
      <c r="C216" s="34" t="s">
        <v>227</v>
      </c>
      <c r="D216" s="35" t="s">
        <v>50</v>
      </c>
      <c r="E216" s="6" t="s">
        <v>228</v>
      </c>
      <c r="F216" s="36" t="s">
        <v>106</v>
      </c>
      <c r="G216" s="37">
        <v>47</v>
      </c>
      <c r="H216" s="36">
        <v>0</v>
      </c>
      <c r="I216" s="36">
        <f>ROUND(G216*H216,6)</f>
      </c>
      <c r="L216" s="38">
        <v>0</v>
      </c>
      <c r="M216" s="32">
        <f>ROUND(ROUND(L216,2)*ROUND(G216,3),2)</f>
      </c>
      <c r="N216" s="36" t="s">
        <v>55</v>
      </c>
      <c r="O216">
        <f>(M216*21)/100</f>
      </c>
      <c r="P216" t="s">
        <v>27</v>
      </c>
    </row>
    <row r="217" spans="1:5" ht="12.75">
      <c r="A217" s="35" t="s">
        <v>56</v>
      </c>
      <c r="E217" s="39" t="s">
        <v>57</v>
      </c>
    </row>
    <row r="218" spans="1:5" ht="12.75">
      <c r="A218" s="35" t="s">
        <v>58</v>
      </c>
      <c r="E218" s="40" t="s">
        <v>185</v>
      </c>
    </row>
    <row r="219" spans="1:5" ht="12.75">
      <c r="A219" t="s">
        <v>59</v>
      </c>
      <c r="E219" s="39" t="s">
        <v>60</v>
      </c>
    </row>
    <row r="220" spans="1:16" ht="25.5">
      <c r="A220" t="s">
        <v>49</v>
      </c>
      <c r="B220" s="34" t="s">
        <v>229</v>
      </c>
      <c r="C220" s="34" t="s">
        <v>230</v>
      </c>
      <c r="D220" s="35" t="s">
        <v>50</v>
      </c>
      <c r="E220" s="6" t="s">
        <v>231</v>
      </c>
      <c r="F220" s="36" t="s">
        <v>106</v>
      </c>
      <c r="G220" s="37">
        <v>2</v>
      </c>
      <c r="H220" s="36">
        <v>0</v>
      </c>
      <c r="I220" s="36">
        <f>ROUND(G220*H220,6)</f>
      </c>
      <c r="L220" s="38">
        <v>0</v>
      </c>
      <c r="M220" s="32">
        <f>ROUND(ROUND(L220,2)*ROUND(G220,3),2)</f>
      </c>
      <c r="N220" s="36" t="s">
        <v>55</v>
      </c>
      <c r="O220">
        <f>(M220*21)/100</f>
      </c>
      <c r="P220" t="s">
        <v>27</v>
      </c>
    </row>
    <row r="221" spans="1:5" ht="12.75">
      <c r="A221" s="35" t="s">
        <v>56</v>
      </c>
      <c r="E221" s="39" t="s">
        <v>57</v>
      </c>
    </row>
    <row r="222" spans="1:5" ht="12.75">
      <c r="A222" s="35" t="s">
        <v>58</v>
      </c>
      <c r="E222" s="40" t="s">
        <v>185</v>
      </c>
    </row>
    <row r="223" spans="1:5" ht="12.75">
      <c r="A223" t="s">
        <v>59</v>
      </c>
      <c r="E223" s="39" t="s">
        <v>60</v>
      </c>
    </row>
    <row r="224" spans="1:16" ht="12.75">
      <c r="A224" t="s">
        <v>49</v>
      </c>
      <c r="B224" s="34" t="s">
        <v>232</v>
      </c>
      <c r="C224" s="34" t="s">
        <v>233</v>
      </c>
      <c r="D224" s="35" t="s">
        <v>50</v>
      </c>
      <c r="E224" s="6" t="s">
        <v>234</v>
      </c>
      <c r="F224" s="36" t="s">
        <v>106</v>
      </c>
      <c r="G224" s="37">
        <v>1000</v>
      </c>
      <c r="H224" s="36">
        <v>0</v>
      </c>
      <c r="I224" s="36">
        <f>ROUND(G224*H224,6)</f>
      </c>
      <c r="L224" s="38">
        <v>0</v>
      </c>
      <c r="M224" s="32">
        <f>ROUND(ROUND(L224,2)*ROUND(G224,3),2)</f>
      </c>
      <c r="N224" s="36" t="s">
        <v>55</v>
      </c>
      <c r="O224">
        <f>(M224*21)/100</f>
      </c>
      <c r="P224" t="s">
        <v>27</v>
      </c>
    </row>
    <row r="225" spans="1:5" ht="12.75">
      <c r="A225" s="35" t="s">
        <v>56</v>
      </c>
      <c r="E225" s="39" t="s">
        <v>57</v>
      </c>
    </row>
    <row r="226" spans="1:5" ht="12.75">
      <c r="A226" s="35" t="s">
        <v>58</v>
      </c>
      <c r="E226" s="40" t="s">
        <v>57</v>
      </c>
    </row>
    <row r="227" spans="1:5" ht="12.75">
      <c r="A227" t="s">
        <v>59</v>
      </c>
      <c r="E227" s="39" t="s">
        <v>60</v>
      </c>
    </row>
    <row r="228" spans="1:16" ht="12.75">
      <c r="A228" t="s">
        <v>49</v>
      </c>
      <c r="B228" s="34" t="s">
        <v>235</v>
      </c>
      <c r="C228" s="34" t="s">
        <v>236</v>
      </c>
      <c r="D228" s="35" t="s">
        <v>50</v>
      </c>
      <c r="E228" s="6" t="s">
        <v>237</v>
      </c>
      <c r="F228" s="36" t="s">
        <v>91</v>
      </c>
      <c r="G228" s="37">
        <v>20</v>
      </c>
      <c r="H228" s="36">
        <v>0</v>
      </c>
      <c r="I228" s="36">
        <f>ROUND(G228*H228,6)</f>
      </c>
      <c r="L228" s="38">
        <v>0</v>
      </c>
      <c r="M228" s="32">
        <f>ROUND(ROUND(L228,2)*ROUND(G228,3),2)</f>
      </c>
      <c r="N228" s="36" t="s">
        <v>55</v>
      </c>
      <c r="O228">
        <f>(M228*21)/100</f>
      </c>
      <c r="P228" t="s">
        <v>27</v>
      </c>
    </row>
    <row r="229" spans="1:5" ht="12.75">
      <c r="A229" s="35" t="s">
        <v>56</v>
      </c>
      <c r="E229" s="39" t="s">
        <v>57</v>
      </c>
    </row>
    <row r="230" spans="1:5" ht="12.75">
      <c r="A230" s="35" t="s">
        <v>58</v>
      </c>
      <c r="E230" s="40" t="s">
        <v>57</v>
      </c>
    </row>
    <row r="231" spans="1:5" ht="12.75">
      <c r="A231" t="s">
        <v>59</v>
      </c>
      <c r="E231" s="39" t="s">
        <v>60</v>
      </c>
    </row>
    <row r="232" spans="1:16" ht="12.75">
      <c r="A232" t="s">
        <v>49</v>
      </c>
      <c r="B232" s="34" t="s">
        <v>238</v>
      </c>
      <c r="C232" s="34" t="s">
        <v>239</v>
      </c>
      <c r="D232" s="35" t="s">
        <v>50</v>
      </c>
      <c r="E232" s="6" t="s">
        <v>240</v>
      </c>
      <c r="F232" s="36" t="s">
        <v>91</v>
      </c>
      <c r="G232" s="37">
        <v>20</v>
      </c>
      <c r="H232" s="36">
        <v>0</v>
      </c>
      <c r="I232" s="36">
        <f>ROUND(G232*H232,6)</f>
      </c>
      <c r="L232" s="38">
        <v>0</v>
      </c>
      <c r="M232" s="32">
        <f>ROUND(ROUND(L232,2)*ROUND(G232,3),2)</f>
      </c>
      <c r="N232" s="36" t="s">
        <v>55</v>
      </c>
      <c r="O232">
        <f>(M232*21)/100</f>
      </c>
      <c r="P232" t="s">
        <v>27</v>
      </c>
    </row>
    <row r="233" spans="1:5" ht="12.75">
      <c r="A233" s="35" t="s">
        <v>56</v>
      </c>
      <c r="E233" s="39" t="s">
        <v>57</v>
      </c>
    </row>
    <row r="234" spans="1:5" ht="12.75">
      <c r="A234" s="35" t="s">
        <v>58</v>
      </c>
      <c r="E234" s="40" t="s">
        <v>57</v>
      </c>
    </row>
    <row r="235" spans="1:5" ht="12.75">
      <c r="A235" t="s">
        <v>59</v>
      </c>
      <c r="E235" s="39" t="s">
        <v>60</v>
      </c>
    </row>
    <row r="236" spans="1:16" ht="12.75">
      <c r="A236" t="s">
        <v>49</v>
      </c>
      <c r="B236" s="34" t="s">
        <v>241</v>
      </c>
      <c r="C236" s="34" t="s">
        <v>242</v>
      </c>
      <c r="D236" s="35" t="s">
        <v>50</v>
      </c>
      <c r="E236" s="6" t="s">
        <v>243</v>
      </c>
      <c r="F236" s="36" t="s">
        <v>91</v>
      </c>
      <c r="G236" s="37">
        <v>20</v>
      </c>
      <c r="H236" s="36">
        <v>0</v>
      </c>
      <c r="I236" s="36">
        <f>ROUND(G236*H236,6)</f>
      </c>
      <c r="L236" s="38">
        <v>0</v>
      </c>
      <c r="M236" s="32">
        <f>ROUND(ROUND(L236,2)*ROUND(G236,3),2)</f>
      </c>
      <c r="N236" s="36" t="s">
        <v>55</v>
      </c>
      <c r="O236">
        <f>(M236*21)/100</f>
      </c>
      <c r="P236" t="s">
        <v>27</v>
      </c>
    </row>
    <row r="237" spans="1:5" ht="12.75">
      <c r="A237" s="35" t="s">
        <v>56</v>
      </c>
      <c r="E237" s="39" t="s">
        <v>57</v>
      </c>
    </row>
    <row r="238" spans="1:5" ht="12.75">
      <c r="A238" s="35" t="s">
        <v>58</v>
      </c>
      <c r="E238" s="40" t="s">
        <v>57</v>
      </c>
    </row>
    <row r="239" spans="1:5" ht="12.75">
      <c r="A239" t="s">
        <v>59</v>
      </c>
      <c r="E239" s="39" t="s">
        <v>60</v>
      </c>
    </row>
    <row r="240" spans="1:16" ht="12.75">
      <c r="A240" t="s">
        <v>49</v>
      </c>
      <c r="B240" s="34" t="s">
        <v>244</v>
      </c>
      <c r="C240" s="34" t="s">
        <v>245</v>
      </c>
      <c r="D240" s="35" t="s">
        <v>50</v>
      </c>
      <c r="E240" s="6" t="s">
        <v>246</v>
      </c>
      <c r="F240" s="36" t="s">
        <v>106</v>
      </c>
      <c r="G240" s="37">
        <v>1</v>
      </c>
      <c r="H240" s="36">
        <v>0</v>
      </c>
      <c r="I240" s="36">
        <f>ROUND(G240*H240,6)</f>
      </c>
      <c r="L240" s="38">
        <v>0</v>
      </c>
      <c r="M240" s="32">
        <f>ROUND(ROUND(L240,2)*ROUND(G240,3),2)</f>
      </c>
      <c r="N240" s="36" t="s">
        <v>55</v>
      </c>
      <c r="O240">
        <f>(M240*21)/100</f>
      </c>
      <c r="P240" t="s">
        <v>27</v>
      </c>
    </row>
    <row r="241" spans="1:5" ht="12.75">
      <c r="A241" s="35" t="s">
        <v>56</v>
      </c>
      <c r="E241" s="39" t="s">
        <v>57</v>
      </c>
    </row>
    <row r="242" spans="1:5" ht="12.75">
      <c r="A242" s="35" t="s">
        <v>58</v>
      </c>
      <c r="E242" s="40" t="s">
        <v>57</v>
      </c>
    </row>
    <row r="243" spans="1:5" ht="12.75">
      <c r="A243" t="s">
        <v>59</v>
      </c>
      <c r="E243" s="39" t="s">
        <v>60</v>
      </c>
    </row>
    <row r="244" spans="1:16" ht="12.75">
      <c r="A244" t="s">
        <v>49</v>
      </c>
      <c r="B244" s="34" t="s">
        <v>247</v>
      </c>
      <c r="C244" s="34" t="s">
        <v>248</v>
      </c>
      <c r="D244" s="35" t="s">
        <v>50</v>
      </c>
      <c r="E244" s="6" t="s">
        <v>249</v>
      </c>
      <c r="F244" s="36" t="s">
        <v>106</v>
      </c>
      <c r="G244" s="37">
        <v>1</v>
      </c>
      <c r="H244" s="36">
        <v>0</v>
      </c>
      <c r="I244" s="36">
        <f>ROUND(G244*H244,6)</f>
      </c>
      <c r="L244" s="38">
        <v>0</v>
      </c>
      <c r="M244" s="32">
        <f>ROUND(ROUND(L244,2)*ROUND(G244,3),2)</f>
      </c>
      <c r="N244" s="36" t="s">
        <v>55</v>
      </c>
      <c r="O244">
        <f>(M244*21)/100</f>
      </c>
      <c r="P244" t="s">
        <v>27</v>
      </c>
    </row>
    <row r="245" spans="1:5" ht="12.75">
      <c r="A245" s="35" t="s">
        <v>56</v>
      </c>
      <c r="E245" s="39" t="s">
        <v>57</v>
      </c>
    </row>
    <row r="246" spans="1:5" ht="12.75">
      <c r="A246" s="35" t="s">
        <v>58</v>
      </c>
      <c r="E246" s="40" t="s">
        <v>57</v>
      </c>
    </row>
    <row r="247" spans="1:5" ht="12.75">
      <c r="A247" t="s">
        <v>59</v>
      </c>
      <c r="E247" s="39" t="s">
        <v>60</v>
      </c>
    </row>
    <row r="248" spans="1:16" ht="12.75">
      <c r="A248" t="s">
        <v>49</v>
      </c>
      <c r="B248" s="34" t="s">
        <v>250</v>
      </c>
      <c r="C248" s="34" t="s">
        <v>251</v>
      </c>
      <c r="D248" s="35" t="s">
        <v>50</v>
      </c>
      <c r="E248" s="6" t="s">
        <v>252</v>
      </c>
      <c r="F248" s="36" t="s">
        <v>106</v>
      </c>
      <c r="G248" s="37">
        <v>2</v>
      </c>
      <c r="H248" s="36">
        <v>0</v>
      </c>
      <c r="I248" s="36">
        <f>ROUND(G248*H248,6)</f>
      </c>
      <c r="L248" s="38">
        <v>0</v>
      </c>
      <c r="M248" s="32">
        <f>ROUND(ROUND(L248,2)*ROUND(G248,3),2)</f>
      </c>
      <c r="N248" s="36" t="s">
        <v>55</v>
      </c>
      <c r="O248">
        <f>(M248*21)/100</f>
      </c>
      <c r="P248" t="s">
        <v>27</v>
      </c>
    </row>
    <row r="249" spans="1:5" ht="12.75">
      <c r="A249" s="35" t="s">
        <v>56</v>
      </c>
      <c r="E249" s="39" t="s">
        <v>57</v>
      </c>
    </row>
    <row r="250" spans="1:5" ht="12.75">
      <c r="A250" s="35" t="s">
        <v>58</v>
      </c>
      <c r="E250" s="40" t="s">
        <v>57</v>
      </c>
    </row>
    <row r="251" spans="1:5" ht="12.75">
      <c r="A251" t="s">
        <v>59</v>
      </c>
      <c r="E251" s="39" t="s">
        <v>60</v>
      </c>
    </row>
    <row r="252" spans="1:16" ht="12.75">
      <c r="A252" t="s">
        <v>49</v>
      </c>
      <c r="B252" s="34" t="s">
        <v>253</v>
      </c>
      <c r="C252" s="34" t="s">
        <v>254</v>
      </c>
      <c r="D252" s="35" t="s">
        <v>50</v>
      </c>
      <c r="E252" s="6" t="s">
        <v>255</v>
      </c>
      <c r="F252" s="36" t="s">
        <v>106</v>
      </c>
      <c r="G252" s="37">
        <v>2</v>
      </c>
      <c r="H252" s="36">
        <v>0</v>
      </c>
      <c r="I252" s="36">
        <f>ROUND(G252*H252,6)</f>
      </c>
      <c r="L252" s="38">
        <v>0</v>
      </c>
      <c r="M252" s="32">
        <f>ROUND(ROUND(L252,2)*ROUND(G252,3),2)</f>
      </c>
      <c r="N252" s="36" t="s">
        <v>55</v>
      </c>
      <c r="O252">
        <f>(M252*21)/100</f>
      </c>
      <c r="P252" t="s">
        <v>27</v>
      </c>
    </row>
    <row r="253" spans="1:5" ht="12.75">
      <c r="A253" s="35" t="s">
        <v>56</v>
      </c>
      <c r="E253" s="39" t="s">
        <v>57</v>
      </c>
    </row>
    <row r="254" spans="1:5" ht="12.75">
      <c r="A254" s="35" t="s">
        <v>58</v>
      </c>
      <c r="E254" s="40" t="s">
        <v>57</v>
      </c>
    </row>
    <row r="255" spans="1:5" ht="12.75">
      <c r="A255" t="s">
        <v>59</v>
      </c>
      <c r="E255" s="39" t="s">
        <v>60</v>
      </c>
    </row>
    <row r="256" spans="1:16" ht="12.75">
      <c r="A256" t="s">
        <v>49</v>
      </c>
      <c r="B256" s="34" t="s">
        <v>256</v>
      </c>
      <c r="C256" s="34" t="s">
        <v>257</v>
      </c>
      <c r="D256" s="35" t="s">
        <v>50</v>
      </c>
      <c r="E256" s="6" t="s">
        <v>258</v>
      </c>
      <c r="F256" s="36" t="s">
        <v>106</v>
      </c>
      <c r="G256" s="37">
        <v>2</v>
      </c>
      <c r="H256" s="36">
        <v>0</v>
      </c>
      <c r="I256" s="36">
        <f>ROUND(G256*H256,6)</f>
      </c>
      <c r="L256" s="38">
        <v>0</v>
      </c>
      <c r="M256" s="32">
        <f>ROUND(ROUND(L256,2)*ROUND(G256,3),2)</f>
      </c>
      <c r="N256" s="36" t="s">
        <v>55</v>
      </c>
      <c r="O256">
        <f>(M256*21)/100</f>
      </c>
      <c r="P256" t="s">
        <v>27</v>
      </c>
    </row>
    <row r="257" spans="1:5" ht="12.75">
      <c r="A257" s="35" t="s">
        <v>56</v>
      </c>
      <c r="E257" s="39" t="s">
        <v>57</v>
      </c>
    </row>
    <row r="258" spans="1:5" ht="12.75">
      <c r="A258" s="35" t="s">
        <v>58</v>
      </c>
      <c r="E258" s="40" t="s">
        <v>57</v>
      </c>
    </row>
    <row r="259" spans="1:5" ht="12.75">
      <c r="A259" t="s">
        <v>59</v>
      </c>
      <c r="E259" s="39" t="s">
        <v>60</v>
      </c>
    </row>
    <row r="260" spans="1:16" ht="12.75">
      <c r="A260" t="s">
        <v>49</v>
      </c>
      <c r="B260" s="34" t="s">
        <v>259</v>
      </c>
      <c r="C260" s="34" t="s">
        <v>260</v>
      </c>
      <c r="D260" s="35" t="s">
        <v>50</v>
      </c>
      <c r="E260" s="6" t="s">
        <v>261</v>
      </c>
      <c r="F260" s="36" t="s">
        <v>106</v>
      </c>
      <c r="G260" s="37">
        <v>2</v>
      </c>
      <c r="H260" s="36">
        <v>0</v>
      </c>
      <c r="I260" s="36">
        <f>ROUND(G260*H260,6)</f>
      </c>
      <c r="L260" s="38">
        <v>0</v>
      </c>
      <c r="M260" s="32">
        <f>ROUND(ROUND(L260,2)*ROUND(G260,3),2)</f>
      </c>
      <c r="N260" s="36" t="s">
        <v>55</v>
      </c>
      <c r="O260">
        <f>(M260*21)/100</f>
      </c>
      <c r="P260" t="s">
        <v>27</v>
      </c>
    </row>
    <row r="261" spans="1:5" ht="12.75">
      <c r="A261" s="35" t="s">
        <v>56</v>
      </c>
      <c r="E261" s="39" t="s">
        <v>57</v>
      </c>
    </row>
    <row r="262" spans="1:5" ht="12.75">
      <c r="A262" s="35" t="s">
        <v>58</v>
      </c>
      <c r="E262" s="40" t="s">
        <v>57</v>
      </c>
    </row>
    <row r="263" spans="1:5" ht="12.75">
      <c r="A263" t="s">
        <v>59</v>
      </c>
      <c r="E263" s="39" t="s">
        <v>60</v>
      </c>
    </row>
    <row r="264" spans="1:16" ht="12.75">
      <c r="A264" t="s">
        <v>49</v>
      </c>
      <c r="B264" s="34" t="s">
        <v>262</v>
      </c>
      <c r="C264" s="34" t="s">
        <v>263</v>
      </c>
      <c r="D264" s="35" t="s">
        <v>50</v>
      </c>
      <c r="E264" s="6" t="s">
        <v>264</v>
      </c>
      <c r="F264" s="36" t="s">
        <v>106</v>
      </c>
      <c r="G264" s="37">
        <v>1</v>
      </c>
      <c r="H264" s="36">
        <v>0</v>
      </c>
      <c r="I264" s="36">
        <f>ROUND(G264*H264,6)</f>
      </c>
      <c r="L264" s="38">
        <v>0</v>
      </c>
      <c r="M264" s="32">
        <f>ROUND(ROUND(L264,2)*ROUND(G264,3),2)</f>
      </c>
      <c r="N264" s="36" t="s">
        <v>55</v>
      </c>
      <c r="O264">
        <f>(M264*21)/100</f>
      </c>
      <c r="P264" t="s">
        <v>27</v>
      </c>
    </row>
    <row r="265" spans="1:5" ht="12.75">
      <c r="A265" s="35" t="s">
        <v>56</v>
      </c>
      <c r="E265" s="39" t="s">
        <v>57</v>
      </c>
    </row>
    <row r="266" spans="1:5" ht="12.75">
      <c r="A266" s="35" t="s">
        <v>58</v>
      </c>
      <c r="E266" s="40" t="s">
        <v>57</v>
      </c>
    </row>
    <row r="267" spans="1:5" ht="12.75">
      <c r="A267" t="s">
        <v>59</v>
      </c>
      <c r="E267" s="39" t="s">
        <v>60</v>
      </c>
    </row>
    <row r="268" spans="1:16" ht="12.75">
      <c r="A268" t="s">
        <v>49</v>
      </c>
      <c r="B268" s="34" t="s">
        <v>265</v>
      </c>
      <c r="C268" s="34" t="s">
        <v>266</v>
      </c>
      <c r="D268" s="35" t="s">
        <v>50</v>
      </c>
      <c r="E268" s="6" t="s">
        <v>267</v>
      </c>
      <c r="F268" s="36" t="s">
        <v>106</v>
      </c>
      <c r="G268" s="37">
        <v>1</v>
      </c>
      <c r="H268" s="36">
        <v>0</v>
      </c>
      <c r="I268" s="36">
        <f>ROUND(G268*H268,6)</f>
      </c>
      <c r="L268" s="38">
        <v>0</v>
      </c>
      <c r="M268" s="32">
        <f>ROUND(ROUND(L268,2)*ROUND(G268,3),2)</f>
      </c>
      <c r="N268" s="36" t="s">
        <v>55</v>
      </c>
      <c r="O268">
        <f>(M268*21)/100</f>
      </c>
      <c r="P268" t="s">
        <v>27</v>
      </c>
    </row>
    <row r="269" spans="1:5" ht="12.75">
      <c r="A269" s="35" t="s">
        <v>56</v>
      </c>
      <c r="E269" s="39" t="s">
        <v>57</v>
      </c>
    </row>
    <row r="270" spans="1:5" ht="12.75">
      <c r="A270" s="35" t="s">
        <v>58</v>
      </c>
      <c r="E270" s="40" t="s">
        <v>57</v>
      </c>
    </row>
    <row r="271" spans="1:5" ht="12.75">
      <c r="A271" t="s">
        <v>59</v>
      </c>
      <c r="E271" s="39" t="s">
        <v>60</v>
      </c>
    </row>
    <row r="272" spans="1:16" ht="12.75">
      <c r="A272" t="s">
        <v>49</v>
      </c>
      <c r="B272" s="34" t="s">
        <v>268</v>
      </c>
      <c r="C272" s="34" t="s">
        <v>269</v>
      </c>
      <c r="D272" s="35" t="s">
        <v>50</v>
      </c>
      <c r="E272" s="6" t="s">
        <v>270</v>
      </c>
      <c r="F272" s="36" t="s">
        <v>106</v>
      </c>
      <c r="G272" s="37">
        <v>2</v>
      </c>
      <c r="H272" s="36">
        <v>0</v>
      </c>
      <c r="I272" s="36">
        <f>ROUND(G272*H272,6)</f>
      </c>
      <c r="L272" s="38">
        <v>0</v>
      </c>
      <c r="M272" s="32">
        <f>ROUND(ROUND(L272,2)*ROUND(G272,3),2)</f>
      </c>
      <c r="N272" s="36" t="s">
        <v>55</v>
      </c>
      <c r="O272">
        <f>(M272*21)/100</f>
      </c>
      <c r="P272" t="s">
        <v>27</v>
      </c>
    </row>
    <row r="273" spans="1:5" ht="12.75">
      <c r="A273" s="35" t="s">
        <v>56</v>
      </c>
      <c r="E273" s="39" t="s">
        <v>57</v>
      </c>
    </row>
    <row r="274" spans="1:5" ht="12.75">
      <c r="A274" s="35" t="s">
        <v>58</v>
      </c>
      <c r="E274" s="40" t="s">
        <v>57</v>
      </c>
    </row>
    <row r="275" spans="1:5" ht="12.75">
      <c r="A275" t="s">
        <v>59</v>
      </c>
      <c r="E275" s="39" t="s">
        <v>60</v>
      </c>
    </row>
    <row r="276" spans="1:16" ht="12.75">
      <c r="A276" t="s">
        <v>49</v>
      </c>
      <c r="B276" s="34" t="s">
        <v>271</v>
      </c>
      <c r="C276" s="34" t="s">
        <v>272</v>
      </c>
      <c r="D276" s="35" t="s">
        <v>50</v>
      </c>
      <c r="E276" s="6" t="s">
        <v>273</v>
      </c>
      <c r="F276" s="36" t="s">
        <v>106</v>
      </c>
      <c r="G276" s="37">
        <v>2</v>
      </c>
      <c r="H276" s="36">
        <v>0</v>
      </c>
      <c r="I276" s="36">
        <f>ROUND(G276*H276,6)</f>
      </c>
      <c r="L276" s="38">
        <v>0</v>
      </c>
      <c r="M276" s="32">
        <f>ROUND(ROUND(L276,2)*ROUND(G276,3),2)</f>
      </c>
      <c r="N276" s="36" t="s">
        <v>55</v>
      </c>
      <c r="O276">
        <f>(M276*21)/100</f>
      </c>
      <c r="P276" t="s">
        <v>27</v>
      </c>
    </row>
    <row r="277" spans="1:5" ht="12.75">
      <c r="A277" s="35" t="s">
        <v>56</v>
      </c>
      <c r="E277" s="39" t="s">
        <v>57</v>
      </c>
    </row>
    <row r="278" spans="1:5" ht="12.75">
      <c r="A278" s="35" t="s">
        <v>58</v>
      </c>
      <c r="E278" s="40" t="s">
        <v>57</v>
      </c>
    </row>
    <row r="279" spans="1:5" ht="12.75">
      <c r="A279" t="s">
        <v>59</v>
      </c>
      <c r="E279" s="39" t="s">
        <v>60</v>
      </c>
    </row>
    <row r="280" spans="1:16" ht="25.5">
      <c r="A280" t="s">
        <v>49</v>
      </c>
      <c r="B280" s="34" t="s">
        <v>274</v>
      </c>
      <c r="C280" s="34" t="s">
        <v>275</v>
      </c>
      <c r="D280" s="35" t="s">
        <v>50</v>
      </c>
      <c r="E280" s="6" t="s">
        <v>276</v>
      </c>
      <c r="F280" s="36" t="s">
        <v>143</v>
      </c>
      <c r="G280" s="37">
        <v>2.819</v>
      </c>
      <c r="H280" s="36">
        <v>0</v>
      </c>
      <c r="I280" s="36">
        <f>ROUND(G280*H280,6)</f>
      </c>
      <c r="L280" s="38">
        <v>0</v>
      </c>
      <c r="M280" s="32">
        <f>ROUND(ROUND(L280,2)*ROUND(G280,3),2)</f>
      </c>
      <c r="N280" s="36" t="s">
        <v>55</v>
      </c>
      <c r="O280">
        <f>(M280*21)/100</f>
      </c>
      <c r="P280" t="s">
        <v>27</v>
      </c>
    </row>
    <row r="281" spans="1:5" ht="12.75">
      <c r="A281" s="35" t="s">
        <v>56</v>
      </c>
      <c r="E281" s="39" t="s">
        <v>57</v>
      </c>
    </row>
    <row r="282" spans="1:5" ht="12.75">
      <c r="A282" s="35" t="s">
        <v>58</v>
      </c>
      <c r="E282" s="40" t="s">
        <v>57</v>
      </c>
    </row>
    <row r="283" spans="1:5" ht="12.75">
      <c r="A283" t="s">
        <v>59</v>
      </c>
      <c r="E283" s="39" t="s">
        <v>60</v>
      </c>
    </row>
    <row r="284" spans="1:16" ht="12.75">
      <c r="A284" t="s">
        <v>49</v>
      </c>
      <c r="B284" s="34" t="s">
        <v>277</v>
      </c>
      <c r="C284" s="34" t="s">
        <v>278</v>
      </c>
      <c r="D284" s="35" t="s">
        <v>50</v>
      </c>
      <c r="E284" s="6" t="s">
        <v>279</v>
      </c>
      <c r="F284" s="36" t="s">
        <v>106</v>
      </c>
      <c r="G284" s="37">
        <v>6</v>
      </c>
      <c r="H284" s="36">
        <v>0</v>
      </c>
      <c r="I284" s="36">
        <f>ROUND(G284*H284,6)</f>
      </c>
      <c r="L284" s="38">
        <v>0</v>
      </c>
      <c r="M284" s="32">
        <f>ROUND(ROUND(L284,2)*ROUND(G284,3),2)</f>
      </c>
      <c r="N284" s="36" t="s">
        <v>55</v>
      </c>
      <c r="O284">
        <f>(M284*21)/100</f>
      </c>
      <c r="P284" t="s">
        <v>27</v>
      </c>
    </row>
    <row r="285" spans="1:5" ht="12.75">
      <c r="A285" s="35" t="s">
        <v>56</v>
      </c>
      <c r="E285" s="39" t="s">
        <v>57</v>
      </c>
    </row>
    <row r="286" spans="1:5" ht="12.75">
      <c r="A286" s="35" t="s">
        <v>58</v>
      </c>
      <c r="E286" s="40" t="s">
        <v>57</v>
      </c>
    </row>
    <row r="287" spans="1:5" ht="12.75">
      <c r="A287" t="s">
        <v>59</v>
      </c>
      <c r="E287" s="39" t="s">
        <v>60</v>
      </c>
    </row>
    <row r="288" spans="1:16" ht="12.75">
      <c r="A288" t="s">
        <v>49</v>
      </c>
      <c r="B288" s="34" t="s">
        <v>280</v>
      </c>
      <c r="C288" s="34" t="s">
        <v>281</v>
      </c>
      <c r="D288" s="35" t="s">
        <v>50</v>
      </c>
      <c r="E288" s="6" t="s">
        <v>282</v>
      </c>
      <c r="F288" s="36" t="s">
        <v>106</v>
      </c>
      <c r="G288" s="37">
        <v>6</v>
      </c>
      <c r="H288" s="36">
        <v>0</v>
      </c>
      <c r="I288" s="36">
        <f>ROUND(G288*H288,6)</f>
      </c>
      <c r="L288" s="38">
        <v>0</v>
      </c>
      <c r="M288" s="32">
        <f>ROUND(ROUND(L288,2)*ROUND(G288,3),2)</f>
      </c>
      <c r="N288" s="36" t="s">
        <v>55</v>
      </c>
      <c r="O288">
        <f>(M288*21)/100</f>
      </c>
      <c r="P288" t="s">
        <v>27</v>
      </c>
    </row>
    <row r="289" spans="1:5" ht="12.75">
      <c r="A289" s="35" t="s">
        <v>56</v>
      </c>
      <c r="E289" s="39" t="s">
        <v>57</v>
      </c>
    </row>
    <row r="290" spans="1:5" ht="12.75">
      <c r="A290" s="35" t="s">
        <v>58</v>
      </c>
      <c r="E290" s="40" t="s">
        <v>57</v>
      </c>
    </row>
    <row r="291" spans="1:5" ht="12.75">
      <c r="A291" t="s">
        <v>59</v>
      </c>
      <c r="E291" s="39" t="s">
        <v>60</v>
      </c>
    </row>
    <row r="292" spans="1:16" ht="12.75">
      <c r="A292" t="s">
        <v>49</v>
      </c>
      <c r="B292" s="34" t="s">
        <v>283</v>
      </c>
      <c r="C292" s="34" t="s">
        <v>284</v>
      </c>
      <c r="D292" s="35" t="s">
        <v>50</v>
      </c>
      <c r="E292" s="6" t="s">
        <v>285</v>
      </c>
      <c r="F292" s="36" t="s">
        <v>106</v>
      </c>
      <c r="G292" s="37">
        <v>1</v>
      </c>
      <c r="H292" s="36">
        <v>0</v>
      </c>
      <c r="I292" s="36">
        <f>ROUND(G292*H292,6)</f>
      </c>
      <c r="L292" s="38">
        <v>0</v>
      </c>
      <c r="M292" s="32">
        <f>ROUND(ROUND(L292,2)*ROUND(G292,3),2)</f>
      </c>
      <c r="N292" s="36" t="s">
        <v>55</v>
      </c>
      <c r="O292">
        <f>(M292*21)/100</f>
      </c>
      <c r="P292" t="s">
        <v>27</v>
      </c>
    </row>
    <row r="293" spans="1:5" ht="12.75">
      <c r="A293" s="35" t="s">
        <v>56</v>
      </c>
      <c r="E293" s="39" t="s">
        <v>57</v>
      </c>
    </row>
    <row r="294" spans="1:5" ht="12.75">
      <c r="A294" s="35" t="s">
        <v>58</v>
      </c>
      <c r="E294" s="40" t="s">
        <v>57</v>
      </c>
    </row>
    <row r="295" spans="1:5" ht="12.75">
      <c r="A295" t="s">
        <v>59</v>
      </c>
      <c r="E295" s="39" t="s">
        <v>57</v>
      </c>
    </row>
    <row r="296" spans="1:16" ht="12.75">
      <c r="A296" t="s">
        <v>49</v>
      </c>
      <c r="B296" s="34" t="s">
        <v>286</v>
      </c>
      <c r="C296" s="34" t="s">
        <v>287</v>
      </c>
      <c r="D296" s="35" t="s">
        <v>50</v>
      </c>
      <c r="E296" s="6" t="s">
        <v>288</v>
      </c>
      <c r="F296" s="36" t="s">
        <v>106</v>
      </c>
      <c r="G296" s="37">
        <v>1</v>
      </c>
      <c r="H296" s="36">
        <v>0</v>
      </c>
      <c r="I296" s="36">
        <f>ROUND(G296*H296,6)</f>
      </c>
      <c r="L296" s="38">
        <v>0</v>
      </c>
      <c r="M296" s="32">
        <f>ROUND(ROUND(L296,2)*ROUND(G296,3),2)</f>
      </c>
      <c r="N296" s="36" t="s">
        <v>55</v>
      </c>
      <c r="O296">
        <f>(M296*21)/100</f>
      </c>
      <c r="P296" t="s">
        <v>27</v>
      </c>
    </row>
    <row r="297" spans="1:5" ht="12.75">
      <c r="A297" s="35" t="s">
        <v>56</v>
      </c>
      <c r="E297" s="39" t="s">
        <v>57</v>
      </c>
    </row>
    <row r="298" spans="1:5" ht="12.75">
      <c r="A298" s="35" t="s">
        <v>58</v>
      </c>
      <c r="E298" s="40" t="s">
        <v>57</v>
      </c>
    </row>
    <row r="299" spans="1:5" ht="12.75">
      <c r="A299" t="s">
        <v>59</v>
      </c>
      <c r="E299" s="39" t="s">
        <v>60</v>
      </c>
    </row>
    <row r="300" spans="1:16" ht="25.5">
      <c r="A300" t="s">
        <v>49</v>
      </c>
      <c r="B300" s="34" t="s">
        <v>289</v>
      </c>
      <c r="C300" s="34" t="s">
        <v>290</v>
      </c>
      <c r="D300" s="35" t="s">
        <v>50</v>
      </c>
      <c r="E300" s="6" t="s">
        <v>291</v>
      </c>
      <c r="F300" s="36" t="s">
        <v>106</v>
      </c>
      <c r="G300" s="37">
        <v>2</v>
      </c>
      <c r="H300" s="36">
        <v>0</v>
      </c>
      <c r="I300" s="36">
        <f>ROUND(G300*H300,6)</f>
      </c>
      <c r="L300" s="38">
        <v>0</v>
      </c>
      <c r="M300" s="32">
        <f>ROUND(ROUND(L300,2)*ROUND(G300,3),2)</f>
      </c>
      <c r="N300" s="36" t="s">
        <v>55</v>
      </c>
      <c r="O300">
        <f>(M300*21)/100</f>
      </c>
      <c r="P300" t="s">
        <v>27</v>
      </c>
    </row>
    <row r="301" spans="1:5" ht="12.75">
      <c r="A301" s="35" t="s">
        <v>56</v>
      </c>
      <c r="E301" s="39" t="s">
        <v>57</v>
      </c>
    </row>
    <row r="302" spans="1:5" ht="12.75">
      <c r="A302" s="35" t="s">
        <v>58</v>
      </c>
      <c r="E302" s="40" t="s">
        <v>57</v>
      </c>
    </row>
    <row r="303" spans="1:5" ht="12.75">
      <c r="A303" t="s">
        <v>59</v>
      </c>
      <c r="E303" s="39" t="s">
        <v>60</v>
      </c>
    </row>
    <row r="304" spans="1:16" ht="25.5">
      <c r="A304" t="s">
        <v>49</v>
      </c>
      <c r="B304" s="34" t="s">
        <v>292</v>
      </c>
      <c r="C304" s="34" t="s">
        <v>293</v>
      </c>
      <c r="D304" s="35" t="s">
        <v>50</v>
      </c>
      <c r="E304" s="6" t="s">
        <v>294</v>
      </c>
      <c r="F304" s="36" t="s">
        <v>106</v>
      </c>
      <c r="G304" s="37">
        <v>2</v>
      </c>
      <c r="H304" s="36">
        <v>0</v>
      </c>
      <c r="I304" s="36">
        <f>ROUND(G304*H304,6)</f>
      </c>
      <c r="L304" s="38">
        <v>0</v>
      </c>
      <c r="M304" s="32">
        <f>ROUND(ROUND(L304,2)*ROUND(G304,3),2)</f>
      </c>
      <c r="N304" s="36" t="s">
        <v>55</v>
      </c>
      <c r="O304">
        <f>(M304*21)/100</f>
      </c>
      <c r="P304" t="s">
        <v>27</v>
      </c>
    </row>
    <row r="305" spans="1:5" ht="12.75">
      <c r="A305" s="35" t="s">
        <v>56</v>
      </c>
      <c r="E305" s="39" t="s">
        <v>57</v>
      </c>
    </row>
    <row r="306" spans="1:5" ht="12.75">
      <c r="A306" s="35" t="s">
        <v>58</v>
      </c>
      <c r="E306" s="40" t="s">
        <v>57</v>
      </c>
    </row>
    <row r="307" spans="1:5" ht="12.75">
      <c r="A307" t="s">
        <v>59</v>
      </c>
      <c r="E307" s="39" t="s">
        <v>60</v>
      </c>
    </row>
    <row r="308" spans="1:16" ht="25.5">
      <c r="A308" t="s">
        <v>49</v>
      </c>
      <c r="B308" s="34" t="s">
        <v>150</v>
      </c>
      <c r="C308" s="34" t="s">
        <v>295</v>
      </c>
      <c r="D308" s="35" t="s">
        <v>50</v>
      </c>
      <c r="E308" s="6" t="s">
        <v>296</v>
      </c>
      <c r="F308" s="36" t="s">
        <v>106</v>
      </c>
      <c r="G308" s="37">
        <v>1</v>
      </c>
      <c r="H308" s="36">
        <v>0</v>
      </c>
      <c r="I308" s="36">
        <f>ROUND(G308*H308,6)</f>
      </c>
      <c r="L308" s="38">
        <v>0</v>
      </c>
      <c r="M308" s="32">
        <f>ROUND(ROUND(L308,2)*ROUND(G308,3),2)</f>
      </c>
      <c r="N308" s="36" t="s">
        <v>55</v>
      </c>
      <c r="O308">
        <f>(M308*21)/100</f>
      </c>
      <c r="P308" t="s">
        <v>27</v>
      </c>
    </row>
    <row r="309" spans="1:5" ht="12.75">
      <c r="A309" s="35" t="s">
        <v>56</v>
      </c>
      <c r="E309" s="39" t="s">
        <v>297</v>
      </c>
    </row>
    <row r="310" spans="1:5" ht="12.75">
      <c r="A310" s="35" t="s">
        <v>58</v>
      </c>
      <c r="E310" s="40" t="s">
        <v>57</v>
      </c>
    </row>
    <row r="311" spans="1:5" ht="12.75">
      <c r="A311" t="s">
        <v>59</v>
      </c>
      <c r="E311" s="39" t="s">
        <v>60</v>
      </c>
    </row>
    <row r="312" spans="1:16" ht="12.75">
      <c r="A312" t="s">
        <v>49</v>
      </c>
      <c r="B312" s="34" t="s">
        <v>298</v>
      </c>
      <c r="C312" s="34" t="s">
        <v>299</v>
      </c>
      <c r="D312" s="35" t="s">
        <v>50</v>
      </c>
      <c r="E312" s="6" t="s">
        <v>300</v>
      </c>
      <c r="F312" s="36" t="s">
        <v>106</v>
      </c>
      <c r="G312" s="37">
        <v>1</v>
      </c>
      <c r="H312" s="36">
        <v>0</v>
      </c>
      <c r="I312" s="36">
        <f>ROUND(G312*H312,6)</f>
      </c>
      <c r="L312" s="38">
        <v>0</v>
      </c>
      <c r="M312" s="32">
        <f>ROUND(ROUND(L312,2)*ROUND(G312,3),2)</f>
      </c>
      <c r="N312" s="36" t="s">
        <v>55</v>
      </c>
      <c r="O312">
        <f>(M312*21)/100</f>
      </c>
      <c r="P312" t="s">
        <v>27</v>
      </c>
    </row>
    <row r="313" spans="1:5" ht="12.75">
      <c r="A313" s="35" t="s">
        <v>56</v>
      </c>
      <c r="E313" s="39" t="s">
        <v>57</v>
      </c>
    </row>
    <row r="314" spans="1:5" ht="12.75">
      <c r="A314" s="35" t="s">
        <v>58</v>
      </c>
      <c r="E314" s="40" t="s">
        <v>57</v>
      </c>
    </row>
    <row r="315" spans="1:5" ht="12.75">
      <c r="A315" t="s">
        <v>59</v>
      </c>
      <c r="E315" s="39" t="s">
        <v>60</v>
      </c>
    </row>
    <row r="316" spans="1:16" ht="12.75">
      <c r="A316" t="s">
        <v>49</v>
      </c>
      <c r="B316" s="34" t="s">
        <v>301</v>
      </c>
      <c r="C316" s="34" t="s">
        <v>302</v>
      </c>
      <c r="D316" s="35" t="s">
        <v>50</v>
      </c>
      <c r="E316" s="6" t="s">
        <v>303</v>
      </c>
      <c r="F316" s="36" t="s">
        <v>106</v>
      </c>
      <c r="G316" s="37">
        <v>2</v>
      </c>
      <c r="H316" s="36">
        <v>0</v>
      </c>
      <c r="I316" s="36">
        <f>ROUND(G316*H316,6)</f>
      </c>
      <c r="L316" s="38">
        <v>0</v>
      </c>
      <c r="M316" s="32">
        <f>ROUND(ROUND(L316,2)*ROUND(G316,3),2)</f>
      </c>
      <c r="N316" s="36" t="s">
        <v>55</v>
      </c>
      <c r="O316">
        <f>(M316*21)/100</f>
      </c>
      <c r="P316" t="s">
        <v>27</v>
      </c>
    </row>
    <row r="317" spans="1:5" ht="12.75">
      <c r="A317" s="35" t="s">
        <v>56</v>
      </c>
      <c r="E317" s="39" t="s">
        <v>304</v>
      </c>
    </row>
    <row r="318" spans="1:5" ht="12.75">
      <c r="A318" s="35" t="s">
        <v>58</v>
      </c>
      <c r="E318" s="40" t="s">
        <v>57</v>
      </c>
    </row>
    <row r="319" spans="1:5" ht="12.75">
      <c r="A319" t="s">
        <v>59</v>
      </c>
      <c r="E319" s="39" t="s">
        <v>60</v>
      </c>
    </row>
    <row r="320" spans="1:16" ht="12.75">
      <c r="A320" t="s">
        <v>49</v>
      </c>
      <c r="B320" s="34" t="s">
        <v>305</v>
      </c>
      <c r="C320" s="34" t="s">
        <v>306</v>
      </c>
      <c r="D320" s="35" t="s">
        <v>50</v>
      </c>
      <c r="E320" s="6" t="s">
        <v>307</v>
      </c>
      <c r="F320" s="36" t="s">
        <v>106</v>
      </c>
      <c r="G320" s="37">
        <v>2</v>
      </c>
      <c r="H320" s="36">
        <v>0</v>
      </c>
      <c r="I320" s="36">
        <f>ROUND(G320*H320,6)</f>
      </c>
      <c r="L320" s="38">
        <v>0</v>
      </c>
      <c r="M320" s="32">
        <f>ROUND(ROUND(L320,2)*ROUND(G320,3),2)</f>
      </c>
      <c r="N320" s="36" t="s">
        <v>55</v>
      </c>
      <c r="O320">
        <f>(M320*21)/100</f>
      </c>
      <c r="P320" t="s">
        <v>27</v>
      </c>
    </row>
    <row r="321" spans="1:5" ht="12.75">
      <c r="A321" s="35" t="s">
        <v>56</v>
      </c>
      <c r="E321" s="39" t="s">
        <v>57</v>
      </c>
    </row>
    <row r="322" spans="1:5" ht="12.75">
      <c r="A322" s="35" t="s">
        <v>58</v>
      </c>
      <c r="E322" s="40" t="s">
        <v>57</v>
      </c>
    </row>
    <row r="323" spans="1:5" ht="12.75">
      <c r="A323" t="s">
        <v>59</v>
      </c>
      <c r="E323" s="39" t="s">
        <v>60</v>
      </c>
    </row>
    <row r="324" spans="1:16" ht="12.75">
      <c r="A324" t="s">
        <v>49</v>
      </c>
      <c r="B324" s="34" t="s">
        <v>308</v>
      </c>
      <c r="C324" s="34" t="s">
        <v>309</v>
      </c>
      <c r="D324" s="35" t="s">
        <v>50</v>
      </c>
      <c r="E324" s="6" t="s">
        <v>310</v>
      </c>
      <c r="F324" s="36" t="s">
        <v>106</v>
      </c>
      <c r="G324" s="37">
        <v>5</v>
      </c>
      <c r="H324" s="36">
        <v>0</v>
      </c>
      <c r="I324" s="36">
        <f>ROUND(G324*H324,6)</f>
      </c>
      <c r="L324" s="38">
        <v>0</v>
      </c>
      <c r="M324" s="32">
        <f>ROUND(ROUND(L324,2)*ROUND(G324,3),2)</f>
      </c>
      <c r="N324" s="36" t="s">
        <v>55</v>
      </c>
      <c r="O324">
        <f>(M324*21)/100</f>
      </c>
      <c r="P324" t="s">
        <v>27</v>
      </c>
    </row>
    <row r="325" spans="1:5" ht="12.75">
      <c r="A325" s="35" t="s">
        <v>56</v>
      </c>
      <c r="E325" s="39" t="s">
        <v>304</v>
      </c>
    </row>
    <row r="326" spans="1:5" ht="12.75">
      <c r="A326" s="35" t="s">
        <v>58</v>
      </c>
      <c r="E326" s="40" t="s">
        <v>57</v>
      </c>
    </row>
    <row r="327" spans="1:5" ht="12.75">
      <c r="A327" t="s">
        <v>59</v>
      </c>
      <c r="E327" s="39" t="s">
        <v>60</v>
      </c>
    </row>
    <row r="328" spans="1:16" ht="12.75">
      <c r="A328" t="s">
        <v>49</v>
      </c>
      <c r="B328" s="34" t="s">
        <v>311</v>
      </c>
      <c r="C328" s="34" t="s">
        <v>312</v>
      </c>
      <c r="D328" s="35" t="s">
        <v>50</v>
      </c>
      <c r="E328" s="6" t="s">
        <v>313</v>
      </c>
      <c r="F328" s="36" t="s">
        <v>106</v>
      </c>
      <c r="G328" s="37">
        <v>5</v>
      </c>
      <c r="H328" s="36">
        <v>0</v>
      </c>
      <c r="I328" s="36">
        <f>ROUND(G328*H328,6)</f>
      </c>
      <c r="L328" s="38">
        <v>0</v>
      </c>
      <c r="M328" s="32">
        <f>ROUND(ROUND(L328,2)*ROUND(G328,3),2)</f>
      </c>
      <c r="N328" s="36" t="s">
        <v>55</v>
      </c>
      <c r="O328">
        <f>(M328*21)/100</f>
      </c>
      <c r="P328" t="s">
        <v>27</v>
      </c>
    </row>
    <row r="329" spans="1:5" ht="12.75">
      <c r="A329" s="35" t="s">
        <v>56</v>
      </c>
      <c r="E329" s="39" t="s">
        <v>57</v>
      </c>
    </row>
    <row r="330" spans="1:5" ht="12.75">
      <c r="A330" s="35" t="s">
        <v>58</v>
      </c>
      <c r="E330" s="40" t="s">
        <v>57</v>
      </c>
    </row>
    <row r="331" spans="1:5" ht="12.75">
      <c r="A331" t="s">
        <v>59</v>
      </c>
      <c r="E331" s="39" t="s">
        <v>60</v>
      </c>
    </row>
    <row r="332" spans="1:16" ht="12.75">
      <c r="A332" t="s">
        <v>49</v>
      </c>
      <c r="B332" s="34" t="s">
        <v>314</v>
      </c>
      <c r="C332" s="34" t="s">
        <v>315</v>
      </c>
      <c r="D332" s="35" t="s">
        <v>50</v>
      </c>
      <c r="E332" s="6" t="s">
        <v>316</v>
      </c>
      <c r="F332" s="36" t="s">
        <v>106</v>
      </c>
      <c r="G332" s="37">
        <v>2</v>
      </c>
      <c r="H332" s="36">
        <v>0</v>
      </c>
      <c r="I332" s="36">
        <f>ROUND(G332*H332,6)</f>
      </c>
      <c r="L332" s="38">
        <v>0</v>
      </c>
      <c r="M332" s="32">
        <f>ROUND(ROUND(L332,2)*ROUND(G332,3),2)</f>
      </c>
      <c r="N332" s="36" t="s">
        <v>55</v>
      </c>
      <c r="O332">
        <f>(M332*21)/100</f>
      </c>
      <c r="P332" t="s">
        <v>27</v>
      </c>
    </row>
    <row r="333" spans="1:5" ht="12.75">
      <c r="A333" s="35" t="s">
        <v>56</v>
      </c>
      <c r="E333" s="39" t="s">
        <v>57</v>
      </c>
    </row>
    <row r="334" spans="1:5" ht="12.75">
      <c r="A334" s="35" t="s">
        <v>58</v>
      </c>
      <c r="E334" s="40" t="s">
        <v>57</v>
      </c>
    </row>
    <row r="335" spans="1:5" ht="12.75">
      <c r="A335" t="s">
        <v>59</v>
      </c>
      <c r="E335" s="39" t="s">
        <v>60</v>
      </c>
    </row>
    <row r="336" spans="1:16" ht="12.75">
      <c r="A336" t="s">
        <v>49</v>
      </c>
      <c r="B336" s="34" t="s">
        <v>317</v>
      </c>
      <c r="C336" s="34" t="s">
        <v>318</v>
      </c>
      <c r="D336" s="35" t="s">
        <v>50</v>
      </c>
      <c r="E336" s="6" t="s">
        <v>319</v>
      </c>
      <c r="F336" s="36" t="s">
        <v>106</v>
      </c>
      <c r="G336" s="37">
        <v>2</v>
      </c>
      <c r="H336" s="36">
        <v>0</v>
      </c>
      <c r="I336" s="36">
        <f>ROUND(G336*H336,6)</f>
      </c>
      <c r="L336" s="38">
        <v>0</v>
      </c>
      <c r="M336" s="32">
        <f>ROUND(ROUND(L336,2)*ROUND(G336,3),2)</f>
      </c>
      <c r="N336" s="36" t="s">
        <v>55</v>
      </c>
      <c r="O336">
        <f>(M336*21)/100</f>
      </c>
      <c r="P336" t="s">
        <v>27</v>
      </c>
    </row>
    <row r="337" spans="1:5" ht="12.75">
      <c r="A337" s="35" t="s">
        <v>56</v>
      </c>
      <c r="E337" s="39" t="s">
        <v>57</v>
      </c>
    </row>
    <row r="338" spans="1:5" ht="12.75">
      <c r="A338" s="35" t="s">
        <v>58</v>
      </c>
      <c r="E338" s="40" t="s">
        <v>57</v>
      </c>
    </row>
    <row r="339" spans="1:5" ht="12.75">
      <c r="A339" t="s">
        <v>59</v>
      </c>
      <c r="E339" s="39" t="s">
        <v>60</v>
      </c>
    </row>
    <row r="340" spans="1:16" ht="12.75">
      <c r="A340" t="s">
        <v>49</v>
      </c>
      <c r="B340" s="34" t="s">
        <v>320</v>
      </c>
      <c r="C340" s="34" t="s">
        <v>321</v>
      </c>
      <c r="D340" s="35" t="s">
        <v>50</v>
      </c>
      <c r="E340" s="6" t="s">
        <v>322</v>
      </c>
      <c r="F340" s="36" t="s">
        <v>106</v>
      </c>
      <c r="G340" s="37">
        <v>1</v>
      </c>
      <c r="H340" s="36">
        <v>0</v>
      </c>
      <c r="I340" s="36">
        <f>ROUND(G340*H340,6)</f>
      </c>
      <c r="L340" s="38">
        <v>0</v>
      </c>
      <c r="M340" s="32">
        <f>ROUND(ROUND(L340,2)*ROUND(G340,3),2)</f>
      </c>
      <c r="N340" s="36" t="s">
        <v>55</v>
      </c>
      <c r="O340">
        <f>(M340*21)/100</f>
      </c>
      <c r="P340" t="s">
        <v>27</v>
      </c>
    </row>
    <row r="341" spans="1:5" ht="12.75">
      <c r="A341" s="35" t="s">
        <v>56</v>
      </c>
      <c r="E341" s="39" t="s">
        <v>57</v>
      </c>
    </row>
    <row r="342" spans="1:5" ht="12.75">
      <c r="A342" s="35" t="s">
        <v>58</v>
      </c>
      <c r="E342" s="40" t="s">
        <v>57</v>
      </c>
    </row>
    <row r="343" spans="1:5" ht="12.75">
      <c r="A343" t="s">
        <v>59</v>
      </c>
      <c r="E343" s="39" t="s">
        <v>60</v>
      </c>
    </row>
    <row r="344" spans="1:16" ht="12.75">
      <c r="A344" t="s">
        <v>49</v>
      </c>
      <c r="B344" s="34" t="s">
        <v>323</v>
      </c>
      <c r="C344" s="34" t="s">
        <v>324</v>
      </c>
      <c r="D344" s="35" t="s">
        <v>50</v>
      </c>
      <c r="E344" s="6" t="s">
        <v>325</v>
      </c>
      <c r="F344" s="36" t="s">
        <v>106</v>
      </c>
      <c r="G344" s="37">
        <v>1</v>
      </c>
      <c r="H344" s="36">
        <v>0</v>
      </c>
      <c r="I344" s="36">
        <f>ROUND(G344*H344,6)</f>
      </c>
      <c r="L344" s="38">
        <v>0</v>
      </c>
      <c r="M344" s="32">
        <f>ROUND(ROUND(L344,2)*ROUND(G344,3),2)</f>
      </c>
      <c r="N344" s="36" t="s">
        <v>55</v>
      </c>
      <c r="O344">
        <f>(M344*21)/100</f>
      </c>
      <c r="P344" t="s">
        <v>27</v>
      </c>
    </row>
    <row r="345" spans="1:5" ht="12.75">
      <c r="A345" s="35" t="s">
        <v>56</v>
      </c>
      <c r="E345" s="39" t="s">
        <v>57</v>
      </c>
    </row>
    <row r="346" spans="1:5" ht="12.75">
      <c r="A346" s="35" t="s">
        <v>58</v>
      </c>
      <c r="E346" s="40" t="s">
        <v>57</v>
      </c>
    </row>
    <row r="347" spans="1:5" ht="12.75">
      <c r="A347" t="s">
        <v>59</v>
      </c>
      <c r="E347" s="39" t="s">
        <v>60</v>
      </c>
    </row>
    <row r="348" spans="1:16" ht="12.75">
      <c r="A348" t="s">
        <v>49</v>
      </c>
      <c r="B348" s="34" t="s">
        <v>326</v>
      </c>
      <c r="C348" s="34" t="s">
        <v>327</v>
      </c>
      <c r="D348" s="35" t="s">
        <v>50</v>
      </c>
      <c r="E348" s="6" t="s">
        <v>328</v>
      </c>
      <c r="F348" s="36" t="s">
        <v>106</v>
      </c>
      <c r="G348" s="37">
        <v>100</v>
      </c>
      <c r="H348" s="36">
        <v>0</v>
      </c>
      <c r="I348" s="36">
        <f>ROUND(G348*H348,6)</f>
      </c>
      <c r="L348" s="38">
        <v>0</v>
      </c>
      <c r="M348" s="32">
        <f>ROUND(ROUND(L348,2)*ROUND(G348,3),2)</f>
      </c>
      <c r="N348" s="36" t="s">
        <v>55</v>
      </c>
      <c r="O348">
        <f>(M348*21)/100</f>
      </c>
      <c r="P348" t="s">
        <v>27</v>
      </c>
    </row>
    <row r="349" spans="1:5" ht="12.75">
      <c r="A349" s="35" t="s">
        <v>56</v>
      </c>
      <c r="E349" s="39" t="s">
        <v>57</v>
      </c>
    </row>
    <row r="350" spans="1:5" ht="12.75">
      <c r="A350" s="35" t="s">
        <v>58</v>
      </c>
      <c r="E350" s="40" t="s">
        <v>57</v>
      </c>
    </row>
    <row r="351" spans="1:5" ht="12.75">
      <c r="A351" t="s">
        <v>59</v>
      </c>
      <c r="E351" s="39" t="s">
        <v>60</v>
      </c>
    </row>
    <row r="352" spans="1:16" ht="12.75">
      <c r="A352" t="s">
        <v>49</v>
      </c>
      <c r="B352" s="34" t="s">
        <v>329</v>
      </c>
      <c r="C352" s="34" t="s">
        <v>330</v>
      </c>
      <c r="D352" s="35" t="s">
        <v>50</v>
      </c>
      <c r="E352" s="6" t="s">
        <v>331</v>
      </c>
      <c r="F352" s="36" t="s">
        <v>332</v>
      </c>
      <c r="G352" s="37">
        <v>50</v>
      </c>
      <c r="H352" s="36">
        <v>0</v>
      </c>
      <c r="I352" s="36">
        <f>ROUND(G352*H352,6)</f>
      </c>
      <c r="L352" s="38">
        <v>0</v>
      </c>
      <c r="M352" s="32">
        <f>ROUND(ROUND(L352,2)*ROUND(G352,3),2)</f>
      </c>
      <c r="N352" s="36" t="s">
        <v>55</v>
      </c>
      <c r="O352">
        <f>(M352*21)/100</f>
      </c>
      <c r="P352" t="s">
        <v>27</v>
      </c>
    </row>
    <row r="353" spans="1:5" ht="12.75">
      <c r="A353" s="35" t="s">
        <v>56</v>
      </c>
      <c r="E353" s="39" t="s">
        <v>57</v>
      </c>
    </row>
    <row r="354" spans="1:5" ht="12.75">
      <c r="A354" s="35" t="s">
        <v>58</v>
      </c>
      <c r="E354" s="40" t="s">
        <v>57</v>
      </c>
    </row>
    <row r="355" spans="1:5" ht="12.75">
      <c r="A355" t="s">
        <v>59</v>
      </c>
      <c r="E355" s="39" t="s">
        <v>60</v>
      </c>
    </row>
    <row r="356" spans="1:16" ht="12.75">
      <c r="A356" t="s">
        <v>49</v>
      </c>
      <c r="B356" s="34" t="s">
        <v>333</v>
      </c>
      <c r="C356" s="34" t="s">
        <v>334</v>
      </c>
      <c r="D356" s="35" t="s">
        <v>50</v>
      </c>
      <c r="E356" s="6" t="s">
        <v>335</v>
      </c>
      <c r="F356" s="36" t="s">
        <v>106</v>
      </c>
      <c r="G356" s="37">
        <v>2</v>
      </c>
      <c r="H356" s="36">
        <v>0</v>
      </c>
      <c r="I356" s="36">
        <f>ROUND(G356*H356,6)</f>
      </c>
      <c r="L356" s="38">
        <v>0</v>
      </c>
      <c r="M356" s="32">
        <f>ROUND(ROUND(L356,2)*ROUND(G356,3),2)</f>
      </c>
      <c r="N356" s="36" t="s">
        <v>55</v>
      </c>
      <c r="O356">
        <f>(M356*21)/100</f>
      </c>
      <c r="P356" t="s">
        <v>27</v>
      </c>
    </row>
    <row r="357" spans="1:5" ht="12.75">
      <c r="A357" s="35" t="s">
        <v>56</v>
      </c>
      <c r="E357" s="39" t="s">
        <v>57</v>
      </c>
    </row>
    <row r="358" spans="1:5" ht="12.75">
      <c r="A358" s="35" t="s">
        <v>58</v>
      </c>
      <c r="E358" s="40" t="s">
        <v>336</v>
      </c>
    </row>
    <row r="359" spans="1:5" ht="12.75">
      <c r="A359" t="s">
        <v>59</v>
      </c>
      <c r="E359" s="39" t="s">
        <v>60</v>
      </c>
    </row>
    <row r="360" spans="1:16" ht="25.5">
      <c r="A360" t="s">
        <v>49</v>
      </c>
      <c r="B360" s="34" t="s">
        <v>337</v>
      </c>
      <c r="C360" s="34" t="s">
        <v>338</v>
      </c>
      <c r="D360" s="35" t="s">
        <v>50</v>
      </c>
      <c r="E360" s="6" t="s">
        <v>339</v>
      </c>
      <c r="F360" s="36" t="s">
        <v>106</v>
      </c>
      <c r="G360" s="37">
        <v>2</v>
      </c>
      <c r="H360" s="36">
        <v>0</v>
      </c>
      <c r="I360" s="36">
        <f>ROUND(G360*H360,6)</f>
      </c>
      <c r="L360" s="38">
        <v>0</v>
      </c>
      <c r="M360" s="32">
        <f>ROUND(ROUND(L360,2)*ROUND(G360,3),2)</f>
      </c>
      <c r="N360" s="36" t="s">
        <v>55</v>
      </c>
      <c r="O360">
        <f>(M360*21)/100</f>
      </c>
      <c r="P360" t="s">
        <v>27</v>
      </c>
    </row>
    <row r="361" spans="1:5" ht="12.75">
      <c r="A361" s="35" t="s">
        <v>56</v>
      </c>
      <c r="E361" s="39" t="s">
        <v>57</v>
      </c>
    </row>
    <row r="362" spans="1:5" ht="12.75">
      <c r="A362" s="35" t="s">
        <v>58</v>
      </c>
      <c r="E362" s="40" t="s">
        <v>57</v>
      </c>
    </row>
    <row r="363" spans="1:5" ht="12.75">
      <c r="A363" t="s">
        <v>59</v>
      </c>
      <c r="E363" s="39" t="s">
        <v>60</v>
      </c>
    </row>
    <row r="364" spans="1:16" ht="12.75">
      <c r="A364" t="s">
        <v>49</v>
      </c>
      <c r="B364" s="34" t="s">
        <v>340</v>
      </c>
      <c r="C364" s="34" t="s">
        <v>341</v>
      </c>
      <c r="D364" s="35" t="s">
        <v>50</v>
      </c>
      <c r="E364" s="6" t="s">
        <v>342</v>
      </c>
      <c r="F364" s="36" t="s">
        <v>332</v>
      </c>
      <c r="G364" s="37">
        <v>200</v>
      </c>
      <c r="H364" s="36">
        <v>0</v>
      </c>
      <c r="I364" s="36">
        <f>ROUND(G364*H364,6)</f>
      </c>
      <c r="L364" s="38">
        <v>0</v>
      </c>
      <c r="M364" s="32">
        <f>ROUND(ROUND(L364,2)*ROUND(G364,3),2)</f>
      </c>
      <c r="N364" s="36" t="s">
        <v>55</v>
      </c>
      <c r="O364">
        <f>(M364*21)/100</f>
      </c>
      <c r="P364" t="s">
        <v>27</v>
      </c>
    </row>
    <row r="365" spans="1:5" ht="12.75">
      <c r="A365" s="35" t="s">
        <v>56</v>
      </c>
      <c r="E365" s="39" t="s">
        <v>57</v>
      </c>
    </row>
    <row r="366" spans="1:5" ht="12.75">
      <c r="A366" s="35" t="s">
        <v>58</v>
      </c>
      <c r="E366" s="40" t="s">
        <v>57</v>
      </c>
    </row>
    <row r="367" spans="1:5" ht="12.75">
      <c r="A367" t="s">
        <v>59</v>
      </c>
      <c r="E367" s="39" t="s">
        <v>60</v>
      </c>
    </row>
    <row r="368" spans="1:16" ht="12.75">
      <c r="A368" t="s">
        <v>49</v>
      </c>
      <c r="B368" s="34" t="s">
        <v>343</v>
      </c>
      <c r="C368" s="34" t="s">
        <v>344</v>
      </c>
      <c r="D368" s="35" t="s">
        <v>50</v>
      </c>
      <c r="E368" s="6" t="s">
        <v>345</v>
      </c>
      <c r="F368" s="36" t="s">
        <v>106</v>
      </c>
      <c r="G368" s="37">
        <v>2</v>
      </c>
      <c r="H368" s="36">
        <v>0</v>
      </c>
      <c r="I368" s="36">
        <f>ROUND(G368*H368,6)</f>
      </c>
      <c r="L368" s="38">
        <v>0</v>
      </c>
      <c r="M368" s="32">
        <f>ROUND(ROUND(L368,2)*ROUND(G368,3),2)</f>
      </c>
      <c r="N368" s="36" t="s">
        <v>55</v>
      </c>
      <c r="O368">
        <f>(M368*21)/100</f>
      </c>
      <c r="P368" t="s">
        <v>27</v>
      </c>
    </row>
    <row r="369" spans="1:5" ht="12.75">
      <c r="A369" s="35" t="s">
        <v>56</v>
      </c>
      <c r="E369" s="39" t="s">
        <v>57</v>
      </c>
    </row>
    <row r="370" spans="1:5" ht="12.75">
      <c r="A370" s="35" t="s">
        <v>58</v>
      </c>
      <c r="E370" s="40" t="s">
        <v>57</v>
      </c>
    </row>
    <row r="371" spans="1:5" ht="12.75">
      <c r="A371" t="s">
        <v>59</v>
      </c>
      <c r="E371" s="39" t="s">
        <v>60</v>
      </c>
    </row>
    <row r="372" spans="1:16" ht="12.75">
      <c r="A372" t="s">
        <v>49</v>
      </c>
      <c r="B372" s="34" t="s">
        <v>346</v>
      </c>
      <c r="C372" s="34" t="s">
        <v>347</v>
      </c>
      <c r="D372" s="35" t="s">
        <v>50</v>
      </c>
      <c r="E372" s="6" t="s">
        <v>348</v>
      </c>
      <c r="F372" s="36" t="s">
        <v>106</v>
      </c>
      <c r="G372" s="37">
        <v>1</v>
      </c>
      <c r="H372" s="36">
        <v>0</v>
      </c>
      <c r="I372" s="36">
        <f>ROUND(G372*H372,6)</f>
      </c>
      <c r="L372" s="38">
        <v>0</v>
      </c>
      <c r="M372" s="32">
        <f>ROUND(ROUND(L372,2)*ROUND(G372,3),2)</f>
      </c>
      <c r="N372" s="36" t="s">
        <v>55</v>
      </c>
      <c r="O372">
        <f>(M372*21)/100</f>
      </c>
      <c r="P372" t="s">
        <v>27</v>
      </c>
    </row>
    <row r="373" spans="1:5" ht="12.75">
      <c r="A373" s="35" t="s">
        <v>56</v>
      </c>
      <c r="E373" s="39" t="s">
        <v>57</v>
      </c>
    </row>
    <row r="374" spans="1:5" ht="12.75">
      <c r="A374" s="35" t="s">
        <v>58</v>
      </c>
      <c r="E374" s="40" t="s">
        <v>349</v>
      </c>
    </row>
    <row r="375" spans="1:5" ht="12.75">
      <c r="A375" t="s">
        <v>59</v>
      </c>
      <c r="E375" s="39" t="s">
        <v>60</v>
      </c>
    </row>
    <row r="376" spans="1:16" ht="12.75">
      <c r="A376" t="s">
        <v>49</v>
      </c>
      <c r="B376" s="34" t="s">
        <v>350</v>
      </c>
      <c r="C376" s="34" t="s">
        <v>351</v>
      </c>
      <c r="D376" s="35" t="s">
        <v>50</v>
      </c>
      <c r="E376" s="6" t="s">
        <v>352</v>
      </c>
      <c r="F376" s="36" t="s">
        <v>353</v>
      </c>
      <c r="G376" s="37">
        <v>15.395</v>
      </c>
      <c r="H376" s="36">
        <v>0</v>
      </c>
      <c r="I376" s="36">
        <f>ROUND(G376*H376,6)</f>
      </c>
      <c r="L376" s="38">
        <v>0</v>
      </c>
      <c r="M376" s="32">
        <f>ROUND(ROUND(L376,2)*ROUND(G376,3),2)</f>
      </c>
      <c r="N376" s="36" t="s">
        <v>55</v>
      </c>
      <c r="O376">
        <f>(M376*21)/100</f>
      </c>
      <c r="P376" t="s">
        <v>27</v>
      </c>
    </row>
    <row r="377" spans="1:5" ht="12.75">
      <c r="A377" s="35" t="s">
        <v>56</v>
      </c>
      <c r="E377" s="39" t="s">
        <v>57</v>
      </c>
    </row>
    <row r="378" spans="1:5" ht="12.75">
      <c r="A378" s="35" t="s">
        <v>58</v>
      </c>
      <c r="E378" s="40" t="s">
        <v>185</v>
      </c>
    </row>
    <row r="379" spans="1:5" ht="12.75">
      <c r="A379" t="s">
        <v>59</v>
      </c>
      <c r="E379" s="39" t="s">
        <v>60</v>
      </c>
    </row>
    <row r="380" spans="1:16" ht="25.5">
      <c r="A380" t="s">
        <v>49</v>
      </c>
      <c r="B380" s="34" t="s">
        <v>354</v>
      </c>
      <c r="C380" s="34" t="s">
        <v>355</v>
      </c>
      <c r="D380" s="35" t="s">
        <v>50</v>
      </c>
      <c r="E380" s="6" t="s">
        <v>356</v>
      </c>
      <c r="F380" s="36" t="s">
        <v>91</v>
      </c>
      <c r="G380" s="37">
        <v>3085</v>
      </c>
      <c r="H380" s="36">
        <v>0</v>
      </c>
      <c r="I380" s="36">
        <f>ROUND(G380*H380,6)</f>
      </c>
      <c r="L380" s="38">
        <v>0</v>
      </c>
      <c r="M380" s="32">
        <f>ROUND(ROUND(L380,2)*ROUND(G380,3),2)</f>
      </c>
      <c r="N380" s="36" t="s">
        <v>55</v>
      </c>
      <c r="O380">
        <f>(M380*21)/100</f>
      </c>
      <c r="P380" t="s">
        <v>27</v>
      </c>
    </row>
    <row r="381" spans="1:5" ht="12.75">
      <c r="A381" s="35" t="s">
        <v>56</v>
      </c>
      <c r="E381" s="39" t="s">
        <v>57</v>
      </c>
    </row>
    <row r="382" spans="1:5" ht="12.75">
      <c r="A382" s="35" t="s">
        <v>58</v>
      </c>
      <c r="E382" s="40" t="s">
        <v>185</v>
      </c>
    </row>
    <row r="383" spans="1:5" ht="12.75">
      <c r="A383" t="s">
        <v>59</v>
      </c>
      <c r="E383" s="39" t="s">
        <v>60</v>
      </c>
    </row>
    <row r="384" spans="1:16" ht="12.75">
      <c r="A384" t="s">
        <v>49</v>
      </c>
      <c r="B384" s="34" t="s">
        <v>357</v>
      </c>
      <c r="C384" s="34" t="s">
        <v>358</v>
      </c>
      <c r="D384" s="35" t="s">
        <v>50</v>
      </c>
      <c r="E384" s="6" t="s">
        <v>359</v>
      </c>
      <c r="F384" s="36" t="s">
        <v>91</v>
      </c>
      <c r="G384" s="37">
        <v>6040</v>
      </c>
      <c r="H384" s="36">
        <v>0</v>
      </c>
      <c r="I384" s="36">
        <f>ROUND(G384*H384,6)</f>
      </c>
      <c r="L384" s="38">
        <v>0</v>
      </c>
      <c r="M384" s="32">
        <f>ROUND(ROUND(L384,2)*ROUND(G384,3),2)</f>
      </c>
      <c r="N384" s="36" t="s">
        <v>55</v>
      </c>
      <c r="O384">
        <f>(M384*21)/100</f>
      </c>
      <c r="P384" t="s">
        <v>27</v>
      </c>
    </row>
    <row r="385" spans="1:5" ht="12.75">
      <c r="A385" s="35" t="s">
        <v>56</v>
      </c>
      <c r="E385" s="39" t="s">
        <v>57</v>
      </c>
    </row>
    <row r="386" spans="1:5" ht="12.75">
      <c r="A386" s="35" t="s">
        <v>58</v>
      </c>
      <c r="E386" s="40" t="s">
        <v>57</v>
      </c>
    </row>
    <row r="387" spans="1:5" ht="12.75">
      <c r="A387" t="s">
        <v>59</v>
      </c>
      <c r="E387" s="39" t="s">
        <v>60</v>
      </c>
    </row>
    <row r="388" spans="1:16" ht="12.75">
      <c r="A388" t="s">
        <v>49</v>
      </c>
      <c r="B388" s="34" t="s">
        <v>360</v>
      </c>
      <c r="C388" s="34" t="s">
        <v>361</v>
      </c>
      <c r="D388" s="35" t="s">
        <v>50</v>
      </c>
      <c r="E388" s="6" t="s">
        <v>362</v>
      </c>
      <c r="F388" s="36" t="s">
        <v>91</v>
      </c>
      <c r="G388" s="37">
        <v>6040</v>
      </c>
      <c r="H388" s="36">
        <v>0</v>
      </c>
      <c r="I388" s="36">
        <f>ROUND(G388*H388,6)</f>
      </c>
      <c r="L388" s="38">
        <v>0</v>
      </c>
      <c r="M388" s="32">
        <f>ROUND(ROUND(L388,2)*ROUND(G388,3),2)</f>
      </c>
      <c r="N388" s="36" t="s">
        <v>55</v>
      </c>
      <c r="O388">
        <f>(M388*21)/100</f>
      </c>
      <c r="P388" t="s">
        <v>27</v>
      </c>
    </row>
    <row r="389" spans="1:5" ht="12.75">
      <c r="A389" s="35" t="s">
        <v>56</v>
      </c>
      <c r="E389" s="39" t="s">
        <v>57</v>
      </c>
    </row>
    <row r="390" spans="1:5" ht="12.75">
      <c r="A390" s="35" t="s">
        <v>58</v>
      </c>
      <c r="E390" s="40" t="s">
        <v>57</v>
      </c>
    </row>
    <row r="391" spans="1:5" ht="12.75">
      <c r="A391" t="s">
        <v>59</v>
      </c>
      <c r="E391" s="39" t="s">
        <v>60</v>
      </c>
    </row>
    <row r="392" spans="1:16" ht="12.75">
      <c r="A392" t="s">
        <v>49</v>
      </c>
      <c r="B392" s="34" t="s">
        <v>363</v>
      </c>
      <c r="C392" s="34" t="s">
        <v>364</v>
      </c>
      <c r="D392" s="35" t="s">
        <v>50</v>
      </c>
      <c r="E392" s="6" t="s">
        <v>365</v>
      </c>
      <c r="F392" s="36" t="s">
        <v>366</v>
      </c>
      <c r="G392" s="37">
        <v>4</v>
      </c>
      <c r="H392" s="36">
        <v>0</v>
      </c>
      <c r="I392" s="36">
        <f>ROUND(G392*H392,6)</f>
      </c>
      <c r="L392" s="38">
        <v>0</v>
      </c>
      <c r="M392" s="32">
        <f>ROUND(ROUND(L392,2)*ROUND(G392,3),2)</f>
      </c>
      <c r="N392" s="36" t="s">
        <v>55</v>
      </c>
      <c r="O392">
        <f>(M392*21)/100</f>
      </c>
      <c r="P392" t="s">
        <v>27</v>
      </c>
    </row>
    <row r="393" spans="1:5" ht="12.75">
      <c r="A393" s="35" t="s">
        <v>56</v>
      </c>
      <c r="E393" s="39" t="s">
        <v>57</v>
      </c>
    </row>
    <row r="394" spans="1:5" ht="12.75">
      <c r="A394" s="35" t="s">
        <v>58</v>
      </c>
      <c r="E394" s="40" t="s">
        <v>57</v>
      </c>
    </row>
    <row r="395" spans="1:5" ht="12.75">
      <c r="A395" t="s">
        <v>59</v>
      </c>
      <c r="E395" s="39" t="s">
        <v>60</v>
      </c>
    </row>
    <row r="396" spans="1:16" ht="12.75">
      <c r="A396" t="s">
        <v>49</v>
      </c>
      <c r="B396" s="34" t="s">
        <v>367</v>
      </c>
      <c r="C396" s="34" t="s">
        <v>368</v>
      </c>
      <c r="D396" s="35" t="s">
        <v>50</v>
      </c>
      <c r="E396" s="6" t="s">
        <v>369</v>
      </c>
      <c r="F396" s="36" t="s">
        <v>91</v>
      </c>
      <c r="G396" s="37">
        <v>6040</v>
      </c>
      <c r="H396" s="36">
        <v>0</v>
      </c>
      <c r="I396" s="36">
        <f>ROUND(G396*H396,6)</f>
      </c>
      <c r="L396" s="38">
        <v>0</v>
      </c>
      <c r="M396" s="32">
        <f>ROUND(ROUND(L396,2)*ROUND(G396,3),2)</f>
      </c>
      <c r="N396" s="36" t="s">
        <v>55</v>
      </c>
      <c r="O396">
        <f>(M396*21)/100</f>
      </c>
      <c r="P396" t="s">
        <v>27</v>
      </c>
    </row>
    <row r="397" spans="1:5" ht="12.75">
      <c r="A397" s="35" t="s">
        <v>56</v>
      </c>
      <c r="E397" s="39" t="s">
        <v>57</v>
      </c>
    </row>
    <row r="398" spans="1:5" ht="12.75">
      <c r="A398" s="35" t="s">
        <v>58</v>
      </c>
      <c r="E398" s="40" t="s">
        <v>57</v>
      </c>
    </row>
    <row r="399" spans="1:5" ht="12.75">
      <c r="A399" t="s">
        <v>59</v>
      </c>
      <c r="E399" s="39" t="s">
        <v>60</v>
      </c>
    </row>
    <row r="400" spans="1:16" ht="12.75">
      <c r="A400" t="s">
        <v>49</v>
      </c>
      <c r="B400" s="34" t="s">
        <v>370</v>
      </c>
      <c r="C400" s="34" t="s">
        <v>371</v>
      </c>
      <c r="D400" s="35" t="s">
        <v>50</v>
      </c>
      <c r="E400" s="6" t="s">
        <v>372</v>
      </c>
      <c r="F400" s="36" t="s">
        <v>106</v>
      </c>
      <c r="G400" s="37">
        <v>125</v>
      </c>
      <c r="H400" s="36">
        <v>0</v>
      </c>
      <c r="I400" s="36">
        <f>ROUND(G400*H400,6)</f>
      </c>
      <c r="L400" s="38">
        <v>0</v>
      </c>
      <c r="M400" s="32">
        <f>ROUND(ROUND(L400,2)*ROUND(G400,3),2)</f>
      </c>
      <c r="N400" s="36" t="s">
        <v>55</v>
      </c>
      <c r="O400">
        <f>(M400*21)/100</f>
      </c>
      <c r="P400" t="s">
        <v>27</v>
      </c>
    </row>
    <row r="401" spans="1:5" ht="12.75">
      <c r="A401" s="35" t="s">
        <v>56</v>
      </c>
      <c r="E401" s="39" t="s">
        <v>57</v>
      </c>
    </row>
    <row r="402" spans="1:5" ht="12.75">
      <c r="A402" s="35" t="s">
        <v>58</v>
      </c>
      <c r="E402" s="40" t="s">
        <v>57</v>
      </c>
    </row>
    <row r="403" spans="1:5" ht="12.75">
      <c r="A403" t="s">
        <v>59</v>
      </c>
      <c r="E403" s="39" t="s">
        <v>60</v>
      </c>
    </row>
    <row r="404" spans="1:16" ht="12.75">
      <c r="A404" t="s">
        <v>49</v>
      </c>
      <c r="B404" s="34" t="s">
        <v>373</v>
      </c>
      <c r="C404" s="34" t="s">
        <v>374</v>
      </c>
      <c r="D404" s="35" t="s">
        <v>50</v>
      </c>
      <c r="E404" s="6" t="s">
        <v>375</v>
      </c>
      <c r="F404" s="36" t="s">
        <v>106</v>
      </c>
      <c r="G404" s="37">
        <v>125</v>
      </c>
      <c r="H404" s="36">
        <v>0</v>
      </c>
      <c r="I404" s="36">
        <f>ROUND(G404*H404,6)</f>
      </c>
      <c r="L404" s="38">
        <v>0</v>
      </c>
      <c r="M404" s="32">
        <f>ROUND(ROUND(L404,2)*ROUND(G404,3),2)</f>
      </c>
      <c r="N404" s="36" t="s">
        <v>55</v>
      </c>
      <c r="O404">
        <f>(M404*21)/100</f>
      </c>
      <c r="P404" t="s">
        <v>27</v>
      </c>
    </row>
    <row r="405" spans="1:5" ht="12.75">
      <c r="A405" s="35" t="s">
        <v>56</v>
      </c>
      <c r="E405" s="39" t="s">
        <v>57</v>
      </c>
    </row>
    <row r="406" spans="1:5" ht="12.75">
      <c r="A406" s="35" t="s">
        <v>58</v>
      </c>
      <c r="E406" s="40" t="s">
        <v>57</v>
      </c>
    </row>
    <row r="407" spans="1:5" ht="12.75">
      <c r="A407" t="s">
        <v>59</v>
      </c>
      <c r="E407" s="39" t="s">
        <v>60</v>
      </c>
    </row>
    <row r="408" spans="1:16" ht="12.75">
      <c r="A408" t="s">
        <v>49</v>
      </c>
      <c r="B408" s="34" t="s">
        <v>376</v>
      </c>
      <c r="C408" s="34" t="s">
        <v>377</v>
      </c>
      <c r="D408" s="35" t="s">
        <v>50</v>
      </c>
      <c r="E408" s="6" t="s">
        <v>378</v>
      </c>
      <c r="F408" s="36" t="s">
        <v>106</v>
      </c>
      <c r="G408" s="37">
        <v>4</v>
      </c>
      <c r="H408" s="36">
        <v>0</v>
      </c>
      <c r="I408" s="36">
        <f>ROUND(G408*H408,6)</f>
      </c>
      <c r="L408" s="38">
        <v>0</v>
      </c>
      <c r="M408" s="32">
        <f>ROUND(ROUND(L408,2)*ROUND(G408,3),2)</f>
      </c>
      <c r="N408" s="36" t="s">
        <v>55</v>
      </c>
      <c r="O408">
        <f>(M408*21)/100</f>
      </c>
      <c r="P408" t="s">
        <v>27</v>
      </c>
    </row>
    <row r="409" spans="1:5" ht="12.75">
      <c r="A409" s="35" t="s">
        <v>56</v>
      </c>
      <c r="E409" s="39" t="s">
        <v>379</v>
      </c>
    </row>
    <row r="410" spans="1:5" ht="12.75">
      <c r="A410" s="35" t="s">
        <v>58</v>
      </c>
      <c r="E410" s="40" t="s">
        <v>57</v>
      </c>
    </row>
    <row r="411" spans="1:5" ht="12.75">
      <c r="A411" t="s">
        <v>59</v>
      </c>
      <c r="E411" s="39" t="s">
        <v>60</v>
      </c>
    </row>
    <row r="412" spans="1:16" ht="12.75">
      <c r="A412" t="s">
        <v>49</v>
      </c>
      <c r="B412" s="34" t="s">
        <v>380</v>
      </c>
      <c r="C412" s="34" t="s">
        <v>381</v>
      </c>
      <c r="D412" s="35" t="s">
        <v>50</v>
      </c>
      <c r="E412" s="6" t="s">
        <v>382</v>
      </c>
      <c r="F412" s="36" t="s">
        <v>106</v>
      </c>
      <c r="G412" s="37">
        <v>5</v>
      </c>
      <c r="H412" s="36">
        <v>0</v>
      </c>
      <c r="I412" s="36">
        <f>ROUND(G412*H412,6)</f>
      </c>
      <c r="L412" s="38">
        <v>0</v>
      </c>
      <c r="M412" s="32">
        <f>ROUND(ROUND(L412,2)*ROUND(G412,3),2)</f>
      </c>
      <c r="N412" s="36" t="s">
        <v>55</v>
      </c>
      <c r="O412">
        <f>(M412*21)/100</f>
      </c>
      <c r="P412" t="s">
        <v>27</v>
      </c>
    </row>
    <row r="413" spans="1:5" ht="12.75">
      <c r="A413" s="35" t="s">
        <v>56</v>
      </c>
      <c r="E413" s="39" t="s">
        <v>57</v>
      </c>
    </row>
    <row r="414" spans="1:5" ht="12.75">
      <c r="A414" s="35" t="s">
        <v>58</v>
      </c>
      <c r="E414" s="40" t="s">
        <v>57</v>
      </c>
    </row>
    <row r="415" spans="1:5" ht="12.75">
      <c r="A415" t="s">
        <v>59</v>
      </c>
      <c r="E415" s="39" t="s">
        <v>60</v>
      </c>
    </row>
    <row r="416" spans="1:16" ht="12.75">
      <c r="A416" t="s">
        <v>49</v>
      </c>
      <c r="B416" s="34" t="s">
        <v>383</v>
      </c>
      <c r="C416" s="34" t="s">
        <v>384</v>
      </c>
      <c r="D416" s="35" t="s">
        <v>50</v>
      </c>
      <c r="E416" s="6" t="s">
        <v>385</v>
      </c>
      <c r="F416" s="36" t="s">
        <v>106</v>
      </c>
      <c r="G416" s="37">
        <v>5</v>
      </c>
      <c r="H416" s="36">
        <v>0</v>
      </c>
      <c r="I416" s="36">
        <f>ROUND(G416*H416,6)</f>
      </c>
      <c r="L416" s="38">
        <v>0</v>
      </c>
      <c r="M416" s="32">
        <f>ROUND(ROUND(L416,2)*ROUND(G416,3),2)</f>
      </c>
      <c r="N416" s="36" t="s">
        <v>55</v>
      </c>
      <c r="O416">
        <f>(M416*21)/100</f>
      </c>
      <c r="P416" t="s">
        <v>27</v>
      </c>
    </row>
    <row r="417" spans="1:5" ht="12.75">
      <c r="A417" s="35" t="s">
        <v>56</v>
      </c>
      <c r="E417" s="39" t="s">
        <v>57</v>
      </c>
    </row>
    <row r="418" spans="1:5" ht="12.75">
      <c r="A418" s="35" t="s">
        <v>58</v>
      </c>
      <c r="E418" s="40" t="s">
        <v>57</v>
      </c>
    </row>
    <row r="419" spans="1:5" ht="12.75">
      <c r="A419" t="s">
        <v>59</v>
      </c>
      <c r="E419" s="39" t="s">
        <v>60</v>
      </c>
    </row>
    <row r="420" spans="1:16" ht="12.75">
      <c r="A420" t="s">
        <v>49</v>
      </c>
      <c r="B420" s="34" t="s">
        <v>386</v>
      </c>
      <c r="C420" s="34" t="s">
        <v>387</v>
      </c>
      <c r="D420" s="35" t="s">
        <v>50</v>
      </c>
      <c r="E420" s="6" t="s">
        <v>388</v>
      </c>
      <c r="F420" s="36" t="s">
        <v>106</v>
      </c>
      <c r="G420" s="37">
        <v>1</v>
      </c>
      <c r="H420" s="36">
        <v>0</v>
      </c>
      <c r="I420" s="36">
        <f>ROUND(G420*H420,6)</f>
      </c>
      <c r="L420" s="38">
        <v>0</v>
      </c>
      <c r="M420" s="32">
        <f>ROUND(ROUND(L420,2)*ROUND(G420,3),2)</f>
      </c>
      <c r="N420" s="36" t="s">
        <v>55</v>
      </c>
      <c r="O420">
        <f>(M420*21)/100</f>
      </c>
      <c r="P420" t="s">
        <v>27</v>
      </c>
    </row>
    <row r="421" spans="1:5" ht="12.75">
      <c r="A421" s="35" t="s">
        <v>56</v>
      </c>
      <c r="E421" s="39" t="s">
        <v>57</v>
      </c>
    </row>
    <row r="422" spans="1:5" ht="12.75">
      <c r="A422" s="35" t="s">
        <v>58</v>
      </c>
      <c r="E422" s="40" t="s">
        <v>57</v>
      </c>
    </row>
    <row r="423" spans="1:5" ht="12.75">
      <c r="A423" t="s">
        <v>59</v>
      </c>
      <c r="E423" s="39" t="s">
        <v>60</v>
      </c>
    </row>
    <row r="424" spans="1:16" ht="12.75">
      <c r="A424" t="s">
        <v>49</v>
      </c>
      <c r="B424" s="34" t="s">
        <v>389</v>
      </c>
      <c r="C424" s="34" t="s">
        <v>390</v>
      </c>
      <c r="D424" s="35" t="s">
        <v>50</v>
      </c>
      <c r="E424" s="6" t="s">
        <v>391</v>
      </c>
      <c r="F424" s="36" t="s">
        <v>106</v>
      </c>
      <c r="G424" s="37">
        <v>1</v>
      </c>
      <c r="H424" s="36">
        <v>0</v>
      </c>
      <c r="I424" s="36">
        <f>ROUND(G424*H424,6)</f>
      </c>
      <c r="L424" s="38">
        <v>0</v>
      </c>
      <c r="M424" s="32">
        <f>ROUND(ROUND(L424,2)*ROUND(G424,3),2)</f>
      </c>
      <c r="N424" s="36" t="s">
        <v>55</v>
      </c>
      <c r="O424">
        <f>(M424*21)/100</f>
      </c>
      <c r="P424" t="s">
        <v>27</v>
      </c>
    </row>
    <row r="425" spans="1:5" ht="12.75">
      <c r="A425" s="35" t="s">
        <v>56</v>
      </c>
      <c r="E425" s="39" t="s">
        <v>57</v>
      </c>
    </row>
    <row r="426" spans="1:5" ht="12.75">
      <c r="A426" s="35" t="s">
        <v>58</v>
      </c>
      <c r="E426" s="40" t="s">
        <v>57</v>
      </c>
    </row>
    <row r="427" spans="1:5" ht="12.75">
      <c r="A427" t="s">
        <v>59</v>
      </c>
      <c r="E427" s="39" t="s">
        <v>60</v>
      </c>
    </row>
    <row r="428" spans="1:16" ht="12.75">
      <c r="A428" t="s">
        <v>49</v>
      </c>
      <c r="B428" s="34" t="s">
        <v>392</v>
      </c>
      <c r="C428" s="34" t="s">
        <v>393</v>
      </c>
      <c r="D428" s="35" t="s">
        <v>50</v>
      </c>
      <c r="E428" s="6" t="s">
        <v>394</v>
      </c>
      <c r="F428" s="36" t="s">
        <v>106</v>
      </c>
      <c r="G428" s="37">
        <v>3</v>
      </c>
      <c r="H428" s="36">
        <v>0</v>
      </c>
      <c r="I428" s="36">
        <f>ROUND(G428*H428,6)</f>
      </c>
      <c r="L428" s="38">
        <v>0</v>
      </c>
      <c r="M428" s="32">
        <f>ROUND(ROUND(L428,2)*ROUND(G428,3),2)</f>
      </c>
      <c r="N428" s="36" t="s">
        <v>55</v>
      </c>
      <c r="O428">
        <f>(M428*21)/100</f>
      </c>
      <c r="P428" t="s">
        <v>27</v>
      </c>
    </row>
    <row r="429" spans="1:5" ht="12.75">
      <c r="A429" s="35" t="s">
        <v>56</v>
      </c>
      <c r="E429" s="39" t="s">
        <v>57</v>
      </c>
    </row>
    <row r="430" spans="1:5" ht="12.75">
      <c r="A430" s="35" t="s">
        <v>58</v>
      </c>
      <c r="E430" s="40" t="s">
        <v>185</v>
      </c>
    </row>
    <row r="431" spans="1:5" ht="12.75">
      <c r="A431" t="s">
        <v>59</v>
      </c>
      <c r="E431" s="39" t="s">
        <v>60</v>
      </c>
    </row>
    <row r="432" spans="1:16" ht="12.75">
      <c r="A432" t="s">
        <v>49</v>
      </c>
      <c r="B432" s="34" t="s">
        <v>395</v>
      </c>
      <c r="C432" s="34" t="s">
        <v>396</v>
      </c>
      <c r="D432" s="35" t="s">
        <v>50</v>
      </c>
      <c r="E432" s="6" t="s">
        <v>397</v>
      </c>
      <c r="F432" s="36" t="s">
        <v>106</v>
      </c>
      <c r="G432" s="37">
        <v>3</v>
      </c>
      <c r="H432" s="36">
        <v>0</v>
      </c>
      <c r="I432" s="36">
        <f>ROUND(G432*H432,6)</f>
      </c>
      <c r="L432" s="38">
        <v>0</v>
      </c>
      <c r="M432" s="32">
        <f>ROUND(ROUND(L432,2)*ROUND(G432,3),2)</f>
      </c>
      <c r="N432" s="36" t="s">
        <v>55</v>
      </c>
      <c r="O432">
        <f>(M432*21)/100</f>
      </c>
      <c r="P432" t="s">
        <v>27</v>
      </c>
    </row>
    <row r="433" spans="1:5" ht="12.75">
      <c r="A433" s="35" t="s">
        <v>56</v>
      </c>
      <c r="E433" s="39" t="s">
        <v>57</v>
      </c>
    </row>
    <row r="434" spans="1:5" ht="12.75">
      <c r="A434" s="35" t="s">
        <v>58</v>
      </c>
      <c r="E434" s="40" t="s">
        <v>185</v>
      </c>
    </row>
    <row r="435" spans="1:5" ht="12.75">
      <c r="A435" t="s">
        <v>59</v>
      </c>
      <c r="E435" s="39" t="s">
        <v>60</v>
      </c>
    </row>
    <row r="436" spans="1:16" ht="12.75">
      <c r="A436" t="s">
        <v>49</v>
      </c>
      <c r="B436" s="34" t="s">
        <v>398</v>
      </c>
      <c r="C436" s="34" t="s">
        <v>399</v>
      </c>
      <c r="D436" s="35" t="s">
        <v>50</v>
      </c>
      <c r="E436" s="6" t="s">
        <v>400</v>
      </c>
      <c r="F436" s="36" t="s">
        <v>106</v>
      </c>
      <c r="G436" s="37">
        <v>3</v>
      </c>
      <c r="H436" s="36">
        <v>0</v>
      </c>
      <c r="I436" s="36">
        <f>ROUND(G436*H436,6)</f>
      </c>
      <c r="L436" s="38">
        <v>0</v>
      </c>
      <c r="M436" s="32">
        <f>ROUND(ROUND(L436,2)*ROUND(G436,3),2)</f>
      </c>
      <c r="N436" s="36" t="s">
        <v>55</v>
      </c>
      <c r="O436">
        <f>(M436*21)/100</f>
      </c>
      <c r="P436" t="s">
        <v>27</v>
      </c>
    </row>
    <row r="437" spans="1:5" ht="12.75">
      <c r="A437" s="35" t="s">
        <v>56</v>
      </c>
      <c r="E437" s="39" t="s">
        <v>57</v>
      </c>
    </row>
    <row r="438" spans="1:5" ht="12.75">
      <c r="A438" s="35" t="s">
        <v>58</v>
      </c>
      <c r="E438" s="40" t="s">
        <v>57</v>
      </c>
    </row>
    <row r="439" spans="1:5" ht="12.75">
      <c r="A439" t="s">
        <v>59</v>
      </c>
      <c r="E439" s="39" t="s">
        <v>60</v>
      </c>
    </row>
    <row r="440" spans="1:16" ht="12.75">
      <c r="A440" t="s">
        <v>49</v>
      </c>
      <c r="B440" s="34" t="s">
        <v>401</v>
      </c>
      <c r="C440" s="34" t="s">
        <v>402</v>
      </c>
      <c r="D440" s="35" t="s">
        <v>50</v>
      </c>
      <c r="E440" s="6" t="s">
        <v>403</v>
      </c>
      <c r="F440" s="36" t="s">
        <v>106</v>
      </c>
      <c r="G440" s="37">
        <v>15</v>
      </c>
      <c r="H440" s="36">
        <v>0</v>
      </c>
      <c r="I440" s="36">
        <f>ROUND(G440*H440,6)</f>
      </c>
      <c r="L440" s="38">
        <v>0</v>
      </c>
      <c r="M440" s="32">
        <f>ROUND(ROUND(L440,2)*ROUND(G440,3),2)</f>
      </c>
      <c r="N440" s="36" t="s">
        <v>55</v>
      </c>
      <c r="O440">
        <f>(M440*21)/100</f>
      </c>
      <c r="P440" t="s">
        <v>27</v>
      </c>
    </row>
    <row r="441" spans="1:5" ht="12.75">
      <c r="A441" s="35" t="s">
        <v>56</v>
      </c>
      <c r="E441" s="39" t="s">
        <v>57</v>
      </c>
    </row>
    <row r="442" spans="1:5" ht="12.75">
      <c r="A442" s="35" t="s">
        <v>58</v>
      </c>
      <c r="E442" s="40" t="s">
        <v>57</v>
      </c>
    </row>
    <row r="443" spans="1:5" ht="12.75">
      <c r="A443" t="s">
        <v>59</v>
      </c>
      <c r="E443" s="39" t="s">
        <v>60</v>
      </c>
    </row>
    <row r="444" spans="1:16" ht="12.75">
      <c r="A444" t="s">
        <v>49</v>
      </c>
      <c r="B444" s="34" t="s">
        <v>404</v>
      </c>
      <c r="C444" s="34" t="s">
        <v>405</v>
      </c>
      <c r="D444" s="35" t="s">
        <v>50</v>
      </c>
      <c r="E444" s="6" t="s">
        <v>406</v>
      </c>
      <c r="F444" s="36" t="s">
        <v>106</v>
      </c>
      <c r="G444" s="37">
        <v>5</v>
      </c>
      <c r="H444" s="36">
        <v>0</v>
      </c>
      <c r="I444" s="36">
        <f>ROUND(G444*H444,6)</f>
      </c>
      <c r="L444" s="38">
        <v>0</v>
      </c>
      <c r="M444" s="32">
        <f>ROUND(ROUND(L444,2)*ROUND(G444,3),2)</f>
      </c>
      <c r="N444" s="36" t="s">
        <v>55</v>
      </c>
      <c r="O444">
        <f>(M444*21)/100</f>
      </c>
      <c r="P444" t="s">
        <v>27</v>
      </c>
    </row>
    <row r="445" spans="1:5" ht="12.75">
      <c r="A445" s="35" t="s">
        <v>56</v>
      </c>
      <c r="E445" s="39" t="s">
        <v>57</v>
      </c>
    </row>
    <row r="446" spans="1:5" ht="12.75">
      <c r="A446" s="35" t="s">
        <v>58</v>
      </c>
      <c r="E446" s="40" t="s">
        <v>185</v>
      </c>
    </row>
    <row r="447" spans="1:5" ht="12.75">
      <c r="A447" t="s">
        <v>59</v>
      </c>
      <c r="E447" s="39" t="s">
        <v>60</v>
      </c>
    </row>
    <row r="448" spans="1:16" ht="12.75">
      <c r="A448" t="s">
        <v>49</v>
      </c>
      <c r="B448" s="34" t="s">
        <v>407</v>
      </c>
      <c r="C448" s="34" t="s">
        <v>408</v>
      </c>
      <c r="D448" s="35" t="s">
        <v>50</v>
      </c>
      <c r="E448" s="6" t="s">
        <v>409</v>
      </c>
      <c r="F448" s="36" t="s">
        <v>106</v>
      </c>
      <c r="G448" s="37">
        <v>5</v>
      </c>
      <c r="H448" s="36">
        <v>0</v>
      </c>
      <c r="I448" s="36">
        <f>ROUND(G448*H448,6)</f>
      </c>
      <c r="L448" s="38">
        <v>0</v>
      </c>
      <c r="M448" s="32">
        <f>ROUND(ROUND(L448,2)*ROUND(G448,3),2)</f>
      </c>
      <c r="N448" s="36" t="s">
        <v>55</v>
      </c>
      <c r="O448">
        <f>(M448*21)/100</f>
      </c>
      <c r="P448" t="s">
        <v>27</v>
      </c>
    </row>
    <row r="449" spans="1:5" ht="12.75">
      <c r="A449" s="35" t="s">
        <v>56</v>
      </c>
      <c r="E449" s="39" t="s">
        <v>57</v>
      </c>
    </row>
    <row r="450" spans="1:5" ht="12.75">
      <c r="A450" s="35" t="s">
        <v>58</v>
      </c>
      <c r="E450" s="40" t="s">
        <v>185</v>
      </c>
    </row>
    <row r="451" spans="1:5" ht="12.75">
      <c r="A451" t="s">
        <v>59</v>
      </c>
      <c r="E451" s="39" t="s">
        <v>60</v>
      </c>
    </row>
    <row r="452" spans="1:16" ht="25.5">
      <c r="A452" t="s">
        <v>49</v>
      </c>
      <c r="B452" s="34" t="s">
        <v>410</v>
      </c>
      <c r="C452" s="34" t="s">
        <v>411</v>
      </c>
      <c r="D452" s="35" t="s">
        <v>50</v>
      </c>
      <c r="E452" s="6" t="s">
        <v>412</v>
      </c>
      <c r="F452" s="36" t="s">
        <v>413</v>
      </c>
      <c r="G452" s="37">
        <v>20</v>
      </c>
      <c r="H452" s="36">
        <v>0</v>
      </c>
      <c r="I452" s="36">
        <f>ROUND(G452*H452,6)</f>
      </c>
      <c r="L452" s="38">
        <v>0</v>
      </c>
      <c r="M452" s="32">
        <f>ROUND(ROUND(L452,2)*ROUND(G452,3),2)</f>
      </c>
      <c r="N452" s="36" t="s">
        <v>55</v>
      </c>
      <c r="O452">
        <f>(M452*21)/100</f>
      </c>
      <c r="P452" t="s">
        <v>27</v>
      </c>
    </row>
    <row r="453" spans="1:5" ht="12.75">
      <c r="A453" s="35" t="s">
        <v>56</v>
      </c>
      <c r="E453" s="39" t="s">
        <v>414</v>
      </c>
    </row>
    <row r="454" spans="1:5" ht="12.75">
      <c r="A454" s="35" t="s">
        <v>58</v>
      </c>
      <c r="E454" s="40" t="s">
        <v>57</v>
      </c>
    </row>
    <row r="455" spans="1:5" ht="12.75">
      <c r="A455" t="s">
        <v>59</v>
      </c>
      <c r="E455" s="39" t="s">
        <v>60</v>
      </c>
    </row>
    <row r="456" spans="1:16" ht="12.75">
      <c r="A456" t="s">
        <v>49</v>
      </c>
      <c r="B456" s="34" t="s">
        <v>415</v>
      </c>
      <c r="C456" s="34" t="s">
        <v>416</v>
      </c>
      <c r="D456" s="35" t="s">
        <v>50</v>
      </c>
      <c r="E456" s="6" t="s">
        <v>417</v>
      </c>
      <c r="F456" s="36" t="s">
        <v>106</v>
      </c>
      <c r="G456" s="37">
        <v>2</v>
      </c>
      <c r="H456" s="36">
        <v>0</v>
      </c>
      <c r="I456" s="36">
        <f>ROUND(G456*H456,6)</f>
      </c>
      <c r="L456" s="38">
        <v>0</v>
      </c>
      <c r="M456" s="32">
        <f>ROUND(ROUND(L456,2)*ROUND(G456,3),2)</f>
      </c>
      <c r="N456" s="36" t="s">
        <v>55</v>
      </c>
      <c r="O456">
        <f>(M456*21)/100</f>
      </c>
      <c r="P456" t="s">
        <v>27</v>
      </c>
    </row>
    <row r="457" spans="1:5" ht="12.75">
      <c r="A457" s="35" t="s">
        <v>56</v>
      </c>
      <c r="E457" s="39" t="s">
        <v>57</v>
      </c>
    </row>
    <row r="458" spans="1:5" ht="12.75">
      <c r="A458" s="35" t="s">
        <v>58</v>
      </c>
      <c r="E458" s="40" t="s">
        <v>57</v>
      </c>
    </row>
    <row r="459" spans="1:5" ht="12.75">
      <c r="A459" t="s">
        <v>59</v>
      </c>
      <c r="E459" s="39" t="s">
        <v>60</v>
      </c>
    </row>
    <row r="460" spans="1:16" ht="12.75">
      <c r="A460" t="s">
        <v>49</v>
      </c>
      <c r="B460" s="34" t="s">
        <v>418</v>
      </c>
      <c r="C460" s="34" t="s">
        <v>419</v>
      </c>
      <c r="D460" s="35" t="s">
        <v>50</v>
      </c>
      <c r="E460" s="6" t="s">
        <v>420</v>
      </c>
      <c r="F460" s="36" t="s">
        <v>106</v>
      </c>
      <c r="G460" s="37">
        <v>2</v>
      </c>
      <c r="H460" s="36">
        <v>0</v>
      </c>
      <c r="I460" s="36">
        <f>ROUND(G460*H460,6)</f>
      </c>
      <c r="L460" s="38">
        <v>0</v>
      </c>
      <c r="M460" s="32">
        <f>ROUND(ROUND(L460,2)*ROUND(G460,3),2)</f>
      </c>
      <c r="N460" s="36" t="s">
        <v>55</v>
      </c>
      <c r="O460">
        <f>(M460*21)/100</f>
      </c>
      <c r="P460" t="s">
        <v>27</v>
      </c>
    </row>
    <row r="461" spans="1:5" ht="12.75">
      <c r="A461" s="35" t="s">
        <v>56</v>
      </c>
      <c r="E461" s="39" t="s">
        <v>57</v>
      </c>
    </row>
    <row r="462" spans="1:5" ht="12.75">
      <c r="A462" s="35" t="s">
        <v>58</v>
      </c>
      <c r="E462" s="40" t="s">
        <v>57</v>
      </c>
    </row>
    <row r="463" spans="1:5" ht="12.75">
      <c r="A463" t="s">
        <v>59</v>
      </c>
      <c r="E463" s="39" t="s">
        <v>60</v>
      </c>
    </row>
    <row r="464" spans="1:16" ht="12.75">
      <c r="A464" t="s">
        <v>49</v>
      </c>
      <c r="B464" s="34" t="s">
        <v>421</v>
      </c>
      <c r="C464" s="34" t="s">
        <v>130</v>
      </c>
      <c r="D464" s="35" t="s">
        <v>50</v>
      </c>
      <c r="E464" s="6" t="s">
        <v>422</v>
      </c>
      <c r="F464" s="36" t="s">
        <v>106</v>
      </c>
      <c r="G464" s="37">
        <v>1</v>
      </c>
      <c r="H464" s="36">
        <v>0</v>
      </c>
      <c r="I464" s="36">
        <f>ROUND(G464*H464,6)</f>
      </c>
      <c r="L464" s="38">
        <v>0</v>
      </c>
      <c r="M464" s="32">
        <f>ROUND(ROUND(L464,2)*ROUND(G464,3),2)</f>
      </c>
      <c r="N464" s="36" t="s">
        <v>132</v>
      </c>
      <c r="O464">
        <f>(M464*21)/100</f>
      </c>
      <c r="P464" t="s">
        <v>27</v>
      </c>
    </row>
    <row r="465" spans="1:5" ht="12.75">
      <c r="A465" s="35" t="s">
        <v>56</v>
      </c>
      <c r="E465" s="39" t="s">
        <v>57</v>
      </c>
    </row>
    <row r="466" spans="1:5" ht="12.75">
      <c r="A466" s="35" t="s">
        <v>58</v>
      </c>
      <c r="E466" s="40" t="s">
        <v>57</v>
      </c>
    </row>
    <row r="467" spans="1:5" ht="12.75">
      <c r="A467" t="s">
        <v>59</v>
      </c>
      <c r="E467" s="39" t="s">
        <v>423</v>
      </c>
    </row>
    <row r="468" spans="1:16" ht="12.75">
      <c r="A468" t="s">
        <v>49</v>
      </c>
      <c r="B468" s="34" t="s">
        <v>424</v>
      </c>
      <c r="C468" s="34" t="s">
        <v>130</v>
      </c>
      <c r="D468" s="35" t="s">
        <v>100</v>
      </c>
      <c r="E468" s="6" t="s">
        <v>425</v>
      </c>
      <c r="F468" s="36" t="s">
        <v>106</v>
      </c>
      <c r="G468" s="37">
        <v>1</v>
      </c>
      <c r="H468" s="36">
        <v>0</v>
      </c>
      <c r="I468" s="36">
        <f>ROUND(G468*H468,6)</f>
      </c>
      <c r="L468" s="38">
        <v>0</v>
      </c>
      <c r="M468" s="32">
        <f>ROUND(ROUND(L468,2)*ROUND(G468,3),2)</f>
      </c>
      <c r="N468" s="36" t="s">
        <v>132</v>
      </c>
      <c r="O468">
        <f>(M468*21)/100</f>
      </c>
      <c r="P468" t="s">
        <v>27</v>
      </c>
    </row>
    <row r="469" spans="1:5" ht="12.75">
      <c r="A469" s="35" t="s">
        <v>56</v>
      </c>
      <c r="E469" s="39" t="s">
        <v>57</v>
      </c>
    </row>
    <row r="470" spans="1:5" ht="12.75">
      <c r="A470" s="35" t="s">
        <v>58</v>
      </c>
      <c r="E470" s="40" t="s">
        <v>57</v>
      </c>
    </row>
    <row r="471" spans="1:5" ht="12.75">
      <c r="A471" t="s">
        <v>59</v>
      </c>
      <c r="E471" s="39" t="s">
        <v>57</v>
      </c>
    </row>
    <row r="472" spans="1:16" ht="12.75">
      <c r="A472" t="s">
        <v>49</v>
      </c>
      <c r="B472" s="34" t="s">
        <v>426</v>
      </c>
      <c r="C472" s="34" t="s">
        <v>130</v>
      </c>
      <c r="D472" s="35" t="s">
        <v>103</v>
      </c>
      <c r="E472" s="6" t="s">
        <v>427</v>
      </c>
      <c r="F472" s="36" t="s">
        <v>91</v>
      </c>
      <c r="G472" s="37">
        <v>24</v>
      </c>
      <c r="H472" s="36">
        <v>0</v>
      </c>
      <c r="I472" s="36">
        <f>ROUND(G472*H472,6)</f>
      </c>
      <c r="L472" s="38">
        <v>0</v>
      </c>
      <c r="M472" s="32">
        <f>ROUND(ROUND(L472,2)*ROUND(G472,3),2)</f>
      </c>
      <c r="N472" s="36" t="s">
        <v>132</v>
      </c>
      <c r="O472">
        <f>(M472*21)/100</f>
      </c>
      <c r="P472" t="s">
        <v>27</v>
      </c>
    </row>
    <row r="473" spans="1:5" ht="12.75">
      <c r="A473" s="35" t="s">
        <v>56</v>
      </c>
      <c r="E473" s="39" t="s">
        <v>57</v>
      </c>
    </row>
    <row r="474" spans="1:5" ht="12.75">
      <c r="A474" s="35" t="s">
        <v>58</v>
      </c>
      <c r="E474" s="40" t="s">
        <v>57</v>
      </c>
    </row>
    <row r="475" spans="1:5" ht="51">
      <c r="A475" t="s">
        <v>59</v>
      </c>
      <c r="E475" s="39" t="s">
        <v>428</v>
      </c>
    </row>
    <row r="476" spans="1:16" ht="12.75">
      <c r="A476" t="s">
        <v>49</v>
      </c>
      <c r="B476" s="34" t="s">
        <v>429</v>
      </c>
      <c r="C476" s="34" t="s">
        <v>130</v>
      </c>
      <c r="D476" s="35" t="s">
        <v>107</v>
      </c>
      <c r="E476" s="6" t="s">
        <v>430</v>
      </c>
      <c r="F476" s="36" t="s">
        <v>106</v>
      </c>
      <c r="G476" s="37">
        <v>1</v>
      </c>
      <c r="H476" s="36">
        <v>0</v>
      </c>
      <c r="I476" s="36">
        <f>ROUND(G476*H476,6)</f>
      </c>
      <c r="L476" s="38">
        <v>0</v>
      </c>
      <c r="M476" s="32">
        <f>ROUND(ROUND(L476,2)*ROUND(G476,3),2)</f>
      </c>
      <c r="N476" s="36" t="s">
        <v>132</v>
      </c>
      <c r="O476">
        <f>(M476*21)/100</f>
      </c>
      <c r="P476" t="s">
        <v>27</v>
      </c>
    </row>
    <row r="477" spans="1:5" ht="12.75">
      <c r="A477" s="35" t="s">
        <v>56</v>
      </c>
      <c r="E477" s="39" t="s">
        <v>57</v>
      </c>
    </row>
    <row r="478" spans="1:5" ht="12.75">
      <c r="A478" s="35" t="s">
        <v>58</v>
      </c>
      <c r="E478" s="40" t="s">
        <v>57</v>
      </c>
    </row>
    <row r="479" spans="1:5" ht="12.75">
      <c r="A479" t="s">
        <v>59</v>
      </c>
      <c r="E479" s="39" t="s">
        <v>57</v>
      </c>
    </row>
    <row r="480" spans="1:16" ht="12.75">
      <c r="A480" t="s">
        <v>49</v>
      </c>
      <c r="B480" s="34" t="s">
        <v>431</v>
      </c>
      <c r="C480" s="34" t="s">
        <v>130</v>
      </c>
      <c r="D480" s="35" t="s">
        <v>111</v>
      </c>
      <c r="E480" s="6" t="s">
        <v>432</v>
      </c>
      <c r="F480" s="36" t="s">
        <v>106</v>
      </c>
      <c r="G480" s="37">
        <v>2</v>
      </c>
      <c r="H480" s="36">
        <v>0</v>
      </c>
      <c r="I480" s="36">
        <f>ROUND(G480*H480,6)</f>
      </c>
      <c r="L480" s="38">
        <v>0</v>
      </c>
      <c r="M480" s="32">
        <f>ROUND(ROUND(L480,2)*ROUND(G480,3),2)</f>
      </c>
      <c r="N480" s="36" t="s">
        <v>132</v>
      </c>
      <c r="O480">
        <f>(M480*21)/100</f>
      </c>
      <c r="P480" t="s">
        <v>27</v>
      </c>
    </row>
    <row r="481" spans="1:5" ht="12.75">
      <c r="A481" s="35" t="s">
        <v>56</v>
      </c>
      <c r="E481" s="39" t="s">
        <v>57</v>
      </c>
    </row>
    <row r="482" spans="1:5" ht="12.75">
      <c r="A482" s="35" t="s">
        <v>58</v>
      </c>
      <c r="E482" s="40" t="s">
        <v>433</v>
      </c>
    </row>
    <row r="483" spans="1:5" ht="12.75">
      <c r="A483" t="s">
        <v>59</v>
      </c>
      <c r="E483" s="39" t="s">
        <v>60</v>
      </c>
    </row>
    <row r="484" spans="1:16" ht="12.75">
      <c r="A484" t="s">
        <v>49</v>
      </c>
      <c r="B484" s="34" t="s">
        <v>434</v>
      </c>
      <c r="C484" s="34" t="s">
        <v>130</v>
      </c>
      <c r="D484" s="35" t="s">
        <v>114</v>
      </c>
      <c r="E484" s="6" t="s">
        <v>435</v>
      </c>
      <c r="F484" s="36" t="s">
        <v>106</v>
      </c>
      <c r="G484" s="37">
        <v>6</v>
      </c>
      <c r="H484" s="36">
        <v>0</v>
      </c>
      <c r="I484" s="36">
        <f>ROUND(G484*H484,6)</f>
      </c>
      <c r="L484" s="38">
        <v>0</v>
      </c>
      <c r="M484" s="32">
        <f>ROUND(ROUND(L484,2)*ROUND(G484,3),2)</f>
      </c>
      <c r="N484" s="36" t="s">
        <v>132</v>
      </c>
      <c r="O484">
        <f>(M484*21)/100</f>
      </c>
      <c r="P484" t="s">
        <v>27</v>
      </c>
    </row>
    <row r="485" spans="1:5" ht="12.75">
      <c r="A485" s="35" t="s">
        <v>56</v>
      </c>
      <c r="E485" s="39" t="s">
        <v>57</v>
      </c>
    </row>
    <row r="486" spans="1:5" ht="12.75">
      <c r="A486" s="35" t="s">
        <v>58</v>
      </c>
      <c r="E486" s="40" t="s">
        <v>57</v>
      </c>
    </row>
    <row r="487" spans="1:5" ht="38.25">
      <c r="A487" t="s">
        <v>59</v>
      </c>
      <c r="E487" s="39" t="s">
        <v>436</v>
      </c>
    </row>
    <row r="488" spans="1:16" ht="12.75">
      <c r="A488" t="s">
        <v>49</v>
      </c>
      <c r="B488" s="34" t="s">
        <v>437</v>
      </c>
      <c r="C488" s="34" t="s">
        <v>130</v>
      </c>
      <c r="D488" s="35" t="s">
        <v>117</v>
      </c>
      <c r="E488" s="6" t="s">
        <v>438</v>
      </c>
      <c r="F488" s="36" t="s">
        <v>106</v>
      </c>
      <c r="G488" s="37">
        <v>1</v>
      </c>
      <c r="H488" s="36">
        <v>0</v>
      </c>
      <c r="I488" s="36">
        <f>ROUND(G488*H488,6)</f>
      </c>
      <c r="L488" s="38">
        <v>0</v>
      </c>
      <c r="M488" s="32">
        <f>ROUND(ROUND(L488,2)*ROUND(G488,3),2)</f>
      </c>
      <c r="N488" s="36" t="s">
        <v>132</v>
      </c>
      <c r="O488">
        <f>(M488*21)/100</f>
      </c>
      <c r="P488" t="s">
        <v>27</v>
      </c>
    </row>
    <row r="489" spans="1:5" ht="12.75">
      <c r="A489" s="35" t="s">
        <v>56</v>
      </c>
      <c r="E489" s="39" t="s">
        <v>57</v>
      </c>
    </row>
    <row r="490" spans="1:5" ht="12.75">
      <c r="A490" s="35" t="s">
        <v>58</v>
      </c>
      <c r="E490" s="40" t="s">
        <v>57</v>
      </c>
    </row>
    <row r="491" spans="1:5" ht="12.75">
      <c r="A491" t="s">
        <v>59</v>
      </c>
      <c r="E491" s="39" t="s">
        <v>60</v>
      </c>
    </row>
    <row r="492" spans="1:16" ht="12.75">
      <c r="A492" t="s">
        <v>49</v>
      </c>
      <c r="B492" s="34" t="s">
        <v>439</v>
      </c>
      <c r="C492" s="34" t="s">
        <v>130</v>
      </c>
      <c r="D492" s="35" t="s">
        <v>120</v>
      </c>
      <c r="E492" s="6" t="s">
        <v>440</v>
      </c>
      <c r="F492" s="36" t="s">
        <v>332</v>
      </c>
      <c r="G492" s="37">
        <v>10</v>
      </c>
      <c r="H492" s="36">
        <v>0</v>
      </c>
      <c r="I492" s="36">
        <f>ROUND(G492*H492,6)</f>
      </c>
      <c r="L492" s="38">
        <v>0</v>
      </c>
      <c r="M492" s="32">
        <f>ROUND(ROUND(L492,2)*ROUND(G492,3),2)</f>
      </c>
      <c r="N492" s="36" t="s">
        <v>132</v>
      </c>
      <c r="O492">
        <f>(M492*21)/100</f>
      </c>
      <c r="P492" t="s">
        <v>27</v>
      </c>
    </row>
    <row r="493" spans="1:5" ht="12.75">
      <c r="A493" s="35" t="s">
        <v>56</v>
      </c>
      <c r="E493" s="39" t="s">
        <v>57</v>
      </c>
    </row>
    <row r="494" spans="1:5" ht="12.75">
      <c r="A494" s="35" t="s">
        <v>58</v>
      </c>
      <c r="E494" s="40" t="s">
        <v>57</v>
      </c>
    </row>
    <row r="495" spans="1:5" ht="12.75">
      <c r="A495" t="s">
        <v>59</v>
      </c>
      <c r="E495" s="39" t="s">
        <v>57</v>
      </c>
    </row>
    <row r="496" spans="1:16" ht="12.75">
      <c r="A496" t="s">
        <v>49</v>
      </c>
      <c r="B496" s="34" t="s">
        <v>441</v>
      </c>
      <c r="C496" s="34" t="s">
        <v>130</v>
      </c>
      <c r="D496" s="35" t="s">
        <v>123</v>
      </c>
      <c r="E496" s="6" t="s">
        <v>442</v>
      </c>
      <c r="F496" s="36" t="s">
        <v>106</v>
      </c>
      <c r="G496" s="37">
        <v>2</v>
      </c>
      <c r="H496" s="36">
        <v>0</v>
      </c>
      <c r="I496" s="36">
        <f>ROUND(G496*H496,6)</f>
      </c>
      <c r="L496" s="38">
        <v>0</v>
      </c>
      <c r="M496" s="32">
        <f>ROUND(ROUND(L496,2)*ROUND(G496,3),2)</f>
      </c>
      <c r="N496" s="36" t="s">
        <v>132</v>
      </c>
      <c r="O496">
        <f>(M496*21)/100</f>
      </c>
      <c r="P496" t="s">
        <v>27</v>
      </c>
    </row>
    <row r="497" spans="1:5" ht="25.5">
      <c r="A497" s="35" t="s">
        <v>56</v>
      </c>
      <c r="E497" s="39" t="s">
        <v>443</v>
      </c>
    </row>
    <row r="498" spans="1:5" ht="12.75">
      <c r="A498" s="35" t="s">
        <v>58</v>
      </c>
      <c r="E498" s="40" t="s">
        <v>57</v>
      </c>
    </row>
    <row r="499" spans="1:5" ht="12.75">
      <c r="A499" t="s">
        <v>59</v>
      </c>
      <c r="E499" s="39" t="s">
        <v>57</v>
      </c>
    </row>
    <row r="500" spans="1:16" ht="12.75">
      <c r="A500" t="s">
        <v>49</v>
      </c>
      <c r="B500" s="34" t="s">
        <v>444</v>
      </c>
      <c r="C500" s="34" t="s">
        <v>130</v>
      </c>
      <c r="D500" s="35" t="s">
        <v>129</v>
      </c>
      <c r="E500" s="6" t="s">
        <v>445</v>
      </c>
      <c r="F500" s="36" t="s">
        <v>106</v>
      </c>
      <c r="G500" s="37">
        <v>7</v>
      </c>
      <c r="H500" s="36">
        <v>0</v>
      </c>
      <c r="I500" s="36">
        <f>ROUND(G500*H500,6)</f>
      </c>
      <c r="L500" s="38">
        <v>0</v>
      </c>
      <c r="M500" s="32">
        <f>ROUND(ROUND(L500,2)*ROUND(G500,3),2)</f>
      </c>
      <c r="N500" s="36" t="s">
        <v>132</v>
      </c>
      <c r="O500">
        <f>(M500*21)/100</f>
      </c>
      <c r="P500" t="s">
        <v>27</v>
      </c>
    </row>
    <row r="501" spans="1:5" ht="12.75">
      <c r="A501" s="35" t="s">
        <v>56</v>
      </c>
      <c r="E501" s="39" t="s">
        <v>57</v>
      </c>
    </row>
    <row r="502" spans="1:5" ht="12.75">
      <c r="A502" s="35" t="s">
        <v>58</v>
      </c>
      <c r="E502" s="40" t="s">
        <v>57</v>
      </c>
    </row>
    <row r="503" spans="1:5" ht="12.75">
      <c r="A503" t="s">
        <v>59</v>
      </c>
      <c r="E503" s="39" t="s">
        <v>57</v>
      </c>
    </row>
    <row r="504" spans="1:16" ht="12.75">
      <c r="A504" t="s">
        <v>49</v>
      </c>
      <c r="B504" s="34" t="s">
        <v>446</v>
      </c>
      <c r="C504" s="34" t="s">
        <v>130</v>
      </c>
      <c r="D504" s="35" t="s">
        <v>133</v>
      </c>
      <c r="E504" s="6" t="s">
        <v>447</v>
      </c>
      <c r="F504" s="36" t="s">
        <v>106</v>
      </c>
      <c r="G504" s="37">
        <v>2</v>
      </c>
      <c r="H504" s="36">
        <v>0</v>
      </c>
      <c r="I504" s="36">
        <f>ROUND(G504*H504,6)</f>
      </c>
      <c r="L504" s="38">
        <v>0</v>
      </c>
      <c r="M504" s="32">
        <f>ROUND(ROUND(L504,2)*ROUND(G504,3),2)</f>
      </c>
      <c r="N504" s="36" t="s">
        <v>132</v>
      </c>
      <c r="O504">
        <f>(M504*21)/100</f>
      </c>
      <c r="P504" t="s">
        <v>27</v>
      </c>
    </row>
    <row r="505" spans="1:5" ht="12.75">
      <c r="A505" s="35" t="s">
        <v>56</v>
      </c>
      <c r="E505" s="39" t="s">
        <v>57</v>
      </c>
    </row>
    <row r="506" spans="1:5" ht="12.75">
      <c r="A506" s="35" t="s">
        <v>58</v>
      </c>
      <c r="E506" s="40" t="s">
        <v>57</v>
      </c>
    </row>
    <row r="507" spans="1:5" ht="12.75">
      <c r="A507" t="s">
        <v>59</v>
      </c>
      <c r="E507" s="39" t="s">
        <v>448</v>
      </c>
    </row>
    <row r="508" spans="1:16" ht="12.75">
      <c r="A508" t="s">
        <v>49</v>
      </c>
      <c r="B508" s="34" t="s">
        <v>449</v>
      </c>
      <c r="C508" s="34" t="s">
        <v>130</v>
      </c>
      <c r="D508" s="35" t="s">
        <v>136</v>
      </c>
      <c r="E508" s="6" t="s">
        <v>450</v>
      </c>
      <c r="F508" s="36" t="s">
        <v>106</v>
      </c>
      <c r="G508" s="37">
        <v>2</v>
      </c>
      <c r="H508" s="36">
        <v>0</v>
      </c>
      <c r="I508" s="36">
        <f>ROUND(G508*H508,6)</f>
      </c>
      <c r="L508" s="38">
        <v>0</v>
      </c>
      <c r="M508" s="32">
        <f>ROUND(ROUND(L508,2)*ROUND(G508,3),2)</f>
      </c>
      <c r="N508" s="36" t="s">
        <v>132</v>
      </c>
      <c r="O508">
        <f>(M508*21)/100</f>
      </c>
      <c r="P508" t="s">
        <v>27</v>
      </c>
    </row>
    <row r="509" spans="1:5" ht="12.75">
      <c r="A509" s="35" t="s">
        <v>56</v>
      </c>
      <c r="E509" s="39" t="s">
        <v>57</v>
      </c>
    </row>
    <row r="510" spans="1:5" ht="12.75">
      <c r="A510" s="35" t="s">
        <v>58</v>
      </c>
      <c r="E510" s="40" t="s">
        <v>57</v>
      </c>
    </row>
    <row r="511" spans="1:5" ht="12.75">
      <c r="A511" t="s">
        <v>59</v>
      </c>
      <c r="E511" s="39" t="s">
        <v>448</v>
      </c>
    </row>
    <row r="512" spans="1:16" ht="12.75">
      <c r="A512" t="s">
        <v>49</v>
      </c>
      <c r="B512" s="34" t="s">
        <v>451</v>
      </c>
      <c r="C512" s="34" t="s">
        <v>130</v>
      </c>
      <c r="D512" s="35" t="s">
        <v>139</v>
      </c>
      <c r="E512" s="6" t="s">
        <v>452</v>
      </c>
      <c r="F512" s="36" t="s">
        <v>106</v>
      </c>
      <c r="G512" s="37">
        <v>2</v>
      </c>
      <c r="H512" s="36">
        <v>0</v>
      </c>
      <c r="I512" s="36">
        <f>ROUND(G512*H512,6)</f>
      </c>
      <c r="L512" s="38">
        <v>0</v>
      </c>
      <c r="M512" s="32">
        <f>ROUND(ROUND(L512,2)*ROUND(G512,3),2)</f>
      </c>
      <c r="N512" s="36" t="s">
        <v>132</v>
      </c>
      <c r="O512">
        <f>(M512*21)/100</f>
      </c>
      <c r="P512" t="s">
        <v>27</v>
      </c>
    </row>
    <row r="513" spans="1:5" ht="12.75">
      <c r="A513" s="35" t="s">
        <v>56</v>
      </c>
      <c r="E513" s="39" t="s">
        <v>57</v>
      </c>
    </row>
    <row r="514" spans="1:5" ht="12.75">
      <c r="A514" s="35" t="s">
        <v>58</v>
      </c>
      <c r="E514" s="40" t="s">
        <v>57</v>
      </c>
    </row>
    <row r="515" spans="1:5" ht="12.75">
      <c r="A515" t="s">
        <v>59</v>
      </c>
      <c r="E515" s="39" t="s">
        <v>57</v>
      </c>
    </row>
    <row r="516" spans="1:16" ht="12.75">
      <c r="A516" t="s">
        <v>49</v>
      </c>
      <c r="B516" s="34" t="s">
        <v>453</v>
      </c>
      <c r="C516" s="34" t="s">
        <v>130</v>
      </c>
      <c r="D516" s="35" t="s">
        <v>141</v>
      </c>
      <c r="E516" s="6" t="s">
        <v>454</v>
      </c>
      <c r="F516" s="36" t="s">
        <v>106</v>
      </c>
      <c r="G516" s="37">
        <v>2</v>
      </c>
      <c r="H516" s="36">
        <v>0</v>
      </c>
      <c r="I516" s="36">
        <f>ROUND(G516*H516,6)</f>
      </c>
      <c r="L516" s="38">
        <v>0</v>
      </c>
      <c r="M516" s="32">
        <f>ROUND(ROUND(L516,2)*ROUND(G516,3),2)</f>
      </c>
      <c r="N516" s="36" t="s">
        <v>132</v>
      </c>
      <c r="O516">
        <f>(M516*21)/100</f>
      </c>
      <c r="P516" t="s">
        <v>27</v>
      </c>
    </row>
    <row r="517" spans="1:5" ht="12.75">
      <c r="A517" s="35" t="s">
        <v>56</v>
      </c>
      <c r="E517" s="39" t="s">
        <v>57</v>
      </c>
    </row>
    <row r="518" spans="1:5" ht="12.75">
      <c r="A518" s="35" t="s">
        <v>58</v>
      </c>
      <c r="E518" s="40" t="s">
        <v>57</v>
      </c>
    </row>
    <row r="519" spans="1:5" ht="12.75">
      <c r="A519" t="s">
        <v>59</v>
      </c>
      <c r="E519" s="39" t="s">
        <v>57</v>
      </c>
    </row>
    <row r="520" spans="1:16" ht="12.75">
      <c r="A520" t="s">
        <v>49</v>
      </c>
      <c r="B520" s="34" t="s">
        <v>455</v>
      </c>
      <c r="C520" s="34" t="s">
        <v>130</v>
      </c>
      <c r="D520" s="35" t="s">
        <v>144</v>
      </c>
      <c r="E520" s="6" t="s">
        <v>456</v>
      </c>
      <c r="F520" s="36" t="s">
        <v>106</v>
      </c>
      <c r="G520" s="37">
        <v>1</v>
      </c>
      <c r="H520" s="36">
        <v>0</v>
      </c>
      <c r="I520" s="36">
        <f>ROUND(G520*H520,6)</f>
      </c>
      <c r="L520" s="38">
        <v>0</v>
      </c>
      <c r="M520" s="32">
        <f>ROUND(ROUND(L520,2)*ROUND(G520,3),2)</f>
      </c>
      <c r="N520" s="36" t="s">
        <v>132</v>
      </c>
      <c r="O520">
        <f>(M520*21)/100</f>
      </c>
      <c r="P520" t="s">
        <v>27</v>
      </c>
    </row>
    <row r="521" spans="1:5" ht="12.75">
      <c r="A521" s="35" t="s">
        <v>56</v>
      </c>
      <c r="E521" s="39" t="s">
        <v>57</v>
      </c>
    </row>
    <row r="522" spans="1:5" ht="12.75">
      <c r="A522" s="35" t="s">
        <v>58</v>
      </c>
      <c r="E522" s="40" t="s">
        <v>57</v>
      </c>
    </row>
    <row r="523" spans="1:5" ht="51">
      <c r="A523" t="s">
        <v>59</v>
      </c>
      <c r="E523" s="39" t="s">
        <v>428</v>
      </c>
    </row>
    <row r="524" spans="1:16" ht="12.75">
      <c r="A524" t="s">
        <v>49</v>
      </c>
      <c r="B524" s="34" t="s">
        <v>457</v>
      </c>
      <c r="C524" s="34" t="s">
        <v>130</v>
      </c>
      <c r="D524" s="35" t="s">
        <v>148</v>
      </c>
      <c r="E524" s="6" t="s">
        <v>458</v>
      </c>
      <c r="F524" s="36" t="s">
        <v>106</v>
      </c>
      <c r="G524" s="37">
        <v>3</v>
      </c>
      <c r="H524" s="36">
        <v>0</v>
      </c>
      <c r="I524" s="36">
        <f>ROUND(G524*H524,6)</f>
      </c>
      <c r="L524" s="38">
        <v>0</v>
      </c>
      <c r="M524" s="32">
        <f>ROUND(ROUND(L524,2)*ROUND(G524,3),2)</f>
      </c>
      <c r="N524" s="36" t="s">
        <v>132</v>
      </c>
      <c r="O524">
        <f>(M524*21)/100</f>
      </c>
      <c r="P524" t="s">
        <v>27</v>
      </c>
    </row>
    <row r="525" spans="1:5" ht="12.75">
      <c r="A525" s="35" t="s">
        <v>56</v>
      </c>
      <c r="E525" s="39" t="s">
        <v>57</v>
      </c>
    </row>
    <row r="526" spans="1:5" ht="12.75">
      <c r="A526" s="35" t="s">
        <v>58</v>
      </c>
      <c r="E526" s="40" t="s">
        <v>57</v>
      </c>
    </row>
    <row r="527" spans="1:5" ht="51">
      <c r="A527" t="s">
        <v>59</v>
      </c>
      <c r="E527" s="39" t="s">
        <v>428</v>
      </c>
    </row>
    <row r="528" spans="1:16" ht="12.75">
      <c r="A528" t="s">
        <v>49</v>
      </c>
      <c r="B528" s="34" t="s">
        <v>459</v>
      </c>
      <c r="C528" s="34" t="s">
        <v>130</v>
      </c>
      <c r="D528" s="35" t="s">
        <v>152</v>
      </c>
      <c r="E528" s="6" t="s">
        <v>460</v>
      </c>
      <c r="F528" s="36" t="s">
        <v>91</v>
      </c>
      <c r="G528" s="37">
        <v>10</v>
      </c>
      <c r="H528" s="36">
        <v>0</v>
      </c>
      <c r="I528" s="36">
        <f>ROUND(G528*H528,6)</f>
      </c>
      <c r="L528" s="38">
        <v>0</v>
      </c>
      <c r="M528" s="32">
        <f>ROUND(ROUND(L528,2)*ROUND(G528,3),2)</f>
      </c>
      <c r="N528" s="36" t="s">
        <v>132</v>
      </c>
      <c r="O528">
        <f>(M528*21)/100</f>
      </c>
      <c r="P528" t="s">
        <v>27</v>
      </c>
    </row>
    <row r="529" spans="1:5" ht="12.75">
      <c r="A529" s="35" t="s">
        <v>56</v>
      </c>
      <c r="E529" s="39" t="s">
        <v>57</v>
      </c>
    </row>
    <row r="530" spans="1:5" ht="12.75">
      <c r="A530" s="35" t="s">
        <v>58</v>
      </c>
      <c r="E530" s="40" t="s">
        <v>185</v>
      </c>
    </row>
    <row r="531" spans="1:5" ht="12.75">
      <c r="A531" t="s">
        <v>59</v>
      </c>
      <c r="E531" s="39" t="s">
        <v>461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462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462</v>
      </c>
      <c r="E4" s="26" t="s">
        <v>463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COUNTIFS(L8:L42,"=0",A8:A42,"P")+COUNTIFS(L8:L42,"",A8:A42,"P")+SUM(Q8:Q42)</f>
      </c>
    </row>
    <row r="8" spans="1:13" ht="12.75">
      <c r="A8" t="s">
        <v>44</v>
      </c>
      <c r="C8" s="28" t="s">
        <v>466</v>
      </c>
      <c r="E8" s="30" t="s">
        <v>465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</f>
      </c>
      <c r="M9" s="32">
        <f>0+M10+M14+M18+M22+M26+M30+M34+M38+M42</f>
      </c>
    </row>
    <row r="10" spans="1:16" ht="25.5">
      <c r="A10" t="s">
        <v>49</v>
      </c>
      <c r="B10" s="34" t="s">
        <v>50</v>
      </c>
      <c r="C10" s="34" t="s">
        <v>467</v>
      </c>
      <c r="D10" s="35" t="s">
        <v>52</v>
      </c>
      <c r="E10" s="6" t="s">
        <v>468</v>
      </c>
      <c r="F10" s="36" t="s">
        <v>54</v>
      </c>
      <c r="G10" s="37">
        <v>3735.871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80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469</v>
      </c>
    </row>
    <row r="13" spans="1:5" ht="153">
      <c r="A13" t="s">
        <v>59</v>
      </c>
      <c r="E13" s="39" t="s">
        <v>470</v>
      </c>
    </row>
    <row r="14" spans="1:16" ht="25.5">
      <c r="A14" t="s">
        <v>49</v>
      </c>
      <c r="B14" s="34" t="s">
        <v>27</v>
      </c>
      <c r="C14" s="34" t="s">
        <v>471</v>
      </c>
      <c r="D14" s="35" t="s">
        <v>472</v>
      </c>
      <c r="E14" s="6" t="s">
        <v>473</v>
      </c>
      <c r="F14" s="36" t="s">
        <v>54</v>
      </c>
      <c r="G14" s="37">
        <v>283.8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80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474</v>
      </c>
    </row>
    <row r="17" spans="1:5" ht="153">
      <c r="A17" t="s">
        <v>59</v>
      </c>
      <c r="E17" s="39" t="s">
        <v>470</v>
      </c>
    </row>
    <row r="18" spans="1:16" ht="25.5">
      <c r="A18" t="s">
        <v>49</v>
      </c>
      <c r="B18" s="34" t="s">
        <v>26</v>
      </c>
      <c r="C18" s="34" t="s">
        <v>61</v>
      </c>
      <c r="D18" s="35" t="s">
        <v>62</v>
      </c>
      <c r="E18" s="6" t="s">
        <v>475</v>
      </c>
      <c r="F18" s="36" t="s">
        <v>54</v>
      </c>
      <c r="G18" s="37">
        <v>22.503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80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476</v>
      </c>
    </row>
    <row r="21" spans="1:5" ht="153">
      <c r="A21" t="s">
        <v>59</v>
      </c>
      <c r="E21" s="39" t="s">
        <v>470</v>
      </c>
    </row>
    <row r="22" spans="1:16" ht="25.5">
      <c r="A22" t="s">
        <v>49</v>
      </c>
      <c r="B22" s="34" t="s">
        <v>69</v>
      </c>
      <c r="C22" s="34" t="s">
        <v>477</v>
      </c>
      <c r="D22" s="35" t="s">
        <v>478</v>
      </c>
      <c r="E22" s="6" t="s">
        <v>479</v>
      </c>
      <c r="F22" s="36" t="s">
        <v>54</v>
      </c>
      <c r="G22" s="37">
        <v>2779.243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80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57</v>
      </c>
    </row>
    <row r="24" spans="1:5" ht="12.75">
      <c r="A24" s="35" t="s">
        <v>58</v>
      </c>
      <c r="E24" s="40" t="s">
        <v>480</v>
      </c>
    </row>
    <row r="25" spans="1:5" ht="153">
      <c r="A25" t="s">
        <v>59</v>
      </c>
      <c r="E25" s="39" t="s">
        <v>470</v>
      </c>
    </row>
    <row r="26" spans="1:16" ht="25.5">
      <c r="A26" t="s">
        <v>49</v>
      </c>
      <c r="B26" s="34" t="s">
        <v>73</v>
      </c>
      <c r="C26" s="34" t="s">
        <v>481</v>
      </c>
      <c r="D26" s="35" t="s">
        <v>65</v>
      </c>
      <c r="E26" s="6" t="s">
        <v>66</v>
      </c>
      <c r="F26" s="36" t="s">
        <v>54</v>
      </c>
      <c r="G26" s="37">
        <v>4.5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80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57</v>
      </c>
    </row>
    <row r="28" spans="1:5" ht="12.75">
      <c r="A28" s="35" t="s">
        <v>58</v>
      </c>
      <c r="E28" s="40" t="s">
        <v>482</v>
      </c>
    </row>
    <row r="29" spans="1:5" ht="153">
      <c r="A29" t="s">
        <v>59</v>
      </c>
      <c r="E29" s="39" t="s">
        <v>470</v>
      </c>
    </row>
    <row r="30" spans="1:16" ht="25.5">
      <c r="A30" t="s">
        <v>49</v>
      </c>
      <c r="B30" s="34" t="s">
        <v>76</v>
      </c>
      <c r="C30" s="34" t="s">
        <v>483</v>
      </c>
      <c r="D30" s="35" t="s">
        <v>484</v>
      </c>
      <c r="E30" s="6" t="s">
        <v>485</v>
      </c>
      <c r="F30" s="36" t="s">
        <v>54</v>
      </c>
      <c r="G30" s="37">
        <v>0.078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80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57</v>
      </c>
    </row>
    <row r="32" spans="1:5" ht="12.75">
      <c r="A32" s="35" t="s">
        <v>58</v>
      </c>
      <c r="E32" s="40" t="s">
        <v>486</v>
      </c>
    </row>
    <row r="33" spans="1:5" ht="153">
      <c r="A33" t="s">
        <v>59</v>
      </c>
      <c r="E33" s="39" t="s">
        <v>470</v>
      </c>
    </row>
    <row r="34" spans="1:16" ht="25.5">
      <c r="A34" t="s">
        <v>49</v>
      </c>
      <c r="B34" s="34" t="s">
        <v>84</v>
      </c>
      <c r="C34" s="34" t="s">
        <v>487</v>
      </c>
      <c r="D34" s="35" t="s">
        <v>488</v>
      </c>
      <c r="E34" s="6" t="s">
        <v>489</v>
      </c>
      <c r="F34" s="36" t="s">
        <v>54</v>
      </c>
      <c r="G34" s="37">
        <v>0.811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80</v>
      </c>
      <c r="O34">
        <f>(M34*21)/100</f>
      </c>
      <c r="P34" t="s">
        <v>27</v>
      </c>
    </row>
    <row r="35" spans="1:5" ht="12.75">
      <c r="A35" s="35" t="s">
        <v>56</v>
      </c>
      <c r="E35" s="39" t="s">
        <v>57</v>
      </c>
    </row>
    <row r="36" spans="1:5" ht="12.75">
      <c r="A36" s="35" t="s">
        <v>58</v>
      </c>
      <c r="E36" s="40" t="s">
        <v>490</v>
      </c>
    </row>
    <row r="37" spans="1:5" ht="153">
      <c r="A37" t="s">
        <v>59</v>
      </c>
      <c r="E37" s="39" t="s">
        <v>470</v>
      </c>
    </row>
    <row r="38" spans="1:16" ht="25.5">
      <c r="A38" t="s">
        <v>49</v>
      </c>
      <c r="B38" s="34" t="s">
        <v>88</v>
      </c>
      <c r="C38" s="34" t="s">
        <v>491</v>
      </c>
      <c r="D38" s="35" t="s">
        <v>492</v>
      </c>
      <c r="E38" s="6" t="s">
        <v>493</v>
      </c>
      <c r="F38" s="36" t="s">
        <v>54</v>
      </c>
      <c r="G38" s="37">
        <v>339.6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80</v>
      </c>
      <c r="O38">
        <f>(M38*21)/100</f>
      </c>
      <c r="P38" t="s">
        <v>27</v>
      </c>
    </row>
    <row r="39" spans="1:5" ht="12.75">
      <c r="A39" s="35" t="s">
        <v>56</v>
      </c>
      <c r="E39" s="39" t="s">
        <v>57</v>
      </c>
    </row>
    <row r="40" spans="1:5" ht="12.75">
      <c r="A40" s="35" t="s">
        <v>58</v>
      </c>
      <c r="E40" s="40" t="s">
        <v>494</v>
      </c>
    </row>
    <row r="41" spans="1:5" ht="153">
      <c r="A41" t="s">
        <v>59</v>
      </c>
      <c r="E41" s="39" t="s">
        <v>470</v>
      </c>
    </row>
    <row r="42" spans="1:16" ht="25.5">
      <c r="A42" t="s">
        <v>49</v>
      </c>
      <c r="B42" s="34" t="s">
        <v>92</v>
      </c>
      <c r="C42" s="34" t="s">
        <v>495</v>
      </c>
      <c r="D42" s="35" t="s">
        <v>496</v>
      </c>
      <c r="E42" s="6" t="s">
        <v>497</v>
      </c>
      <c r="F42" s="36" t="s">
        <v>54</v>
      </c>
      <c r="G42" s="37">
        <v>19.68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80</v>
      </c>
      <c r="O42">
        <f>(M42*21)/100</f>
      </c>
      <c r="P42" t="s">
        <v>27</v>
      </c>
    </row>
    <row r="43" spans="1:5" ht="12.75">
      <c r="A43" s="35" t="s">
        <v>56</v>
      </c>
      <c r="E43" s="39" t="s">
        <v>57</v>
      </c>
    </row>
    <row r="44" spans="1:5" ht="12.75">
      <c r="A44" s="35" t="s">
        <v>58</v>
      </c>
      <c r="E44" s="40" t="s">
        <v>498</v>
      </c>
    </row>
    <row r="45" spans="1:5" ht="153">
      <c r="A45" t="s">
        <v>59</v>
      </c>
      <c r="E45" s="39" t="s">
        <v>470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462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462</v>
      </c>
      <c r="E4" s="26" t="s">
        <v>463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COUNTIFS(L8:L50,"=0",A8:A50,"P")+COUNTIFS(L8:L50,"",A8:A50,"P")+SUM(Q8:Q50)</f>
      </c>
    </row>
    <row r="8" spans="1:13" ht="12.75">
      <c r="A8" t="s">
        <v>44</v>
      </c>
      <c r="C8" s="28" t="s">
        <v>501</v>
      </c>
      <c r="E8" s="30" t="s">
        <v>500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</f>
      </c>
      <c r="M9" s="32">
        <f>0+M10+M14+M18+M22+M26+M30+M34+M38+M42+M46+M50</f>
      </c>
    </row>
    <row r="10" spans="1:16" ht="12.75">
      <c r="A10" t="s">
        <v>49</v>
      </c>
      <c r="B10" s="34" t="s">
        <v>50</v>
      </c>
      <c r="C10" s="34" t="s">
        <v>502</v>
      </c>
      <c r="D10" s="35" t="s">
        <v>57</v>
      </c>
      <c r="E10" s="6" t="s">
        <v>503</v>
      </c>
      <c r="F10" s="36" t="s">
        <v>504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80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505</v>
      </c>
    </row>
    <row r="12" spans="1:5" ht="12.75">
      <c r="A12" s="35" t="s">
        <v>58</v>
      </c>
      <c r="E12" s="40" t="s">
        <v>57</v>
      </c>
    </row>
    <row r="13" spans="1:5" ht="12.75">
      <c r="A13" t="s">
        <v>59</v>
      </c>
      <c r="E13" s="39" t="s">
        <v>506</v>
      </c>
    </row>
    <row r="14" spans="1:16" ht="12.75">
      <c r="A14" t="s">
        <v>49</v>
      </c>
      <c r="B14" s="34" t="s">
        <v>27</v>
      </c>
      <c r="C14" s="34" t="s">
        <v>507</v>
      </c>
      <c r="D14" s="35" t="s">
        <v>57</v>
      </c>
      <c r="E14" s="6" t="s">
        <v>508</v>
      </c>
      <c r="F14" s="36" t="s">
        <v>504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80</v>
      </c>
      <c r="O14">
        <f>(M14*21)/100</f>
      </c>
      <c r="P14" t="s">
        <v>27</v>
      </c>
    </row>
    <row r="15" spans="1:5" ht="38.25">
      <c r="A15" s="35" t="s">
        <v>56</v>
      </c>
      <c r="E15" s="39" t="s">
        <v>509</v>
      </c>
    </row>
    <row r="16" spans="1:5" ht="12.75">
      <c r="A16" s="35" t="s">
        <v>58</v>
      </c>
      <c r="E16" s="40" t="s">
        <v>57</v>
      </c>
    </row>
    <row r="17" spans="1:5" ht="12.75">
      <c r="A17" t="s">
        <v>59</v>
      </c>
      <c r="E17" s="39" t="s">
        <v>510</v>
      </c>
    </row>
    <row r="18" spans="1:16" ht="12.75">
      <c r="A18" t="s">
        <v>49</v>
      </c>
      <c r="B18" s="34" t="s">
        <v>26</v>
      </c>
      <c r="C18" s="34" t="s">
        <v>511</v>
      </c>
      <c r="D18" s="35" t="s">
        <v>57</v>
      </c>
      <c r="E18" s="6" t="s">
        <v>512</v>
      </c>
      <c r="F18" s="36" t="s">
        <v>504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80</v>
      </c>
      <c r="O18">
        <f>(M18*21)/100</f>
      </c>
      <c r="P18" t="s">
        <v>27</v>
      </c>
    </row>
    <row r="19" spans="1:5" ht="25.5">
      <c r="A19" s="35" t="s">
        <v>56</v>
      </c>
      <c r="E19" s="39" t="s">
        <v>513</v>
      </c>
    </row>
    <row r="20" spans="1:5" ht="12.75">
      <c r="A20" s="35" t="s">
        <v>58</v>
      </c>
      <c r="E20" s="40" t="s">
        <v>57</v>
      </c>
    </row>
    <row r="21" spans="1:5" ht="12.75">
      <c r="A21" t="s">
        <v>59</v>
      </c>
      <c r="E21" s="39" t="s">
        <v>510</v>
      </c>
    </row>
    <row r="22" spans="1:16" ht="12.75">
      <c r="A22" t="s">
        <v>49</v>
      </c>
      <c r="B22" s="34" t="s">
        <v>69</v>
      </c>
      <c r="C22" s="34" t="s">
        <v>514</v>
      </c>
      <c r="D22" s="35" t="s">
        <v>57</v>
      </c>
      <c r="E22" s="6" t="s">
        <v>515</v>
      </c>
      <c r="F22" s="36" t="s">
        <v>504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80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516</v>
      </c>
    </row>
    <row r="24" spans="1:5" ht="12.75">
      <c r="A24" s="35" t="s">
        <v>58</v>
      </c>
      <c r="E24" s="40" t="s">
        <v>57</v>
      </c>
    </row>
    <row r="25" spans="1:5" ht="38.25">
      <c r="A25" t="s">
        <v>59</v>
      </c>
      <c r="E25" s="39" t="s">
        <v>517</v>
      </c>
    </row>
    <row r="26" spans="1:16" ht="12.75">
      <c r="A26" t="s">
        <v>49</v>
      </c>
      <c r="B26" s="34" t="s">
        <v>73</v>
      </c>
      <c r="C26" s="34" t="s">
        <v>518</v>
      </c>
      <c r="D26" s="35" t="s">
        <v>57</v>
      </c>
      <c r="E26" s="6" t="s">
        <v>519</v>
      </c>
      <c r="F26" s="36" t="s">
        <v>504</v>
      </c>
      <c r="G26" s="37">
        <v>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80</v>
      </c>
      <c r="O26">
        <f>(M26*0)/100</f>
      </c>
      <c r="P26" t="s">
        <v>47</v>
      </c>
    </row>
    <row r="27" spans="1:5" ht="12.75">
      <c r="A27" s="35" t="s">
        <v>56</v>
      </c>
      <c r="E27" s="39" t="s">
        <v>520</v>
      </c>
    </row>
    <row r="28" spans="1:5" ht="12.75">
      <c r="A28" s="35" t="s">
        <v>58</v>
      </c>
      <c r="E28" s="40" t="s">
        <v>57</v>
      </c>
    </row>
    <row r="29" spans="1:5" ht="12.75">
      <c r="A29" t="s">
        <v>59</v>
      </c>
      <c r="E29" s="39" t="s">
        <v>461</v>
      </c>
    </row>
    <row r="30" spans="1:16" ht="12.75">
      <c r="A30" t="s">
        <v>49</v>
      </c>
      <c r="B30" s="34" t="s">
        <v>76</v>
      </c>
      <c r="C30" s="34" t="s">
        <v>521</v>
      </c>
      <c r="D30" s="35" t="s">
        <v>57</v>
      </c>
      <c r="E30" s="6" t="s">
        <v>522</v>
      </c>
      <c r="F30" s="36" t="s">
        <v>504</v>
      </c>
      <c r="G30" s="37">
        <v>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80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523</v>
      </c>
    </row>
    <row r="32" spans="1:5" ht="12.75">
      <c r="A32" s="35" t="s">
        <v>58</v>
      </c>
      <c r="E32" s="40" t="s">
        <v>57</v>
      </c>
    </row>
    <row r="33" spans="1:5" ht="12.75">
      <c r="A33" t="s">
        <v>59</v>
      </c>
      <c r="E33" s="39" t="s">
        <v>461</v>
      </c>
    </row>
    <row r="34" spans="1:16" ht="12.75">
      <c r="A34" t="s">
        <v>49</v>
      </c>
      <c r="B34" s="34" t="s">
        <v>84</v>
      </c>
      <c r="C34" s="34" t="s">
        <v>524</v>
      </c>
      <c r="D34" s="35" t="s">
        <v>57</v>
      </c>
      <c r="E34" s="6" t="s">
        <v>525</v>
      </c>
      <c r="F34" s="36" t="s">
        <v>504</v>
      </c>
      <c r="G34" s="37">
        <v>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80</v>
      </c>
      <c r="O34">
        <f>(M34*21)/100</f>
      </c>
      <c r="P34" t="s">
        <v>27</v>
      </c>
    </row>
    <row r="35" spans="1:5" ht="12.75">
      <c r="A35" s="35" t="s">
        <v>56</v>
      </c>
      <c r="E35" s="39" t="s">
        <v>526</v>
      </c>
    </row>
    <row r="36" spans="1:5" ht="12.75">
      <c r="A36" s="35" t="s">
        <v>58</v>
      </c>
      <c r="E36" s="40" t="s">
        <v>57</v>
      </c>
    </row>
    <row r="37" spans="1:5" ht="12.75">
      <c r="A37" t="s">
        <v>59</v>
      </c>
      <c r="E37" s="39" t="s">
        <v>461</v>
      </c>
    </row>
    <row r="38" spans="1:16" ht="12.75">
      <c r="A38" t="s">
        <v>49</v>
      </c>
      <c r="B38" s="34" t="s">
        <v>88</v>
      </c>
      <c r="C38" s="34" t="s">
        <v>527</v>
      </c>
      <c r="D38" s="35" t="s">
        <v>57</v>
      </c>
      <c r="E38" s="6" t="s">
        <v>528</v>
      </c>
      <c r="F38" s="36" t="s">
        <v>504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80</v>
      </c>
      <c r="O38">
        <f>(M38*21)/100</f>
      </c>
      <c r="P38" t="s">
        <v>27</v>
      </c>
    </row>
    <row r="39" spans="1:5" ht="12.75">
      <c r="A39" s="35" t="s">
        <v>56</v>
      </c>
      <c r="E39" s="39" t="s">
        <v>57</v>
      </c>
    </row>
    <row r="40" spans="1:5" ht="12.75">
      <c r="A40" s="35" t="s">
        <v>58</v>
      </c>
      <c r="E40" s="40" t="s">
        <v>57</v>
      </c>
    </row>
    <row r="41" spans="1:5" ht="89.25">
      <c r="A41" t="s">
        <v>59</v>
      </c>
      <c r="E41" s="39" t="s">
        <v>529</v>
      </c>
    </row>
    <row r="42" spans="1:16" ht="12.75">
      <c r="A42" t="s">
        <v>49</v>
      </c>
      <c r="B42" s="34" t="s">
        <v>92</v>
      </c>
      <c r="C42" s="34" t="s">
        <v>530</v>
      </c>
      <c r="D42" s="35" t="s">
        <v>57</v>
      </c>
      <c r="E42" s="6" t="s">
        <v>531</v>
      </c>
      <c r="F42" s="36" t="s">
        <v>504</v>
      </c>
      <c r="G42" s="37">
        <v>1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532</v>
      </c>
      <c r="O42">
        <f>(M42*0)/100</f>
      </c>
      <c r="P42" t="s">
        <v>47</v>
      </c>
    </row>
    <row r="43" spans="1:5" ht="25.5">
      <c r="A43" s="35" t="s">
        <v>56</v>
      </c>
      <c r="E43" s="39" t="s">
        <v>533</v>
      </c>
    </row>
    <row r="44" spans="1:5" ht="12.75">
      <c r="A44" s="35" t="s">
        <v>58</v>
      </c>
      <c r="E44" s="40" t="s">
        <v>57</v>
      </c>
    </row>
    <row r="45" spans="1:5" ht="89.25">
      <c r="A45" t="s">
        <v>59</v>
      </c>
      <c r="E45" s="39" t="s">
        <v>534</v>
      </c>
    </row>
    <row r="46" spans="1:16" ht="12.75">
      <c r="A46" t="s">
        <v>49</v>
      </c>
      <c r="B46" s="34" t="s">
        <v>95</v>
      </c>
      <c r="C46" s="34" t="s">
        <v>535</v>
      </c>
      <c r="D46" s="35" t="s">
        <v>57</v>
      </c>
      <c r="E46" s="6" t="s">
        <v>536</v>
      </c>
      <c r="F46" s="36" t="s">
        <v>504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532</v>
      </c>
      <c r="O46">
        <f>(M46*0)/100</f>
      </c>
      <c r="P46" t="s">
        <v>47</v>
      </c>
    </row>
    <row r="47" spans="1:5" ht="25.5">
      <c r="A47" s="35" t="s">
        <v>56</v>
      </c>
      <c r="E47" s="39" t="s">
        <v>537</v>
      </c>
    </row>
    <row r="48" spans="1:5" ht="12.75">
      <c r="A48" s="35" t="s">
        <v>58</v>
      </c>
      <c r="E48" s="40" t="s">
        <v>57</v>
      </c>
    </row>
    <row r="49" spans="1:5" ht="76.5">
      <c r="A49" t="s">
        <v>59</v>
      </c>
      <c r="E49" s="39" t="s">
        <v>538</v>
      </c>
    </row>
    <row r="50" spans="1:16" ht="12.75">
      <c r="A50" t="s">
        <v>49</v>
      </c>
      <c r="B50" s="34" t="s">
        <v>67</v>
      </c>
      <c r="C50" s="34" t="s">
        <v>539</v>
      </c>
      <c r="D50" s="35" t="s">
        <v>57</v>
      </c>
      <c r="E50" s="6" t="s">
        <v>540</v>
      </c>
      <c r="F50" s="36" t="s">
        <v>504</v>
      </c>
      <c r="G50" s="37">
        <v>1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532</v>
      </c>
      <c r="O50">
        <f>(M50*0)/100</f>
      </c>
      <c r="P50" t="s">
        <v>47</v>
      </c>
    </row>
    <row r="51" spans="1:5" ht="12.75">
      <c r="A51" s="35" t="s">
        <v>56</v>
      </c>
      <c r="E51" s="39" t="s">
        <v>541</v>
      </c>
    </row>
    <row r="52" spans="1:5" ht="12.75">
      <c r="A52" s="35" t="s">
        <v>58</v>
      </c>
      <c r="E52" s="40" t="s">
        <v>57</v>
      </c>
    </row>
    <row r="53" spans="1:5" ht="12.75">
      <c r="A53" t="s">
        <v>59</v>
      </c>
      <c r="E53" s="39" t="s">
        <v>57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542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542</v>
      </c>
      <c r="E4" s="26" t="s">
        <v>543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COUNTIFS(L8:L165,"=0",A8:A165,"P")+COUNTIFS(L8:L165,"",A8:A165,"P")+SUM(Q8:Q165)</f>
      </c>
    </row>
    <row r="8" spans="1:13" ht="12.75">
      <c r="A8" t="s">
        <v>44</v>
      </c>
      <c r="C8" s="28" t="s">
        <v>545</v>
      </c>
      <c r="E8" s="30" t="s">
        <v>543</v>
      </c>
      <c r="J8" s="29">
        <f>0+J9+J34+J47+J100</f>
      </c>
      <c r="K8" s="29">
        <f>0+K9+K34+K47+K100</f>
      </c>
      <c r="L8" s="29">
        <f>0+L9+L34+L47+L100</f>
      </c>
      <c r="M8" s="29">
        <f>0+M9+M34+M47+M100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25.5">
      <c r="A10" t="s">
        <v>49</v>
      </c>
      <c r="B10" s="34" t="s">
        <v>50</v>
      </c>
      <c r="C10" s="34" t="s">
        <v>467</v>
      </c>
      <c r="D10" s="35" t="s">
        <v>52</v>
      </c>
      <c r="E10" s="6" t="s">
        <v>468</v>
      </c>
      <c r="F10" s="36" t="s">
        <v>54</v>
      </c>
      <c r="G10" s="37">
        <v>434.671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80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546</v>
      </c>
    </row>
    <row r="13" spans="1:5" ht="140.25">
      <c r="A13" t="s">
        <v>59</v>
      </c>
      <c r="E13" s="39" t="s">
        <v>547</v>
      </c>
    </row>
    <row r="14" spans="1:16" ht="25.5">
      <c r="A14" t="s">
        <v>49</v>
      </c>
      <c r="B14" s="34" t="s">
        <v>27</v>
      </c>
      <c r="C14" s="34" t="s">
        <v>61</v>
      </c>
      <c r="D14" s="35" t="s">
        <v>62</v>
      </c>
      <c r="E14" s="6" t="s">
        <v>475</v>
      </c>
      <c r="F14" s="36" t="s">
        <v>54</v>
      </c>
      <c r="G14" s="37">
        <v>11.19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80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548</v>
      </c>
    </row>
    <row r="16" spans="1:5" ht="12.75">
      <c r="A16" s="35" t="s">
        <v>58</v>
      </c>
      <c r="E16" s="40" t="s">
        <v>549</v>
      </c>
    </row>
    <row r="17" spans="1:5" ht="140.25">
      <c r="A17" t="s">
        <v>59</v>
      </c>
      <c r="E17" s="39" t="s">
        <v>547</v>
      </c>
    </row>
    <row r="18" spans="1:16" ht="25.5">
      <c r="A18" t="s">
        <v>49</v>
      </c>
      <c r="B18" s="34" t="s">
        <v>26</v>
      </c>
      <c r="C18" s="34" t="s">
        <v>477</v>
      </c>
      <c r="D18" s="35" t="s">
        <v>478</v>
      </c>
      <c r="E18" s="6" t="s">
        <v>479</v>
      </c>
      <c r="F18" s="36" t="s">
        <v>54</v>
      </c>
      <c r="G18" s="37">
        <v>2779.243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80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38.25">
      <c r="A20" s="35" t="s">
        <v>58</v>
      </c>
      <c r="E20" s="40" t="s">
        <v>550</v>
      </c>
    </row>
    <row r="21" spans="1:5" ht="140.25">
      <c r="A21" t="s">
        <v>59</v>
      </c>
      <c r="E21" s="39" t="s">
        <v>547</v>
      </c>
    </row>
    <row r="22" spans="1:16" ht="25.5">
      <c r="A22" t="s">
        <v>49</v>
      </c>
      <c r="B22" s="34" t="s">
        <v>69</v>
      </c>
      <c r="C22" s="34" t="s">
        <v>483</v>
      </c>
      <c r="D22" s="35" t="s">
        <v>484</v>
      </c>
      <c r="E22" s="6" t="s">
        <v>485</v>
      </c>
      <c r="F22" s="36" t="s">
        <v>54</v>
      </c>
      <c r="G22" s="37">
        <v>0.078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80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57</v>
      </c>
    </row>
    <row r="24" spans="1:5" ht="12.75">
      <c r="A24" s="35" t="s">
        <v>58</v>
      </c>
      <c r="E24" s="40" t="s">
        <v>551</v>
      </c>
    </row>
    <row r="25" spans="1:5" ht="140.25">
      <c r="A25" t="s">
        <v>59</v>
      </c>
      <c r="E25" s="39" t="s">
        <v>547</v>
      </c>
    </row>
    <row r="26" spans="1:16" ht="25.5">
      <c r="A26" t="s">
        <v>49</v>
      </c>
      <c r="B26" s="34" t="s">
        <v>73</v>
      </c>
      <c r="C26" s="34" t="s">
        <v>487</v>
      </c>
      <c r="D26" s="35" t="s">
        <v>488</v>
      </c>
      <c r="E26" s="6" t="s">
        <v>489</v>
      </c>
      <c r="F26" s="36" t="s">
        <v>54</v>
      </c>
      <c r="G26" s="37">
        <v>0.811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80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57</v>
      </c>
    </row>
    <row r="28" spans="1:5" ht="12.75">
      <c r="A28" s="35" t="s">
        <v>58</v>
      </c>
      <c r="E28" s="40" t="s">
        <v>552</v>
      </c>
    </row>
    <row r="29" spans="1:5" ht="140.25">
      <c r="A29" t="s">
        <v>59</v>
      </c>
      <c r="E29" s="39" t="s">
        <v>547</v>
      </c>
    </row>
    <row r="30" spans="1:16" ht="25.5">
      <c r="A30" t="s">
        <v>49</v>
      </c>
      <c r="B30" s="34" t="s">
        <v>76</v>
      </c>
      <c r="C30" s="34" t="s">
        <v>495</v>
      </c>
      <c r="D30" s="35" t="s">
        <v>496</v>
      </c>
      <c r="E30" s="6" t="s">
        <v>497</v>
      </c>
      <c r="F30" s="36" t="s">
        <v>54</v>
      </c>
      <c r="G30" s="37">
        <v>19.68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80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57</v>
      </c>
    </row>
    <row r="32" spans="1:5" ht="12.75">
      <c r="A32" s="35" t="s">
        <v>58</v>
      </c>
      <c r="E32" s="40" t="s">
        <v>553</v>
      </c>
    </row>
    <row r="33" spans="1:5" ht="140.25">
      <c r="A33" t="s">
        <v>59</v>
      </c>
      <c r="E33" s="39" t="s">
        <v>547</v>
      </c>
    </row>
    <row r="34" spans="1:13" ht="12.75">
      <c r="A34" t="s">
        <v>46</v>
      </c>
      <c r="C34" s="31" t="s">
        <v>50</v>
      </c>
      <c r="E34" s="33" t="s">
        <v>68</v>
      </c>
      <c r="J34" s="32">
        <f>0</f>
      </c>
      <c r="K34" s="32">
        <f>0</f>
      </c>
      <c r="L34" s="32">
        <f>0+L35+L39+L43</f>
      </c>
      <c r="M34" s="32">
        <f>0+M35+M39+M43</f>
      </c>
    </row>
    <row r="35" spans="1:16" ht="12.75">
      <c r="A35" t="s">
        <v>49</v>
      </c>
      <c r="B35" s="34" t="s">
        <v>84</v>
      </c>
      <c r="C35" s="34" t="s">
        <v>554</v>
      </c>
      <c r="D35" s="35" t="s">
        <v>57</v>
      </c>
      <c r="E35" s="6" t="s">
        <v>555</v>
      </c>
      <c r="F35" s="36" t="s">
        <v>79</v>
      </c>
      <c r="G35" s="37">
        <v>256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80</v>
      </c>
      <c r="O35">
        <f>(M35*0)/100</f>
      </c>
      <c r="P35" t="s">
        <v>47</v>
      </c>
    </row>
    <row r="36" spans="1:5" ht="12.75">
      <c r="A36" s="35" t="s">
        <v>56</v>
      </c>
      <c r="E36" s="39" t="s">
        <v>57</v>
      </c>
    </row>
    <row r="37" spans="1:5" ht="12.75">
      <c r="A37" s="35" t="s">
        <v>58</v>
      </c>
      <c r="E37" s="40" t="s">
        <v>57</v>
      </c>
    </row>
    <row r="38" spans="1:5" ht="306">
      <c r="A38" t="s">
        <v>59</v>
      </c>
      <c r="E38" s="39" t="s">
        <v>556</v>
      </c>
    </row>
    <row r="39" spans="1:16" ht="12.75">
      <c r="A39" t="s">
        <v>49</v>
      </c>
      <c r="B39" s="34" t="s">
        <v>88</v>
      </c>
      <c r="C39" s="34" t="s">
        <v>557</v>
      </c>
      <c r="D39" s="35" t="s">
        <v>57</v>
      </c>
      <c r="E39" s="6" t="s">
        <v>558</v>
      </c>
      <c r="F39" s="36" t="s">
        <v>72</v>
      </c>
      <c r="G39" s="37">
        <v>1586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80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57</v>
      </c>
    </row>
    <row r="41" spans="1:5" ht="12.75">
      <c r="A41" s="35" t="s">
        <v>58</v>
      </c>
      <c r="E41" s="40" t="s">
        <v>559</v>
      </c>
    </row>
    <row r="42" spans="1:5" ht="63.75">
      <c r="A42" t="s">
        <v>59</v>
      </c>
      <c r="E42" s="39" t="s">
        <v>560</v>
      </c>
    </row>
    <row r="43" spans="1:16" ht="12.75">
      <c r="A43" t="s">
        <v>49</v>
      </c>
      <c r="B43" s="34" t="s">
        <v>92</v>
      </c>
      <c r="C43" s="34" t="s">
        <v>77</v>
      </c>
      <c r="D43" s="35" t="s">
        <v>57</v>
      </c>
      <c r="E43" s="6" t="s">
        <v>78</v>
      </c>
      <c r="F43" s="36" t="s">
        <v>79</v>
      </c>
      <c r="G43" s="37">
        <v>3.584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80</v>
      </c>
      <c r="O43">
        <f>(M43*21)/100</f>
      </c>
      <c r="P43" t="s">
        <v>27</v>
      </c>
    </row>
    <row r="44" spans="1:5" ht="12.75">
      <c r="A44" s="35" t="s">
        <v>56</v>
      </c>
      <c r="E44" s="39" t="s">
        <v>57</v>
      </c>
    </row>
    <row r="45" spans="1:5" ht="12.75">
      <c r="A45" s="35" t="s">
        <v>58</v>
      </c>
      <c r="E45" s="40" t="s">
        <v>561</v>
      </c>
    </row>
    <row r="46" spans="1:5" ht="318.75">
      <c r="A46" t="s">
        <v>59</v>
      </c>
      <c r="E46" s="39" t="s">
        <v>83</v>
      </c>
    </row>
    <row r="47" spans="1:13" ht="12.75">
      <c r="A47" t="s">
        <v>46</v>
      </c>
      <c r="C47" s="31" t="s">
        <v>73</v>
      </c>
      <c r="E47" s="33" t="s">
        <v>562</v>
      </c>
      <c r="J47" s="32">
        <f>0</f>
      </c>
      <c r="K47" s="32">
        <f>0</f>
      </c>
      <c r="L47" s="32">
        <f>0+L48+L52+L56+L60+L64+L68+L72+L76+L80+L84+L88+L92+L96</f>
      </c>
      <c r="M47" s="32">
        <f>0+M48+M52+M56+M60+M64+M68+M72+M76+M80+M84+M88+M92+M96</f>
      </c>
    </row>
    <row r="48" spans="1:16" ht="12.75">
      <c r="A48" t="s">
        <v>49</v>
      </c>
      <c r="B48" s="34" t="s">
        <v>95</v>
      </c>
      <c r="C48" s="34" t="s">
        <v>563</v>
      </c>
      <c r="D48" s="35" t="s">
        <v>57</v>
      </c>
      <c r="E48" s="6" t="s">
        <v>564</v>
      </c>
      <c r="F48" s="36" t="s">
        <v>79</v>
      </c>
      <c r="G48" s="37">
        <v>708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80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57</v>
      </c>
    </row>
    <row r="50" spans="1:5" ht="12.75">
      <c r="A50" s="35" t="s">
        <v>58</v>
      </c>
      <c r="E50" s="40" t="s">
        <v>565</v>
      </c>
    </row>
    <row r="51" spans="1:5" ht="89.25">
      <c r="A51" t="s">
        <v>59</v>
      </c>
      <c r="E51" s="39" t="s">
        <v>566</v>
      </c>
    </row>
    <row r="52" spans="1:16" ht="12.75">
      <c r="A52" t="s">
        <v>49</v>
      </c>
      <c r="B52" s="34" t="s">
        <v>67</v>
      </c>
      <c r="C52" s="34" t="s">
        <v>567</v>
      </c>
      <c r="D52" s="35" t="s">
        <v>57</v>
      </c>
      <c r="E52" s="6" t="s">
        <v>568</v>
      </c>
      <c r="F52" s="36" t="s">
        <v>79</v>
      </c>
      <c r="G52" s="37">
        <v>1388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80</v>
      </c>
      <c r="O52">
        <f>(M52*21)/100</f>
      </c>
      <c r="P52" t="s">
        <v>27</v>
      </c>
    </row>
    <row r="53" spans="1:5" ht="12.75">
      <c r="A53" s="35" t="s">
        <v>56</v>
      </c>
      <c r="E53" s="39" t="s">
        <v>57</v>
      </c>
    </row>
    <row r="54" spans="1:5" ht="12.75">
      <c r="A54" s="35" t="s">
        <v>58</v>
      </c>
      <c r="E54" s="40" t="s">
        <v>569</v>
      </c>
    </row>
    <row r="55" spans="1:5" ht="89.25">
      <c r="A55" t="s">
        <v>59</v>
      </c>
      <c r="E55" s="39" t="s">
        <v>566</v>
      </c>
    </row>
    <row r="56" spans="1:16" ht="12.75">
      <c r="A56" t="s">
        <v>49</v>
      </c>
      <c r="B56" s="34" t="s">
        <v>100</v>
      </c>
      <c r="C56" s="34" t="s">
        <v>570</v>
      </c>
      <c r="D56" s="35" t="s">
        <v>57</v>
      </c>
      <c r="E56" s="6" t="s">
        <v>571</v>
      </c>
      <c r="F56" s="36" t="s">
        <v>79</v>
      </c>
      <c r="G56" s="37">
        <v>2279.2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80</v>
      </c>
      <c r="O56">
        <f>(M56*21)/100</f>
      </c>
      <c r="P56" t="s">
        <v>27</v>
      </c>
    </row>
    <row r="57" spans="1:5" ht="12.75">
      <c r="A57" s="35" t="s">
        <v>56</v>
      </c>
      <c r="E57" s="39" t="s">
        <v>57</v>
      </c>
    </row>
    <row r="58" spans="1:5" ht="12.75">
      <c r="A58" s="35" t="s">
        <v>58</v>
      </c>
      <c r="E58" s="40" t="s">
        <v>572</v>
      </c>
    </row>
    <row r="59" spans="1:5" ht="102">
      <c r="A59" t="s">
        <v>59</v>
      </c>
      <c r="E59" s="39" t="s">
        <v>573</v>
      </c>
    </row>
    <row r="60" spans="1:16" ht="12.75">
      <c r="A60" t="s">
        <v>49</v>
      </c>
      <c r="B60" s="34" t="s">
        <v>103</v>
      </c>
      <c r="C60" s="34" t="s">
        <v>574</v>
      </c>
      <c r="D60" s="35" t="s">
        <v>57</v>
      </c>
      <c r="E60" s="6" t="s">
        <v>575</v>
      </c>
      <c r="F60" s="36" t="s">
        <v>91</v>
      </c>
      <c r="G60" s="37">
        <v>236.551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80</v>
      </c>
      <c r="O60">
        <f>(M60*21)/100</f>
      </c>
      <c r="P60" t="s">
        <v>27</v>
      </c>
    </row>
    <row r="61" spans="1:5" ht="25.5">
      <c r="A61" s="35" t="s">
        <v>56</v>
      </c>
      <c r="E61" s="39" t="s">
        <v>576</v>
      </c>
    </row>
    <row r="62" spans="1:5" ht="12.75">
      <c r="A62" s="35" t="s">
        <v>58</v>
      </c>
      <c r="E62" s="40" t="s">
        <v>57</v>
      </c>
    </row>
    <row r="63" spans="1:5" ht="306">
      <c r="A63" t="s">
        <v>59</v>
      </c>
      <c r="E63" s="39" t="s">
        <v>577</v>
      </c>
    </row>
    <row r="64" spans="1:16" ht="12.75">
      <c r="A64" t="s">
        <v>49</v>
      </c>
      <c r="B64" s="34" t="s">
        <v>107</v>
      </c>
      <c r="C64" s="34" t="s">
        <v>578</v>
      </c>
      <c r="D64" s="35" t="s">
        <v>57</v>
      </c>
      <c r="E64" s="6" t="s">
        <v>579</v>
      </c>
      <c r="F64" s="36" t="s">
        <v>91</v>
      </c>
      <c r="G64" s="37">
        <v>1036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80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57</v>
      </c>
    </row>
    <row r="66" spans="1:5" ht="12.75">
      <c r="A66" s="35" t="s">
        <v>58</v>
      </c>
      <c r="E66" s="40" t="s">
        <v>57</v>
      </c>
    </row>
    <row r="67" spans="1:5" ht="114.75">
      <c r="A67" t="s">
        <v>59</v>
      </c>
      <c r="E67" s="39" t="s">
        <v>580</v>
      </c>
    </row>
    <row r="68" spans="1:16" ht="25.5">
      <c r="A68" t="s">
        <v>49</v>
      </c>
      <c r="B68" s="34" t="s">
        <v>111</v>
      </c>
      <c r="C68" s="34" t="s">
        <v>581</v>
      </c>
      <c r="D68" s="35" t="s">
        <v>57</v>
      </c>
      <c r="E68" s="6" t="s">
        <v>582</v>
      </c>
      <c r="F68" s="36" t="s">
        <v>91</v>
      </c>
      <c r="G68" s="37">
        <v>50.39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80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583</v>
      </c>
    </row>
    <row r="70" spans="1:5" ht="12.75">
      <c r="A70" s="35" t="s">
        <v>58</v>
      </c>
      <c r="E70" s="40" t="s">
        <v>57</v>
      </c>
    </row>
    <row r="71" spans="1:5" ht="114.75">
      <c r="A71" t="s">
        <v>59</v>
      </c>
      <c r="E71" s="39" t="s">
        <v>584</v>
      </c>
    </row>
    <row r="72" spans="1:16" ht="25.5">
      <c r="A72" t="s">
        <v>49</v>
      </c>
      <c r="B72" s="34" t="s">
        <v>114</v>
      </c>
      <c r="C72" s="34" t="s">
        <v>585</v>
      </c>
      <c r="D72" s="35" t="s">
        <v>57</v>
      </c>
      <c r="E72" s="6" t="s">
        <v>586</v>
      </c>
      <c r="F72" s="36" t="s">
        <v>91</v>
      </c>
      <c r="G72" s="37">
        <v>50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80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587</v>
      </c>
    </row>
    <row r="74" spans="1:5" ht="12.75">
      <c r="A74" s="35" t="s">
        <v>58</v>
      </c>
      <c r="E74" s="40" t="s">
        <v>57</v>
      </c>
    </row>
    <row r="75" spans="1:5" ht="114.75">
      <c r="A75" t="s">
        <v>59</v>
      </c>
      <c r="E75" s="39" t="s">
        <v>584</v>
      </c>
    </row>
    <row r="76" spans="1:16" ht="12.75">
      <c r="A76" t="s">
        <v>49</v>
      </c>
      <c r="B76" s="34" t="s">
        <v>117</v>
      </c>
      <c r="C76" s="34" t="s">
        <v>588</v>
      </c>
      <c r="D76" s="35" t="s">
        <v>57</v>
      </c>
      <c r="E76" s="6" t="s">
        <v>589</v>
      </c>
      <c r="F76" s="36" t="s">
        <v>106</v>
      </c>
      <c r="G76" s="37">
        <v>100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80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57</v>
      </c>
    </row>
    <row r="78" spans="1:5" ht="12.75">
      <c r="A78" s="35" t="s">
        <v>58</v>
      </c>
      <c r="E78" s="40" t="s">
        <v>57</v>
      </c>
    </row>
    <row r="79" spans="1:5" ht="153">
      <c r="A79" t="s">
        <v>59</v>
      </c>
      <c r="E79" s="39" t="s">
        <v>590</v>
      </c>
    </row>
    <row r="80" spans="1:16" ht="12.75">
      <c r="A80" t="s">
        <v>49</v>
      </c>
      <c r="B80" s="34" t="s">
        <v>120</v>
      </c>
      <c r="C80" s="34" t="s">
        <v>591</v>
      </c>
      <c r="D80" s="35" t="s">
        <v>57</v>
      </c>
      <c r="E80" s="6" t="s">
        <v>592</v>
      </c>
      <c r="F80" s="36" t="s">
        <v>593</v>
      </c>
      <c r="G80" s="37">
        <v>1778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80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594</v>
      </c>
    </row>
    <row r="82" spans="1:5" ht="12.75">
      <c r="A82" s="35" t="s">
        <v>58</v>
      </c>
      <c r="E82" s="40" t="s">
        <v>57</v>
      </c>
    </row>
    <row r="83" spans="1:5" ht="140.25">
      <c r="A83" t="s">
        <v>59</v>
      </c>
      <c r="E83" s="39" t="s">
        <v>595</v>
      </c>
    </row>
    <row r="84" spans="1:16" ht="12.75">
      <c r="A84" t="s">
        <v>49</v>
      </c>
      <c r="B84" s="34" t="s">
        <v>123</v>
      </c>
      <c r="C84" s="34" t="s">
        <v>596</v>
      </c>
      <c r="D84" s="35" t="s">
        <v>57</v>
      </c>
      <c r="E84" s="6" t="s">
        <v>597</v>
      </c>
      <c r="F84" s="36" t="s">
        <v>593</v>
      </c>
      <c r="G84" s="37">
        <v>1998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80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598</v>
      </c>
    </row>
    <row r="86" spans="1:5" ht="12.75">
      <c r="A86" s="35" t="s">
        <v>58</v>
      </c>
      <c r="E86" s="40" t="s">
        <v>57</v>
      </c>
    </row>
    <row r="87" spans="1:5" ht="140.25">
      <c r="A87" t="s">
        <v>59</v>
      </c>
      <c r="E87" s="39" t="s">
        <v>599</v>
      </c>
    </row>
    <row r="88" spans="1:16" ht="12.75">
      <c r="A88" t="s">
        <v>49</v>
      </c>
      <c r="B88" s="34" t="s">
        <v>126</v>
      </c>
      <c r="C88" s="34" t="s">
        <v>600</v>
      </c>
      <c r="D88" s="35" t="s">
        <v>57</v>
      </c>
      <c r="E88" s="6" t="s">
        <v>601</v>
      </c>
      <c r="F88" s="36" t="s">
        <v>106</v>
      </c>
      <c r="G88" s="37">
        <v>8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80</v>
      </c>
      <c r="O88">
        <f>(M88*21)/100</f>
      </c>
      <c r="P88" t="s">
        <v>27</v>
      </c>
    </row>
    <row r="89" spans="1:5" ht="12.75">
      <c r="A89" s="35" t="s">
        <v>56</v>
      </c>
      <c r="E89" s="39" t="s">
        <v>57</v>
      </c>
    </row>
    <row r="90" spans="1:5" ht="12.75">
      <c r="A90" s="35" t="s">
        <v>58</v>
      </c>
      <c r="E90" s="40" t="s">
        <v>57</v>
      </c>
    </row>
    <row r="91" spans="1:5" ht="255">
      <c r="A91" t="s">
        <v>59</v>
      </c>
      <c r="E91" s="39" t="s">
        <v>602</v>
      </c>
    </row>
    <row r="92" spans="1:16" ht="12.75">
      <c r="A92" t="s">
        <v>49</v>
      </c>
      <c r="B92" s="34" t="s">
        <v>129</v>
      </c>
      <c r="C92" s="34" t="s">
        <v>603</v>
      </c>
      <c r="D92" s="35" t="s">
        <v>57</v>
      </c>
      <c r="E92" s="6" t="s">
        <v>604</v>
      </c>
      <c r="F92" s="36" t="s">
        <v>106</v>
      </c>
      <c r="G92" s="37">
        <v>312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80</v>
      </c>
      <c r="O92">
        <f>(M92*21)/100</f>
      </c>
      <c r="P92" t="s">
        <v>27</v>
      </c>
    </row>
    <row r="93" spans="1:5" ht="12.75">
      <c r="A93" s="35" t="s">
        <v>56</v>
      </c>
      <c r="E93" s="39" t="s">
        <v>605</v>
      </c>
    </row>
    <row r="94" spans="1:5" ht="12.75">
      <c r="A94" s="35" t="s">
        <v>58</v>
      </c>
      <c r="E94" s="40" t="s">
        <v>57</v>
      </c>
    </row>
    <row r="95" spans="1:5" ht="153">
      <c r="A95" t="s">
        <v>59</v>
      </c>
      <c r="E95" s="39" t="s">
        <v>606</v>
      </c>
    </row>
    <row r="96" spans="1:16" ht="12.75">
      <c r="A96" t="s">
        <v>49</v>
      </c>
      <c r="B96" s="34" t="s">
        <v>133</v>
      </c>
      <c r="C96" s="34" t="s">
        <v>607</v>
      </c>
      <c r="D96" s="35" t="s">
        <v>57</v>
      </c>
      <c r="E96" s="6" t="s">
        <v>608</v>
      </c>
      <c r="F96" s="36" t="s">
        <v>91</v>
      </c>
      <c r="G96" s="37">
        <v>1373.6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80</v>
      </c>
      <c r="O96">
        <f>(M96*21)/100</f>
      </c>
      <c r="P96" t="s">
        <v>27</v>
      </c>
    </row>
    <row r="97" spans="1:5" ht="12.75">
      <c r="A97" s="35" t="s">
        <v>56</v>
      </c>
      <c r="E97" s="39" t="s">
        <v>57</v>
      </c>
    </row>
    <row r="98" spans="1:5" ht="12.75">
      <c r="A98" s="35" t="s">
        <v>58</v>
      </c>
      <c r="E98" s="40" t="s">
        <v>57</v>
      </c>
    </row>
    <row r="99" spans="1:5" ht="191.25">
      <c r="A99" t="s">
        <v>59</v>
      </c>
      <c r="E99" s="39" t="s">
        <v>609</v>
      </c>
    </row>
    <row r="100" spans="1:13" ht="12.75">
      <c r="A100" t="s">
        <v>46</v>
      </c>
      <c r="C100" s="31" t="s">
        <v>92</v>
      </c>
      <c r="E100" s="33" t="s">
        <v>610</v>
      </c>
      <c r="J100" s="32">
        <f>0</f>
      </c>
      <c r="K100" s="32">
        <f>0</f>
      </c>
      <c r="L100" s="32">
        <f>0+L101+L105+L109+L113+L117+L121+L125+L129+L133+L137+L141+L145+L149+L153+L157+L161+L165</f>
      </c>
      <c r="M100" s="32">
        <f>0+M101+M105+M109+M113+M117+M121+M125+M129+M133+M137+M141+M145+M149+M153+M157+M161+M165</f>
      </c>
    </row>
    <row r="101" spans="1:16" ht="12.75">
      <c r="A101" t="s">
        <v>49</v>
      </c>
      <c r="B101" s="34" t="s">
        <v>136</v>
      </c>
      <c r="C101" s="34" t="s">
        <v>611</v>
      </c>
      <c r="D101" s="35" t="s">
        <v>57</v>
      </c>
      <c r="E101" s="6" t="s">
        <v>612</v>
      </c>
      <c r="F101" s="36" t="s">
        <v>91</v>
      </c>
      <c r="G101" s="37">
        <v>199.2</v>
      </c>
      <c r="H101" s="36">
        <v>0</v>
      </c>
      <c r="I101" s="36">
        <f>ROUND(G101*H101,6)</f>
      </c>
      <c r="L101" s="38">
        <v>0</v>
      </c>
      <c r="M101" s="32">
        <f>ROUND(ROUND(L101,2)*ROUND(G101,3),2)</f>
      </c>
      <c r="N101" s="36" t="s">
        <v>80</v>
      </c>
      <c r="O101">
        <f>(M101*21)/100</f>
      </c>
      <c r="P101" t="s">
        <v>27</v>
      </c>
    </row>
    <row r="102" spans="1:5" ht="12.75">
      <c r="A102" s="35" t="s">
        <v>56</v>
      </c>
      <c r="E102" s="39" t="s">
        <v>57</v>
      </c>
    </row>
    <row r="103" spans="1:5" ht="12.75">
      <c r="A103" s="35" t="s">
        <v>58</v>
      </c>
      <c r="E103" s="40" t="s">
        <v>613</v>
      </c>
    </row>
    <row r="104" spans="1:5" ht="140.25">
      <c r="A104" t="s">
        <v>59</v>
      </c>
      <c r="E104" s="39" t="s">
        <v>614</v>
      </c>
    </row>
    <row r="105" spans="1:16" ht="12.75">
      <c r="A105" t="s">
        <v>49</v>
      </c>
      <c r="B105" s="34" t="s">
        <v>139</v>
      </c>
      <c r="C105" s="34" t="s">
        <v>615</v>
      </c>
      <c r="D105" s="35" t="s">
        <v>57</v>
      </c>
      <c r="E105" s="6" t="s">
        <v>616</v>
      </c>
      <c r="F105" s="36" t="s">
        <v>106</v>
      </c>
      <c r="G105" s="37">
        <v>17</v>
      </c>
      <c r="H105" s="36">
        <v>0</v>
      </c>
      <c r="I105" s="36">
        <f>ROUND(G105*H105,6)</f>
      </c>
      <c r="L105" s="38">
        <v>0</v>
      </c>
      <c r="M105" s="32">
        <f>ROUND(ROUND(L105,2)*ROUND(G105,3),2)</f>
      </c>
      <c r="N105" s="36" t="s">
        <v>80</v>
      </c>
      <c r="O105">
        <f>(M105*21)/100</f>
      </c>
      <c r="P105" t="s">
        <v>27</v>
      </c>
    </row>
    <row r="106" spans="1:5" ht="12.75">
      <c r="A106" s="35" t="s">
        <v>56</v>
      </c>
      <c r="E106" s="39" t="s">
        <v>57</v>
      </c>
    </row>
    <row r="107" spans="1:5" ht="12.75">
      <c r="A107" s="35" t="s">
        <v>58</v>
      </c>
      <c r="E107" s="40" t="s">
        <v>57</v>
      </c>
    </row>
    <row r="108" spans="1:5" ht="89.25">
      <c r="A108" t="s">
        <v>59</v>
      </c>
      <c r="E108" s="39" t="s">
        <v>617</v>
      </c>
    </row>
    <row r="109" spans="1:16" ht="12.75">
      <c r="A109" t="s">
        <v>49</v>
      </c>
      <c r="B109" s="34" t="s">
        <v>141</v>
      </c>
      <c r="C109" s="34" t="s">
        <v>618</v>
      </c>
      <c r="D109" s="35" t="s">
        <v>57</v>
      </c>
      <c r="E109" s="6" t="s">
        <v>619</v>
      </c>
      <c r="F109" s="36" t="s">
        <v>106</v>
      </c>
      <c r="G109" s="37">
        <v>1</v>
      </c>
      <c r="H109" s="36">
        <v>0</v>
      </c>
      <c r="I109" s="36">
        <f>ROUND(G109*H109,6)</f>
      </c>
      <c r="L109" s="38">
        <v>0</v>
      </c>
      <c r="M109" s="32">
        <f>ROUND(ROUND(L109,2)*ROUND(G109,3),2)</f>
      </c>
      <c r="N109" s="36" t="s">
        <v>80</v>
      </c>
      <c r="O109">
        <f>(M109*21)/100</f>
      </c>
      <c r="P109" t="s">
        <v>27</v>
      </c>
    </row>
    <row r="110" spans="1:5" ht="12.75">
      <c r="A110" s="35" t="s">
        <v>56</v>
      </c>
      <c r="E110" s="39" t="s">
        <v>57</v>
      </c>
    </row>
    <row r="111" spans="1:5" ht="12.75">
      <c r="A111" s="35" t="s">
        <v>58</v>
      </c>
      <c r="E111" s="40" t="s">
        <v>57</v>
      </c>
    </row>
    <row r="112" spans="1:5" ht="127.5">
      <c r="A112" t="s">
        <v>59</v>
      </c>
      <c r="E112" s="39" t="s">
        <v>620</v>
      </c>
    </row>
    <row r="113" spans="1:16" ht="12.75">
      <c r="A113" t="s">
        <v>49</v>
      </c>
      <c r="B113" s="34" t="s">
        <v>144</v>
      </c>
      <c r="C113" s="34" t="s">
        <v>621</v>
      </c>
      <c r="D113" s="35" t="s">
        <v>57</v>
      </c>
      <c r="E113" s="6" t="s">
        <v>622</v>
      </c>
      <c r="F113" s="36" t="s">
        <v>106</v>
      </c>
      <c r="G113" s="37">
        <v>2</v>
      </c>
      <c r="H113" s="36">
        <v>0</v>
      </c>
      <c r="I113" s="36">
        <f>ROUND(G113*H113,6)</f>
      </c>
      <c r="L113" s="38">
        <v>0</v>
      </c>
      <c r="M113" s="32">
        <f>ROUND(ROUND(L113,2)*ROUND(G113,3),2)</f>
      </c>
      <c r="N113" s="36" t="s">
        <v>80</v>
      </c>
      <c r="O113">
        <f>(M113*21)/100</f>
      </c>
      <c r="P113" t="s">
        <v>27</v>
      </c>
    </row>
    <row r="114" spans="1:5" ht="12.75">
      <c r="A114" s="35" t="s">
        <v>56</v>
      </c>
      <c r="E114" s="39" t="s">
        <v>57</v>
      </c>
    </row>
    <row r="115" spans="1:5" ht="12.75">
      <c r="A115" s="35" t="s">
        <v>58</v>
      </c>
      <c r="E115" s="40" t="s">
        <v>57</v>
      </c>
    </row>
    <row r="116" spans="1:5" ht="127.5">
      <c r="A116" t="s">
        <v>59</v>
      </c>
      <c r="E116" s="39" t="s">
        <v>620</v>
      </c>
    </row>
    <row r="117" spans="1:16" ht="12.75">
      <c r="A117" t="s">
        <v>49</v>
      </c>
      <c r="B117" s="34" t="s">
        <v>148</v>
      </c>
      <c r="C117" s="34" t="s">
        <v>623</v>
      </c>
      <c r="D117" s="35" t="s">
        <v>57</v>
      </c>
      <c r="E117" s="6" t="s">
        <v>624</v>
      </c>
      <c r="F117" s="36" t="s">
        <v>106</v>
      </c>
      <c r="G117" s="37">
        <v>1</v>
      </c>
      <c r="H117" s="36">
        <v>0</v>
      </c>
      <c r="I117" s="36">
        <f>ROUND(G117*H117,6)</f>
      </c>
      <c r="L117" s="38">
        <v>0</v>
      </c>
      <c r="M117" s="32">
        <f>ROUND(ROUND(L117,2)*ROUND(G117,3),2)</f>
      </c>
      <c r="N117" s="36" t="s">
        <v>80</v>
      </c>
      <c r="O117">
        <f>(M117*21)/100</f>
      </c>
      <c r="P117" t="s">
        <v>27</v>
      </c>
    </row>
    <row r="118" spans="1:5" ht="12.75">
      <c r="A118" s="35" t="s">
        <v>56</v>
      </c>
      <c r="E118" s="39" t="s">
        <v>57</v>
      </c>
    </row>
    <row r="119" spans="1:5" ht="12.75">
      <c r="A119" s="35" t="s">
        <v>58</v>
      </c>
      <c r="E119" s="40" t="s">
        <v>57</v>
      </c>
    </row>
    <row r="120" spans="1:5" ht="127.5">
      <c r="A120" t="s">
        <v>59</v>
      </c>
      <c r="E120" s="39" t="s">
        <v>620</v>
      </c>
    </row>
    <row r="121" spans="1:16" ht="12.75">
      <c r="A121" t="s">
        <v>49</v>
      </c>
      <c r="B121" s="34" t="s">
        <v>152</v>
      </c>
      <c r="C121" s="34" t="s">
        <v>625</v>
      </c>
      <c r="D121" s="35" t="s">
        <v>57</v>
      </c>
      <c r="E121" s="6" t="s">
        <v>626</v>
      </c>
      <c r="F121" s="36" t="s">
        <v>106</v>
      </c>
      <c r="G121" s="37">
        <v>1</v>
      </c>
      <c r="H121" s="36">
        <v>0</v>
      </c>
      <c r="I121" s="36">
        <f>ROUND(G121*H121,6)</f>
      </c>
      <c r="L121" s="38">
        <v>0</v>
      </c>
      <c r="M121" s="32">
        <f>ROUND(ROUND(L121,2)*ROUND(G121,3),2)</f>
      </c>
      <c r="N121" s="36" t="s">
        <v>80</v>
      </c>
      <c r="O121">
        <f>(M121*21)/100</f>
      </c>
      <c r="P121" t="s">
        <v>27</v>
      </c>
    </row>
    <row r="122" spans="1:5" ht="12.75">
      <c r="A122" s="35" t="s">
        <v>56</v>
      </c>
      <c r="E122" s="39" t="s">
        <v>57</v>
      </c>
    </row>
    <row r="123" spans="1:5" ht="12.75">
      <c r="A123" s="35" t="s">
        <v>58</v>
      </c>
      <c r="E123" s="40" t="s">
        <v>57</v>
      </c>
    </row>
    <row r="124" spans="1:5" ht="127.5">
      <c r="A124" t="s">
        <v>59</v>
      </c>
      <c r="E124" s="39" t="s">
        <v>620</v>
      </c>
    </row>
    <row r="125" spans="1:16" ht="12.75">
      <c r="A125" t="s">
        <v>49</v>
      </c>
      <c r="B125" s="34" t="s">
        <v>155</v>
      </c>
      <c r="C125" s="34" t="s">
        <v>627</v>
      </c>
      <c r="D125" s="35" t="s">
        <v>57</v>
      </c>
      <c r="E125" s="6" t="s">
        <v>628</v>
      </c>
      <c r="F125" s="36" t="s">
        <v>106</v>
      </c>
      <c r="G125" s="37">
        <v>6</v>
      </c>
      <c r="H125" s="36">
        <v>0</v>
      </c>
      <c r="I125" s="36">
        <f>ROUND(G125*H125,6)</f>
      </c>
      <c r="L125" s="38">
        <v>0</v>
      </c>
      <c r="M125" s="32">
        <f>ROUND(ROUND(L125,2)*ROUND(G125,3),2)</f>
      </c>
      <c r="N125" s="36" t="s">
        <v>80</v>
      </c>
      <c r="O125">
        <f>(M125*21)/100</f>
      </c>
      <c r="P125" t="s">
        <v>27</v>
      </c>
    </row>
    <row r="126" spans="1:5" ht="12.75">
      <c r="A126" s="35" t="s">
        <v>56</v>
      </c>
      <c r="E126" s="39" t="s">
        <v>57</v>
      </c>
    </row>
    <row r="127" spans="1:5" ht="12.75">
      <c r="A127" s="35" t="s">
        <v>58</v>
      </c>
      <c r="E127" s="40" t="s">
        <v>57</v>
      </c>
    </row>
    <row r="128" spans="1:5" ht="127.5">
      <c r="A128" t="s">
        <v>59</v>
      </c>
      <c r="E128" s="39" t="s">
        <v>620</v>
      </c>
    </row>
    <row r="129" spans="1:16" ht="12.75">
      <c r="A129" t="s">
        <v>49</v>
      </c>
      <c r="B129" s="34" t="s">
        <v>158</v>
      </c>
      <c r="C129" s="34" t="s">
        <v>629</v>
      </c>
      <c r="D129" s="35" t="s">
        <v>57</v>
      </c>
      <c r="E129" s="6" t="s">
        <v>630</v>
      </c>
      <c r="F129" s="36" t="s">
        <v>106</v>
      </c>
      <c r="G129" s="37">
        <v>9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80</v>
      </c>
      <c r="O129">
        <f>(M129*21)/100</f>
      </c>
      <c r="P129" t="s">
        <v>27</v>
      </c>
    </row>
    <row r="130" spans="1:5" ht="12.75">
      <c r="A130" s="35" t="s">
        <v>56</v>
      </c>
      <c r="E130" s="39" t="s">
        <v>57</v>
      </c>
    </row>
    <row r="131" spans="1:5" ht="12.75">
      <c r="A131" s="35" t="s">
        <v>58</v>
      </c>
      <c r="E131" s="40" t="s">
        <v>57</v>
      </c>
    </row>
    <row r="132" spans="1:5" ht="114.75">
      <c r="A132" t="s">
        <v>59</v>
      </c>
      <c r="E132" s="39" t="s">
        <v>631</v>
      </c>
    </row>
    <row r="133" spans="1:16" ht="12.75">
      <c r="A133" t="s">
        <v>49</v>
      </c>
      <c r="B133" s="34" t="s">
        <v>161</v>
      </c>
      <c r="C133" s="34" t="s">
        <v>632</v>
      </c>
      <c r="D133" s="35" t="s">
        <v>57</v>
      </c>
      <c r="E133" s="6" t="s">
        <v>633</v>
      </c>
      <c r="F133" s="36" t="s">
        <v>106</v>
      </c>
      <c r="G133" s="37">
        <v>24</v>
      </c>
      <c r="H133" s="36">
        <v>0</v>
      </c>
      <c r="I133" s="36">
        <f>ROUND(G133*H133,6)</f>
      </c>
      <c r="L133" s="38">
        <v>0</v>
      </c>
      <c r="M133" s="32">
        <f>ROUND(ROUND(L133,2)*ROUND(G133,3),2)</f>
      </c>
      <c r="N133" s="36" t="s">
        <v>80</v>
      </c>
      <c r="O133">
        <f>(M133*21)/100</f>
      </c>
      <c r="P133" t="s">
        <v>27</v>
      </c>
    </row>
    <row r="134" spans="1:5" ht="12.75">
      <c r="A134" s="35" t="s">
        <v>56</v>
      </c>
      <c r="E134" s="39" t="s">
        <v>57</v>
      </c>
    </row>
    <row r="135" spans="1:5" ht="12.75">
      <c r="A135" s="35" t="s">
        <v>58</v>
      </c>
      <c r="E135" s="40" t="s">
        <v>57</v>
      </c>
    </row>
    <row r="136" spans="1:5" ht="165.75">
      <c r="A136" t="s">
        <v>59</v>
      </c>
      <c r="E136" s="39" t="s">
        <v>634</v>
      </c>
    </row>
    <row r="137" spans="1:16" ht="12.75">
      <c r="A137" t="s">
        <v>49</v>
      </c>
      <c r="B137" s="34" t="s">
        <v>164</v>
      </c>
      <c r="C137" s="34" t="s">
        <v>635</v>
      </c>
      <c r="D137" s="35" t="s">
        <v>57</v>
      </c>
      <c r="E137" s="6" t="s">
        <v>636</v>
      </c>
      <c r="F137" s="36" t="s">
        <v>106</v>
      </c>
      <c r="G137" s="37">
        <v>1</v>
      </c>
      <c r="H137" s="36">
        <v>0</v>
      </c>
      <c r="I137" s="36">
        <f>ROUND(G137*H137,6)</f>
      </c>
      <c r="L137" s="38">
        <v>0</v>
      </c>
      <c r="M137" s="32">
        <f>ROUND(ROUND(L137,2)*ROUND(G137,3),2)</f>
      </c>
      <c r="N137" s="36" t="s">
        <v>80</v>
      </c>
      <c r="O137">
        <f>(M137*21)/100</f>
      </c>
      <c r="P137" t="s">
        <v>27</v>
      </c>
    </row>
    <row r="138" spans="1:5" ht="12.75">
      <c r="A138" s="35" t="s">
        <v>56</v>
      </c>
      <c r="E138" s="39" t="s">
        <v>57</v>
      </c>
    </row>
    <row r="139" spans="1:5" ht="12.75">
      <c r="A139" s="35" t="s">
        <v>58</v>
      </c>
      <c r="E139" s="40" t="s">
        <v>57</v>
      </c>
    </row>
    <row r="140" spans="1:5" ht="153">
      <c r="A140" t="s">
        <v>59</v>
      </c>
      <c r="E140" s="39" t="s">
        <v>637</v>
      </c>
    </row>
    <row r="141" spans="1:16" ht="12.75">
      <c r="A141" t="s">
        <v>49</v>
      </c>
      <c r="B141" s="34" t="s">
        <v>167</v>
      </c>
      <c r="C141" s="34" t="s">
        <v>638</v>
      </c>
      <c r="D141" s="35" t="s">
        <v>57</v>
      </c>
      <c r="E141" s="6" t="s">
        <v>639</v>
      </c>
      <c r="F141" s="36" t="s">
        <v>79</v>
      </c>
      <c r="G141" s="37">
        <v>425.792</v>
      </c>
      <c r="H141" s="36">
        <v>0</v>
      </c>
      <c r="I141" s="36">
        <f>ROUND(G141*H141,6)</f>
      </c>
      <c r="L141" s="38">
        <v>0</v>
      </c>
      <c r="M141" s="32">
        <f>ROUND(ROUND(L141,2)*ROUND(G141,3),2)</f>
      </c>
      <c r="N141" s="36" t="s">
        <v>80</v>
      </c>
      <c r="O141">
        <f>(M141*21)/100</f>
      </c>
      <c r="P141" t="s">
        <v>27</v>
      </c>
    </row>
    <row r="142" spans="1:5" ht="12.75">
      <c r="A142" s="35" t="s">
        <v>56</v>
      </c>
      <c r="E142" s="39" t="s">
        <v>57</v>
      </c>
    </row>
    <row r="143" spans="1:5" ht="12.75">
      <c r="A143" s="35" t="s">
        <v>58</v>
      </c>
      <c r="E143" s="40" t="s">
        <v>640</v>
      </c>
    </row>
    <row r="144" spans="1:5" ht="140.25">
      <c r="A144" t="s">
        <v>59</v>
      </c>
      <c r="E144" s="39" t="s">
        <v>641</v>
      </c>
    </row>
    <row r="145" spans="1:16" ht="25.5">
      <c r="A145" t="s">
        <v>49</v>
      </c>
      <c r="B145" s="34" t="s">
        <v>170</v>
      </c>
      <c r="C145" s="34" t="s">
        <v>642</v>
      </c>
      <c r="D145" s="35" t="s">
        <v>57</v>
      </c>
      <c r="E145" s="6" t="s">
        <v>643</v>
      </c>
      <c r="F145" s="36" t="s">
        <v>644</v>
      </c>
      <c r="G145" s="37">
        <v>2560</v>
      </c>
      <c r="H145" s="36">
        <v>0</v>
      </c>
      <c r="I145" s="36">
        <f>ROUND(G145*H145,6)</f>
      </c>
      <c r="L145" s="38">
        <v>0</v>
      </c>
      <c r="M145" s="32">
        <f>ROUND(ROUND(L145,2)*ROUND(G145,3),2)</f>
      </c>
      <c r="N145" s="36" t="s">
        <v>80</v>
      </c>
      <c r="O145">
        <f>(M145*21)/100</f>
      </c>
      <c r="P145" t="s">
        <v>27</v>
      </c>
    </row>
    <row r="146" spans="1:5" ht="12.75">
      <c r="A146" s="35" t="s">
        <v>56</v>
      </c>
      <c r="E146" s="39" t="s">
        <v>57</v>
      </c>
    </row>
    <row r="147" spans="1:5" ht="12.75">
      <c r="A147" s="35" t="s">
        <v>58</v>
      </c>
      <c r="E147" s="40" t="s">
        <v>645</v>
      </c>
    </row>
    <row r="148" spans="1:5" ht="127.5">
      <c r="A148" t="s">
        <v>59</v>
      </c>
      <c r="E148" s="39" t="s">
        <v>646</v>
      </c>
    </row>
    <row r="149" spans="1:16" ht="25.5">
      <c r="A149" t="s">
        <v>49</v>
      </c>
      <c r="B149" s="34" t="s">
        <v>173</v>
      </c>
      <c r="C149" s="34" t="s">
        <v>647</v>
      </c>
      <c r="D149" s="35" t="s">
        <v>57</v>
      </c>
      <c r="E149" s="6" t="s">
        <v>648</v>
      </c>
      <c r="F149" s="36" t="s">
        <v>91</v>
      </c>
      <c r="G149" s="37">
        <v>147.625</v>
      </c>
      <c r="H149" s="36">
        <v>0</v>
      </c>
      <c r="I149" s="36">
        <f>ROUND(G149*H149,6)</f>
      </c>
      <c r="L149" s="38">
        <v>0</v>
      </c>
      <c r="M149" s="32">
        <f>ROUND(ROUND(L149,2)*ROUND(G149,3),2)</f>
      </c>
      <c r="N149" s="36" t="s">
        <v>80</v>
      </c>
      <c r="O149">
        <f>(M149*21)/100</f>
      </c>
      <c r="P149" t="s">
        <v>27</v>
      </c>
    </row>
    <row r="150" spans="1:5" ht="12.75">
      <c r="A150" s="35" t="s">
        <v>56</v>
      </c>
      <c r="E150" s="39" t="s">
        <v>57</v>
      </c>
    </row>
    <row r="151" spans="1:5" ht="51">
      <c r="A151" s="35" t="s">
        <v>58</v>
      </c>
      <c r="E151" s="40" t="s">
        <v>649</v>
      </c>
    </row>
    <row r="152" spans="1:5" ht="204">
      <c r="A152" t="s">
        <v>59</v>
      </c>
      <c r="E152" s="39" t="s">
        <v>650</v>
      </c>
    </row>
    <row r="153" spans="1:16" ht="25.5">
      <c r="A153" t="s">
        <v>49</v>
      </c>
      <c r="B153" s="34" t="s">
        <v>176</v>
      </c>
      <c r="C153" s="34" t="s">
        <v>651</v>
      </c>
      <c r="D153" s="35" t="s">
        <v>57</v>
      </c>
      <c r="E153" s="6" t="s">
        <v>652</v>
      </c>
      <c r="F153" s="36" t="s">
        <v>91</v>
      </c>
      <c r="G153" s="37">
        <v>88.926</v>
      </c>
      <c r="H153" s="36">
        <v>0</v>
      </c>
      <c r="I153" s="36">
        <f>ROUND(G153*H153,6)</f>
      </c>
      <c r="L153" s="38">
        <v>0</v>
      </c>
      <c r="M153" s="32">
        <f>ROUND(ROUND(L153,2)*ROUND(G153,3),2)</f>
      </c>
      <c r="N153" s="36" t="s">
        <v>80</v>
      </c>
      <c r="O153">
        <f>(M153*21)/100</f>
      </c>
      <c r="P153" t="s">
        <v>27</v>
      </c>
    </row>
    <row r="154" spans="1:5" ht="12.75">
      <c r="A154" s="35" t="s">
        <v>56</v>
      </c>
      <c r="E154" s="39" t="s">
        <v>57</v>
      </c>
    </row>
    <row r="155" spans="1:5" ht="12.75">
      <c r="A155" s="35" t="s">
        <v>58</v>
      </c>
      <c r="E155" s="40" t="s">
        <v>653</v>
      </c>
    </row>
    <row r="156" spans="1:5" ht="204">
      <c r="A156" t="s">
        <v>59</v>
      </c>
      <c r="E156" s="39" t="s">
        <v>654</v>
      </c>
    </row>
    <row r="157" spans="1:16" ht="12.75">
      <c r="A157" t="s">
        <v>49</v>
      </c>
      <c r="B157" s="34" t="s">
        <v>179</v>
      </c>
      <c r="C157" s="34" t="s">
        <v>655</v>
      </c>
      <c r="D157" s="35" t="s">
        <v>57</v>
      </c>
      <c r="E157" s="6" t="s">
        <v>656</v>
      </c>
      <c r="F157" s="36" t="s">
        <v>106</v>
      </c>
      <c r="G157" s="37">
        <v>17</v>
      </c>
      <c r="H157" s="36">
        <v>0</v>
      </c>
      <c r="I157" s="36">
        <f>ROUND(G157*H157,6)</f>
      </c>
      <c r="L157" s="38">
        <v>0</v>
      </c>
      <c r="M157" s="32">
        <f>ROUND(ROUND(L157,2)*ROUND(G157,3),2)</f>
      </c>
      <c r="N157" s="36" t="s">
        <v>80</v>
      </c>
      <c r="O157">
        <f>(M157*21)/100</f>
      </c>
      <c r="P157" t="s">
        <v>27</v>
      </c>
    </row>
    <row r="158" spans="1:5" ht="12.75">
      <c r="A158" s="35" t="s">
        <v>56</v>
      </c>
      <c r="E158" s="39" t="s">
        <v>57</v>
      </c>
    </row>
    <row r="159" spans="1:5" ht="12.75">
      <c r="A159" s="35" t="s">
        <v>58</v>
      </c>
      <c r="E159" s="40" t="s">
        <v>57</v>
      </c>
    </row>
    <row r="160" spans="1:5" ht="127.5">
      <c r="A160" t="s">
        <v>59</v>
      </c>
      <c r="E160" s="39" t="s">
        <v>657</v>
      </c>
    </row>
    <row r="161" spans="1:16" ht="12.75">
      <c r="A161" t="s">
        <v>49</v>
      </c>
      <c r="B161" s="34" t="s">
        <v>182</v>
      </c>
      <c r="C161" s="34" t="s">
        <v>658</v>
      </c>
      <c r="D161" s="35" t="s">
        <v>57</v>
      </c>
      <c r="E161" s="6" t="s">
        <v>659</v>
      </c>
      <c r="F161" s="36" t="s">
        <v>106</v>
      </c>
      <c r="G161" s="37">
        <v>10</v>
      </c>
      <c r="H161" s="36">
        <v>0</v>
      </c>
      <c r="I161" s="36">
        <f>ROUND(G161*H161,6)</f>
      </c>
      <c r="L161" s="38">
        <v>0</v>
      </c>
      <c r="M161" s="32">
        <f>ROUND(ROUND(L161,2)*ROUND(G161,3),2)</f>
      </c>
      <c r="N161" s="36" t="s">
        <v>80</v>
      </c>
      <c r="O161">
        <f>(M161*21)/100</f>
      </c>
      <c r="P161" t="s">
        <v>27</v>
      </c>
    </row>
    <row r="162" spans="1:5" ht="12.75">
      <c r="A162" s="35" t="s">
        <v>56</v>
      </c>
      <c r="E162" s="39" t="s">
        <v>57</v>
      </c>
    </row>
    <row r="163" spans="1:5" ht="12.75">
      <c r="A163" s="35" t="s">
        <v>58</v>
      </c>
      <c r="E163" s="40" t="s">
        <v>57</v>
      </c>
    </row>
    <row r="164" spans="1:5" ht="127.5">
      <c r="A164" t="s">
        <v>59</v>
      </c>
      <c r="E164" s="39" t="s">
        <v>657</v>
      </c>
    </row>
    <row r="165" spans="1:16" ht="12.75">
      <c r="A165" t="s">
        <v>49</v>
      </c>
      <c r="B165" s="34" t="s">
        <v>186</v>
      </c>
      <c r="C165" s="34" t="s">
        <v>660</v>
      </c>
      <c r="D165" s="35" t="s">
        <v>57</v>
      </c>
      <c r="E165" s="6" t="s">
        <v>661</v>
      </c>
      <c r="F165" s="36" t="s">
        <v>106</v>
      </c>
      <c r="G165" s="37">
        <v>19</v>
      </c>
      <c r="H165" s="36">
        <v>0</v>
      </c>
      <c r="I165" s="36">
        <f>ROUND(G165*H165,6)</f>
      </c>
      <c r="L165" s="38">
        <v>0</v>
      </c>
      <c r="M165" s="32">
        <f>ROUND(ROUND(L165,2)*ROUND(G165,3),2)</f>
      </c>
      <c r="N165" s="36" t="s">
        <v>80</v>
      </c>
      <c r="O165">
        <f>(M165*21)/100</f>
      </c>
      <c r="P165" t="s">
        <v>27</v>
      </c>
    </row>
    <row r="166" spans="1:5" ht="38.25">
      <c r="A166" s="35" t="s">
        <v>56</v>
      </c>
      <c r="E166" s="39" t="s">
        <v>662</v>
      </c>
    </row>
    <row r="167" spans="1:5" ht="12.75">
      <c r="A167" s="35" t="s">
        <v>58</v>
      </c>
      <c r="E167" s="40" t="s">
        <v>57</v>
      </c>
    </row>
    <row r="168" spans="1:5" ht="127.5">
      <c r="A168" t="s">
        <v>59</v>
      </c>
      <c r="E168" s="39" t="s">
        <v>657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542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542</v>
      </c>
      <c r="E4" s="26" t="s">
        <v>543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COUNTIFS(L8:L18,"=0",A8:A18,"P")+COUNTIFS(L8:L18,"",A8:A18,"P")+SUM(Q8:Q18)</f>
      </c>
    </row>
    <row r="8" spans="1:13" ht="12.75">
      <c r="A8" t="s">
        <v>44</v>
      </c>
      <c r="C8" s="28" t="s">
        <v>665</v>
      </c>
      <c r="E8" s="30" t="s">
        <v>664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73</v>
      </c>
      <c r="E9" s="33" t="s">
        <v>562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50</v>
      </c>
      <c r="C10" s="34" t="s">
        <v>567</v>
      </c>
      <c r="D10" s="35" t="s">
        <v>57</v>
      </c>
      <c r="E10" s="6" t="s">
        <v>568</v>
      </c>
      <c r="F10" s="36" t="s">
        <v>79</v>
      </c>
      <c r="G10" s="37">
        <v>74.256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80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666</v>
      </c>
    </row>
    <row r="13" spans="1:5" ht="89.25">
      <c r="A13" t="s">
        <v>59</v>
      </c>
      <c r="E13" s="39" t="s">
        <v>566</v>
      </c>
    </row>
    <row r="14" spans="1:16" ht="25.5">
      <c r="A14" t="s">
        <v>49</v>
      </c>
      <c r="B14" s="34" t="s">
        <v>27</v>
      </c>
      <c r="C14" s="34" t="s">
        <v>667</v>
      </c>
      <c r="D14" s="35" t="s">
        <v>57</v>
      </c>
      <c r="E14" s="6" t="s">
        <v>668</v>
      </c>
      <c r="F14" s="36" t="s">
        <v>91</v>
      </c>
      <c r="G14" s="37">
        <v>1036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80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57</v>
      </c>
    </row>
    <row r="16" spans="1:5" ht="12.75">
      <c r="A16" s="35" t="s">
        <v>58</v>
      </c>
      <c r="E16" s="40" t="s">
        <v>669</v>
      </c>
    </row>
    <row r="17" spans="1:5" ht="102">
      <c r="A17" t="s">
        <v>59</v>
      </c>
      <c r="E17" s="39" t="s">
        <v>670</v>
      </c>
    </row>
    <row r="18" spans="1:16" ht="25.5">
      <c r="A18" t="s">
        <v>49</v>
      </c>
      <c r="B18" s="34" t="s">
        <v>26</v>
      </c>
      <c r="C18" s="34" t="s">
        <v>671</v>
      </c>
      <c r="D18" s="35" t="s">
        <v>57</v>
      </c>
      <c r="E18" s="6" t="s">
        <v>672</v>
      </c>
      <c r="F18" s="36" t="s">
        <v>91</v>
      </c>
      <c r="G18" s="37">
        <v>56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80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57</v>
      </c>
    </row>
    <row r="20" spans="1:5" ht="12.75">
      <c r="A20" s="35" t="s">
        <v>58</v>
      </c>
      <c r="E20" s="40" t="s">
        <v>673</v>
      </c>
    </row>
    <row r="21" spans="1:5" ht="102">
      <c r="A21" t="s">
        <v>59</v>
      </c>
      <c r="E21" s="39" t="s">
        <v>670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674</v>
      </c>
      <c r="M3" s="41">
        <f>Rekapitulace!C18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674</v>
      </c>
      <c r="E4" s="26" t="s">
        <v>675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COUNTIFS(L8:L81,"=0",A8:A81,"P")+COUNTIFS(L8:L81,"",A8:A81,"P")+SUM(Q8:Q81)</f>
      </c>
    </row>
    <row r="8" spans="1:13" ht="12.75">
      <c r="A8" t="s">
        <v>44</v>
      </c>
      <c r="C8" s="28" t="s">
        <v>677</v>
      </c>
      <c r="E8" s="30" t="s">
        <v>675</v>
      </c>
      <c r="J8" s="29">
        <f>0+J9+J14+J39+J64</f>
      </c>
      <c r="K8" s="29">
        <f>0+K9+K14+K39+K64</f>
      </c>
      <c r="L8" s="29">
        <f>0+L9+L14+L39+L64</f>
      </c>
      <c r="M8" s="29">
        <f>0+M9+M14+M39+M64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</f>
      </c>
      <c r="M9" s="32">
        <f>0+M10</f>
      </c>
    </row>
    <row r="10" spans="1:16" ht="25.5">
      <c r="A10" t="s">
        <v>49</v>
      </c>
      <c r="B10" s="34" t="s">
        <v>50</v>
      </c>
      <c r="C10" s="34" t="s">
        <v>467</v>
      </c>
      <c r="D10" s="35" t="s">
        <v>52</v>
      </c>
      <c r="E10" s="6" t="s">
        <v>468</v>
      </c>
      <c r="F10" s="36" t="s">
        <v>54</v>
      </c>
      <c r="G10" s="37">
        <v>1863.9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80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</v>
      </c>
    </row>
    <row r="12" spans="1:5" ht="12.75">
      <c r="A12" s="35" t="s">
        <v>58</v>
      </c>
      <c r="E12" s="40" t="s">
        <v>678</v>
      </c>
    </row>
    <row r="13" spans="1:5" ht="140.25">
      <c r="A13" t="s">
        <v>59</v>
      </c>
      <c r="E13" s="39" t="s">
        <v>547</v>
      </c>
    </row>
    <row r="14" spans="1:13" ht="12.75">
      <c r="A14" t="s">
        <v>46</v>
      </c>
      <c r="C14" s="31" t="s">
        <v>50</v>
      </c>
      <c r="E14" s="33" t="s">
        <v>68</v>
      </c>
      <c r="J14" s="32">
        <f>0</f>
      </c>
      <c r="K14" s="32">
        <f>0</f>
      </c>
      <c r="L14" s="32">
        <f>0+L15+L19+L23+L27+L31+L35</f>
      </c>
      <c r="M14" s="32">
        <f>0+M15+M19+M23+M27+M31+M35</f>
      </c>
    </row>
    <row r="15" spans="1:16" ht="12.75">
      <c r="A15" t="s">
        <v>49</v>
      </c>
      <c r="B15" s="34" t="s">
        <v>27</v>
      </c>
      <c r="C15" s="34" t="s">
        <v>679</v>
      </c>
      <c r="D15" s="35" t="s">
        <v>57</v>
      </c>
      <c r="E15" s="6" t="s">
        <v>680</v>
      </c>
      <c r="F15" s="36" t="s">
        <v>79</v>
      </c>
      <c r="G15" s="37">
        <v>903.1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80</v>
      </c>
      <c r="O15">
        <f>(M15*21)/100</f>
      </c>
      <c r="P15" t="s">
        <v>27</v>
      </c>
    </row>
    <row r="16" spans="1:5" ht="12.75">
      <c r="A16" s="35" t="s">
        <v>56</v>
      </c>
      <c r="E16" s="39" t="s">
        <v>57</v>
      </c>
    </row>
    <row r="17" spans="1:5" ht="12.75">
      <c r="A17" s="35" t="s">
        <v>58</v>
      </c>
      <c r="E17" s="40" t="s">
        <v>57</v>
      </c>
    </row>
    <row r="18" spans="1:5" ht="369.75">
      <c r="A18" t="s">
        <v>59</v>
      </c>
      <c r="E18" s="39" t="s">
        <v>681</v>
      </c>
    </row>
    <row r="19" spans="1:16" ht="12.75">
      <c r="A19" t="s">
        <v>49</v>
      </c>
      <c r="B19" s="34" t="s">
        <v>26</v>
      </c>
      <c r="C19" s="34" t="s">
        <v>77</v>
      </c>
      <c r="D19" s="35" t="s">
        <v>57</v>
      </c>
      <c r="E19" s="6" t="s">
        <v>78</v>
      </c>
      <c r="F19" s="36" t="s">
        <v>79</v>
      </c>
      <c r="G19" s="37">
        <v>11.3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80</v>
      </c>
      <c r="O19">
        <f>(M19*21)/100</f>
      </c>
      <c r="P19" t="s">
        <v>27</v>
      </c>
    </row>
    <row r="20" spans="1:5" ht="12.75">
      <c r="A20" s="35" t="s">
        <v>56</v>
      </c>
      <c r="E20" s="39" t="s">
        <v>682</v>
      </c>
    </row>
    <row r="21" spans="1:5" ht="12.75">
      <c r="A21" s="35" t="s">
        <v>58</v>
      </c>
      <c r="E21" s="40" t="s">
        <v>57</v>
      </c>
    </row>
    <row r="22" spans="1:5" ht="318.75">
      <c r="A22" t="s">
        <v>59</v>
      </c>
      <c r="E22" s="39" t="s">
        <v>83</v>
      </c>
    </row>
    <row r="23" spans="1:16" ht="12.75">
      <c r="A23" t="s">
        <v>49</v>
      </c>
      <c r="B23" s="34" t="s">
        <v>69</v>
      </c>
      <c r="C23" s="34" t="s">
        <v>85</v>
      </c>
      <c r="D23" s="35" t="s">
        <v>57</v>
      </c>
      <c r="E23" s="6" t="s">
        <v>86</v>
      </c>
      <c r="F23" s="36" t="s">
        <v>79</v>
      </c>
      <c r="G23" s="37">
        <v>121.1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80</v>
      </c>
      <c r="O23">
        <f>(M23*21)/100</f>
      </c>
      <c r="P23" t="s">
        <v>27</v>
      </c>
    </row>
    <row r="24" spans="1:5" ht="12.75">
      <c r="A24" s="35" t="s">
        <v>56</v>
      </c>
      <c r="E24" s="39" t="s">
        <v>683</v>
      </c>
    </row>
    <row r="25" spans="1:5" ht="12.75">
      <c r="A25" s="35" t="s">
        <v>58</v>
      </c>
      <c r="E25" s="40" t="s">
        <v>57</v>
      </c>
    </row>
    <row r="26" spans="1:5" ht="318.75">
      <c r="A26" t="s">
        <v>59</v>
      </c>
      <c r="E26" s="39" t="s">
        <v>83</v>
      </c>
    </row>
    <row r="27" spans="1:16" ht="12.75">
      <c r="A27" t="s">
        <v>49</v>
      </c>
      <c r="B27" s="34" t="s">
        <v>73</v>
      </c>
      <c r="C27" s="34" t="s">
        <v>684</v>
      </c>
      <c r="D27" s="35" t="s">
        <v>57</v>
      </c>
      <c r="E27" s="6" t="s">
        <v>685</v>
      </c>
      <c r="F27" s="36" t="s">
        <v>79</v>
      </c>
      <c r="G27" s="37">
        <v>141.2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80</v>
      </c>
      <c r="O27">
        <f>(M27*21)/100</f>
      </c>
      <c r="P27" t="s">
        <v>27</v>
      </c>
    </row>
    <row r="28" spans="1:5" ht="12.75">
      <c r="A28" s="35" t="s">
        <v>56</v>
      </c>
      <c r="E28" s="39" t="s">
        <v>686</v>
      </c>
    </row>
    <row r="29" spans="1:5" ht="12.75">
      <c r="A29" s="35" t="s">
        <v>58</v>
      </c>
      <c r="E29" s="40" t="s">
        <v>57</v>
      </c>
    </row>
    <row r="30" spans="1:5" ht="229.5">
      <c r="A30" t="s">
        <v>59</v>
      </c>
      <c r="E30" s="39" t="s">
        <v>687</v>
      </c>
    </row>
    <row r="31" spans="1:16" ht="12.75">
      <c r="A31" t="s">
        <v>49</v>
      </c>
      <c r="B31" s="34" t="s">
        <v>76</v>
      </c>
      <c r="C31" s="34" t="s">
        <v>688</v>
      </c>
      <c r="D31" s="35" t="s">
        <v>57</v>
      </c>
      <c r="E31" s="6" t="s">
        <v>689</v>
      </c>
      <c r="F31" s="36" t="s">
        <v>79</v>
      </c>
      <c r="G31" s="37">
        <v>6.47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80</v>
      </c>
      <c r="O31">
        <f>(M31*21)/100</f>
      </c>
      <c r="P31" t="s">
        <v>27</v>
      </c>
    </row>
    <row r="32" spans="1:5" ht="12.75">
      <c r="A32" s="35" t="s">
        <v>56</v>
      </c>
      <c r="E32" s="39" t="s">
        <v>690</v>
      </c>
    </row>
    <row r="33" spans="1:5" ht="12.75">
      <c r="A33" s="35" t="s">
        <v>58</v>
      </c>
      <c r="E33" s="40" t="s">
        <v>57</v>
      </c>
    </row>
    <row r="34" spans="1:5" ht="293.25">
      <c r="A34" t="s">
        <v>59</v>
      </c>
      <c r="E34" s="39" t="s">
        <v>691</v>
      </c>
    </row>
    <row r="35" spans="1:16" ht="12.75">
      <c r="A35" t="s">
        <v>49</v>
      </c>
      <c r="B35" s="34" t="s">
        <v>84</v>
      </c>
      <c r="C35" s="34" t="s">
        <v>96</v>
      </c>
      <c r="D35" s="35" t="s">
        <v>57</v>
      </c>
      <c r="E35" s="6" t="s">
        <v>97</v>
      </c>
      <c r="F35" s="36" t="s">
        <v>72</v>
      </c>
      <c r="G35" s="37">
        <v>1456.4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80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57</v>
      </c>
    </row>
    <row r="37" spans="1:5" ht="12.75">
      <c r="A37" s="35" t="s">
        <v>58</v>
      </c>
      <c r="E37" s="40" t="s">
        <v>57</v>
      </c>
    </row>
    <row r="38" spans="1:5" ht="25.5">
      <c r="A38" t="s">
        <v>59</v>
      </c>
      <c r="E38" s="39" t="s">
        <v>692</v>
      </c>
    </row>
    <row r="39" spans="1:13" ht="12.75">
      <c r="A39" t="s">
        <v>46</v>
      </c>
      <c r="C39" s="31" t="s">
        <v>73</v>
      </c>
      <c r="E39" s="33" t="s">
        <v>562</v>
      </c>
      <c r="J39" s="32">
        <f>0</f>
      </c>
      <c r="K39" s="32">
        <f>0</f>
      </c>
      <c r="L39" s="32">
        <f>0+L40+L44+L48+L52+L56+L60</f>
      </c>
      <c r="M39" s="32">
        <f>0+M40+M44+M48+M52+M56+M60</f>
      </c>
    </row>
    <row r="40" spans="1:16" ht="25.5">
      <c r="A40" t="s">
        <v>49</v>
      </c>
      <c r="B40" s="34" t="s">
        <v>88</v>
      </c>
      <c r="C40" s="34" t="s">
        <v>693</v>
      </c>
      <c r="D40" s="35" t="s">
        <v>57</v>
      </c>
      <c r="E40" s="6" t="s">
        <v>694</v>
      </c>
      <c r="F40" s="36" t="s">
        <v>79</v>
      </c>
      <c r="G40" s="37">
        <v>529.8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80</v>
      </c>
      <c r="O40">
        <f>(M40*21)/100</f>
      </c>
      <c r="P40" t="s">
        <v>27</v>
      </c>
    </row>
    <row r="41" spans="1:5" ht="12.75">
      <c r="A41" s="35" t="s">
        <v>56</v>
      </c>
      <c r="E41" s="39" t="s">
        <v>695</v>
      </c>
    </row>
    <row r="42" spans="1:5" ht="38.25">
      <c r="A42" s="35" t="s">
        <v>58</v>
      </c>
      <c r="E42" s="40" t="s">
        <v>696</v>
      </c>
    </row>
    <row r="43" spans="1:5" ht="280.5">
      <c r="A43" t="s">
        <v>59</v>
      </c>
      <c r="E43" s="39" t="s">
        <v>697</v>
      </c>
    </row>
    <row r="44" spans="1:16" ht="25.5">
      <c r="A44" t="s">
        <v>49</v>
      </c>
      <c r="B44" s="34" t="s">
        <v>92</v>
      </c>
      <c r="C44" s="34" t="s">
        <v>698</v>
      </c>
      <c r="D44" s="35" t="s">
        <v>57</v>
      </c>
      <c r="E44" s="6" t="s">
        <v>699</v>
      </c>
      <c r="F44" s="36" t="s">
        <v>79</v>
      </c>
      <c r="G44" s="37">
        <v>127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80</v>
      </c>
      <c r="O44">
        <f>(M44*21)/100</f>
      </c>
      <c r="P44" t="s">
        <v>27</v>
      </c>
    </row>
    <row r="45" spans="1:5" ht="12.75">
      <c r="A45" s="35" t="s">
        <v>56</v>
      </c>
      <c r="E45" s="39" t="s">
        <v>57</v>
      </c>
    </row>
    <row r="46" spans="1:5" ht="12.75">
      <c r="A46" s="35" t="s">
        <v>58</v>
      </c>
      <c r="E46" s="40" t="s">
        <v>57</v>
      </c>
    </row>
    <row r="47" spans="1:5" ht="306">
      <c r="A47" t="s">
        <v>59</v>
      </c>
      <c r="E47" s="39" t="s">
        <v>700</v>
      </c>
    </row>
    <row r="48" spans="1:16" ht="25.5">
      <c r="A48" t="s">
        <v>49</v>
      </c>
      <c r="B48" s="34" t="s">
        <v>95</v>
      </c>
      <c r="C48" s="34" t="s">
        <v>701</v>
      </c>
      <c r="D48" s="35" t="s">
        <v>57</v>
      </c>
      <c r="E48" s="6" t="s">
        <v>702</v>
      </c>
      <c r="F48" s="36" t="s">
        <v>79</v>
      </c>
      <c r="G48" s="37">
        <v>78.4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80</v>
      </c>
      <c r="O48">
        <f>(M48*0)/100</f>
      </c>
      <c r="P48" t="s">
        <v>47</v>
      </c>
    </row>
    <row r="49" spans="1:5" ht="12.75">
      <c r="A49" s="35" t="s">
        <v>56</v>
      </c>
      <c r="E49" s="39" t="s">
        <v>703</v>
      </c>
    </row>
    <row r="50" spans="1:5" ht="12.75">
      <c r="A50" s="35" t="s">
        <v>58</v>
      </c>
      <c r="E50" s="40" t="s">
        <v>57</v>
      </c>
    </row>
    <row r="51" spans="1:5" ht="267.75">
      <c r="A51" t="s">
        <v>59</v>
      </c>
      <c r="E51" s="39" t="s">
        <v>704</v>
      </c>
    </row>
    <row r="52" spans="1:16" ht="25.5">
      <c r="A52" t="s">
        <v>49</v>
      </c>
      <c r="B52" s="34" t="s">
        <v>67</v>
      </c>
      <c r="C52" s="34" t="s">
        <v>705</v>
      </c>
      <c r="D52" s="35" t="s">
        <v>57</v>
      </c>
      <c r="E52" s="6" t="s">
        <v>706</v>
      </c>
      <c r="F52" s="36" t="s">
        <v>72</v>
      </c>
      <c r="G52" s="37">
        <v>2175.8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80</v>
      </c>
      <c r="O52">
        <f>(M52*21)/100</f>
      </c>
      <c r="P52" t="s">
        <v>27</v>
      </c>
    </row>
    <row r="53" spans="1:5" ht="12.75">
      <c r="A53" s="35" t="s">
        <v>56</v>
      </c>
      <c r="E53" s="39" t="s">
        <v>57</v>
      </c>
    </row>
    <row r="54" spans="1:5" ht="51">
      <c r="A54" s="35" t="s">
        <v>58</v>
      </c>
      <c r="E54" s="40" t="s">
        <v>707</v>
      </c>
    </row>
    <row r="55" spans="1:5" ht="178.5">
      <c r="A55" t="s">
        <v>59</v>
      </c>
      <c r="E55" s="39" t="s">
        <v>708</v>
      </c>
    </row>
    <row r="56" spans="1:16" ht="12.75">
      <c r="A56" t="s">
        <v>49</v>
      </c>
      <c r="B56" s="34" t="s">
        <v>100</v>
      </c>
      <c r="C56" s="34" t="s">
        <v>709</v>
      </c>
      <c r="D56" s="35" t="s">
        <v>57</v>
      </c>
      <c r="E56" s="6" t="s">
        <v>710</v>
      </c>
      <c r="F56" s="36" t="s">
        <v>72</v>
      </c>
      <c r="G56" s="37">
        <v>750.2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80</v>
      </c>
      <c r="O56">
        <f>(M56*0)/100</f>
      </c>
      <c r="P56" t="s">
        <v>47</v>
      </c>
    </row>
    <row r="57" spans="1:5" ht="12.75">
      <c r="A57" s="35" t="s">
        <v>56</v>
      </c>
      <c r="E57" s="39" t="s">
        <v>57</v>
      </c>
    </row>
    <row r="58" spans="1:5" ht="12.75">
      <c r="A58" s="35" t="s">
        <v>58</v>
      </c>
      <c r="E58" s="40" t="s">
        <v>57</v>
      </c>
    </row>
    <row r="59" spans="1:5" ht="51">
      <c r="A59" t="s">
        <v>59</v>
      </c>
      <c r="E59" s="39" t="s">
        <v>711</v>
      </c>
    </row>
    <row r="60" spans="1:16" ht="12.75">
      <c r="A60" t="s">
        <v>49</v>
      </c>
      <c r="B60" s="34" t="s">
        <v>103</v>
      </c>
      <c r="C60" s="34" t="s">
        <v>712</v>
      </c>
      <c r="D60" s="35" t="s">
        <v>57</v>
      </c>
      <c r="E60" s="6" t="s">
        <v>713</v>
      </c>
      <c r="F60" s="36" t="s">
        <v>72</v>
      </c>
      <c r="G60" s="37">
        <v>750.2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80</v>
      </c>
      <c r="O60">
        <f>(M60*0)/100</f>
      </c>
      <c r="P60" t="s">
        <v>47</v>
      </c>
    </row>
    <row r="61" spans="1:5" ht="12.75">
      <c r="A61" s="35" t="s">
        <v>56</v>
      </c>
      <c r="E61" s="39" t="s">
        <v>57</v>
      </c>
    </row>
    <row r="62" spans="1:5" ht="12.75">
      <c r="A62" s="35" t="s">
        <v>58</v>
      </c>
      <c r="E62" s="40" t="s">
        <v>57</v>
      </c>
    </row>
    <row r="63" spans="1:5" ht="51">
      <c r="A63" t="s">
        <v>59</v>
      </c>
      <c r="E63" s="39" t="s">
        <v>711</v>
      </c>
    </row>
    <row r="64" spans="1:13" ht="12.75">
      <c r="A64" t="s">
        <v>46</v>
      </c>
      <c r="C64" s="31" t="s">
        <v>88</v>
      </c>
      <c r="E64" s="33" t="s">
        <v>714</v>
      </c>
      <c r="J64" s="32">
        <f>0</f>
      </c>
      <c r="K64" s="32">
        <f>0</f>
      </c>
      <c r="L64" s="32">
        <f>0+L65+L69+L73+L77+L81</f>
      </c>
      <c r="M64" s="32">
        <f>0+M65+M69+M73+M77+M81</f>
      </c>
    </row>
    <row r="65" spans="1:16" ht="12.75">
      <c r="A65" t="s">
        <v>49</v>
      </c>
      <c r="B65" s="34" t="s">
        <v>107</v>
      </c>
      <c r="C65" s="34" t="s">
        <v>715</v>
      </c>
      <c r="D65" s="35" t="s">
        <v>57</v>
      </c>
      <c r="E65" s="6" t="s">
        <v>716</v>
      </c>
      <c r="F65" s="36" t="s">
        <v>91</v>
      </c>
      <c r="G65" s="37">
        <v>6.5</v>
      </c>
      <c r="H65" s="36">
        <v>0</v>
      </c>
      <c r="I65" s="36">
        <f>ROUND(G65*H65,6)</f>
      </c>
      <c r="L65" s="38">
        <v>0</v>
      </c>
      <c r="M65" s="32">
        <f>ROUND(ROUND(L65,2)*ROUND(G65,3),2)</f>
      </c>
      <c r="N65" s="36" t="s">
        <v>80</v>
      </c>
      <c r="O65">
        <f>(M65*21)/100</f>
      </c>
      <c r="P65" t="s">
        <v>27</v>
      </c>
    </row>
    <row r="66" spans="1:5" ht="12.75">
      <c r="A66" s="35" t="s">
        <v>56</v>
      </c>
      <c r="E66" s="39" t="s">
        <v>57</v>
      </c>
    </row>
    <row r="67" spans="1:5" ht="12.75">
      <c r="A67" s="35" t="s">
        <v>58</v>
      </c>
      <c r="E67" s="40" t="s">
        <v>57</v>
      </c>
    </row>
    <row r="68" spans="1:5" ht="255">
      <c r="A68" t="s">
        <v>59</v>
      </c>
      <c r="E68" s="39" t="s">
        <v>717</v>
      </c>
    </row>
    <row r="69" spans="1:16" ht="12.75">
      <c r="A69" t="s">
        <v>49</v>
      </c>
      <c r="B69" s="34" t="s">
        <v>111</v>
      </c>
      <c r="C69" s="34" t="s">
        <v>718</v>
      </c>
      <c r="D69" s="35" t="s">
        <v>57</v>
      </c>
      <c r="E69" s="6" t="s">
        <v>719</v>
      </c>
      <c r="F69" s="36" t="s">
        <v>91</v>
      </c>
      <c r="G69" s="37">
        <v>80</v>
      </c>
      <c r="H69" s="36">
        <v>0</v>
      </c>
      <c r="I69" s="36">
        <f>ROUND(G69*H69,6)</f>
      </c>
      <c r="L69" s="38">
        <v>0</v>
      </c>
      <c r="M69" s="32">
        <f>ROUND(ROUND(L69,2)*ROUND(G69,3),2)</f>
      </c>
      <c r="N69" s="36" t="s">
        <v>80</v>
      </c>
      <c r="O69">
        <f>(M69*21)/100</f>
      </c>
      <c r="P69" t="s">
        <v>27</v>
      </c>
    </row>
    <row r="70" spans="1:5" ht="12.75">
      <c r="A70" s="35" t="s">
        <v>56</v>
      </c>
      <c r="E70" s="39" t="s">
        <v>57</v>
      </c>
    </row>
    <row r="71" spans="1:5" ht="12.75">
      <c r="A71" s="35" t="s">
        <v>58</v>
      </c>
      <c r="E71" s="40" t="s">
        <v>57</v>
      </c>
    </row>
    <row r="72" spans="1:5" ht="242.25">
      <c r="A72" t="s">
        <v>59</v>
      </c>
      <c r="E72" s="39" t="s">
        <v>720</v>
      </c>
    </row>
    <row r="73" spans="1:16" ht="12.75">
      <c r="A73" t="s">
        <v>49</v>
      </c>
      <c r="B73" s="34" t="s">
        <v>114</v>
      </c>
      <c r="C73" s="34" t="s">
        <v>721</v>
      </c>
      <c r="D73" s="35" t="s">
        <v>57</v>
      </c>
      <c r="E73" s="6" t="s">
        <v>722</v>
      </c>
      <c r="F73" s="36" t="s">
        <v>91</v>
      </c>
      <c r="G73" s="37">
        <v>136</v>
      </c>
      <c r="H73" s="36">
        <v>0</v>
      </c>
      <c r="I73" s="36">
        <f>ROUND(G73*H73,6)</f>
      </c>
      <c r="L73" s="38">
        <v>0</v>
      </c>
      <c r="M73" s="32">
        <f>ROUND(ROUND(L73,2)*ROUND(G73,3),2)</f>
      </c>
      <c r="N73" s="36" t="s">
        <v>80</v>
      </c>
      <c r="O73">
        <f>(M73*21)/100</f>
      </c>
      <c r="P73" t="s">
        <v>27</v>
      </c>
    </row>
    <row r="74" spans="1:5" ht="12.75">
      <c r="A74" s="35" t="s">
        <v>56</v>
      </c>
      <c r="E74" s="39" t="s">
        <v>57</v>
      </c>
    </row>
    <row r="75" spans="1:5" ht="12.75">
      <c r="A75" s="35" t="s">
        <v>58</v>
      </c>
      <c r="E75" s="40" t="s">
        <v>57</v>
      </c>
    </row>
    <row r="76" spans="1:5" ht="242.25">
      <c r="A76" t="s">
        <v>59</v>
      </c>
      <c r="E76" s="39" t="s">
        <v>720</v>
      </c>
    </row>
    <row r="77" spans="1:16" ht="12.75">
      <c r="A77" t="s">
        <v>49</v>
      </c>
      <c r="B77" s="34" t="s">
        <v>117</v>
      </c>
      <c r="C77" s="34" t="s">
        <v>723</v>
      </c>
      <c r="D77" s="35" t="s">
        <v>57</v>
      </c>
      <c r="E77" s="6" t="s">
        <v>724</v>
      </c>
      <c r="F77" s="36" t="s">
        <v>106</v>
      </c>
      <c r="G77" s="37">
        <v>10</v>
      </c>
      <c r="H77" s="36">
        <v>0</v>
      </c>
      <c r="I77" s="36">
        <f>ROUND(G77*H77,6)</f>
      </c>
      <c r="L77" s="38">
        <v>0</v>
      </c>
      <c r="M77" s="32">
        <f>ROUND(ROUND(L77,2)*ROUND(G77,3),2)</f>
      </c>
      <c r="N77" s="36" t="s">
        <v>80</v>
      </c>
      <c r="O77">
        <f>(M77*21)/100</f>
      </c>
      <c r="P77" t="s">
        <v>27</v>
      </c>
    </row>
    <row r="78" spans="1:5" ht="12.75">
      <c r="A78" s="35" t="s">
        <v>56</v>
      </c>
      <c r="E78" s="39" t="s">
        <v>57</v>
      </c>
    </row>
    <row r="79" spans="1:5" ht="12.75">
      <c r="A79" s="35" t="s">
        <v>58</v>
      </c>
      <c r="E79" s="40" t="s">
        <v>57</v>
      </c>
    </row>
    <row r="80" spans="1:5" ht="89.25">
      <c r="A80" t="s">
        <v>59</v>
      </c>
      <c r="E80" s="39" t="s">
        <v>725</v>
      </c>
    </row>
    <row r="81" spans="1:16" ht="12.75">
      <c r="A81" t="s">
        <v>49</v>
      </c>
      <c r="B81" s="34" t="s">
        <v>120</v>
      </c>
      <c r="C81" s="34" t="s">
        <v>726</v>
      </c>
      <c r="D81" s="35" t="s">
        <v>57</v>
      </c>
      <c r="E81" s="6" t="s">
        <v>727</v>
      </c>
      <c r="F81" s="36" t="s">
        <v>79</v>
      </c>
      <c r="G81" s="37">
        <v>8.8</v>
      </c>
      <c r="H81" s="36">
        <v>0</v>
      </c>
      <c r="I81" s="36">
        <f>ROUND(G81*H81,6)</f>
      </c>
      <c r="L81" s="38">
        <v>0</v>
      </c>
      <c r="M81" s="32">
        <f>ROUND(ROUND(L81,2)*ROUND(G81,3),2)</f>
      </c>
      <c r="N81" s="36" t="s">
        <v>80</v>
      </c>
      <c r="O81">
        <f>(M81*21)/100</f>
      </c>
      <c r="P81" t="s">
        <v>27</v>
      </c>
    </row>
    <row r="82" spans="1:5" ht="25.5">
      <c r="A82" s="35" t="s">
        <v>56</v>
      </c>
      <c r="E82" s="39" t="s">
        <v>728</v>
      </c>
    </row>
    <row r="83" spans="1:5" ht="12.75">
      <c r="A83" s="35" t="s">
        <v>58</v>
      </c>
      <c r="E83" s="40" t="s">
        <v>57</v>
      </c>
    </row>
    <row r="84" spans="1:5" ht="369.75">
      <c r="A84" t="s">
        <v>59</v>
      </c>
      <c r="E84" s="39" t="s">
        <v>729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730</v>
      </c>
      <c r="M3" s="41">
        <f>Rekapitulace!C20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730</v>
      </c>
      <c r="E4" s="26" t="s">
        <v>731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COUNTIFS(L8:L98,"=0",A8:A98,"P")+COUNTIFS(L8:L98,"",A8:A98,"P")+SUM(Q8:Q98)</f>
      </c>
    </row>
    <row r="8" spans="1:13" ht="12.75">
      <c r="A8" t="s">
        <v>44</v>
      </c>
      <c r="C8" s="28" t="s">
        <v>734</v>
      </c>
      <c r="E8" s="30" t="s">
        <v>733</v>
      </c>
      <c r="J8" s="29">
        <f>0+J9+J14+J23+J68+J93</f>
      </c>
      <c r="K8" s="29">
        <f>0+K9+K14+K23+K68+K93</f>
      </c>
      <c r="L8" s="29">
        <f>0+L9+L14+L23+L68+L93</f>
      </c>
      <c r="M8" s="29">
        <f>0+M9+M14+M23+M68+M93</f>
      </c>
    </row>
    <row r="9" spans="1:13" ht="12.75">
      <c r="A9" t="s">
        <v>46</v>
      </c>
      <c r="C9" s="31" t="s">
        <v>47</v>
      </c>
      <c r="E9" s="33" t="s">
        <v>735</v>
      </c>
      <c r="J9" s="32">
        <f>0</f>
      </c>
      <c r="K9" s="32">
        <f>0</f>
      </c>
      <c r="L9" s="32">
        <f>0+L10</f>
      </c>
      <c r="M9" s="32">
        <f>0+M10</f>
      </c>
    </row>
    <row r="10" spans="1:16" ht="12.75">
      <c r="A10" t="s">
        <v>49</v>
      </c>
      <c r="B10" s="34" t="s">
        <v>50</v>
      </c>
      <c r="C10" s="34" t="s">
        <v>736</v>
      </c>
      <c r="D10" s="35" t="s">
        <v>50</v>
      </c>
      <c r="E10" s="6" t="s">
        <v>737</v>
      </c>
      <c r="F10" s="36" t="s">
        <v>504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738</v>
      </c>
      <c r="O10">
        <f>(M10*21)/100</f>
      </c>
      <c r="P10" t="s">
        <v>27</v>
      </c>
    </row>
    <row r="11" spans="1:5" ht="25.5">
      <c r="A11" s="35" t="s">
        <v>56</v>
      </c>
      <c r="E11" s="39" t="s">
        <v>739</v>
      </c>
    </row>
    <row r="12" spans="1:5" ht="12.75">
      <c r="A12" s="35" t="s">
        <v>58</v>
      </c>
      <c r="E12" s="40" t="s">
        <v>57</v>
      </c>
    </row>
    <row r="13" spans="1:5" ht="12.75">
      <c r="A13" t="s">
        <v>59</v>
      </c>
      <c r="E13" s="39" t="s">
        <v>740</v>
      </c>
    </row>
    <row r="14" spans="1:13" ht="12.75">
      <c r="A14" t="s">
        <v>46</v>
      </c>
      <c r="C14" s="31" t="s">
        <v>50</v>
      </c>
      <c r="E14" s="33" t="s">
        <v>68</v>
      </c>
      <c r="J14" s="32">
        <f>0</f>
      </c>
      <c r="K14" s="32">
        <f>0</f>
      </c>
      <c r="L14" s="32">
        <f>0+L15+L19</f>
      </c>
      <c r="M14" s="32">
        <f>0+M15+M19</f>
      </c>
    </row>
    <row r="15" spans="1:16" ht="25.5">
      <c r="A15" t="s">
        <v>49</v>
      </c>
      <c r="B15" s="34" t="s">
        <v>27</v>
      </c>
      <c r="C15" s="34" t="s">
        <v>741</v>
      </c>
      <c r="D15" s="35" t="s">
        <v>57</v>
      </c>
      <c r="E15" s="6" t="s">
        <v>742</v>
      </c>
      <c r="F15" s="36" t="s">
        <v>79</v>
      </c>
      <c r="G15" s="37">
        <v>91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80</v>
      </c>
      <c r="O15">
        <f>(M15*0)/100</f>
      </c>
      <c r="P15" t="s">
        <v>47</v>
      </c>
    </row>
    <row r="16" spans="1:5" ht="12.75">
      <c r="A16" s="35" t="s">
        <v>56</v>
      </c>
      <c r="E16" s="39" t="s">
        <v>57</v>
      </c>
    </row>
    <row r="17" spans="1:5" ht="12.75">
      <c r="A17" s="35" t="s">
        <v>58</v>
      </c>
      <c r="E17" s="40" t="s">
        <v>57</v>
      </c>
    </row>
    <row r="18" spans="1:5" ht="63.75">
      <c r="A18" t="s">
        <v>59</v>
      </c>
      <c r="E18" s="39" t="s">
        <v>743</v>
      </c>
    </row>
    <row r="19" spans="1:16" ht="25.5">
      <c r="A19" t="s">
        <v>49</v>
      </c>
      <c r="B19" s="34" t="s">
        <v>26</v>
      </c>
      <c r="C19" s="34" t="s">
        <v>744</v>
      </c>
      <c r="D19" s="35" t="s">
        <v>57</v>
      </c>
      <c r="E19" s="6" t="s">
        <v>745</v>
      </c>
      <c r="F19" s="36" t="s">
        <v>79</v>
      </c>
      <c r="G19" s="37">
        <v>228.5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80</v>
      </c>
      <c r="O19">
        <f>(M19*0)/100</f>
      </c>
      <c r="P19" t="s">
        <v>47</v>
      </c>
    </row>
    <row r="20" spans="1:5" ht="12.75">
      <c r="A20" s="35" t="s">
        <v>56</v>
      </c>
      <c r="E20" s="39" t="s">
        <v>57</v>
      </c>
    </row>
    <row r="21" spans="1:5" ht="12.75">
      <c r="A21" s="35" t="s">
        <v>58</v>
      </c>
      <c r="E21" s="40" t="s">
        <v>57</v>
      </c>
    </row>
    <row r="22" spans="1:5" ht="63.75">
      <c r="A22" t="s">
        <v>59</v>
      </c>
      <c r="E22" s="39" t="s">
        <v>743</v>
      </c>
    </row>
    <row r="23" spans="1:13" ht="12.75">
      <c r="A23" t="s">
        <v>46</v>
      </c>
      <c r="C23" s="31" t="s">
        <v>73</v>
      </c>
      <c r="E23" s="33" t="s">
        <v>562</v>
      </c>
      <c r="J23" s="32">
        <f>0</f>
      </c>
      <c r="K23" s="32">
        <f>0</f>
      </c>
      <c r="L23" s="32">
        <f>0+L24+L28+L32+L36+L40+L44+L48+L52+L56+L60+L64</f>
      </c>
      <c r="M23" s="32">
        <f>0+M24+M28+M32+M36+M40+M44+M48+M52+M56+M60+M64</f>
      </c>
    </row>
    <row r="24" spans="1:16" ht="25.5">
      <c r="A24" t="s">
        <v>49</v>
      </c>
      <c r="B24" s="34" t="s">
        <v>69</v>
      </c>
      <c r="C24" s="34" t="s">
        <v>746</v>
      </c>
      <c r="D24" s="35" t="s">
        <v>50</v>
      </c>
      <c r="E24" s="6" t="s">
        <v>747</v>
      </c>
      <c r="F24" s="36" t="s">
        <v>72</v>
      </c>
      <c r="G24" s="37">
        <v>460</v>
      </c>
      <c r="H24" s="36">
        <v>0</v>
      </c>
      <c r="I24" s="36">
        <f>ROUND(G24*H24,6)</f>
      </c>
      <c r="L24" s="38">
        <v>0</v>
      </c>
      <c r="M24" s="32">
        <f>ROUND(ROUND(L24,2)*ROUND(G24,3),2)</f>
      </c>
      <c r="N24" s="36" t="s">
        <v>738</v>
      </c>
      <c r="O24">
        <f>(M24*21)/100</f>
      </c>
      <c r="P24" t="s">
        <v>27</v>
      </c>
    </row>
    <row r="25" spans="1:5" ht="12.75">
      <c r="A25" s="35" t="s">
        <v>56</v>
      </c>
      <c r="E25" s="39" t="s">
        <v>57</v>
      </c>
    </row>
    <row r="26" spans="1:5" ht="12.75">
      <c r="A26" s="35" t="s">
        <v>58</v>
      </c>
      <c r="E26" s="40" t="s">
        <v>57</v>
      </c>
    </row>
    <row r="27" spans="1:5" ht="51">
      <c r="A27" t="s">
        <v>59</v>
      </c>
      <c r="E27" s="39" t="s">
        <v>748</v>
      </c>
    </row>
    <row r="28" spans="1:16" ht="12.75">
      <c r="A28" t="s">
        <v>49</v>
      </c>
      <c r="B28" s="34" t="s">
        <v>73</v>
      </c>
      <c r="C28" s="34" t="s">
        <v>749</v>
      </c>
      <c r="D28" s="35" t="s">
        <v>50</v>
      </c>
      <c r="E28" s="6" t="s">
        <v>750</v>
      </c>
      <c r="F28" s="36" t="s">
        <v>72</v>
      </c>
      <c r="G28" s="37">
        <v>590</v>
      </c>
      <c r="H28" s="36">
        <v>0</v>
      </c>
      <c r="I28" s="36">
        <f>ROUND(G28*H28,6)</f>
      </c>
      <c r="L28" s="38">
        <v>0</v>
      </c>
      <c r="M28" s="32">
        <f>ROUND(ROUND(L28,2)*ROUND(G28,3),2)</f>
      </c>
      <c r="N28" s="36" t="s">
        <v>738</v>
      </c>
      <c r="O28">
        <f>(M28*21)/100</f>
      </c>
      <c r="P28" t="s">
        <v>27</v>
      </c>
    </row>
    <row r="29" spans="1:5" ht="12.75">
      <c r="A29" s="35" t="s">
        <v>56</v>
      </c>
      <c r="E29" s="39" t="s">
        <v>57</v>
      </c>
    </row>
    <row r="30" spans="1:5" ht="12.75">
      <c r="A30" s="35" t="s">
        <v>58</v>
      </c>
      <c r="E30" s="40" t="s">
        <v>57</v>
      </c>
    </row>
    <row r="31" spans="1:5" ht="51">
      <c r="A31" t="s">
        <v>59</v>
      </c>
      <c r="E31" s="39" t="s">
        <v>748</v>
      </c>
    </row>
    <row r="32" spans="1:16" ht="12.75">
      <c r="A32" t="s">
        <v>49</v>
      </c>
      <c r="B32" s="34" t="s">
        <v>76</v>
      </c>
      <c r="C32" s="34" t="s">
        <v>751</v>
      </c>
      <c r="D32" s="35" t="s">
        <v>50</v>
      </c>
      <c r="E32" s="6" t="s">
        <v>752</v>
      </c>
      <c r="F32" s="36" t="s">
        <v>72</v>
      </c>
      <c r="G32" s="37">
        <v>40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738</v>
      </c>
      <c r="O32">
        <f>(M32*21)/100</f>
      </c>
      <c r="P32" t="s">
        <v>27</v>
      </c>
    </row>
    <row r="33" spans="1:5" ht="12.75">
      <c r="A33" s="35" t="s">
        <v>56</v>
      </c>
      <c r="E33" s="39" t="s">
        <v>57</v>
      </c>
    </row>
    <row r="34" spans="1:5" ht="12.75">
      <c r="A34" s="35" t="s">
        <v>58</v>
      </c>
      <c r="E34" s="40" t="s">
        <v>57</v>
      </c>
    </row>
    <row r="35" spans="1:5" ht="51">
      <c r="A35" t="s">
        <v>59</v>
      </c>
      <c r="E35" s="39" t="s">
        <v>748</v>
      </c>
    </row>
    <row r="36" spans="1:16" ht="12.75">
      <c r="A36" t="s">
        <v>49</v>
      </c>
      <c r="B36" s="34" t="s">
        <v>84</v>
      </c>
      <c r="C36" s="34" t="s">
        <v>753</v>
      </c>
      <c r="D36" s="35" t="s">
        <v>50</v>
      </c>
      <c r="E36" s="6" t="s">
        <v>754</v>
      </c>
      <c r="F36" s="36" t="s">
        <v>72</v>
      </c>
      <c r="G36" s="37">
        <v>40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738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57</v>
      </c>
    </row>
    <row r="38" spans="1:5" ht="12.75">
      <c r="A38" s="35" t="s">
        <v>58</v>
      </c>
      <c r="E38" s="40" t="s">
        <v>57</v>
      </c>
    </row>
    <row r="39" spans="1:5" ht="102">
      <c r="A39" t="s">
        <v>59</v>
      </c>
      <c r="E39" s="39" t="s">
        <v>755</v>
      </c>
    </row>
    <row r="40" spans="1:16" ht="12.75">
      <c r="A40" t="s">
        <v>49</v>
      </c>
      <c r="B40" s="34" t="s">
        <v>88</v>
      </c>
      <c r="C40" s="34" t="s">
        <v>756</v>
      </c>
      <c r="D40" s="35" t="s">
        <v>50</v>
      </c>
      <c r="E40" s="6" t="s">
        <v>757</v>
      </c>
      <c r="F40" s="36" t="s">
        <v>72</v>
      </c>
      <c r="G40" s="37">
        <v>460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738</v>
      </c>
      <c r="O40">
        <f>(M40*21)/100</f>
      </c>
      <c r="P40" t="s">
        <v>27</v>
      </c>
    </row>
    <row r="41" spans="1:5" ht="12.75">
      <c r="A41" s="35" t="s">
        <v>56</v>
      </c>
      <c r="E41" s="39" t="s">
        <v>57</v>
      </c>
    </row>
    <row r="42" spans="1:5" ht="12.75">
      <c r="A42" s="35" t="s">
        <v>58</v>
      </c>
      <c r="E42" s="40" t="s">
        <v>57</v>
      </c>
    </row>
    <row r="43" spans="1:5" ht="63.75">
      <c r="A43" t="s">
        <v>59</v>
      </c>
      <c r="E43" s="39" t="s">
        <v>758</v>
      </c>
    </row>
    <row r="44" spans="1:16" ht="12.75">
      <c r="A44" t="s">
        <v>49</v>
      </c>
      <c r="B44" s="34" t="s">
        <v>92</v>
      </c>
      <c r="C44" s="34" t="s">
        <v>759</v>
      </c>
      <c r="D44" s="35" t="s">
        <v>50</v>
      </c>
      <c r="E44" s="6" t="s">
        <v>760</v>
      </c>
      <c r="F44" s="36" t="s">
        <v>72</v>
      </c>
      <c r="G44" s="37">
        <v>1320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738</v>
      </c>
      <c r="O44">
        <f>(M44*21)/100</f>
      </c>
      <c r="P44" t="s">
        <v>27</v>
      </c>
    </row>
    <row r="45" spans="1:5" ht="12.75">
      <c r="A45" s="35" t="s">
        <v>56</v>
      </c>
      <c r="E45" s="39" t="s">
        <v>57</v>
      </c>
    </row>
    <row r="46" spans="1:5" ht="12.75">
      <c r="A46" s="35" t="s">
        <v>58</v>
      </c>
      <c r="E46" s="40" t="s">
        <v>57</v>
      </c>
    </row>
    <row r="47" spans="1:5" ht="63.75">
      <c r="A47" t="s">
        <v>59</v>
      </c>
      <c r="E47" s="39" t="s">
        <v>758</v>
      </c>
    </row>
    <row r="48" spans="1:16" ht="12.75">
      <c r="A48" t="s">
        <v>49</v>
      </c>
      <c r="B48" s="34" t="s">
        <v>95</v>
      </c>
      <c r="C48" s="34" t="s">
        <v>761</v>
      </c>
      <c r="D48" s="35" t="s">
        <v>50</v>
      </c>
      <c r="E48" s="6" t="s">
        <v>762</v>
      </c>
      <c r="F48" s="36" t="s">
        <v>79</v>
      </c>
      <c r="G48" s="37">
        <v>2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738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57</v>
      </c>
    </row>
    <row r="50" spans="1:5" ht="12.75">
      <c r="A50" s="35" t="s">
        <v>58</v>
      </c>
      <c r="E50" s="40" t="s">
        <v>57</v>
      </c>
    </row>
    <row r="51" spans="1:5" ht="140.25">
      <c r="A51" t="s">
        <v>59</v>
      </c>
      <c r="E51" s="39" t="s">
        <v>763</v>
      </c>
    </row>
    <row r="52" spans="1:16" ht="12.75">
      <c r="A52" t="s">
        <v>49</v>
      </c>
      <c r="B52" s="34" t="s">
        <v>67</v>
      </c>
      <c r="C52" s="34" t="s">
        <v>764</v>
      </c>
      <c r="D52" s="35" t="s">
        <v>50</v>
      </c>
      <c r="E52" s="6" t="s">
        <v>765</v>
      </c>
      <c r="F52" s="36" t="s">
        <v>79</v>
      </c>
      <c r="G52" s="37">
        <v>46.2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738</v>
      </c>
      <c r="O52">
        <f>(M52*21)/100</f>
      </c>
      <c r="P52" t="s">
        <v>27</v>
      </c>
    </row>
    <row r="53" spans="1:5" ht="12.75">
      <c r="A53" s="35" t="s">
        <v>56</v>
      </c>
      <c r="E53" s="39" t="s">
        <v>57</v>
      </c>
    </row>
    <row r="54" spans="1:5" ht="12.75">
      <c r="A54" s="35" t="s">
        <v>58</v>
      </c>
      <c r="E54" s="40" t="s">
        <v>57</v>
      </c>
    </row>
    <row r="55" spans="1:5" ht="140.25">
      <c r="A55" t="s">
        <v>59</v>
      </c>
      <c r="E55" s="39" t="s">
        <v>763</v>
      </c>
    </row>
    <row r="56" spans="1:16" ht="12.75">
      <c r="A56" t="s">
        <v>49</v>
      </c>
      <c r="B56" s="34" t="s">
        <v>100</v>
      </c>
      <c r="C56" s="34" t="s">
        <v>766</v>
      </c>
      <c r="D56" s="35" t="s">
        <v>50</v>
      </c>
      <c r="E56" s="6" t="s">
        <v>767</v>
      </c>
      <c r="F56" s="36" t="s">
        <v>79</v>
      </c>
      <c r="G56" s="37">
        <v>41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738</v>
      </c>
      <c r="O56">
        <f>(M56*21)/100</f>
      </c>
      <c r="P56" t="s">
        <v>27</v>
      </c>
    </row>
    <row r="57" spans="1:5" ht="12.75">
      <c r="A57" s="35" t="s">
        <v>56</v>
      </c>
      <c r="E57" s="39" t="s">
        <v>57</v>
      </c>
    </row>
    <row r="58" spans="1:5" ht="12.75">
      <c r="A58" s="35" t="s">
        <v>58</v>
      </c>
      <c r="E58" s="40" t="s">
        <v>57</v>
      </c>
    </row>
    <row r="59" spans="1:5" ht="140.25">
      <c r="A59" t="s">
        <v>59</v>
      </c>
      <c r="E59" s="39" t="s">
        <v>763</v>
      </c>
    </row>
    <row r="60" spans="1:16" ht="12.75">
      <c r="A60" t="s">
        <v>49</v>
      </c>
      <c r="B60" s="34" t="s">
        <v>103</v>
      </c>
      <c r="C60" s="34" t="s">
        <v>768</v>
      </c>
      <c r="D60" s="35" t="s">
        <v>50</v>
      </c>
      <c r="E60" s="6" t="s">
        <v>769</v>
      </c>
      <c r="F60" s="36" t="s">
        <v>79</v>
      </c>
      <c r="G60" s="37">
        <v>26.4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738</v>
      </c>
      <c r="O60">
        <f>(M60*21)/100</f>
      </c>
      <c r="P60" t="s">
        <v>27</v>
      </c>
    </row>
    <row r="61" spans="1:5" ht="12.75">
      <c r="A61" s="35" t="s">
        <v>56</v>
      </c>
      <c r="E61" s="39" t="s">
        <v>57</v>
      </c>
    </row>
    <row r="62" spans="1:5" ht="12.75">
      <c r="A62" s="35" t="s">
        <v>58</v>
      </c>
      <c r="E62" s="40" t="s">
        <v>57</v>
      </c>
    </row>
    <row r="63" spans="1:5" ht="140.25">
      <c r="A63" t="s">
        <v>59</v>
      </c>
      <c r="E63" s="39" t="s">
        <v>763</v>
      </c>
    </row>
    <row r="64" spans="1:16" ht="12.75">
      <c r="A64" t="s">
        <v>49</v>
      </c>
      <c r="B64" s="34" t="s">
        <v>107</v>
      </c>
      <c r="C64" s="34" t="s">
        <v>770</v>
      </c>
      <c r="D64" s="35" t="s">
        <v>50</v>
      </c>
      <c r="E64" s="6" t="s">
        <v>771</v>
      </c>
      <c r="F64" s="36" t="s">
        <v>91</v>
      </c>
      <c r="G64" s="37">
        <v>126.1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738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57</v>
      </c>
    </row>
    <row r="66" spans="1:5" ht="12.75">
      <c r="A66" s="35" t="s">
        <v>58</v>
      </c>
      <c r="E66" s="40" t="s">
        <v>57</v>
      </c>
    </row>
    <row r="67" spans="1:5" ht="25.5">
      <c r="A67" t="s">
        <v>59</v>
      </c>
      <c r="E67" s="39" t="s">
        <v>772</v>
      </c>
    </row>
    <row r="68" spans="1:13" ht="12.75">
      <c r="A68" t="s">
        <v>46</v>
      </c>
      <c r="C68" s="31" t="s">
        <v>92</v>
      </c>
      <c r="E68" s="33" t="s">
        <v>773</v>
      </c>
      <c r="J68" s="32">
        <f>0</f>
      </c>
      <c r="K68" s="32">
        <f>0</f>
      </c>
      <c r="L68" s="32">
        <f>0+L69+L73+L77+L81+L85+L89</f>
      </c>
      <c r="M68" s="32">
        <f>0+M69+M73+M77+M81+M85+M89</f>
      </c>
    </row>
    <row r="69" spans="1:16" ht="12.75">
      <c r="A69" t="s">
        <v>49</v>
      </c>
      <c r="B69" s="34" t="s">
        <v>111</v>
      </c>
      <c r="C69" s="34" t="s">
        <v>774</v>
      </c>
      <c r="D69" s="35" t="s">
        <v>50</v>
      </c>
      <c r="E69" s="6" t="s">
        <v>775</v>
      </c>
      <c r="F69" s="36" t="s">
        <v>106</v>
      </c>
      <c r="G69" s="37">
        <v>14</v>
      </c>
      <c r="H69" s="36">
        <v>0</v>
      </c>
      <c r="I69" s="36">
        <f>ROUND(G69*H69,6)</f>
      </c>
      <c r="L69" s="38">
        <v>0</v>
      </c>
      <c r="M69" s="32">
        <f>ROUND(ROUND(L69,2)*ROUND(G69,3),2)</f>
      </c>
      <c r="N69" s="36" t="s">
        <v>738</v>
      </c>
      <c r="O69">
        <f>(M69*21)/100</f>
      </c>
      <c r="P69" t="s">
        <v>27</v>
      </c>
    </row>
    <row r="70" spans="1:5" ht="12.75">
      <c r="A70" s="35" t="s">
        <v>56</v>
      </c>
      <c r="E70" s="39" t="s">
        <v>57</v>
      </c>
    </row>
    <row r="71" spans="1:5" ht="12.75">
      <c r="A71" s="35" t="s">
        <v>58</v>
      </c>
      <c r="E71" s="40" t="s">
        <v>57</v>
      </c>
    </row>
    <row r="72" spans="1:5" ht="51">
      <c r="A72" t="s">
        <v>59</v>
      </c>
      <c r="E72" s="39" t="s">
        <v>776</v>
      </c>
    </row>
    <row r="73" spans="1:16" ht="25.5">
      <c r="A73" t="s">
        <v>49</v>
      </c>
      <c r="B73" s="34" t="s">
        <v>114</v>
      </c>
      <c r="C73" s="34" t="s">
        <v>777</v>
      </c>
      <c r="D73" s="35" t="s">
        <v>50</v>
      </c>
      <c r="E73" s="6" t="s">
        <v>778</v>
      </c>
      <c r="F73" s="36" t="s">
        <v>72</v>
      </c>
      <c r="G73" s="37">
        <v>55</v>
      </c>
      <c r="H73" s="36">
        <v>0</v>
      </c>
      <c r="I73" s="36">
        <f>ROUND(G73*H73,6)</f>
      </c>
      <c r="L73" s="38">
        <v>0</v>
      </c>
      <c r="M73" s="32">
        <f>ROUND(ROUND(L73,2)*ROUND(G73,3),2)</f>
      </c>
      <c r="N73" s="36" t="s">
        <v>738</v>
      </c>
      <c r="O73">
        <f>(M73*21)/100</f>
      </c>
      <c r="P73" t="s">
        <v>27</v>
      </c>
    </row>
    <row r="74" spans="1:5" ht="12.75">
      <c r="A74" s="35" t="s">
        <v>56</v>
      </c>
      <c r="E74" s="39" t="s">
        <v>57</v>
      </c>
    </row>
    <row r="75" spans="1:5" ht="12.75">
      <c r="A75" s="35" t="s">
        <v>58</v>
      </c>
      <c r="E75" s="40" t="s">
        <v>57</v>
      </c>
    </row>
    <row r="76" spans="1:5" ht="25.5">
      <c r="A76" t="s">
        <v>59</v>
      </c>
      <c r="E76" s="39" t="s">
        <v>779</v>
      </c>
    </row>
    <row r="77" spans="1:16" ht="12.75">
      <c r="A77" t="s">
        <v>49</v>
      </c>
      <c r="B77" s="34" t="s">
        <v>117</v>
      </c>
      <c r="C77" s="34" t="s">
        <v>780</v>
      </c>
      <c r="D77" s="35" t="s">
        <v>50</v>
      </c>
      <c r="E77" s="6" t="s">
        <v>781</v>
      </c>
      <c r="F77" s="36" t="s">
        <v>91</v>
      </c>
      <c r="G77" s="37">
        <v>85</v>
      </c>
      <c r="H77" s="36">
        <v>0</v>
      </c>
      <c r="I77" s="36">
        <f>ROUND(G77*H77,6)</f>
      </c>
      <c r="L77" s="38">
        <v>0</v>
      </c>
      <c r="M77" s="32">
        <f>ROUND(ROUND(L77,2)*ROUND(G77,3),2)</f>
      </c>
      <c r="N77" s="36" t="s">
        <v>738</v>
      </c>
      <c r="O77">
        <f>(M77*21)/100</f>
      </c>
      <c r="P77" t="s">
        <v>27</v>
      </c>
    </row>
    <row r="78" spans="1:5" ht="12.75">
      <c r="A78" s="35" t="s">
        <v>56</v>
      </c>
      <c r="E78" s="39" t="s">
        <v>57</v>
      </c>
    </row>
    <row r="79" spans="1:5" ht="12.75">
      <c r="A79" s="35" t="s">
        <v>58</v>
      </c>
      <c r="E79" s="40" t="s">
        <v>57</v>
      </c>
    </row>
    <row r="80" spans="1:5" ht="12.75">
      <c r="A80" t="s">
        <v>59</v>
      </c>
      <c r="E80" s="39" t="s">
        <v>57</v>
      </c>
    </row>
    <row r="81" spans="1:16" ht="12.75">
      <c r="A81" t="s">
        <v>49</v>
      </c>
      <c r="B81" s="34" t="s">
        <v>120</v>
      </c>
      <c r="C81" s="34" t="s">
        <v>782</v>
      </c>
      <c r="D81" s="35" t="s">
        <v>57</v>
      </c>
      <c r="E81" s="6" t="s">
        <v>783</v>
      </c>
      <c r="F81" s="36" t="s">
        <v>72</v>
      </c>
      <c r="G81" s="37">
        <v>17.15</v>
      </c>
      <c r="H81" s="36">
        <v>0</v>
      </c>
      <c r="I81" s="36">
        <f>ROUND(G81*H81,6)</f>
      </c>
      <c r="L81" s="38">
        <v>0</v>
      </c>
      <c r="M81" s="32">
        <f>ROUND(ROUND(L81,2)*ROUND(G81,3),2)</f>
      </c>
      <c r="N81" s="36" t="s">
        <v>80</v>
      </c>
      <c r="O81">
        <f>(M81*21)/100</f>
      </c>
      <c r="P81" t="s">
        <v>27</v>
      </c>
    </row>
    <row r="82" spans="1:5" ht="25.5">
      <c r="A82" s="35" t="s">
        <v>56</v>
      </c>
      <c r="E82" s="39" t="s">
        <v>784</v>
      </c>
    </row>
    <row r="83" spans="1:5" ht="12.75">
      <c r="A83" s="35" t="s">
        <v>58</v>
      </c>
      <c r="E83" s="40" t="s">
        <v>57</v>
      </c>
    </row>
    <row r="84" spans="1:5" ht="267.75">
      <c r="A84" t="s">
        <v>59</v>
      </c>
      <c r="E84" s="39" t="s">
        <v>785</v>
      </c>
    </row>
    <row r="85" spans="1:16" ht="12.75">
      <c r="A85" t="s">
        <v>49</v>
      </c>
      <c r="B85" s="34" t="s">
        <v>123</v>
      </c>
      <c r="C85" s="34" t="s">
        <v>786</v>
      </c>
      <c r="D85" s="35" t="s">
        <v>50</v>
      </c>
      <c r="E85" s="6" t="s">
        <v>787</v>
      </c>
      <c r="F85" s="36" t="s">
        <v>72</v>
      </c>
      <c r="G85" s="37">
        <v>72</v>
      </c>
      <c r="H85" s="36">
        <v>0</v>
      </c>
      <c r="I85" s="36">
        <f>ROUND(G85*H85,6)</f>
      </c>
      <c r="L85" s="38">
        <v>0</v>
      </c>
      <c r="M85" s="32">
        <f>ROUND(ROUND(L85,2)*ROUND(G85,3),2)</f>
      </c>
      <c r="N85" s="36" t="s">
        <v>738</v>
      </c>
      <c r="O85">
        <f>(M85*21)/100</f>
      </c>
      <c r="P85" t="s">
        <v>27</v>
      </c>
    </row>
    <row r="86" spans="1:5" ht="12.75">
      <c r="A86" s="35" t="s">
        <v>56</v>
      </c>
      <c r="E86" s="39" t="s">
        <v>57</v>
      </c>
    </row>
    <row r="87" spans="1:5" ht="12.75">
      <c r="A87" s="35" t="s">
        <v>58</v>
      </c>
      <c r="E87" s="40" t="s">
        <v>57</v>
      </c>
    </row>
    <row r="88" spans="1:5" ht="127.5">
      <c r="A88" t="s">
        <v>59</v>
      </c>
      <c r="E88" s="39" t="s">
        <v>788</v>
      </c>
    </row>
    <row r="89" spans="1:16" ht="25.5">
      <c r="A89" t="s">
        <v>49</v>
      </c>
      <c r="B89" s="34" t="s">
        <v>126</v>
      </c>
      <c r="C89" s="34" t="s">
        <v>789</v>
      </c>
      <c r="D89" s="35" t="s">
        <v>50</v>
      </c>
      <c r="E89" s="6" t="s">
        <v>790</v>
      </c>
      <c r="F89" s="36" t="s">
        <v>72</v>
      </c>
      <c r="G89" s="37">
        <v>121.72</v>
      </c>
      <c r="H89" s="36">
        <v>0</v>
      </c>
      <c r="I89" s="36">
        <f>ROUND(G89*H89,6)</f>
      </c>
      <c r="L89" s="38">
        <v>0</v>
      </c>
      <c r="M89" s="32">
        <f>ROUND(ROUND(L89,2)*ROUND(G89,3),2)</f>
      </c>
      <c r="N89" s="36" t="s">
        <v>738</v>
      </c>
      <c r="O89">
        <f>(M89*21)/100</f>
      </c>
      <c r="P89" t="s">
        <v>27</v>
      </c>
    </row>
    <row r="90" spans="1:5" ht="12.75">
      <c r="A90" s="35" t="s">
        <v>56</v>
      </c>
      <c r="E90" s="39" t="s">
        <v>57</v>
      </c>
    </row>
    <row r="91" spans="1:5" ht="12.75">
      <c r="A91" s="35" t="s">
        <v>58</v>
      </c>
      <c r="E91" s="40" t="s">
        <v>57</v>
      </c>
    </row>
    <row r="92" spans="1:5" ht="63.75">
      <c r="A92" t="s">
        <v>59</v>
      </c>
      <c r="E92" s="39" t="s">
        <v>791</v>
      </c>
    </row>
    <row r="93" spans="1:13" ht="12.75">
      <c r="A93" t="s">
        <v>46</v>
      </c>
      <c r="C93" s="31" t="s">
        <v>792</v>
      </c>
      <c r="E93" s="33" t="s">
        <v>793</v>
      </c>
      <c r="J93" s="32">
        <f>0</f>
      </c>
      <c r="K93" s="32">
        <f>0</f>
      </c>
      <c r="L93" s="32">
        <f>0+L94+L98</f>
      </c>
      <c r="M93" s="32">
        <f>0+M94+M98</f>
      </c>
    </row>
    <row r="94" spans="1:16" ht="25.5">
      <c r="A94" t="s">
        <v>49</v>
      </c>
      <c r="B94" s="34" t="s">
        <v>129</v>
      </c>
      <c r="C94" s="34" t="s">
        <v>467</v>
      </c>
      <c r="D94" s="35" t="s">
        <v>52</v>
      </c>
      <c r="E94" s="6" t="s">
        <v>794</v>
      </c>
      <c r="F94" s="36" t="s">
        <v>54</v>
      </c>
      <c r="G94" s="37">
        <v>411.3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738</v>
      </c>
      <c r="O94">
        <f>(M94*21)/100</f>
      </c>
      <c r="P94" t="s">
        <v>27</v>
      </c>
    </row>
    <row r="95" spans="1:5" ht="12.75">
      <c r="A95" s="35" t="s">
        <v>56</v>
      </c>
      <c r="E95" s="39" t="s">
        <v>57</v>
      </c>
    </row>
    <row r="96" spans="1:5" ht="12.75">
      <c r="A96" s="35" t="s">
        <v>58</v>
      </c>
      <c r="E96" s="40" t="s">
        <v>57</v>
      </c>
    </row>
    <row r="97" spans="1:5" ht="140.25">
      <c r="A97" t="s">
        <v>59</v>
      </c>
      <c r="E97" s="39" t="s">
        <v>795</v>
      </c>
    </row>
    <row r="98" spans="1:16" ht="25.5">
      <c r="A98" t="s">
        <v>49</v>
      </c>
      <c r="B98" s="34" t="s">
        <v>133</v>
      </c>
      <c r="C98" s="34" t="s">
        <v>471</v>
      </c>
      <c r="D98" s="35" t="s">
        <v>472</v>
      </c>
      <c r="E98" s="6" t="s">
        <v>796</v>
      </c>
      <c r="F98" s="36" t="s">
        <v>54</v>
      </c>
      <c r="G98" s="37">
        <v>200.2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738</v>
      </c>
      <c r="O98">
        <f>(M98*21)/100</f>
      </c>
      <c r="P98" t="s">
        <v>27</v>
      </c>
    </row>
    <row r="99" spans="1:5" ht="12.75">
      <c r="A99" s="35" t="s">
        <v>56</v>
      </c>
      <c r="E99" s="39" t="s">
        <v>57</v>
      </c>
    </row>
    <row r="100" spans="1:5" ht="12.75">
      <c r="A100" s="35" t="s">
        <v>58</v>
      </c>
      <c r="E100" s="40" t="s">
        <v>57</v>
      </c>
    </row>
    <row r="101" spans="1:5" ht="63.75">
      <c r="A101" t="s">
        <v>59</v>
      </c>
      <c r="E101" s="39" t="s">
        <v>797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730</v>
      </c>
      <c r="M3" s="41">
        <f>Rekapitulace!C20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730</v>
      </c>
      <c r="E4" s="26" t="s">
        <v>731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COUNTIFS(L8:L78,"=0",A8:A78,"P")+COUNTIFS(L8:L78,"",A8:A78,"P")+SUM(Q8:Q78)</f>
      </c>
    </row>
    <row r="8" spans="1:13" ht="12.75">
      <c r="A8" t="s">
        <v>44</v>
      </c>
      <c r="C8" s="28" t="s">
        <v>800</v>
      </c>
      <c r="E8" s="30" t="s">
        <v>799</v>
      </c>
      <c r="J8" s="29">
        <f>0+J9+J14+J23+J56+J73</f>
      </c>
      <c r="K8" s="29">
        <f>0+K9+K14+K23+K56+K73</f>
      </c>
      <c r="L8" s="29">
        <f>0+L9+L14+L23+L56+L73</f>
      </c>
      <c r="M8" s="29">
        <f>0+M9+M14+M23+M56+M73</f>
      </c>
    </row>
    <row r="9" spans="1:13" ht="12.75">
      <c r="A9" t="s">
        <v>46</v>
      </c>
      <c r="C9" s="31" t="s">
        <v>47</v>
      </c>
      <c r="E9" s="33" t="s">
        <v>735</v>
      </c>
      <c r="J9" s="32">
        <f>0</f>
      </c>
      <c r="K9" s="32">
        <f>0</f>
      </c>
      <c r="L9" s="32">
        <f>0+L10</f>
      </c>
      <c r="M9" s="32">
        <f>0+M10</f>
      </c>
    </row>
    <row r="10" spans="1:16" ht="12.75">
      <c r="A10" t="s">
        <v>49</v>
      </c>
      <c r="B10" s="34" t="s">
        <v>50</v>
      </c>
      <c r="C10" s="34" t="s">
        <v>736</v>
      </c>
      <c r="D10" s="35" t="s">
        <v>50</v>
      </c>
      <c r="E10" s="6" t="s">
        <v>737</v>
      </c>
      <c r="F10" s="36" t="s">
        <v>504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738</v>
      </c>
      <c r="O10">
        <f>(M10*21)/100</f>
      </c>
      <c r="P10" t="s">
        <v>27</v>
      </c>
    </row>
    <row r="11" spans="1:5" ht="25.5">
      <c r="A11" s="35" t="s">
        <v>56</v>
      </c>
      <c r="E11" s="39" t="s">
        <v>739</v>
      </c>
    </row>
    <row r="12" spans="1:5" ht="12.75">
      <c r="A12" s="35" t="s">
        <v>58</v>
      </c>
      <c r="E12" s="40" t="s">
        <v>57</v>
      </c>
    </row>
    <row r="13" spans="1:5" ht="12.75">
      <c r="A13" t="s">
        <v>59</v>
      </c>
      <c r="E13" s="39" t="s">
        <v>740</v>
      </c>
    </row>
    <row r="14" spans="1:13" ht="12.75">
      <c r="A14" t="s">
        <v>46</v>
      </c>
      <c r="C14" s="31" t="s">
        <v>50</v>
      </c>
      <c r="E14" s="33" t="s">
        <v>68</v>
      </c>
      <c r="J14" s="32">
        <f>0</f>
      </c>
      <c r="K14" s="32">
        <f>0</f>
      </c>
      <c r="L14" s="32">
        <f>0+L15+L19</f>
      </c>
      <c r="M14" s="32">
        <f>0+M15+M19</f>
      </c>
    </row>
    <row r="15" spans="1:16" ht="25.5">
      <c r="A15" t="s">
        <v>49</v>
      </c>
      <c r="B15" s="34" t="s">
        <v>27</v>
      </c>
      <c r="C15" s="34" t="s">
        <v>741</v>
      </c>
      <c r="D15" s="35" t="s">
        <v>57</v>
      </c>
      <c r="E15" s="6" t="s">
        <v>742</v>
      </c>
      <c r="F15" s="36" t="s">
        <v>79</v>
      </c>
      <c r="G15" s="37">
        <v>38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80</v>
      </c>
      <c r="O15">
        <f>(M15*0)/100</f>
      </c>
      <c r="P15" t="s">
        <v>47</v>
      </c>
    </row>
    <row r="16" spans="1:5" ht="12.75">
      <c r="A16" s="35" t="s">
        <v>56</v>
      </c>
      <c r="E16" s="39" t="s">
        <v>57</v>
      </c>
    </row>
    <row r="17" spans="1:5" ht="12.75">
      <c r="A17" s="35" t="s">
        <v>58</v>
      </c>
      <c r="E17" s="40" t="s">
        <v>57</v>
      </c>
    </row>
    <row r="18" spans="1:5" ht="63.75">
      <c r="A18" t="s">
        <v>59</v>
      </c>
      <c r="E18" s="39" t="s">
        <v>743</v>
      </c>
    </row>
    <row r="19" spans="1:16" ht="25.5">
      <c r="A19" t="s">
        <v>49</v>
      </c>
      <c r="B19" s="34" t="s">
        <v>26</v>
      </c>
      <c r="C19" s="34" t="s">
        <v>744</v>
      </c>
      <c r="D19" s="35" t="s">
        <v>57</v>
      </c>
      <c r="E19" s="6" t="s">
        <v>745</v>
      </c>
      <c r="F19" s="36" t="s">
        <v>79</v>
      </c>
      <c r="G19" s="37">
        <v>66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80</v>
      </c>
      <c r="O19">
        <f>(M19*0)/100</f>
      </c>
      <c r="P19" t="s">
        <v>47</v>
      </c>
    </row>
    <row r="20" spans="1:5" ht="12.75">
      <c r="A20" s="35" t="s">
        <v>56</v>
      </c>
      <c r="E20" s="39" t="s">
        <v>57</v>
      </c>
    </row>
    <row r="21" spans="1:5" ht="12.75">
      <c r="A21" s="35" t="s">
        <v>58</v>
      </c>
      <c r="E21" s="40" t="s">
        <v>57</v>
      </c>
    </row>
    <row r="22" spans="1:5" ht="63.75">
      <c r="A22" t="s">
        <v>59</v>
      </c>
      <c r="E22" s="39" t="s">
        <v>743</v>
      </c>
    </row>
    <row r="23" spans="1:13" ht="12.75">
      <c r="A23" t="s">
        <v>46</v>
      </c>
      <c r="C23" s="31" t="s">
        <v>73</v>
      </c>
      <c r="E23" s="33" t="s">
        <v>562</v>
      </c>
      <c r="J23" s="32">
        <f>0</f>
      </c>
      <c r="K23" s="32">
        <f>0</f>
      </c>
      <c r="L23" s="32">
        <f>0+L24+L28+L32+L36+L40+L44+L48+L52</f>
      </c>
      <c r="M23" s="32">
        <f>0+M24+M28+M32+M36+M40+M44+M48+M52</f>
      </c>
    </row>
    <row r="24" spans="1:16" ht="25.5">
      <c r="A24" t="s">
        <v>49</v>
      </c>
      <c r="B24" s="34" t="s">
        <v>69</v>
      </c>
      <c r="C24" s="34" t="s">
        <v>746</v>
      </c>
      <c r="D24" s="35" t="s">
        <v>50</v>
      </c>
      <c r="E24" s="6" t="s">
        <v>747</v>
      </c>
      <c r="F24" s="36" t="s">
        <v>72</v>
      </c>
      <c r="G24" s="37">
        <v>115</v>
      </c>
      <c r="H24" s="36">
        <v>0</v>
      </c>
      <c r="I24" s="36">
        <f>ROUND(G24*H24,6)</f>
      </c>
      <c r="L24" s="38">
        <v>0</v>
      </c>
      <c r="M24" s="32">
        <f>ROUND(ROUND(L24,2)*ROUND(G24,3),2)</f>
      </c>
      <c r="N24" s="36" t="s">
        <v>738</v>
      </c>
      <c r="O24">
        <f>(M24*21)/100</f>
      </c>
      <c r="P24" t="s">
        <v>27</v>
      </c>
    </row>
    <row r="25" spans="1:5" ht="12.75">
      <c r="A25" s="35" t="s">
        <v>56</v>
      </c>
      <c r="E25" s="39" t="s">
        <v>57</v>
      </c>
    </row>
    <row r="26" spans="1:5" ht="12.75">
      <c r="A26" s="35" t="s">
        <v>58</v>
      </c>
      <c r="E26" s="40" t="s">
        <v>57</v>
      </c>
    </row>
    <row r="27" spans="1:5" ht="51">
      <c r="A27" t="s">
        <v>59</v>
      </c>
      <c r="E27" s="39" t="s">
        <v>748</v>
      </c>
    </row>
    <row r="28" spans="1:16" ht="12.75">
      <c r="A28" t="s">
        <v>49</v>
      </c>
      <c r="B28" s="34" t="s">
        <v>73</v>
      </c>
      <c r="C28" s="34" t="s">
        <v>749</v>
      </c>
      <c r="D28" s="35" t="s">
        <v>50</v>
      </c>
      <c r="E28" s="6" t="s">
        <v>750</v>
      </c>
      <c r="F28" s="36" t="s">
        <v>72</v>
      </c>
      <c r="G28" s="37">
        <v>185</v>
      </c>
      <c r="H28" s="36">
        <v>0</v>
      </c>
      <c r="I28" s="36">
        <f>ROUND(G28*H28,6)</f>
      </c>
      <c r="L28" s="38">
        <v>0</v>
      </c>
      <c r="M28" s="32">
        <f>ROUND(ROUND(L28,2)*ROUND(G28,3),2)</f>
      </c>
      <c r="N28" s="36" t="s">
        <v>738</v>
      </c>
      <c r="O28">
        <f>(M28*21)/100</f>
      </c>
      <c r="P28" t="s">
        <v>27</v>
      </c>
    </row>
    <row r="29" spans="1:5" ht="12.75">
      <c r="A29" s="35" t="s">
        <v>56</v>
      </c>
      <c r="E29" s="39" t="s">
        <v>57</v>
      </c>
    </row>
    <row r="30" spans="1:5" ht="12.75">
      <c r="A30" s="35" t="s">
        <v>58</v>
      </c>
      <c r="E30" s="40" t="s">
        <v>57</v>
      </c>
    </row>
    <row r="31" spans="1:5" ht="51">
      <c r="A31" t="s">
        <v>59</v>
      </c>
      <c r="E31" s="39" t="s">
        <v>748</v>
      </c>
    </row>
    <row r="32" spans="1:16" ht="12.75">
      <c r="A32" t="s">
        <v>49</v>
      </c>
      <c r="B32" s="34" t="s">
        <v>76</v>
      </c>
      <c r="C32" s="34" t="s">
        <v>756</v>
      </c>
      <c r="D32" s="35" t="s">
        <v>50</v>
      </c>
      <c r="E32" s="6" t="s">
        <v>757</v>
      </c>
      <c r="F32" s="36" t="s">
        <v>72</v>
      </c>
      <c r="G32" s="37">
        <v>185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738</v>
      </c>
      <c r="O32">
        <f>(M32*21)/100</f>
      </c>
      <c r="P32" t="s">
        <v>27</v>
      </c>
    </row>
    <row r="33" spans="1:5" ht="12.75">
      <c r="A33" s="35" t="s">
        <v>56</v>
      </c>
      <c r="E33" s="39" t="s">
        <v>57</v>
      </c>
    </row>
    <row r="34" spans="1:5" ht="12.75">
      <c r="A34" s="35" t="s">
        <v>58</v>
      </c>
      <c r="E34" s="40" t="s">
        <v>57</v>
      </c>
    </row>
    <row r="35" spans="1:5" ht="63.75">
      <c r="A35" t="s">
        <v>59</v>
      </c>
      <c r="E35" s="39" t="s">
        <v>758</v>
      </c>
    </row>
    <row r="36" spans="1:16" ht="12.75">
      <c r="A36" t="s">
        <v>49</v>
      </c>
      <c r="B36" s="34" t="s">
        <v>84</v>
      </c>
      <c r="C36" s="34" t="s">
        <v>759</v>
      </c>
      <c r="D36" s="35" t="s">
        <v>50</v>
      </c>
      <c r="E36" s="6" t="s">
        <v>760</v>
      </c>
      <c r="F36" s="36" t="s">
        <v>72</v>
      </c>
      <c r="G36" s="37">
        <v>230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738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57</v>
      </c>
    </row>
    <row r="38" spans="1:5" ht="12.75">
      <c r="A38" s="35" t="s">
        <v>58</v>
      </c>
      <c r="E38" s="40" t="s">
        <v>57</v>
      </c>
    </row>
    <row r="39" spans="1:5" ht="63.75">
      <c r="A39" t="s">
        <v>59</v>
      </c>
      <c r="E39" s="39" t="s">
        <v>758</v>
      </c>
    </row>
    <row r="40" spans="1:16" ht="12.75">
      <c r="A40" t="s">
        <v>49</v>
      </c>
      <c r="B40" s="34" t="s">
        <v>88</v>
      </c>
      <c r="C40" s="34" t="s">
        <v>764</v>
      </c>
      <c r="D40" s="35" t="s">
        <v>50</v>
      </c>
      <c r="E40" s="6" t="s">
        <v>765</v>
      </c>
      <c r="F40" s="36" t="s">
        <v>79</v>
      </c>
      <c r="G40" s="37">
        <v>12.95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738</v>
      </c>
      <c r="O40">
        <f>(M40*21)/100</f>
      </c>
      <c r="P40" t="s">
        <v>27</v>
      </c>
    </row>
    <row r="41" spans="1:5" ht="12.75">
      <c r="A41" s="35" t="s">
        <v>56</v>
      </c>
      <c r="E41" s="39" t="s">
        <v>57</v>
      </c>
    </row>
    <row r="42" spans="1:5" ht="12.75">
      <c r="A42" s="35" t="s">
        <v>58</v>
      </c>
      <c r="E42" s="40" t="s">
        <v>57</v>
      </c>
    </row>
    <row r="43" spans="1:5" ht="140.25">
      <c r="A43" t="s">
        <v>59</v>
      </c>
      <c r="E43" s="39" t="s">
        <v>763</v>
      </c>
    </row>
    <row r="44" spans="1:16" ht="12.75">
      <c r="A44" t="s">
        <v>49</v>
      </c>
      <c r="B44" s="34" t="s">
        <v>92</v>
      </c>
      <c r="C44" s="34" t="s">
        <v>766</v>
      </c>
      <c r="D44" s="35" t="s">
        <v>50</v>
      </c>
      <c r="E44" s="6" t="s">
        <v>767</v>
      </c>
      <c r="F44" s="36" t="s">
        <v>79</v>
      </c>
      <c r="G44" s="37">
        <v>16.65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738</v>
      </c>
      <c r="O44">
        <f>(M44*21)/100</f>
      </c>
      <c r="P44" t="s">
        <v>27</v>
      </c>
    </row>
    <row r="45" spans="1:5" ht="12.75">
      <c r="A45" s="35" t="s">
        <v>56</v>
      </c>
      <c r="E45" s="39" t="s">
        <v>57</v>
      </c>
    </row>
    <row r="46" spans="1:5" ht="12.75">
      <c r="A46" s="35" t="s">
        <v>58</v>
      </c>
      <c r="E46" s="40" t="s">
        <v>57</v>
      </c>
    </row>
    <row r="47" spans="1:5" ht="140.25">
      <c r="A47" t="s">
        <v>59</v>
      </c>
      <c r="E47" s="39" t="s">
        <v>763</v>
      </c>
    </row>
    <row r="48" spans="1:16" ht="12.75">
      <c r="A48" t="s">
        <v>49</v>
      </c>
      <c r="B48" s="34" t="s">
        <v>95</v>
      </c>
      <c r="C48" s="34" t="s">
        <v>768</v>
      </c>
      <c r="D48" s="35" t="s">
        <v>50</v>
      </c>
      <c r="E48" s="6" t="s">
        <v>769</v>
      </c>
      <c r="F48" s="36" t="s">
        <v>79</v>
      </c>
      <c r="G48" s="37">
        <v>7.4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738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57</v>
      </c>
    </row>
    <row r="50" spans="1:5" ht="12.75">
      <c r="A50" s="35" t="s">
        <v>58</v>
      </c>
      <c r="E50" s="40" t="s">
        <v>57</v>
      </c>
    </row>
    <row r="51" spans="1:5" ht="140.25">
      <c r="A51" t="s">
        <v>59</v>
      </c>
      <c r="E51" s="39" t="s">
        <v>763</v>
      </c>
    </row>
    <row r="52" spans="1:16" ht="12.75">
      <c r="A52" t="s">
        <v>49</v>
      </c>
      <c r="B52" s="34" t="s">
        <v>67</v>
      </c>
      <c r="C52" s="34" t="s">
        <v>770</v>
      </c>
      <c r="D52" s="35" t="s">
        <v>50</v>
      </c>
      <c r="E52" s="6" t="s">
        <v>771</v>
      </c>
      <c r="F52" s="36" t="s">
        <v>91</v>
      </c>
      <c r="G52" s="37">
        <v>52.6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738</v>
      </c>
      <c r="O52">
        <f>(M52*21)/100</f>
      </c>
      <c r="P52" t="s">
        <v>27</v>
      </c>
    </row>
    <row r="53" spans="1:5" ht="12.75">
      <c r="A53" s="35" t="s">
        <v>56</v>
      </c>
      <c r="E53" s="39" t="s">
        <v>57</v>
      </c>
    </row>
    <row r="54" spans="1:5" ht="12.75">
      <c r="A54" s="35" t="s">
        <v>58</v>
      </c>
      <c r="E54" s="40" t="s">
        <v>57</v>
      </c>
    </row>
    <row r="55" spans="1:5" ht="25.5">
      <c r="A55" t="s">
        <v>59</v>
      </c>
      <c r="E55" s="39" t="s">
        <v>772</v>
      </c>
    </row>
    <row r="56" spans="1:13" ht="12.75">
      <c r="A56" t="s">
        <v>46</v>
      </c>
      <c r="C56" s="31" t="s">
        <v>92</v>
      </c>
      <c r="E56" s="33" t="s">
        <v>773</v>
      </c>
      <c r="J56" s="32">
        <f>0</f>
      </c>
      <c r="K56" s="32">
        <f>0</f>
      </c>
      <c r="L56" s="32">
        <f>0+L57+L61+L65+L69</f>
      </c>
      <c r="M56" s="32">
        <f>0+M57+M61+M65+M69</f>
      </c>
    </row>
    <row r="57" spans="1:16" ht="12.75">
      <c r="A57" t="s">
        <v>49</v>
      </c>
      <c r="B57" s="34" t="s">
        <v>100</v>
      </c>
      <c r="C57" s="34" t="s">
        <v>774</v>
      </c>
      <c r="D57" s="35" t="s">
        <v>50</v>
      </c>
      <c r="E57" s="6" t="s">
        <v>775</v>
      </c>
      <c r="F57" s="36" t="s">
        <v>106</v>
      </c>
      <c r="G57" s="37">
        <v>7</v>
      </c>
      <c r="H57" s="36">
        <v>0</v>
      </c>
      <c r="I57" s="36">
        <f>ROUND(G57*H57,6)</f>
      </c>
      <c r="L57" s="38">
        <v>0</v>
      </c>
      <c r="M57" s="32">
        <f>ROUND(ROUND(L57,2)*ROUND(G57,3),2)</f>
      </c>
      <c r="N57" s="36" t="s">
        <v>738</v>
      </c>
      <c r="O57">
        <f>(M57*21)/100</f>
      </c>
      <c r="P57" t="s">
        <v>27</v>
      </c>
    </row>
    <row r="58" spans="1:5" ht="12.75">
      <c r="A58" s="35" t="s">
        <v>56</v>
      </c>
      <c r="E58" s="39" t="s">
        <v>57</v>
      </c>
    </row>
    <row r="59" spans="1:5" ht="12.75">
      <c r="A59" s="35" t="s">
        <v>58</v>
      </c>
      <c r="E59" s="40" t="s">
        <v>57</v>
      </c>
    </row>
    <row r="60" spans="1:5" ht="51">
      <c r="A60" t="s">
        <v>59</v>
      </c>
      <c r="E60" s="39" t="s">
        <v>776</v>
      </c>
    </row>
    <row r="61" spans="1:16" ht="25.5">
      <c r="A61" t="s">
        <v>49</v>
      </c>
      <c r="B61" s="34" t="s">
        <v>103</v>
      </c>
      <c r="C61" s="34" t="s">
        <v>777</v>
      </c>
      <c r="D61" s="35" t="s">
        <v>50</v>
      </c>
      <c r="E61" s="6" t="s">
        <v>778</v>
      </c>
      <c r="F61" s="36" t="s">
        <v>72</v>
      </c>
      <c r="G61" s="37">
        <v>21</v>
      </c>
      <c r="H61" s="36">
        <v>0</v>
      </c>
      <c r="I61" s="36">
        <f>ROUND(G61*H61,6)</f>
      </c>
      <c r="L61" s="38">
        <v>0</v>
      </c>
      <c r="M61" s="32">
        <f>ROUND(ROUND(L61,2)*ROUND(G61,3),2)</f>
      </c>
      <c r="N61" s="36" t="s">
        <v>738</v>
      </c>
      <c r="O61">
        <f>(M61*21)/100</f>
      </c>
      <c r="P61" t="s">
        <v>27</v>
      </c>
    </row>
    <row r="62" spans="1:5" ht="12.75">
      <c r="A62" s="35" t="s">
        <v>56</v>
      </c>
      <c r="E62" s="39" t="s">
        <v>57</v>
      </c>
    </row>
    <row r="63" spans="1:5" ht="12.75">
      <c r="A63" s="35" t="s">
        <v>58</v>
      </c>
      <c r="E63" s="40" t="s">
        <v>57</v>
      </c>
    </row>
    <row r="64" spans="1:5" ht="25.5">
      <c r="A64" t="s">
        <v>59</v>
      </c>
      <c r="E64" s="39" t="s">
        <v>779</v>
      </c>
    </row>
    <row r="65" spans="1:16" ht="12.75">
      <c r="A65" t="s">
        <v>49</v>
      </c>
      <c r="B65" s="34" t="s">
        <v>107</v>
      </c>
      <c r="C65" s="34" t="s">
        <v>801</v>
      </c>
      <c r="D65" s="35" t="s">
        <v>50</v>
      </c>
      <c r="E65" s="6" t="s">
        <v>787</v>
      </c>
      <c r="F65" s="36" t="s">
        <v>72</v>
      </c>
      <c r="G65" s="37">
        <v>79.3</v>
      </c>
      <c r="H65" s="36">
        <v>0</v>
      </c>
      <c r="I65" s="36">
        <f>ROUND(G65*H65,6)</f>
      </c>
      <c r="L65" s="38">
        <v>0</v>
      </c>
      <c r="M65" s="32">
        <f>ROUND(ROUND(L65,2)*ROUND(G65,3),2)</f>
      </c>
      <c r="N65" s="36" t="s">
        <v>738</v>
      </c>
      <c r="O65">
        <f>(M65*21)/100</f>
      </c>
      <c r="P65" t="s">
        <v>27</v>
      </c>
    </row>
    <row r="66" spans="1:5" ht="12.75">
      <c r="A66" s="35" t="s">
        <v>56</v>
      </c>
      <c r="E66" s="39" t="s">
        <v>57</v>
      </c>
    </row>
    <row r="67" spans="1:5" ht="12.75">
      <c r="A67" s="35" t="s">
        <v>58</v>
      </c>
      <c r="E67" s="40" t="s">
        <v>57</v>
      </c>
    </row>
    <row r="68" spans="1:5" ht="127.5">
      <c r="A68" t="s">
        <v>59</v>
      </c>
      <c r="E68" s="39" t="s">
        <v>788</v>
      </c>
    </row>
    <row r="69" spans="1:16" ht="25.5">
      <c r="A69" t="s">
        <v>49</v>
      </c>
      <c r="B69" s="34" t="s">
        <v>111</v>
      </c>
      <c r="C69" s="34" t="s">
        <v>789</v>
      </c>
      <c r="D69" s="35" t="s">
        <v>50</v>
      </c>
      <c r="E69" s="6" t="s">
        <v>790</v>
      </c>
      <c r="F69" s="36" t="s">
        <v>72</v>
      </c>
      <c r="G69" s="37">
        <v>94.18</v>
      </c>
      <c r="H69" s="36">
        <v>0</v>
      </c>
      <c r="I69" s="36">
        <f>ROUND(G69*H69,6)</f>
      </c>
      <c r="L69" s="38">
        <v>0</v>
      </c>
      <c r="M69" s="32">
        <f>ROUND(ROUND(L69,2)*ROUND(G69,3),2)</f>
      </c>
      <c r="N69" s="36" t="s">
        <v>738</v>
      </c>
      <c r="O69">
        <f>(M69*21)/100</f>
      </c>
      <c r="P69" t="s">
        <v>27</v>
      </c>
    </row>
    <row r="70" spans="1:5" ht="12.75">
      <c r="A70" s="35" t="s">
        <v>56</v>
      </c>
      <c r="E70" s="39" t="s">
        <v>57</v>
      </c>
    </row>
    <row r="71" spans="1:5" ht="12.75">
      <c r="A71" s="35" t="s">
        <v>58</v>
      </c>
      <c r="E71" s="40" t="s">
        <v>57</v>
      </c>
    </row>
    <row r="72" spans="1:5" ht="63.75">
      <c r="A72" t="s">
        <v>59</v>
      </c>
      <c r="E72" s="39" t="s">
        <v>791</v>
      </c>
    </row>
    <row r="73" spans="1:13" ht="12.75">
      <c r="A73" t="s">
        <v>46</v>
      </c>
      <c r="C73" s="31" t="s">
        <v>792</v>
      </c>
      <c r="E73" s="33" t="s">
        <v>793</v>
      </c>
      <c r="J73" s="32">
        <f>0</f>
      </c>
      <c r="K73" s="32">
        <f>0</f>
      </c>
      <c r="L73" s="32">
        <f>0+L74+L78</f>
      </c>
      <c r="M73" s="32">
        <f>0+M74+M78</f>
      </c>
    </row>
    <row r="74" spans="1:16" ht="25.5">
      <c r="A74" t="s">
        <v>49</v>
      </c>
      <c r="B74" s="34" t="s">
        <v>114</v>
      </c>
      <c r="C74" s="34" t="s">
        <v>467</v>
      </c>
      <c r="D74" s="35" t="s">
        <v>52</v>
      </c>
      <c r="E74" s="6" t="s">
        <v>794</v>
      </c>
      <c r="F74" s="36" t="s">
        <v>54</v>
      </c>
      <c r="G74" s="37">
        <v>118.8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738</v>
      </c>
      <c r="O74">
        <f>(M74*21)/100</f>
      </c>
      <c r="P74" t="s">
        <v>27</v>
      </c>
    </row>
    <row r="75" spans="1:5" ht="12.75">
      <c r="A75" s="35" t="s">
        <v>56</v>
      </c>
      <c r="E75" s="39" t="s">
        <v>57</v>
      </c>
    </row>
    <row r="76" spans="1:5" ht="12.75">
      <c r="A76" s="35" t="s">
        <v>58</v>
      </c>
      <c r="E76" s="40" t="s">
        <v>57</v>
      </c>
    </row>
    <row r="77" spans="1:5" ht="140.25">
      <c r="A77" t="s">
        <v>59</v>
      </c>
      <c r="E77" s="39" t="s">
        <v>795</v>
      </c>
    </row>
    <row r="78" spans="1:16" ht="25.5">
      <c r="A78" t="s">
        <v>49</v>
      </c>
      <c r="B78" s="34" t="s">
        <v>117</v>
      </c>
      <c r="C78" s="34" t="s">
        <v>471</v>
      </c>
      <c r="D78" s="35" t="s">
        <v>472</v>
      </c>
      <c r="E78" s="6" t="s">
        <v>796</v>
      </c>
      <c r="F78" s="36" t="s">
        <v>54</v>
      </c>
      <c r="G78" s="37">
        <v>83.6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738</v>
      </c>
      <c r="O78">
        <f>(M78*21)/100</f>
      </c>
      <c r="P78" t="s">
        <v>27</v>
      </c>
    </row>
    <row r="79" spans="1:5" ht="12.75">
      <c r="A79" s="35" t="s">
        <v>56</v>
      </c>
      <c r="E79" s="39" t="s">
        <v>57</v>
      </c>
    </row>
    <row r="80" spans="1:5" ht="12.75">
      <c r="A80" s="35" t="s">
        <v>58</v>
      </c>
      <c r="E80" s="40" t="s">
        <v>57</v>
      </c>
    </row>
    <row r="81" spans="1:5" ht="63.75">
      <c r="A81" t="s">
        <v>59</v>
      </c>
      <c r="E81" s="39" t="s">
        <v>797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