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10-01-01" sheetId="2" r:id="rId2"/>
    <sheet name="PS 10-02-11" sheetId="3" r:id="rId3"/>
    <sheet name="PS 10-02-12" sheetId="4" r:id="rId4"/>
    <sheet name="PS 10-02-21" sheetId="5" r:id="rId5"/>
    <sheet name="PS 10-02-71" sheetId="6" r:id="rId6"/>
    <sheet name="PS 10-02-91" sheetId="7" r:id="rId7"/>
    <sheet name="PS 10-02-92" sheetId="8" r:id="rId8"/>
    <sheet name="PS 10-04-01" sheetId="9" r:id="rId9"/>
    <sheet name="PS 10-04-02" sheetId="10" r:id="rId10"/>
    <sheet name="SO 98-98" sheetId="11" r:id="rId11"/>
    <sheet name="SO 10-10-01" sheetId="12" r:id="rId12"/>
    <sheet name="SO 10-11-01" sheetId="13" r:id="rId13"/>
    <sheet name="SO 10-12-01" sheetId="14" r:id="rId14"/>
    <sheet name="SO 10-12-02" sheetId="15" r:id="rId15"/>
    <sheet name="SO 10-12-03" sheetId="16" r:id="rId16"/>
    <sheet name="SO 10-12-04" sheetId="17" r:id="rId17"/>
    <sheet name="SO 10-12-05" sheetId="18" r:id="rId18"/>
    <sheet name="SO 10-20-01" sheetId="19" r:id="rId19"/>
    <sheet name="SO 10-50-01" sheetId="20" r:id="rId20"/>
    <sheet name="SO 10-50-02" sheetId="21" r:id="rId21"/>
    <sheet name="SO 10-50-03" sheetId="22" r:id="rId22"/>
    <sheet name="SO 10-51-01" sheetId="23" r:id="rId23"/>
    <sheet name="SO 10-51-02" sheetId="24" r:id="rId24"/>
    <sheet name="SO 10-40-01" sheetId="25" r:id="rId25"/>
    <sheet name="SO 10-61-01" sheetId="26" r:id="rId26"/>
    <sheet name="SO 10-62-01" sheetId="27" r:id="rId27"/>
    <sheet name="SO 10-62-02" sheetId="28" r:id="rId28"/>
    <sheet name="SO 10-62-03" sheetId="29" r:id="rId29"/>
    <sheet name="SO 10-62-04" sheetId="30" r:id="rId30"/>
    <sheet name="SO 10-62-05" sheetId="31" r:id="rId31"/>
    <sheet name="SO 10-62-06" sheetId="32" r:id="rId32"/>
    <sheet name="SO 10-62-07" sheetId="33" r:id="rId33"/>
    <sheet name="SO 10-62-08" sheetId="34" r:id="rId34"/>
    <sheet name="SO 10-64-01" sheetId="35" r:id="rId35"/>
    <sheet name="SO 10-65-01" sheetId="36" r:id="rId36"/>
    <sheet name="SO 10-71-01" sheetId="37" r:id="rId37"/>
    <sheet name="SO 10-74-01" sheetId="38" r:id="rId38"/>
    <sheet name="SO 10-76-01" sheetId="39" r:id="rId39"/>
    <sheet name="SO 10-76-02" sheetId="40" r:id="rId40"/>
    <sheet name="SO 10-76-03" sheetId="41" r:id="rId41"/>
    <sheet name="SO 10-76-04" sheetId="42" r:id="rId42"/>
    <sheet name="SO 10-76-05" sheetId="43" r:id="rId43"/>
    <sheet name="SO 10-76-06" sheetId="44" r:id="rId44"/>
    <sheet name="SO 10-76-07" sheetId="45" r:id="rId45"/>
    <sheet name="SO 10-76-08" sheetId="46" r:id="rId46"/>
    <sheet name="SO 10-77-01" sheetId="47" r:id="rId47"/>
  </sheets>
  <definedNames/>
  <calcPr/>
  <webPublishing/>
</workbook>
</file>

<file path=xl/sharedStrings.xml><?xml version="1.0" encoding="utf-8"?>
<sst xmlns="http://schemas.openxmlformats.org/spreadsheetml/2006/main" count="18489" uniqueCount="2331">
  <si>
    <t>Aspe</t>
  </si>
  <si>
    <t>Rekapitulace ceny</t>
  </si>
  <si>
    <t>zm07-5213510016</t>
  </si>
  <si>
    <t>Zajištění bezbariérového přístupu na nástupiště v žst. Kolín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</si>
  <si>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</si>
  <si>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</si>
  <si>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</si>
  <si>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</si>
  <si>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</si>
  <si>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</si>
  <si>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</si>
  <si>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</si>
  <si>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</si>
  <si>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</si>
  <si>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</si>
  <si>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10-01-01</t>
  </si>
  <si>
    <t>ŽST Kolín, ochrana kabelů SSZT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</si>
  <si>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</si>
  <si>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</si>
  <si>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</si>
  <si>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</si>
  <si>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</si>
  <si>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</si>
  <si>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</si>
  <si>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</si>
  <si>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</si>
  <si>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</si>
  <si>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</si>
  <si>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</si>
  <si>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</si>
  <si>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</si>
  <si>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</si>
  <si>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</si>
  <si>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</si>
  <si>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</si>
  <si>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</si>
  <si>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</si>
  <si>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</si>
  <si>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</si>
  <si>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</si>
  <si>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</si>
  <si>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</si>
  <si>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</si>
  <si>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</si>
  <si>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10-01-01</t>
  </si>
  <si>
    <t>SD</t>
  </si>
  <si>
    <t>1-ZZ</t>
  </si>
  <si>
    <t>ZOV 03, etapa 2_3</t>
  </si>
  <si>
    <t>P</t>
  </si>
  <si>
    <t>1</t>
  </si>
  <si>
    <t>13193</t>
  </si>
  <si>
    <t>HLOUBENÍ JAM ZAPAŽ I NEPAŽ TŘ III</t>
  </si>
  <si>
    <t>M3</t>
  </si>
  <si>
    <t>Firemní</t>
  </si>
  <si>
    <t>PP</t>
  </si>
  <si>
    <t>VV</t>
  </si>
  <si>
    <t>TS</t>
  </si>
  <si>
    <t>17411</t>
  </si>
  <si>
    <t>ZÁSYP JAM A RÝH ZEMINOU SE ZHUTNĚNÍM</t>
  </si>
  <si>
    <t>702313</t>
  </si>
  <si>
    <t>ZAKRYTÍ KABELŮ VÝSTRAŽNOU FÓLIÍ ŠÍŘKY PŘES 40 CM</t>
  </si>
  <si>
    <t>M</t>
  </si>
  <si>
    <t>4</t>
  </si>
  <si>
    <t>75A218</t>
  </si>
  <si>
    <t>ZATAŽENÍ A SPOJKOVÁNÍ KABELŮ DO 12 PÁRŮ - DEMONTÁŽ</t>
  </si>
  <si>
    <t>KMPÁR</t>
  </si>
  <si>
    <t>5</t>
  </si>
  <si>
    <t>75A228</t>
  </si>
  <si>
    <t>ZATAŽENÍ A SPOJKOVÁNÍ KABELŮ PŘES 12 PÁRŮ - DEMONTÁŽ</t>
  </si>
  <si>
    <t>6</t>
  </si>
  <si>
    <t>709611</t>
  </si>
  <si>
    <t>DEMONTÁŽ KABELOVÉHO ŽLABU/LIŠTY VČETNĚ KRYTU</t>
  </si>
  <si>
    <t>7</t>
  </si>
  <si>
    <t>702113</t>
  </si>
  <si>
    <t>KABELOVÝ ŽLAB ZEMNÍ VČETNĚ KRYTU SVĚTLÉ ŠÍŘKY PŘES 250 MM</t>
  </si>
  <si>
    <t>8</t>
  </si>
  <si>
    <t>702111</t>
  </si>
  <si>
    <t>KABELOVÝ ŽLAB ZEMNÍ VČETNĚ KRYTU SVĚTLÉ ŠÍŘKY DO 120 MM</t>
  </si>
  <si>
    <t>veškerý spojovací a montážní materiál vč. upevňovacího materiálu ( držáky apod.)  – pomocné</t>
  </si>
  <si>
    <t>9</t>
  </si>
  <si>
    <t>75A217</t>
  </si>
  <si>
    <t>ZATAŽENÍ A SPOJKOVÁNÍ KABELŮ DO 12 PÁRŮ - MONTÁŽ</t>
  </si>
  <si>
    <t>2019_OTSKP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</si>
  <si>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</si>
  <si>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</si>
  <si>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75A227</t>
  </si>
  <si>
    <t>ZATAŽENÍ A SPOJKOVÁNÍ KABELŮ PŘES 12 PÁRŮ - MONTÁŽ</t>
  </si>
  <si>
    <t>11</t>
  </si>
  <si>
    <t>702223</t>
  </si>
  <si>
    <t>KABELOVÁ CHRÁNIČKA ZEMNÍ UV STABILNÍ DN PŘES 200 MM</t>
  </si>
  <si>
    <t>12</t>
  </si>
  <si>
    <t>75A131</t>
  </si>
  <si>
    <t>KABEL METALICKÝ DVOUPLÁŠŤOVÝ DO 12 PÁRŮ - DODÁVKA</t>
  </si>
  <si>
    <t>13</t>
  </si>
  <si>
    <t>75A217.1</t>
  </si>
  <si>
    <t>14</t>
  </si>
  <si>
    <t>75A311</t>
  </si>
  <si>
    <t>KABELOVÁ FORMA (UKONČENÍ KABELŮ) PRO KABELY ZABEZPEČOVACÍ DO 12 PÁRŮ</t>
  </si>
  <si>
    <t>KS</t>
  </si>
  <si>
    <t>15</t>
  </si>
  <si>
    <t>75C538</t>
  </si>
  <si>
    <t>STOŽÁROVÉ NÁVĚSTIDLO OD ČTYŘ SVĚTEL - DEMONTÁŽ</t>
  </si>
  <si>
    <t>KUS</t>
  </si>
  <si>
    <t>16</t>
  </si>
  <si>
    <t>75C537</t>
  </si>
  <si>
    <t>STOŽÁROVÉ NÁVĚSTIDLO OD ČTYŘ SVĚTEL - MONTÁŽ</t>
  </si>
  <si>
    <t>17</t>
  </si>
  <si>
    <t>75C848</t>
  </si>
  <si>
    <t>STYKOVÝ TRANSFORMÁTOR, SYMETRIZAČNÍ A UKOLEJňOVACÍ TLUMIVKA - DEMONTÁŽ</t>
  </si>
  <si>
    <t>18</t>
  </si>
  <si>
    <t>75C847</t>
  </si>
  <si>
    <t>STYKOVÝ TRANSFORMÁTOR, SYMETRIZAČNÍ A UKOLEJňOVACÍ TLUMIVKA - MONTÁŽ</t>
  </si>
  <si>
    <t>19</t>
  </si>
  <si>
    <t>75E157</t>
  </si>
  <si>
    <t>PŘEZKOUŠENÍ A REGULACE NÁVĚSTIDELPŘEZKOUŠENÍ A REGULACE NÁVĚSTIDEL</t>
  </si>
  <si>
    <t>20</t>
  </si>
  <si>
    <t>75E137</t>
  </si>
  <si>
    <t>PŘEZKOUŠENÍ VLAKOVÝCH CEST</t>
  </si>
  <si>
    <t>21</t>
  </si>
  <si>
    <t>75E1B7</t>
  </si>
  <si>
    <t>REGULACE A ZKOUŠENÍ ZABEZPEČOVACÍHO ZAŘÍZENÍ</t>
  </si>
  <si>
    <t>HOD</t>
  </si>
  <si>
    <t>22</t>
  </si>
  <si>
    <t>75E1C7</t>
  </si>
  <si>
    <t>PROTOKOL UTZPROTOKOL UTZ</t>
  </si>
  <si>
    <t>2-ZZ</t>
  </si>
  <si>
    <t>ZOV 03, etapa 2_4</t>
  </si>
  <si>
    <t>23</t>
  </si>
  <si>
    <t>24</t>
  </si>
  <si>
    <t>25</t>
  </si>
  <si>
    <t>26</t>
  </si>
  <si>
    <t>27</t>
  </si>
  <si>
    <t>28</t>
  </si>
  <si>
    <t>29</t>
  </si>
  <si>
    <t>702113_01</t>
  </si>
  <si>
    <t>30</t>
  </si>
  <si>
    <t>31</t>
  </si>
  <si>
    <t>75A217_02</t>
  </si>
  <si>
    <t>32</t>
  </si>
  <si>
    <t>33</t>
  </si>
  <si>
    <t>34</t>
  </si>
  <si>
    <t>75A131_01</t>
  </si>
  <si>
    <t>35</t>
  </si>
  <si>
    <t>75A217_03</t>
  </si>
  <si>
    <t>36</t>
  </si>
  <si>
    <t>75A311_01</t>
  </si>
  <si>
    <t>37</t>
  </si>
  <si>
    <t>75C538_01</t>
  </si>
  <si>
    <t>38</t>
  </si>
  <si>
    <t>75C537_01</t>
  </si>
  <si>
    <t>39</t>
  </si>
  <si>
    <t>75C848_01</t>
  </si>
  <si>
    <t>40</t>
  </si>
  <si>
    <t>75C847_01</t>
  </si>
  <si>
    <t>41</t>
  </si>
  <si>
    <t>75F218</t>
  </si>
  <si>
    <t>BALÍZA NEPROMĚNNÁ TYP EUROBALISE - DEMONTÁŽ</t>
  </si>
  <si>
    <t>42</t>
  </si>
  <si>
    <t>75F217</t>
  </si>
  <si>
    <t>BALÍZA NEPROMĚNNÁ TYP EUROBALISE - MONTÁŽ</t>
  </si>
  <si>
    <t>43</t>
  </si>
  <si>
    <t>75E157_01</t>
  </si>
  <si>
    <t>PŘEZKOUŠENÍ A REGULACE NÁVĚSTIDEL</t>
  </si>
  <si>
    <t>44</t>
  </si>
  <si>
    <t>75E137_01</t>
  </si>
  <si>
    <t>45</t>
  </si>
  <si>
    <t>75E1B7_01</t>
  </si>
  <si>
    <t>46</t>
  </si>
  <si>
    <t>75F2B9</t>
  </si>
  <si>
    <t>SW ADRESNÝ RBC - ÚPRAVA DLE POŽADAVKŮ PRO JEDEN VENKOVNÍ PRVEK</t>
  </si>
  <si>
    <t>47</t>
  </si>
  <si>
    <t>75F287</t>
  </si>
  <si>
    <t>PŘEZKOUŠENÍ A REGULACE TECHNOLOGIE RBC ZA 1 VC</t>
  </si>
  <si>
    <t>48</t>
  </si>
  <si>
    <t>D.2</t>
  </si>
  <si>
    <t>Železniční sdělovací zařízení</t>
  </si>
  <si>
    <t xml:space="preserve">  PS 10-02-11</t>
  </si>
  <si>
    <t>ŽST Kolín, Přeložky metalických sítí</t>
  </si>
  <si>
    <t>PS 10-02-11</t>
  </si>
  <si>
    <t>1_01</t>
  </si>
  <si>
    <t>Zemní práce, příprava tras</t>
  </si>
  <si>
    <t>132732</t>
  </si>
  <si>
    <t>HLOUBENÍ RÝH ŠÍŘ DO 2M PAŽ I NEPAŽ TŘ. I, ODVOZ DO 2KM</t>
  </si>
  <si>
    <t>14173</t>
  </si>
  <si>
    <t>PROTLAČOVÁNÍ POTRUBÍ Z PLAST HMOT DN DO 200MM</t>
  </si>
  <si>
    <t>17411_04</t>
  </si>
  <si>
    <t>702112</t>
  </si>
  <si>
    <t>KABELOVÝ ŽLAB ZEMNÍ VČETNĚ KRYTU SVĚTLÉ ŠÍŘKY PŘES 120 DO 250 MM</t>
  </si>
  <si>
    <t>702312_03</t>
  </si>
  <si>
    <t>ZAKRYTÍ KABELŮ VÝSTRAŽNOU FÓLIÍ ŠÍŘKY PŘES 20 DO 40 CM</t>
  </si>
  <si>
    <t>Montážní práce</t>
  </si>
  <si>
    <t>703211_01</t>
  </si>
  <si>
    <t>KABELOVÝ ŽLAB NOSNÝ/DRÁTĚNÝ ŽÁROVĚ ZINKOVANÝ VČETNĚ UPEVNĚNÍ A PŘÍSLUŠENSTVÍ SVĚTLÉ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</si>
  <si>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</si>
  <si>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</si>
  <si>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</si>
  <si>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</si>
  <si>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</si>
  <si>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75I223</t>
  </si>
  <si>
    <t>KABEL ZEMNÍ DVOUPLÁŠŤOVÝ BEZ PANCÍŘE PRŮMĚRU ŽÍLY 0,8 MM DO 50XN</t>
  </si>
  <si>
    <t>75I224</t>
  </si>
  <si>
    <t>KABEL ZEMNÍ DVOUPLÁŠŤOVÝ BEZ PANCÍŘE PRŮMĚRU ŽÍLY 0,8 MM PŘES 50XN</t>
  </si>
  <si>
    <t>75I22Y</t>
  </si>
  <si>
    <t>KABEL ZEMNÍ DVOUPLÁŠŤOVÝ BEZ PANCÍŘE PRŮMĚRU ŽÍLY 0,8 MM - DEMONTÁŽ</t>
  </si>
  <si>
    <t>75I7223</t>
  </si>
  <si>
    <t>KABEL KLASICKÝ DÁLKOVÝ DVOUPLÁŠŤOVÝ S PANCÍŘEM DO 37 ČTYŘEK</t>
  </si>
  <si>
    <t>75I724</t>
  </si>
  <si>
    <t>KABEL KLASICKÝ DÁLKOVÝ DVOUPLÁŠŤOVÝ S PANCÍŘEM PŘES 37 ČTYŘEK</t>
  </si>
  <si>
    <t>75I72Y</t>
  </si>
  <si>
    <t>KABEL KLASICKÝ DÁLKOVÝ DVOUPLÁŠŤOVÝ S PANCÍŘEM - DEMONTÁŽ</t>
  </si>
  <si>
    <t>75IE31</t>
  </si>
  <si>
    <t>SKŘÍŇ ROZVODNÁ PŘES 100 PÁRŮ</t>
  </si>
  <si>
    <t>75IF21</t>
  </si>
  <si>
    <t>ROZPOJOVACÍ SVORKOVNICE 2/10, 2/8</t>
  </si>
  <si>
    <t>75IF31</t>
  </si>
  <si>
    <t>ZEMNÍCÍ SVORKOVNICE</t>
  </si>
  <si>
    <t>75IF41</t>
  </si>
  <si>
    <t>MONTÁŽNÍ RÁM DO 10+1</t>
  </si>
  <si>
    <t>75IFA1</t>
  </si>
  <si>
    <t>NOSNÍK BLESKOJISTEK</t>
  </si>
  <si>
    <t>75IG51</t>
  </si>
  <si>
    <t>VEDENÍ UZEMŇOVACÍ NA POVRCHU Z FEZN DRÁTU DO 120 MM2</t>
  </si>
  <si>
    <t>75IH11</t>
  </si>
  <si>
    <t>UKONČENÍ KABELU CELOPLASTOVÉHO BEZ PANCÍŘE DO 40 ŽIL</t>
  </si>
  <si>
    <t>75IH13</t>
  </si>
  <si>
    <t>UKONČENÍ KABELU CELOPLASTOVÉHO BEZ PANCÍŘE DO 200 ŽIL</t>
  </si>
  <si>
    <t>75IH14</t>
  </si>
  <si>
    <t>UKONČENÍ KABELU CELOPLASTOVÉHO BEZ PANCÍŘE PŘES 200 ŽIL</t>
  </si>
  <si>
    <t>75II11</t>
  </si>
  <si>
    <t>SPOJKA PRO CELOPLASTOVÉ KABELY BEZ PANCÍŘE DO 100 ŽIL</t>
  </si>
  <si>
    <t>75II12</t>
  </si>
  <si>
    <t>SPOJKA PRO CELOPLASTOVÉ KABELY BEZ PANCÍŘE PŘES 100 ŽIL</t>
  </si>
  <si>
    <t>75II32</t>
  </si>
  <si>
    <t>SPOJKA DÁLKOVÉHO KABELU PŘES 100 ŽIL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</si>
  <si>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</si>
  <si>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</si>
  <si>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</si>
  <si>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</t>
  </si>
  <si>
    <t>ÚSEK</t>
  </si>
  <si>
    <t>75IJ23</t>
  </si>
  <si>
    <t>MĚŘENÍ ZÁVĚREČNÉ DÁLKOVÝCH KABELŮ V OBOU SMĚRECH V PLNÉM ROZSAHU BEZ PROVOZU</t>
  </si>
  <si>
    <t>ČTYŘKA</t>
  </si>
  <si>
    <t xml:space="preserve">  PS 10-02-12</t>
  </si>
  <si>
    <t>ŽST Kolín, Přeložky optických sítí</t>
  </si>
  <si>
    <t>PS 10-02-12</t>
  </si>
  <si>
    <t>132732_01</t>
  </si>
  <si>
    <t>701002</t>
  </si>
  <si>
    <t>ZNAČKOVACÍ TYČ</t>
  </si>
  <si>
    <t>701005_02</t>
  </si>
  <si>
    <t>VYHLADÁVACÍ MARKER ZEMNÍ S MOŽNOSTÍ ZÁPISU</t>
  </si>
  <si>
    <t>75I812</t>
  </si>
  <si>
    <t>KABEL OPTICKÝ SINGLEMODE DO 36 VLÁKEN</t>
  </si>
  <si>
    <t>KMVLÁKNO</t>
  </si>
  <si>
    <t>75I813</t>
  </si>
  <si>
    <t>KABEL OPTICKÝ SINGLEMODE DO 72 VLÁKEN</t>
  </si>
  <si>
    <t>75I81Y</t>
  </si>
  <si>
    <t>KABEL OPTICKÝ SINGLEMODE DEMONTÁŽ</t>
  </si>
  <si>
    <t>75I841</t>
  </si>
  <si>
    <t>KABEL OPTICKÝ - REZERVA DO 500 MM</t>
  </si>
  <si>
    <t>75I84Y</t>
  </si>
  <si>
    <t>KABEL OPTICKÝ - REZERVA DO 500 MM - DEMONTÁŽ</t>
  </si>
  <si>
    <t>75I911</t>
  </si>
  <si>
    <t>OPTOTRUBKA HDPE PRŮMĚRU DO 40 MM</t>
  </si>
  <si>
    <t>75I91X</t>
  </si>
  <si>
    <t>OPTOTRUBKA HDPE - MONTÁŽ</t>
  </si>
  <si>
    <t>75I951</t>
  </si>
  <si>
    <t>OPTOTRUBKA HDPE DĚLENÁ PRŮMĚRU DO 40 MM</t>
  </si>
  <si>
    <t>75I961</t>
  </si>
  <si>
    <t>OPTOTRUBKA - HERMETIZACE ÚSEKU DO 2000 M</t>
  </si>
  <si>
    <t>75I962</t>
  </si>
  <si>
    <t>OPTOTRUBKA - KALIBRACE</t>
  </si>
  <si>
    <t>75IA11</t>
  </si>
  <si>
    <t>OPTOTRUBKOVÁ SPOJKA PRŮMĚRU DO 40 MM</t>
  </si>
  <si>
    <t>75IA21</t>
  </si>
  <si>
    <t>OPTOTRUBKOVÁ SPOJKA OPRAVNÁ PRŮMĚRU DO 40 MM</t>
  </si>
  <si>
    <t>75IA31</t>
  </si>
  <si>
    <t>OPTOTRUBKOVÁ SPOJKA Y PRŮMĚRU DO 40 MM</t>
  </si>
  <si>
    <t>75IA51</t>
  </si>
  <si>
    <t>OPTOTRUBKOVÁ KONCOVKA PRŮMĚRU DO 40 MM</t>
  </si>
  <si>
    <t>75IA5Y</t>
  </si>
  <si>
    <t>OPTOTRUBKOVÁ KONCOVKA - DEMONTÁŽ</t>
  </si>
  <si>
    <t>75ID21</t>
  </si>
  <si>
    <t>PLASTOVÁ ZEMNÍ KOMORA PRO ULOŽENÍ SPOJKY</t>
  </si>
  <si>
    <t>75ID31</t>
  </si>
  <si>
    <t>PLASTOVÁ ZEMNÍ KOMORA TĚSNENÍ PRO HDPE TRUBKU DO 40 MM</t>
  </si>
  <si>
    <t>75IEG1</t>
  </si>
  <si>
    <t>KAZETA PRO ULOŽENÍ SVÁRŮ - DODÁVKA</t>
  </si>
  <si>
    <t>75IEGX</t>
  </si>
  <si>
    <t>KAZETA PRO ULOŽENÍ SVÁRŮ - MONTÁŽ</t>
  </si>
  <si>
    <t>75IH62</t>
  </si>
  <si>
    <t>UKONČENÍ KABELU OPTICKÉHO DO 36 VLÁKEN</t>
  </si>
  <si>
    <t>75IH63</t>
  </si>
  <si>
    <t>UKONČENÍ KABELU OPTICKÉHO DO 72 VLÁKEN</t>
  </si>
  <si>
    <t>75IH91</t>
  </si>
  <si>
    <t>UKONČENÍ KABELU ŠTÍTEK KABELOVÝ</t>
  </si>
  <si>
    <t>75II71</t>
  </si>
  <si>
    <t>SPOJKA OPTICKÁ DO 72 VLÁKEN</t>
  </si>
  <si>
    <t>75II7X</t>
  </si>
  <si>
    <t>SPOJKA OPTICKÁ MONTÁŽ</t>
  </si>
  <si>
    <t>75II7Y</t>
  </si>
  <si>
    <t>SPOJKA OPTICKÁ DEMONTÁŽ</t>
  </si>
  <si>
    <t>75II81</t>
  </si>
  <si>
    <t>SPOJKA OPTICKÁ NA ZÁVĚSNÝ KABEL DO 72 VLÁKEN</t>
  </si>
  <si>
    <t>75IK21</t>
  </si>
  <si>
    <t>MĚŘENÍ KOMPLEXNÍ OPTICKÉHO KABELU</t>
  </si>
  <si>
    <t>VLÁKNO</t>
  </si>
  <si>
    <t>75J921</t>
  </si>
  <si>
    <t>OPTICKÝ PATCHCORD SINGLEMODE DO 5 M</t>
  </si>
  <si>
    <t>Multikanál</t>
  </si>
  <si>
    <t>38824C</t>
  </si>
  <si>
    <t>KABELOVOD Z MULTIKANÁLŮ DEVÍTIOTVOROVÝCH VODOTĚSNÝCH</t>
  </si>
  <si>
    <t xml:space="preserve">  PS 10-02-21</t>
  </si>
  <si>
    <t>ŽST Kolín, úpravy rozhlasu pro cestující</t>
  </si>
  <si>
    <t>PS 10-02-21</t>
  </si>
  <si>
    <t>1_02</t>
  </si>
  <si>
    <t>Rozhlas</t>
  </si>
  <si>
    <t>741155</t>
  </si>
  <si>
    <t>KRABICE (ROZVODKA) INSTALAČNÍ PRO ULOŽENÍ DO BETONU VČETNĚ UPEVNĚNÍ A PŘÍSLUŠENSTVÍ SE SVORKOVNICÍ D</t>
  </si>
  <si>
    <t>Žlab 150/50</t>
  </si>
  <si>
    <t>75L174</t>
  </si>
  <si>
    <t>REPRODUKTOR VENKOVNÍ TLAKOVÝ</t>
  </si>
  <si>
    <t>Venkovní tlakový reproduktor bude s výkonem do 15W.</t>
  </si>
  <si>
    <t>75L192</t>
  </si>
  <si>
    <t>KABEL SILOVÝ PRO ROZHLAS PRŮMĚRU DO 1,5 MM2</t>
  </si>
  <si>
    <t>kmžíla</t>
  </si>
  <si>
    <t>75L19X</t>
  </si>
  <si>
    <t>KABEL SILOVÝ PRO ROZHLAS - MONTÁŽ</t>
  </si>
  <si>
    <t>75L1A1</t>
  </si>
  <si>
    <t>MĚŘENÍ AKUSTICKÉHO HLUKU NA HRANICI OCHRANNÉHO PÁSMA V ŽST</t>
  </si>
  <si>
    <t>KOMPLET</t>
  </si>
  <si>
    <t>75L1B1</t>
  </si>
  <si>
    <t>ZKOUŠENÍ, NASTAVENÍ HLASITOSTI ROZHLASOVÉHO ZAŘÍZENÍ</t>
  </si>
  <si>
    <t>75L1B2</t>
  </si>
  <si>
    <t>ZKOUŠENÍ, NASTAVENÍ A UVEDENÍ ROZHLASOVÉHO ZAŘÍZENÍ DO PROVOZU</t>
  </si>
  <si>
    <t xml:space="preserve">  PS 10-02-71</t>
  </si>
  <si>
    <t>ŽST Kolín, informační systém</t>
  </si>
  <si>
    <t>PS 10-02-71</t>
  </si>
  <si>
    <t>Informační systémy pro cestující</t>
  </si>
  <si>
    <t>R1</t>
  </si>
  <si>
    <t>ODJEZDOVÁ NEBO PŘÍJEZDOVÁ TABULE IS JEDNOSTRANNÁ 9 ŘÁDKŮ</t>
  </si>
  <si>
    <t>[bez vazby na CS]</t>
  </si>
  <si>
    <t>Provedení LED grafických diplejů s roztečí bodů 2,9 mm včetně kompletní montáže a oživení</t>
  </si>
  <si>
    <t>výkaz výměr</t>
  </si>
  <si>
    <t>Technická specifikace položky odpovídá příslušné cenové soustavě</t>
  </si>
  <si>
    <t>R2</t>
  </si>
  <si>
    <t>NÁSTUPIŠTNÍ TABULE IS OBOUSTRANNÁ</t>
  </si>
  <si>
    <t>Provedení LED grafických diplejů s roztečí bodů 2,9 mm se zobrazováním řazení vlaků včetně kompletní montáže a oživení</t>
  </si>
  <si>
    <t>R3</t>
  </si>
  <si>
    <t>PODCHODOVÁ TABULE IS JEDNOSTRANNÁ, DVOU NEBO TŘÍŘÁDKOVÁ</t>
  </si>
  <si>
    <t>R4</t>
  </si>
  <si>
    <t>PODCHODOVÁ TABULE IS OBOUSTRANNÁ, DVOU NEBO TŘÍŘÁDKOVÁ</t>
  </si>
  <si>
    <t>R5</t>
  </si>
  <si>
    <t>INFORMAĆNÍ PANEL OBOUSTRANNÝ</t>
  </si>
  <si>
    <t>Informační panel pro zobrazení výluk, řazení vlaků a příjezdy a odjezdy vlaků splňující parametry pro OOSPO, nevidomé a slabozraké včetně kompletní montáže a oživení</t>
  </si>
  <si>
    <t>75L3A4</t>
  </si>
  <si>
    <t>INFORMAČNÍ PRVEK, ZÁVĚS PRO INFORMAČNÍ TABULE</t>
  </si>
  <si>
    <t>OTSKP 2019</t>
  </si>
  <si>
    <t>popis položky</t>
  </si>
  <si>
    <t>75L3AX</t>
  </si>
  <si>
    <t>INFORMAČNÍ PRVEK, - MONTÁŽ</t>
  </si>
  <si>
    <t>742J11</t>
  </si>
  <si>
    <t>OPTICKÝ KABEL MULTIMOD DUPLEX - SKLO</t>
  </si>
  <si>
    <t>75L242</t>
  </si>
  <si>
    <t>HODINY PODRUŽNÉ NEBO AUTONOMNÍ VENKOVNÍ RUČIČKOVÉ OBOUSTRANNÉ DO 50 CM</t>
  </si>
  <si>
    <t>75L24X</t>
  </si>
  <si>
    <t>HODINY PODRUŽNÉ NEBO AUTONOMNÍ VENKOVNÍ - MONTÁŽ</t>
  </si>
  <si>
    <t>75L254</t>
  </si>
  <si>
    <t>ZÁVĚS PRO PODRUŽNÉ HODINY RUČIČKOVÉ OBOUSTRANNÉ PŘES 50 CM</t>
  </si>
  <si>
    <t>75L25X</t>
  </si>
  <si>
    <t>ZÁVĚS PRO PODRUŽNÉ HODINY - MONTÁŽ</t>
  </si>
  <si>
    <t>75L3B2</t>
  </si>
  <si>
    <t>MONITOR IS LCD PŘES 40" PRO PROVOZ 24/7</t>
  </si>
  <si>
    <t>KRABICE (ROZVODKA) INSTALAČNÍ PRO ULOŽENÍ DO BETONU VČETNĚ UPEVNĚNÍ A PŘÍSLUŠENSTVÍ SE SVORKOVNICÍ DO 10 MM2, KRYTÍ MIN. IP 44, TŘÍDA IZOLACE II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</si>
  <si>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</si>
  <si>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</si>
  <si>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</si>
  <si>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</si>
  <si>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703422</t>
  </si>
  <si>
    <t>ELEKTROINSTALAČNÍ TRUBKA PLASTOVÁ UV STABILNÍ VČETNĚ UPEVNĚNÍ A PŘÍSLUŠENSTVÍ DN PRŮMĚRU PŘES 25 DO 40 MM</t>
  </si>
  <si>
    <t>75I421</t>
  </si>
  <si>
    <t>KABEL ZEMNÍ DATOVÝ PRŮMĚRU ŽÍLY 0,8 MM DO 4 PÁRŮ</t>
  </si>
  <si>
    <t>75L3D2</t>
  </si>
  <si>
    <t>HW PRO ŘÍZENÍ SYSTÉMU PODŘÍZENÝ SERVER PRO ŘÍZENÍ INFORMAČNÍHO ZAŘÍZENÍ</t>
  </si>
  <si>
    <t>75L3E7</t>
  </si>
  <si>
    <t>SW PRO ŘÍZENÍ SYSTÉMU (TRAŤOVÉ NASAZENÍ) - SW MODUL ŘÍZENÍ TABULÍ - NAD 3 KS INF. TABULÍ / DISPLEJŮ VE STANICI</t>
  </si>
  <si>
    <t>75L3J4</t>
  </si>
  <si>
    <t>ŠÉFMONTÁŽE, ZKOUŠENÍ, OŽIVENÍ, REVIZE INFORMAČNÍHO SYSTÉMU PŘES 50 PRVKŮ</t>
  </si>
  <si>
    <t xml:space="preserve">  PS 10-02-91</t>
  </si>
  <si>
    <t>ŽST Kolín, úprava kamerového systému</t>
  </si>
  <si>
    <t>PS 10-02-91</t>
  </si>
  <si>
    <t>1_03</t>
  </si>
  <si>
    <t>KAMS</t>
  </si>
  <si>
    <t>702331</t>
  </si>
  <si>
    <t>KABELOVÁ CHRÁNIČKA ZEMNÍ DĚLENÁ DN DO 100 MM</t>
  </si>
  <si>
    <t>702421</t>
  </si>
  <si>
    <t>KABELOVÝ PROSTUP DO OBJEKTU PŘES ZÁKLAD BETONOVÝ SVĚTLÉ ŠÍŘKY DO 100 MM</t>
  </si>
  <si>
    <t>ELEKTROINSTALAČNÍ TRUBKA PLASTOVÁ UV STABILNÍ VČETNĚ UPEVNĚNÍ A PŘÍSLUŠENSTVÍ DN PRŮMĚRU PŘES 25 DO</t>
  </si>
  <si>
    <t>Kabel CYKY 3x1,5</t>
  </si>
  <si>
    <t>75IEE1</t>
  </si>
  <si>
    <t>OPTICKÝ ROZVADĚČ 19" PROVEDENÍ DO 12 VLÁKEN</t>
  </si>
  <si>
    <t>Optický rozvaděč (kazeta pro ukončení optických kabelů) 1U</t>
  </si>
  <si>
    <t>Kabel FTP CAT.6</t>
  </si>
  <si>
    <t>75I811</t>
  </si>
  <si>
    <t>KABEL OPTICKÝ SINGLEMODE DO 12 VLÁKEN</t>
  </si>
  <si>
    <t>Optický kabel 4vl. viz. schéma PD</t>
  </si>
  <si>
    <t>Optický kabel 24vl. viz. schéma PD</t>
  </si>
  <si>
    <t>75IF91</t>
  </si>
  <si>
    <t>KONSTRUKCE DO SKŘÍNĚ 19" PRO UPEVNĚNÍ ZAŘÍZENÍ</t>
  </si>
  <si>
    <t>75IH61</t>
  </si>
  <si>
    <t>UKONČENÍ KABELU OPTICKÉHO DO 12 VLÁKEN</t>
  </si>
  <si>
    <t>75L421</t>
  </si>
  <si>
    <t>KAMERA DIGITÁLNÍ (IP) PEVNÁ</t>
  </si>
  <si>
    <t>75L424</t>
  </si>
  <si>
    <t>KAMERA DIGITÁLNÍ (IP) SW LICENCE</t>
  </si>
  <si>
    <t>75L42X</t>
  </si>
  <si>
    <t>KAMERA DIGITÁLNÍ (IP) - MONTÁŽ</t>
  </si>
  <si>
    <t>75L42Y</t>
  </si>
  <si>
    <t>KAMERA DIGITÁLNÍ (IP) - DEMONTÁŽ</t>
  </si>
  <si>
    <t>Přidružená stavební výroba</t>
  </si>
  <si>
    <t>3x4 vlákna</t>
  </si>
  <si>
    <t>1. Položka obsahuje: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optických vláken.</t>
  </si>
  <si>
    <t>75L45W</t>
  </si>
  <si>
    <t>KAMEROVÝ SERVER - DOPLNĚNÍ ZÁZNAMOVÉHO ZAŘÍZENÍ (HW, SW, LICENCE)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</si>
  <si>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</si>
  <si>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75L46W</t>
  </si>
  <si>
    <t>KLIENSTKÉ PRACOVIŠTĚ - DOPLNĚNÍ HW, SW, LICENCE</t>
  </si>
  <si>
    <t>75JB4Y</t>
  </si>
  <si>
    <t>DATOVÝ ROZVADĚČ 19" 800X800 - DEMONTÁŽ</t>
  </si>
  <si>
    <t>0</t>
  </si>
  <si>
    <t>75JB4X</t>
  </si>
  <si>
    <t>DATOVÝ ROZVADĚČ 19" 800X800 - MONTÁŽ</t>
  </si>
  <si>
    <t>opětovná montáž stávajících kamer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</si>
  <si>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</si>
  <si>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</si>
  <si>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</si>
  <si>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</si>
  <si>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</si>
  <si>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</si>
  <si>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</si>
  <si>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75O961</t>
  </si>
  <si>
    <t>DDTS ŽDC, SPOLUPRÁCE ZHOTOVITELE URČENÉHO ZAŘÍZENÍ PŘI INTEGRACI DO DDTS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</si>
  <si>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</si>
  <si>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75L493</t>
  </si>
  <si>
    <t>ZPROVOZNĚNÍ A NASTAVENÍ KAMEROVÉHO SYSTÉMU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</si>
  <si>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</si>
  <si>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 xml:space="preserve">  PS 10-02-92</t>
  </si>
  <si>
    <t>ŽST Kolín, doplnění systému DDTS</t>
  </si>
  <si>
    <t>PS 10-02-92</t>
  </si>
  <si>
    <t>DDTS</t>
  </si>
  <si>
    <t>743972</t>
  </si>
  <si>
    <t>ÚPRAVA NEBO ROZŠÍŘENÍ SW NA ELEKTRODISPEČINKU PRO ZOBRAZENÍ A VÝPIS HLÁŠEK Z TECHNOLODIE DŘT, SKŘ, DDTS</t>
  </si>
  <si>
    <t>hod.</t>
  </si>
  <si>
    <t>3x12</t>
  </si>
  <si>
    <t>75O934</t>
  </si>
  <si>
    <t>DDTS ŽDC, DOPLNĚNÍ SOFTWARU STACIONÁRNÍHO KLIENTA</t>
  </si>
  <si>
    <t>75O94F</t>
  </si>
  <si>
    <t>DDTS ŽDC, INTEGRACE VYT</t>
  </si>
  <si>
    <t>75O952</t>
  </si>
  <si>
    <t>DDTS ŽDC, PARAMETRIZACE A NAPLNĚNÍ DATOVÝCH STRUKTUR</t>
  </si>
  <si>
    <t>75O956</t>
  </si>
  <si>
    <t>DDTS ŽDC, KONFIGURACE PŘENOSŮ DAT JEDNOTLIVÝCH TLS</t>
  </si>
  <si>
    <t>75O959</t>
  </si>
  <si>
    <t>DDTS ŽDC, ZÁVĚREČNÁ ZKOUŠKA</t>
  </si>
  <si>
    <t>75O95A</t>
  </si>
  <si>
    <t>DDTS ŽDC, INTEGRACE KAM</t>
  </si>
  <si>
    <t>742J29</t>
  </si>
  <si>
    <t>KABEL SDĚLOVACÍ LAN UTP/FTP UKONČENÝ KONEKTORY RJ45</t>
  </si>
  <si>
    <t>100+90+70+60+40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</si>
  <si>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</si>
  <si>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75O923</t>
  </si>
  <si>
    <t>DDTS ŽDC, SW DOPLNĚNÍ INS</t>
  </si>
  <si>
    <t>VYT+KAMS+ISC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</si>
  <si>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</si>
  <si>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75O95B</t>
  </si>
  <si>
    <t>DDTS ŽDC, INTEGRACE AKTIVNÍHO PRVKU PŘENOSOVÉHO SYSTÉMU LTDS</t>
  </si>
  <si>
    <t>1. Položka obsahuje:     
- SW integraci jednoho prvku přenosového systému LTDS do integračního koncentrátoru DDTS ŽDC ŽDC    
- licence s potřebnými protokoly MODBUS, DBNet, S-Net, IEC 60870-5-104 atd.     
- parametrizaci a naplnění datových, technologick</t>
  </si>
  <si>
    <t>75O953</t>
  </si>
  <si>
    <t>DDTS ŽDC, ODZKOUŠENÍ PROGRAMOVÉHO VYBAVENÍ</t>
  </si>
  <si>
    <t>1. Položka obsahuje:   
-odzkoušení programového vybavení, ověření uživatelských funkcí na úplné implementaci, verifikace přenášených dat  
- náklady na mzdy  
- programátorské práce  
2. Položka neobsahuje:  
 X  
3. Způsob měření:  
Udává se počet kusů kompletní konstrukce nebo práce.</t>
  </si>
  <si>
    <t>75O954</t>
  </si>
  <si>
    <t>DDTS ŽDC, SYSTÉMOVÁ A DATOVÁ ANALÝZA TECHNOLOGICKÉHO MODELU</t>
  </si>
  <si>
    <t>1. Položka obsahuje:   
-systémovou a datovou analýza technologického modelu, realizace a plnění presentačních zobrazení a formulářů  
- náklady na mzdy  
- programátorské práce  
2. Položka neobsahuje:  
 X  
3. Způsob měření:  
Udává se počet kusů kompletní konstrukce nebo práce.</t>
  </si>
  <si>
    <t>75O955</t>
  </si>
  <si>
    <t>DDTS ŽDC, ÚPRAVA A ODZKOUŠENÍ PROGRAMOVÝCH PROSTŘEDKŮ</t>
  </si>
  <si>
    <t>1. Položka obsahuje:   
-úpravu a odzkoušení programových a řídicích prostředků pro export dat  
2. Položka neobsahuje:  
 X  
3. Způsob měření:  
Udává se počet kusů kompletní konstrukce nebo práce.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</si>
  <si>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</si>
  <si>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</si>
  <si>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</si>
  <si>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</si>
  <si>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</si>
  <si>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</si>
  <si>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</si>
  <si>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</si>
  <si>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</si>
  <si>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</si>
  <si>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</si>
  <si>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</si>
  <si>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75O94D</t>
  </si>
  <si>
    <t>DDTS ŽDC, INTEGRACE ISC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</si>
  <si>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</si>
  <si>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75M813</t>
  </si>
  <si>
    <t>SWITCH ETHERNET L3 24 PORTŮ, OPTICKÉ ROZHRANÍ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</si>
  <si>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</si>
  <si>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D.4</t>
  </si>
  <si>
    <t>Ostatní technologická zařízení</t>
  </si>
  <si>
    <t xml:space="preserve">  PS 10-04-01</t>
  </si>
  <si>
    <t>ŽST Kolín, Osobní výtahy č.1, 2, 3 pro cestující</t>
  </si>
  <si>
    <t>PS 10-04-01</t>
  </si>
  <si>
    <t>000</t>
  </si>
  <si>
    <t>Všeobecné položky</t>
  </si>
  <si>
    <t>R 2001</t>
  </si>
  <si>
    <t>Přípravné práce</t>
  </si>
  <si>
    <t>Předpoklad  
6060=60.000 [A]</t>
  </si>
  <si>
    <t>R2002</t>
  </si>
  <si>
    <t>Komplexní zkoušky zařízení</t>
  </si>
  <si>
    <t>předpoklad 10h na výtah 
10*330=30.000 [A]</t>
  </si>
  <si>
    <t>R2003</t>
  </si>
  <si>
    <t>Zaškolení pracovníků pro provoz a údržbu zařízení</t>
  </si>
  <si>
    <t>Předpoklad 
2020=20.000 [A]</t>
  </si>
  <si>
    <t>R2004</t>
  </si>
  <si>
    <t>Technická prohlídka a zkouška + Průkaz způsobilosti</t>
  </si>
  <si>
    <t>Předpoklad 10h na výtah 
3*1030=30.000 [A]</t>
  </si>
  <si>
    <t>700</t>
  </si>
  <si>
    <t>PŘIDRUŽENÁ STAVEBNÍ VÝROBA</t>
  </si>
  <si>
    <t>R1001</t>
  </si>
  <si>
    <t>Výtah</t>
  </si>
  <si>
    <t>Počet jednotek na nástupištích 
33=3.000 [A]</t>
  </si>
  <si>
    <t xml:space="preserve">  PS 10-04-02</t>
  </si>
  <si>
    <t>ŽST Kolín, Osobní výtahy č. 4, 5 pro cestující</t>
  </si>
  <si>
    <t>PS 10-04-02</t>
  </si>
  <si>
    <t>Předpoklad  
5050=50.000 [A]</t>
  </si>
  <si>
    <t>předpoklad 10h na výtah 
10*220=20.000 [A]</t>
  </si>
  <si>
    <t>Předpoklad 10h na výtah 
2*1020=20.000 [A]</t>
  </si>
  <si>
    <t>Počet jednotek na nástupištích 
22=2.000 [A]</t>
  </si>
  <si>
    <t xml:space="preserve">  SO 98-98</t>
  </si>
  <si>
    <t>Všeobecný objekt</t>
  </si>
  <si>
    <t>SO 98-98</t>
  </si>
  <si>
    <t>1_00</t>
  </si>
  <si>
    <t>Dokumentace stavby</t>
  </si>
  <si>
    <t>VSEOB001_01</t>
  </si>
  <si>
    <t>Geodetická dokumentace skutečného provedení stavbyVypracování geodetické části dokumentace skutečného provedení</t>
  </si>
  <si>
    <t>KPL</t>
  </si>
  <si>
    <t>v předepsaném rozsahu a počtu dle VTP a ZTP 
1; výměra položky1=1.000 [A]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</si>
  <si>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</si>
  <si>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VSEOB002_01</t>
  </si>
  <si>
    <t>Dokumentace skutečného provedení v listinné forměVypracování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</si>
  <si>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</si>
  <si>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VSEOB003_01</t>
  </si>
  <si>
    <t>Dokumentace skutečného provedení v elektronické forměVypracování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</si>
  <si>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</si>
  <si>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P1_00004_01</t>
  </si>
  <si>
    <t>Realizační dokumentace stavby (RDS)Dopracování PDPS u všech SO a PS viz. technická specifikace položky.</t>
  </si>
  <si>
    <t>Položka zahrnuje veškeré činnosti nezbytné k vypracování RDS, která doplňuje a upřesňuje projektovou dokumentaci pro provádění stavby. Jedná se o dopracování PDPS u všech SO a PS.</t>
  </si>
  <si>
    <t>2_00</t>
  </si>
  <si>
    <t>Ostatní</t>
  </si>
  <si>
    <t>P1_00005_01</t>
  </si>
  <si>
    <t>Osvědčení o shodě notifikovanou osobouZajištění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</si>
  <si>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</si>
  <si>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P1_00006_01</t>
  </si>
  <si>
    <t>Osvědčení o bezpečnosti před uvedením do provozuZajištění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</si>
  <si>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</si>
  <si>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P1_00007_01</t>
  </si>
  <si>
    <t>PublicitaZajištění propagace stavby dle podmínek poskytovatele dotace</t>
  </si>
  <si>
    <t>v předepsaném rozsahu a počtu dle ZTP 
1; výměra položky1=1.000 [A]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</si>
  <si>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</si>
  <si>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P1_00008_01</t>
  </si>
  <si>
    <t>Korozní měřeníZajištění korozního měření pro daný rozsah stavby.</t>
  </si>
  <si>
    <t>v předepsaném rozsahu a počtu dle VTP a ZTP 
2; výměra položky2=2.000 [A]</t>
  </si>
  <si>
    <t>Položka zahrnuje zpracování kontrolního korozivního měření pro nově vybudovaná podchod a kabelovod.</t>
  </si>
  <si>
    <t>E.1.1.1</t>
  </si>
  <si>
    <t>Železniční svršek</t>
  </si>
  <si>
    <t xml:space="preserve">  SO 10-10-01</t>
  </si>
  <si>
    <t>Železniční svršek, ŽST Kolín</t>
  </si>
  <si>
    <t>SO 10-10-01</t>
  </si>
  <si>
    <t>015150</t>
  </si>
  <si>
    <t>POPLATKY ZA LIKVIDACŮ ODPADŮ NEKONTAMINOVANÝCH - 17 05 08  ŠTĚRK Z KOLEJIŠTĚ (ODPAD PO RECYKLACI)</t>
  </si>
  <si>
    <t>T</t>
  </si>
  <si>
    <t>19-I</t>
  </si>
  <si>
    <t>Objem štěrkového lože určeného k odpadu * objemová hmotnost 2,0t/m3 
683,2*21366.4=1 366.400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</si>
  <si>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</si>
  <si>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</si>
  <si>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</si>
  <si>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Počet betonových pražců k likvidaci * obj. hm. 0,30t 
50*0,315=15.000 [A]</t>
  </si>
  <si>
    <t>015250</t>
  </si>
  <si>
    <t>POPLATKY ZA LIKVIDACŮ ODPADŮ NEKONTAMINOVANÝCH - 17 02 03  POLYETYLÉNOVÉ  PODLOŽKY (ŽEL. SVRŠEK)</t>
  </si>
  <si>
    <t>Počet pražců (beton + dřevo + výhybky) * 2 * 0,09kg/kus 
(670+67+190*2)*2*0,09/10000.201=0.201 [A]</t>
  </si>
  <si>
    <t>015260</t>
  </si>
  <si>
    <t>POPLATKY ZA LIKVIDACŮ ODPADŮ NEKONTAMINOVANÝCH - 07 02 99  PRYŽOVÉ PODLOŽKY (ŽEL. SVRŠEK)</t>
  </si>
  <si>
    <t>Počet pražců (beton + dřevo + výhybky) * 2 * 0,163kg/kus 
(670+67+190*2)*2*0,163/10000.364=0.364 [A]</t>
  </si>
  <si>
    <t>015510</t>
  </si>
  <si>
    <t>POPLATKY ZA LIKVIDACŮ ODPADŮ NEBEZPEČNÝCH - 17 05 07*  LOKÁLNĚ ZNEČIŠTĚNÝ ŠTĚRK A ZEMINA Z KOLEJIŠTĚ(VÝHYBKY)</t>
  </si>
  <si>
    <t>Znečištěný štěrk ve výhybkách * objemová hmotnost 2,0t/m3 
223*2446=446.000 [A]</t>
  </si>
  <si>
    <t>015520</t>
  </si>
  <si>
    <t>POPLATKY ZA LIKVIDACŮ ODPADŮ NEBEZPEČNÝCH - 17 02 04*  ŽELEZNIČNÍ PRAŽCE DŘEVĚNÉ</t>
  </si>
  <si>
    <t>Počet pražců z demontovaných výhybek * pr. hm. ((0,077+0,149)/2) 
(59*(0,077+0,149)/2)6.667=6.667 [A] 
Počet dřevěných pražců v koleji * 0,080t 
67*0,085.36=5.360 [B] 
Celkem: A+B=12.027 [C]</t>
  </si>
  <si>
    <t>03730</t>
  </si>
  <si>
    <t>POMOC PRÁCE ZAJIŠŤ NEBO ZŘÍZ OCHRANU INŽENÝRSKÝCH SÍTÍ</t>
  </si>
  <si>
    <t>Zajištění inženýrských sítí během výstavby železničního svršku 
11=1.000 [A]</t>
  </si>
  <si>
    <t>zahrnuje objednatelem povolené náklady na požadovaná zařízení zhotovitele</t>
  </si>
  <si>
    <t>005</t>
  </si>
  <si>
    <t>Komunikace</t>
  </si>
  <si>
    <t>512550</t>
  </si>
  <si>
    <t>KOLEJOVÉ LOŽE - ZŘÍZENÍ Z KAMENIVA HRUBÉHO DRCENÉHO (ŠTĚRK)</t>
  </si>
  <si>
    <t>Objem nového štěrkového lože 
1498,2091498.209=1 498.209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</si>
  <si>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</si>
  <si>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</si>
  <si>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</si>
  <si>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kolejového lože v místě směrové a výškové úpravy koleje (celková délka koleje * profil * 10%) 
(3438,523+199,4)*2,5*0,1909.481=909.481 [A]</t>
  </si>
  <si>
    <t>525262</t>
  </si>
  <si>
    <t>KOLEJ 60 E2 REGENEROVANÁ, ROZD. "D", BEZSTYKOVÁ, PR. BET. BEZPODKLADNICOVÝ UŽITÝ, UP. PRUŽNÉ</t>
  </si>
  <si>
    <t>Zpětná montáž kolejových polí - kolej č. 116, 118 a spojka 108-110 
4+4+917=17.000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</si>
  <si>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</si>
  <si>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525362</t>
  </si>
  <si>
    <t>KOLEJ 60 E2 REGENEROVANÁ, ROZD. "U", BEZSTYKOVÁ, PR. BET. BEZPODKLADNICOVÝ UŽITÝ, UP. PRUŽNÉ</t>
  </si>
  <si>
    <t>Zpětná montáž kolejových polí - kolej č. 101 a 102 
25+2550=50.000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</si>
  <si>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</si>
  <si>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52A241</t>
  </si>
  <si>
    <t>KOLEJ 49 E1 REGENEROVANÁ, ROZD. "D", BEZSTYKOVÁ, PR. BET. PODKLADNICOVÝ UŽITÝ, UP. TUHÉ</t>
  </si>
  <si>
    <t>Zpětná montáž kolejových polí - kolej č. 103a, 116, 118, 120 a spojka 103-105 
5+4+4,5+144+5162.5=162.500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</si>
  <si>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</si>
  <si>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52A262</t>
  </si>
  <si>
    <t>KOLEJ 49 E1 REGENEROVANÁ, ROZD. "D", BEZSTYKOVÁ, PR. BET. BEZPODKLADNICOVÝ UŽITÝ, UP. PRUŽNÉ</t>
  </si>
  <si>
    <t>Zpětná montáž kolejových polí - kolej č. 105 
2525=25.000 [A]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</si>
  <si>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</si>
  <si>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52D241</t>
  </si>
  <si>
    <t>KOLEJ R 65 REGENEROVANÁ, ROZD. "D", BEZSTYKOVÁ, PR. BET. PODKLADNICOVÝ UŽITÝ, UP. TUHÉ</t>
  </si>
  <si>
    <t>Zpětná montáž kolejových polí - kolej č. 100, 104, 106, 108a, 110, 112, 114 a spojka 108-110 
25+30+30+30+11+30+30+2188=188.000 [A]</t>
  </si>
  <si>
    <t>533273</t>
  </si>
  <si>
    <t>J 49 1:9-300, PR. BET., UP. PRUŽNÉ</t>
  </si>
  <si>
    <t>Nová výhybka č. 162 
11=1.000 [A]</t>
  </si>
  <si>
    <t>1. Položka obsahuje: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</si>
  <si>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534173</t>
  </si>
  <si>
    <t>REGENEROVANÁ J 60 1:9-300, PR. BET., UP. PRUŽNÉ</t>
  </si>
  <si>
    <t>Regenerace výhybky č. 163 
11=1.000 [A]</t>
  </si>
  <si>
    <t>1. Položka obsahuje:  
 – ověření kvality vyzískaných materiálů s případnou regenerací do předpisového stavu  
 – defektoskopické zkoušky kolejnic, jsou-li vyžadovány  
 – dodávku uvedeného typu výhybky nebo jiné výhybkové konstrukce včetně pražců, upevňovadel a drobného kolejiva v uvedeném rozdělení koleje pro normální rozchod kolejí (1435 mm)  
 – montáž výhybky z předmontovaných polí nebo ze součástí železničního svršku uvedených typů na montážní základně nebo přímo na staveništi  
 – dopravu předmontovaných nebo smontovaných výhybkových polí nebo součástí z montážní základny na místo určení, pokud si to zvolená technologie pokládky vyžaduje  
 – pokládku výhybky nebo jiné výhybkové konstrukce pomocí vhodného kladecího prostředku  
 – sespojkování jednotlivých předmontovaných výhybkových polí bez jejich svaření  
 – směrovou a výškovou úpravu koleje do předepsané polohy včetně stabilizace kolejového lože  
 – konečnou výškovou a směrovou úpravu výhybkové konstrukce do předepsané polohy projektem nebo jiným zadáním včetně stabilizace kolejového lože  
 – očištění a naolejování spojkových a svěrkových šroubů před zahájením provozu  
 – základní výhybkové propojky namontované (výrobcem výhybkové konstrukce)  
 – pomocné a dokončovací práce  
 – případné ztížení práce při překážách na jedné nebo obou stranách, v tunelu i při rekonstrukcích  
2. Položka neobsahuje:  
 – zřízení kolejového lože  
 – kompletní kolejový rošt na atypických výhybkových (krátkých) pražcích (naceňuje se položkami ve sd 52)  
 – kompletní kolejový rošt na společných výhybkových (dlouhých) pražcích (naceňuje se položkami ve sd 52)  
 – montážní a závěrné svary, svařování kolejnic do bezstykové koleje  
 – žlabové pražce  
 – izolované styky  
 – tepelně opracované jazyky a opornice  
 – válečkové (nadzvedávací) stoličky  
 – přechodové kolejnice  
 – broušení koleje  
 – nadstandardní srdcovky  
 – omezovač polohy jazyka  
 – snímače jazyka včetně prodloužení stoliček pro snímač jazyka  
 – závěry a přestavníky včetně výměnových těles  
 – ohřev výhybek  
 – dodatečné výhybkové propojky, naceňují se položkami ve sd 75C  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  
Kusem se rozumí kompletní výhybka nebo výhybková konstrukce.</t>
  </si>
  <si>
    <t>539102</t>
  </si>
  <si>
    <t>ZVLÁŠTNÍ VYBAVENÍ VÝHYBEK, PRAŽCE ŽLABOVÉ, SESTAVA 2 KS</t>
  </si>
  <si>
    <t>Žlabový pražec pro novou výhybku č. 162 
11=1.000 [A]</t>
  </si>
  <si>
    <t>(Položka je příplatkovou k položkám výhybek a nelze ji použít samostatně.)  
1. Položka obsahuje:  
 – žlabové provedení výhybkových pražců včetně veškerých nákladů s tímto spojených  
2. Položka neobsahuje:  
 – stavěcí a přestavné zařízení včetně táhel  
3. Způsob měření:  
Udává se počet sad, které se skládají z předepsaných dílů, jež tvoří požadovaný celek.</t>
  </si>
  <si>
    <t>539407</t>
  </si>
  <si>
    <t>ZVLÁŠTNÍ VYBAVENÍ VÝHYBEK, VÁLEČKOVÉ STOLIČKY NADZVEDÁVACÍ (BEZ ROZLIŠENÍ PROFILU KOLEJNIC) PRO TVAR1:9-300</t>
  </si>
  <si>
    <t>Válečkové stoličky pro novou výhybku č. 162 
11=1.000 [A]</t>
  </si>
  <si>
    <t>1. Položka obsahuje:  
 – dodání a montáž počtu a typu válečkových stoliček odpovídající dané výhybkové konstrukci dle platných předpisů SŽDC  
2. Položka neobsahuje:  
 X  
3. Způsob měření:  
Udává se počet sad, které se skládají z předepsaných dílů, jež tvoří požadovaný celek.</t>
  </si>
  <si>
    <t>539540</t>
  </si>
  <si>
    <t>ZVLÁŠTNÍ VYBAVENÍ VÝHYBEK, ČELISŤOVÝ ZÁVĚR</t>
  </si>
  <si>
    <t>Čelisťový závěr pro výhybku č. 162: 1:9-300 (2x) 
1*22=2.000 [A]</t>
  </si>
  <si>
    <t>1. Položka obsahuje:  
 – dodání a montáž čelisťového závěru  
2. Položka neobsahuje:  
 X  
3. Způsob měření:  
Udává se počet kusů kompletní konstrukce nebo práce.</t>
  </si>
  <si>
    <t>542111</t>
  </si>
  <si>
    <t>SMĚROVÉ A VÝŠKOVÉ VYROVNÁNÍ KOLEJE NA PRAŽCÍCH DŘEVĚNÝCH DO 0,05 M</t>
  </si>
  <si>
    <t>Délka koleje v místě úpravy GPK na dřevěných pražcích (+ délka koleje s úpravou 0,05-0,10 m) 
640+190830=830.000 [A] 
Délka koleje v místě úpravy GPK (provizorní stavy) 
95,30695.306=95.306 [B] 
Celkem: A+B=925.306 [C]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</si>
  <si>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</si>
  <si>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542121</t>
  </si>
  <si>
    <t>SMĚROVÉ A VÝŠKOVÉ VYROVNÁNÍ KOLEJE NA PRAŽCÍCH BETONOVÝCH DO 0,05 M</t>
  </si>
  <si>
    <t>Délka koleje v místě úpravy GPK na betonových pražcích (+ délka koleje s úpravou 0,05-0,10 m) 
2798,523+3303128.523=3 128.523 [A] 
Délka koleje v místě úpravy GPK (provizorní stavy) 
186,119186.119=186.119 [B] 
Celkem: A+B=3 314.642 [C]</t>
  </si>
  <si>
    <t>542211</t>
  </si>
  <si>
    <t>SMĚROVÉ A VÝŠKOVÉ VYROVNÁNÍ VÝHYBKOVÉ KONSTRUKCE NA PRAŽCÍCH DŘEVĚNÝCH DO 0,05 M</t>
  </si>
  <si>
    <t>Délka výhybek v místě úpravy GPK na dřevěných pražcích (+ délka koleje s úpravou 0,05-0,10 m) 
199,400+40239.4=239.400 [A]</t>
  </si>
  <si>
    <t>543231</t>
  </si>
  <si>
    <t>VÝMĚNA JEDNOTLIVÉHO PRAŽCE BETONOVÉHO PODKLADNICOVÉHO, UPEVNĚNÍ TUHÉ</t>
  </si>
  <si>
    <t>Výměna dřevěných pražců za betonové 
6767=67.000 [A] 
Nahrazení nepoužitelných betonových pražců u vyjmutých kolejových polí 
49+1059=59.000 [B] 
Celkem: A+B=126.000 [C]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</si>
  <si>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– poplatek za likvidaci odpadů (nacení se dle SSD 0)  
3. Způsob měření:  
Udává se počet kusů kompletní konstrukce nebo práce.</t>
  </si>
  <si>
    <t>543351</t>
  </si>
  <si>
    <t>VÝMĚNA KOLEJNICE R 65 REGENEROVANÉ JEDNOTLIVĚ</t>
  </si>
  <si>
    <t>Nahrazení nepoužitelných kolejnic R65 
(30+30+30+30)*2240=240.000 [A]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</si>
  <si>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</si>
  <si>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544311</t>
  </si>
  <si>
    <t>IZOLOVANÝ STYK LEPENÝ STANDARDNÍ DÉLKY (3,4-8,0 M), TEPELNĚ OPRACOVANÝ, TVARU 60 E2 NEBO R 65</t>
  </si>
  <si>
    <t>Obnovení LIS ve stávajících místech s kolejnicemi 60E2 a R65 
1+1+24=4.000 [A]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</si>
  <si>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</si>
  <si>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544312</t>
  </si>
  <si>
    <t>IZOLOVANÝ STYK LEPENÝ STANDARDNÍ DÉLKY (3,4-8,0 M), TEPELNĚ OPRACOVANÝ, TVARU 49 E1</t>
  </si>
  <si>
    <t>Obnovení LIS ve stávajících místech s kolejnicemi 49E1 
1+1+13=3.000 [A] 
Zřízení nového LIS ve výhybce č. 162 
11=1.000 [B] 
Celkem: A+B=4.000 [C]</t>
  </si>
  <si>
    <t>1. Položka obsahuje:  
 – dodání a zabudování LISu požadované délky  
 – výměnu nebo doplnění podložek, spojkových šroubů, svěrkových šroubů, matic a dvojitých pružných kroužků ap.  
 – defektoskopickou zkoušku kolejnic lepeného izolovaného styku, je-li požadována  
2. Položka neobsahuje:  
 – demontáž stávajícího lepeného izolovaného styku nebo běžné kolejnice, ocení se položkami SD 965  
 – řezání koleje  
 – případnou úpravu pražců  
 – zavaření LISu do bezstykové koleje,ocení se položkamiSD 545 pro svary jednotlivé  
3. Způsob měření:  
Udává se počet kusů izolovaného styku libovolné délky v každém kolejnicovém pasu. V běžné koleji jsou tyto IS zpravidla v párech.</t>
  </si>
  <si>
    <t>545111</t>
  </si>
  <si>
    <t>SVAR KOLEJNIC (STEJNÉHO TVARU) 60 E2, R 65 JEDNOTLIVĚ</t>
  </si>
  <si>
    <t>Počet svarů v koleji 60E2 * 2 
(2+2+2+2+2+1)*222=22.000 [A] 
Počet svarů v koleji R65 * 2 
(2+3+3+3+1+1+3+3)*238=38.000 [B] 
Počet svarů ve výhybkách 
6*1+14*120=20.000 [C] 
Celkem: A+B+C=80.000 [D]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</si>
  <si>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</si>
  <si>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545121</t>
  </si>
  <si>
    <t>SVAR KOLEJNIC (STEJNÉHO TVARU) 49 E1, T JEDNOTLIVĚ</t>
  </si>
  <si>
    <t>Počet svarů v koleji 49E1 * 2 
(2+2+3+1+1+7)*232=32.000 [A] 
Počet svarů ve výhybkách 
6*16=6.000 [B] 
Celkem: A+B=38.000 [C]</t>
  </si>
  <si>
    <t>545210</t>
  </si>
  <si>
    <t>SVAR PŘECHODOVÝ (PŘECHODOVÁ KOLEJNICE) 49 E1/60 E2</t>
  </si>
  <si>
    <t>Počet přechodů (60E2 - 49E1) * 2 
(1+1)*24=4.000 [A]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</si>
  <si>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</si>
  <si>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545240</t>
  </si>
  <si>
    <t>SVAR PŘECHODOVÝ (PŘECHODOVÁ KOLEJNICE) 60 E2/R 65</t>
  </si>
  <si>
    <t>Počet přechodů (60E2 - R65) * 2 
(1+1)*24=4.000 [A]</t>
  </si>
  <si>
    <t>549111</t>
  </si>
  <si>
    <t>BROUŠENÍ KOLEJE A VÝHYBEK</t>
  </si>
  <si>
    <t>Celková dálka koleje a výhybek v dopravních kolejích 
3954,7433954.743=3 954.743 [A]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</si>
  <si>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</si>
  <si>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549311</t>
  </si>
  <si>
    <t>ZRUŠENÍ A ZNOVUZŘÍZENÍ BEZSTYKOVÉ KOLEJE NA NEDEMONTOVANÝCH ÚSECÍCH V KOLEJI</t>
  </si>
  <si>
    <t>Zrušení a znovuzřízení BK v koleji v místě úpravy GPK 
3438,5233438.523=3 438.523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</si>
  <si>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</si>
  <si>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549312</t>
  </si>
  <si>
    <t>ZRUŠENÍ A ZNOVUZŘÍZENÍ BEZSTYKOVÉ KOLEJE NA NEDEMONTOVANÝCH ÚSECÍCH VE VÝHYBCE</t>
  </si>
  <si>
    <t>Zrušení a znovuzřízení BK ve výhybce v místě úpravy GPK 
199,400199.4=199.400 [A]</t>
  </si>
  <si>
    <t>549321</t>
  </si>
  <si>
    <t>ZRUŠENÍ BEZSTYKOVÉ KOLEJE NA NEDEMONTOVANÝCH ÚSECÍCH V KOLEJI</t>
  </si>
  <si>
    <t>Zrušení BK v koleji pro vyjímaná kolejová pole 
441,993441.993=441.993 [A]</t>
  </si>
  <si>
    <t>1. Položka obsahuje:  
 – povolení upevňovadel a úprava dilatačních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</si>
  <si>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549322</t>
  </si>
  <si>
    <t>ZRUŠENÍ BEZSTYKOVÉ KOLEJE NA NEDEMONTOVANÝCH ÚSECÍCH VE VÝHYBCE</t>
  </si>
  <si>
    <t>Zrušení BK ve výhybce v případě vyjmutí 
179,7179.7=179.700 [A]</t>
  </si>
  <si>
    <t>1. Položka obsahuje:  
 – povolení upevňovadel a úprava dilatačníchch spár  
 – montážní přípravky  
 – příplatky za ztížené podmínky při práci v koleji, např. překážky po stranách koleje, práci v tunelu apod.  
2. Položka neobsahuje:  
 – případné montované kolejnicové styky  
3. Způsob měření:  
Měří se délka koleje ve smyslu ČSN 73 6360, tj. v ose koleje.</t>
  </si>
  <si>
    <t>549331</t>
  </si>
  <si>
    <t>ZŘÍZENÍ BEZSTYKOVÉ KOLEJE NA STÁVAJÍCÍCH ÚSECÍCH V KOLEJI</t>
  </si>
  <si>
    <t>Zřízení BK v koleji pro vyjímaná kolejová pole 
441,993441.993=441.993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</si>
  <si>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</si>
  <si>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549332</t>
  </si>
  <si>
    <t>ZŘÍZENÍ BEZSTYKOVÉ KOLEJE NA STÁVAJÍCÍCH ÚSECÍCH VE VÝHYBCE</t>
  </si>
  <si>
    <t>Zřízení BK ve výhybce v případě vyjmutí 
179,7179.7=179.700 [A]</t>
  </si>
  <si>
    <t>549510</t>
  </si>
  <si>
    <t>ŘEZÁNÍ KOLEJNIC BEZ OHLEDU NA TVAR</t>
  </si>
  <si>
    <t>Řezání stávajících kolejí a výhybek 
Kolejová pole, kolej 120 
(2+2+3+2+2+2+3+3+3+3+3+3+3+3+2)*2+7*292=92.000 [A] 
Výhybky 
6*2+14*126=26.000 [B] 
Celkem: A+B=118.000 [C]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</si>
  <si>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</si>
  <si>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5957110000</t>
  </si>
  <si>
    <t>Kolejnice tv. 60 E2, třídy R260</t>
  </si>
  <si>
    <t>Kolejnice 60E2 pro mostní provizorium délky 15,0m 
15,0*230=30.000 [A]</t>
  </si>
  <si>
    <t>5957110020</t>
  </si>
  <si>
    <t>Kolejnice tv. R 65, třídy R260</t>
  </si>
  <si>
    <t>Kolejnice R65 pro mostní provizorium délky 13,0m 
13,0*226=26.000 [A]</t>
  </si>
  <si>
    <t>75C871</t>
  </si>
  <si>
    <t>KOLEJOVÁ PROPOJKA VÝHYBKOVÁ - DODÁVKA</t>
  </si>
  <si>
    <t>Propojky do nové výhybky 
44=4.000 [A]</t>
  </si>
  <si>
    <t>1. Položka obsahuje:  
 – dodávka kolejové propojky výhybkové (do 3 lan) podle typu a potřebné délky včetně potřebného pomocného materiálu a dopravy do staveništního skladu  
 – dodávku kolejové propojky výhybkové včetně pomocného materiálu, dopravu do staveništního skladu  
2. Položka neobsahuje:  
 X  
3. Způsob měření:  
Udává se počet kusů kompletní konstrukce nebo práce.</t>
  </si>
  <si>
    <t>75C877</t>
  </si>
  <si>
    <t>KOLEJOVÁ PROPOJKA VÝHYBKOVÁ - MONTÁŽ</t>
  </si>
  <si>
    <t>1. Položka obsahuje:  
 – rozměření místa připojení, případné vyvrtání otvorů, montáž kolejové propojky výhybkové  
 – montáž kolejové propojky výhybkové (do 3 lan)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</si>
  <si>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R536193</t>
  </si>
  <si>
    <t>REGENEROVANÁ C (B) 60 1:11-300, PR. BET., UP. PRUŽNÉ</t>
  </si>
  <si>
    <t>14-I</t>
  </si>
  <si>
    <t>Regenerace křižovatkové výhybky č. 164 
11=1.000 [A]</t>
  </si>
  <si>
    <t>009</t>
  </si>
  <si>
    <t>Ostatní konstrukce a práce</t>
  </si>
  <si>
    <t>923132</t>
  </si>
  <si>
    <t>NÁMEZNÍK Z UŽITÉHO MATERIÁLU</t>
  </si>
  <si>
    <t>Počet nově umístěných námezníků 
99=9.000 [A]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</si>
  <si>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</si>
  <si>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925110</t>
  </si>
  <si>
    <t>DRÁŽNÍ STEZKY Z DRTI TL. DO 50 MM</t>
  </si>
  <si>
    <t>M2</t>
  </si>
  <si>
    <t>Plocha drážních stezek 
855,094855.094=855.094 [A]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</si>
  <si>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</si>
  <si>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965010</t>
  </si>
  <si>
    <t>ODSTRANĚNÍ KOLEJOVÉHO LOŽE A DRÁŽNÍCH STEZEK</t>
  </si>
  <si>
    <t>Odtěžené štěrkové lože 
1468,5901468.59=1 468.590 [A]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</si>
  <si>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</si>
  <si>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</si>
  <si>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</si>
  <si>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</si>
  <si>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Odtěžené štěrkové lože určené k odpadu (zbytek + kontaminovaná část) * odvoz do 20 km 
(683,2+223)*2018124=18 124.000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</si>
  <si>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</si>
  <si>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965022</t>
  </si>
  <si>
    <t>ODSTRANĚNÍ KOLEJOVÉHO LOŽE A DRÁŽNÍCH STEZEK - ODVOZ NA MEZIDEPONII</t>
  </si>
  <si>
    <t>Odtěžené štěrkové lože určené k zásypům v rámci stavby (nástupiště) 
562,39*1562.39=562.390 [A]</t>
  </si>
  <si>
    <t>49</t>
  </si>
  <si>
    <t>965112</t>
  </si>
  <si>
    <t>DEMONTÁŽ KOLEJE NA BETONOVÝCH PRAŽCÍCH DO KOLEJOVÝCH POLÍ S ODVOZEM NA MONTÁŽNÍ ZÁKLADNU BEZNÁSLEDNÉHO ROZEBRÁNÍ</t>
  </si>
  <si>
    <t>Délka demontované koleje na betonových pražcích (bez rozebrání) 
Koleje č. 100, 101, 102, 104, 105, 110, 116, 118, 120 
25+25+25+30+25+11+8+8,5+144301.5=301.500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</si>
  <si>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</si>
  <si>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50</t>
  </si>
  <si>
    <t>965113</t>
  </si>
  <si>
    <t>DEMONTÁŽ KOLEJE NA BETONOVÝCH PRAŽCÍCH DO KOLEJOVÝCH POLÍ S ODVOZEM NA MONTÁŽNÍ ZÁKLADNU S NÁSLEDNÝMROZEBRÁNÍM</t>
  </si>
  <si>
    <t>Délka demontované koleje na betonových pražcích (s rozebráním) 
Koleje č. 103a, 106, 108a, 108-110, 114 
2,5+30+30+11+30103.5=103.500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</si>
  <si>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</si>
  <si>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</si>
  <si>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965116</t>
  </si>
  <si>
    <t>DEMONTÁŽ KOLEJE NA BETONOVÝCH PRAŽCÍCH - ODVOZ ROZEBRANÝCH SOUČÁSTÍ (Z MÍSTA DEMONTÁŽE NEBO ZMONTÁŽNÍ ZÁKLADNY) K LIKVIDACI</t>
  </si>
  <si>
    <t>tkm</t>
  </si>
  <si>
    <t>Délka demontované koleje určené k odpadu * 0,55t/m * 20km (komplet) 
30*0,55*20330=330.000 [A] 
Délka demontované koleje určené k odpadu * 0,15t/m * 20km (bez pražců) 
(30+11+30)*0,13*20184.6=184.600 [B] 
Celkem: A+B=514.600 [C]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</si>
  <si>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</si>
  <si>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</si>
  <si>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965123</t>
  </si>
  <si>
    <t>DEMONTÁŽ KOLEJE NA DŘEVĚNÝCH PRAŽCÍCH DO KOLEJOVÝCH POLÍ S ODVOZEM NA MONTÁŽNÍ ZÁKLADNU S NÁSLEDNÝMROZEBRÁNÍM</t>
  </si>
  <si>
    <t>Délka demontované koleje na dřevěných pražcích (s rozebráním) 
Koleje č. 103a, 103-105, 112 
2,5+5+3037.5=37.500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</si>
  <si>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</si>
  <si>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53</t>
  </si>
  <si>
    <t>965126</t>
  </si>
  <si>
    <t>DEMONTÁŽ KOLEJE NA DŘEVĚNÝCH PRAŽCÍCH - ODVOZ ROZEBRANÝCH SOUČÁSTÍ (Z MÍSTA DEMONTÁŽE NEBO ZMONTÁŽNÍ ZÁKLADNY) K LIKVIDACI</t>
  </si>
  <si>
    <t>Délka demontované koleje určené k odpadu * 0,30t/m * 20km (komplet) 
30*0,30*20180=180.000 [A]</t>
  </si>
  <si>
    <t>54</t>
  </si>
  <si>
    <t>965212</t>
  </si>
  <si>
    <t>DEMONTÁŽ VÝHYBKOVÉ KONSTRUKCE NA BETONOVÝCH PRAŽCÍCH DO KOLEJOVÝCH POLÍ S ODVOZEM NA MONTÁŽNÍZÁKLADNU BEZ NÁSLEDNÉHO ROZEBRÁNÍ</t>
  </si>
  <si>
    <t>Délka demontované koleje ve výhybkách na betonových pražcích (bez rozebrání) 
Výhybky č. 163 a 164 
49,85+80129.85=129.850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</si>
  <si>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</si>
  <si>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55</t>
  </si>
  <si>
    <t>965223</t>
  </si>
  <si>
    <t>DEMONTÁŽ VÝHYBKOVÉ KONSTRUKCE NA DŘEVĚNÝCH PRAŽCÍCH DO KOLEJOVÝCH POLÍ S ODVOZEM NA MONTÁŽNÍZÁKLADNU S NÁSLEDNÝM ROZEBRÁNÍM</t>
  </si>
  <si>
    <t>Délka demontované koleje ve výhybkách na dřevěných pražcích (s rozebráním) 
Výhybky č. 162 
49,8549.85=49.850 [A]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</si>
  <si>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</si>
  <si>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56</t>
  </si>
  <si>
    <t>965226</t>
  </si>
  <si>
    <t>DEMONTÁŽ VÝHYBKOVÉ KONSTRUKCE NA DŘEVĚNÝCH PRAŽCÍCH - ODVOZ ROZEBRANÝCH SOUČÁSTÍ (Z MÍSTA DEMONTÁŽENEBO Z MONTÁŽNÍ ZÁKLADNY) K LIKVIDACI</t>
  </si>
  <si>
    <t>Hmotnost výhybky na dřevěných pražcích č. 162 * 20 km 
16,525*20330.5=330.500 [A]</t>
  </si>
  <si>
    <t>57</t>
  </si>
  <si>
    <t>965831</t>
  </si>
  <si>
    <t>DEMONTÁŽ NÁMEZNÍKU</t>
  </si>
  <si>
    <t>Počet demontovaných námezníků 
99=9.000 [A]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</si>
  <si>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</si>
  <si>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E.1.1.2</t>
  </si>
  <si>
    <t>Železniční spodek</t>
  </si>
  <si>
    <t xml:space="preserve">  SO 10-11-01</t>
  </si>
  <si>
    <t>Železniční spodek, ŽST Kolín</t>
  </si>
  <si>
    <t>SO 10-11-01</t>
  </si>
  <si>
    <t>015111</t>
  </si>
  <si>
    <t>POPLATKY ZA LIKVIDACŮ ODPADŮ NEKONTAMINOVANÝCH - 17 05 04  VYTĚŽENÉ ZEMINY A HORNINY -  I. TŘÍDATĚŽITELNOSTI</t>
  </si>
  <si>
    <t>Objem celkového odkopu * objemová hmotnost 1,8t/m3 
1233,090*1,82219.562=2 219.562 [A]</t>
  </si>
  <si>
    <t>Zajištění inženýrských sítí během výstavby železničního spodku 
11=1.000 [A]</t>
  </si>
  <si>
    <t>001</t>
  </si>
  <si>
    <t>Zemní práce</t>
  </si>
  <si>
    <t>123738</t>
  </si>
  <si>
    <t>ODKOP PRO SPOD STAVBU SILNIC A ŽELEZNIC TŘ. I, ODVOZ DO 20KM</t>
  </si>
  <si>
    <t>Odkop zeminy pro zřízení nových konstrukčních vrstev (ZKPP a KPP) + rezerva 10% 
941,944*1,11036.138=1 036.138 [A] 
159,967*1,1175.964=175.964 [B] 
Přebytečná zemina z hloubení rýh a šachet (bez zpětných zásypů) 
(86,988+7,7)-73,720.988=20.988 [C] 
Celkem: A+B+C=1 233.090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</si>
  <si>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</si>
  <si>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</si>
  <si>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</si>
  <si>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Hloubení trativodů, svodných potrubí a vsakovacích žeber + rezerva 10% 
(41,25+18,75+19,08)*1,186.988=86.988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</si>
  <si>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</si>
  <si>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</si>
  <si>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</si>
  <si>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Hloubení šachet + rezerva 10% 
7*1,17.7=7.700 [A]</t>
  </si>
  <si>
    <t>Zásyp trativodů, svodných potrubí a šachet + rezerva 10% 
(41,25+18,75+7)*1,173.7=73.700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</si>
  <si>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</si>
  <si>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</si>
  <si>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</si>
  <si>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vsakovacích žeber + rezerva 10% 
19,08*1,120.988=20.988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</si>
  <si>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</si>
  <si>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</si>
  <si>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</si>
  <si>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v místě zřízení KPP a ZKPP (plocha) 
1883,8871883.887=1 883.887 [A] 
799,836799.836=799.836 [B] 
Celkem: A+B=2 683.723 [C]</t>
  </si>
  <si>
    <t>položka zahrnuje úpravu pláně včetně vyrovnání výškových rozdílů. Míru zhutnění určuje projekt.</t>
  </si>
  <si>
    <t>002</t>
  </si>
  <si>
    <t>Základy</t>
  </si>
  <si>
    <t>21197</t>
  </si>
  <si>
    <t>OPLÁŠTĚNÍ ODVODŇOVACÍCH ŽEBER Z GEOTEXTILIE</t>
  </si>
  <si>
    <t>Plocha geotextilie vsakovacích žeber, vč. rezervy 10% 
111,936111.936=111.936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</si>
  <si>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</si>
  <si>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</si>
  <si>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</si>
  <si>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Délka trativodů DN150 + 10% rezerva 
72,5*1,179.75=79.750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</si>
  <si>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</si>
  <si>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21264</t>
  </si>
  <si>
    <t>TRATIVODY KOMPLET Z TRUB Z PLAST HMOT DN DO 200MM</t>
  </si>
  <si>
    <t>Délka trativodů DN200 + 10% rezerva 
10*1,111=11.000 [A]</t>
  </si>
  <si>
    <t>289971</t>
  </si>
  <si>
    <t>OPLÁŠTĚNÍ (ZPEVNĚNÍ) Z GEOTEXTILIE</t>
  </si>
  <si>
    <t>Plocha geotextilie trativodů, vč. rezervy 10% 
127,05127.05=127.050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</si>
  <si>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</si>
  <si>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004</t>
  </si>
  <si>
    <t>Vodorovné konstrukce</t>
  </si>
  <si>
    <t>451313</t>
  </si>
  <si>
    <t>PODKLADNÍ A VÝPLŇOVÉ VRSTVY Z PROSTÉHO BETONU C16/20</t>
  </si>
  <si>
    <t>Podkladní beton trativodů se spádem menším než 5 promile (vč. opěrek) + 10 % rezerva 
4,9792*1,15.477=5.477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</si>
  <si>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</si>
  <si>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501101</t>
  </si>
  <si>
    <t>ZŘÍZENÍ KONSTRUKČNÍ VRSTVY TĚLESA ŽELEZNIČNÍHO SPODKU ZE ŠTĚRKODRTI NOVÉ</t>
  </si>
  <si>
    <t>Zřízení konstrukční vrstvy ze štěrkodrti (ZKPP a KPP) 
1222,0711222.071=1 222.071 [A]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</si>
  <si>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</si>
  <si>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</si>
  <si>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</si>
  <si>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konstrukční vrstvy z výztužné geomříže (ZKPP všech kolejí) 
2072,2762072.276=2 072.276 [A]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</si>
  <si>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</si>
  <si>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502942</t>
  </si>
  <si>
    <t>ZŘÍZENÍ KONSTRUKČNÍ VRSTVY TĚLESA ŽELEZNIČNÍHO SPODKU Z GEOMŘÍŽKY</t>
  </si>
  <si>
    <t>Zřízení konstrukční vrstvy z výztužné geomříže (ZKPP koleje č. 101 a 102) 
201,322201.322=201.322 [A]</t>
  </si>
  <si>
    <t>008</t>
  </si>
  <si>
    <t>Trubní vedení</t>
  </si>
  <si>
    <t>87434</t>
  </si>
  <si>
    <t>POTRUBÍ Z TRUB PLASTOVÝCH ODPADNÍCH DN DO 200MM</t>
  </si>
  <si>
    <t>Svodné potrubí (přeložení mezi kolejí č. 118 a 120) + rezerva 10% 
25*1,127.5=27.500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</si>
  <si>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</si>
  <si>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894846</t>
  </si>
  <si>
    <t>ŠACHTY KANALIZAČNÍ PLASTOVÉ D 400MM</t>
  </si>
  <si>
    <t>Počet nových (obnovených) šachet 
5+27=7.000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</si>
  <si>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</si>
  <si>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922402</t>
  </si>
  <si>
    <t>ZARÁŽEDLO KOLEJNICOVÉ Z UŽITÉHO MATERIÁLU</t>
  </si>
  <si>
    <t>Zřízení zarážedla v koleji č. 120 (obnovení) 
11=1.000 [A]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</si>
  <si>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</si>
  <si>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965441</t>
  </si>
  <si>
    <t>ODSTRANĚNÍ ZARÁŽEDLA KOLEJNICOVÉHO</t>
  </si>
  <si>
    <t>Počet demontovaných zarážedel 
11=1.000 [A]</t>
  </si>
  <si>
    <t>E.1.2</t>
  </si>
  <si>
    <t>Nástupiště</t>
  </si>
  <si>
    <t xml:space="preserve">  SO 10-12-01</t>
  </si>
  <si>
    <t>ŽST Kolín, úprava vnějšího nástupiště</t>
  </si>
  <si>
    <t>SO 10-12-01</t>
  </si>
  <si>
    <t>015140</t>
  </si>
  <si>
    <t>POPLATKY ZA LIKVIDACŮ ODPADŮ NEKONTAMINOVANÝCH - 17 01 01  BETON Z DEMOLIC OBJEKTŮ, ZÁKLADŮ TV</t>
  </si>
  <si>
    <t>Odstraněná dlažba určená k odpadu (plocha * výška * obj. hmotnost) 
538,4937*0,06*2,580.774=80.774 [A] 
Konzolové desky KS 230 určené k odpadu 
7*0,513.57=3.570 [B] 
Vybouraný podkladní beton (objem * obj. hmotnost) 
0,420*2,51.05=1.050 [C] 
Celkem: A+B+C=85.394 [D]</t>
  </si>
  <si>
    <t>Odtěžené štěrkové lože (objem * objem. hm.) 
12*2,024=24.000 [A]</t>
  </si>
  <si>
    <t>015320</t>
  </si>
  <si>
    <t>POPLATKY ZA LIKVIDACŮ ODPADŮ NEKONTAMINOVANÝCH - 17 05 04  STÁVAJÍCÍ SYPANÝ MATERIÁL Z NÁSTUPIŠŤ</t>
  </si>
  <si>
    <t>Odkop (objem * objem. hm.) 
60*1,8108=108.000 [A] 
Odstranění podkladních vrstev zpevněné plochy (celková plocha dlažby * tloušťka vrstev * objem. hm.) 
538,4937*0,19*1,8184.165=184.165 [B] 
Celkem: A+B=292.165 [C]</t>
  </si>
  <si>
    <t>Zajištění inženýrských sítí během výstavby nástupiště a podchodu 
11=1.000 [A]</t>
  </si>
  <si>
    <t>11315B</t>
  </si>
  <si>
    <t>ODSTRANĚNÍ KRYTU ZPEVNĚNÝCH PLOCH Z BETONU - DOPRAVA</t>
  </si>
  <si>
    <t>Odvoz nepoužitelných konzolových desek KS 230 (hmotnost * 20 km) 
7*0,51*2071.4=71.400 [A]</t>
  </si>
  <si>
    <t>Položka zahrnuje samostatnou dopravu suti a vybouraných hmot. Množství se určí jako součin hmotnosti [t] a požadované vzdálenosti [km].</t>
  </si>
  <si>
    <t>113488</t>
  </si>
  <si>
    <t>ODSTRANĚNÍ KRYTU ZPEVNĚNÝCH PLOCH Z DLAŽDIC VČETNĚ PODKLADU, ODVOZ DO 20KM</t>
  </si>
  <si>
    <t>Stávající dlažba určená do odpadu (plocha vyjmuté dlažby * tl. 0,25 m) 
538,4937*0,25134.623=134.623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</si>
  <si>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</si>
  <si>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násypového materiálu mezi nástupištěm a podchodem (v délce cca 10 m) 
1*1010=10.000 [A] 
Odstranění násypového materiálu pod nástupištěm mimo podchod 
1,0*5050=50.000 [B] 
Celkem: A+B=60.000 [C]</t>
  </si>
  <si>
    <t>17810</t>
  </si>
  <si>
    <t>ZÁSYP V UZAVŘENÝCH PROSTORÁCH ZE ZEMIN SE ZHUT</t>
  </si>
  <si>
    <t>Zásyp nenamrzavým materiálem v místě rekonstruované části nástupiště (plocha zásypu v řezu * délka úseku) 
1,0*6060=60.000 [A] 
Materiál se uvažuje z vyzískaného kolejového lože v rámci SO 10-10-01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</si>
  <si>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</si>
  <si>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272125</t>
  </si>
  <si>
    <t>ZÁKLADY Z DÍLCŮ ŽELEZOBETONOVÝCH DO C30/37</t>
  </si>
  <si>
    <t>Úložný blok - objem + rezerva 10 % 
(9,41*0,3+2*0,5*1,0*0,3)*1,13.435=3.435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</si>
  <si>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</si>
  <si>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Objem podkladního betonu pod úložným blokem U95 * délka nástupiště 
(0,4*0,35*0,05)*500.35=0.350 [A] 
Objem podkladního betonu pod úložným blokem v místě podchodu 
2*(0,5*1,7*0,1)0.17=0.170 [B] 
Celkem: A+B=0.520 [C]</t>
  </si>
  <si>
    <t>45152</t>
  </si>
  <si>
    <t>PODKLADNÍ A VÝPLŇOVÉ VRSTVY Z KAMENIVA DRCENÉHO</t>
  </si>
  <si>
    <t>Podkladní vrstva z drceného kameniva 2/4mm pod dlažbu 
574,284*0,0422.971=22.971 [A] 
Podkladní vrstva ze štěrkodrtě 0/32mm pod dlažbu 
574,284*0,1586.143=86.143 [B] 
Shodné podkladní vrstvy pod signální pásy (plocha * tl.) 
18,021*0,193.424=3.424 [C] 
Shodné podkladní vrstvy pod varovné pásy (délka * šířka * tl.) 
8,28*0,4*0,190.629=0.629 [D] 
Celkem: A+B+C+D=113.167 [E]</t>
  </si>
  <si>
    <t>položka zahrnuje dodávku předepsaného kameniva, mimostaveništní a vnitrostaveništní dopravu a jeho uložení  
není-li v zadávací dokumentaci uvedeno jinak, jedná se o nakupovaný materiál</t>
  </si>
  <si>
    <t>Zřízení kolejového lože pod nástupištní hranou (odpovídá odtěženému objemu štěrku) 
1212=12.000 [A]</t>
  </si>
  <si>
    <t>582611</t>
  </si>
  <si>
    <t>KRYTY Z BETON DLAŽDIC SE ZÁMKEM ŠEDÝCH TL 60MM DO LOŽE Z KAM</t>
  </si>
  <si>
    <t>Nová dlažba - plocha dotčené části nástupiště + rezerva 10% 
(91,2704+293,5938+137,2118)*1,1574.284=574.284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</si>
  <si>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</si>
  <si>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5914115320</t>
  </si>
  <si>
    <t>Demontáž nástupištních desek Sudop K (KD,KS) 145Z</t>
  </si>
  <si>
    <t>PROVIZORNÍ ÚPRAVA NÁSTUPIŠTĚ (z důvodu ražby kabelovodu) - demontáž provizorních desek KS 145 Z 
1616=16.000 [A]</t>
  </si>
  <si>
    <t>Demontáž nástupištních desek Sudop K (KD,KS) 145Z. Poznámka: 1. V cenách jsou započteny náklady na snesení, uložení nebo naložení na dopravní prostředek a uložení na úložišti.</t>
  </si>
  <si>
    <t>5914115360</t>
  </si>
  <si>
    <t>Demontáž nástupištních desek Sudop KS 230</t>
  </si>
  <si>
    <t>Demontáž desek KS 230 kvůli plynulému navázání na stávající stav a opravě nástupištní hrany koleje č. 105 
10+10+1030=30.000 [A] 
PROVIZORNÍ ÚPRAVA NÁSTUPIŠTĚ (z důvodu ražby kabelovodu) - demontáž stávajících desek 
1616=16.000 [B] 
Celkem: A+B=46.000 [C]</t>
  </si>
  <si>
    <t>Demontáž nástupištních desek Sudop KS 230. Poznámka: 1. V cenách jsou započteny náklady na snesení, uložení nebo naložení na dopravní prostředek a uložení na úložišti.</t>
  </si>
  <si>
    <t>5914125020</t>
  </si>
  <si>
    <t>Montáž nástupištních desek Sudop K (KD,KS) 145Z</t>
  </si>
  <si>
    <t>PROVIZORNÍ ÚPRAVA NÁSTUPIŠTĚ (z důvodu ražby kabelovodu) - montáž provizorních desek KS 145 Z 
1616=16.000 [A]</t>
  </si>
  <si>
    <t>Montáž nástupištních desek Sudop K (KD,KS) 145Z. Poznámka: 1. V cenách jsou započteny náklady na manipulaci a montáž desek podle vzorového listu. 2. V cenách nejsou obsaženy náklady na dodávku materiálu.</t>
  </si>
  <si>
    <t>5914125060</t>
  </si>
  <si>
    <t>Montáž nástupištních desek Sudop KS 230</t>
  </si>
  <si>
    <t>Montáž desek KS 230 kvůli plynulému navázání na stávající stav a opravě nástupištní hrany koleje č. 105 
10+10+1030=30.000 [A] 
PROVIZORNÍ ÚPRAVA NÁSTUPIŠTĚ (z důvodu ražby kabelovodu) - zpětná montáž původních desek 
1616=16.000 [B] 
Celkem: A+B=46.000 [C]</t>
  </si>
  <si>
    <t>Montáž nástupištních desek Sudop KS 230. Poznámka: 1. V cenách jsou započteny náklady na manipulaci a montáž desek podle vzorového listu. 2. V cenách nejsou obsaženy náklady na dodávku materiálu.</t>
  </si>
  <si>
    <t>5964147045</t>
  </si>
  <si>
    <t>Nástupištní díly konzolová deska KS 145 Z</t>
  </si>
  <si>
    <t>Konzolové desky KS 145 Z nové pro provizorní úpravu nástupiště 
1616=16.000 [A]</t>
  </si>
  <si>
    <t>006</t>
  </si>
  <si>
    <t>Úpravy povrchu</t>
  </si>
  <si>
    <t>62945</t>
  </si>
  <si>
    <t>VYROVNÁVACÍ VRSTVA Z CEMENT MALTY</t>
  </si>
  <si>
    <t>Plocha cementové malty pro vyrovnání nástupištních desek u navázání na stávající stav, opravy nástupištní hrany a pro zřízení provizorní hrany (šířka tvárnice Tischer * počet přeskládaných desek) 
0,25*(46+16)15.5=15.500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</si>
  <si>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</si>
  <si>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924365</t>
  </si>
  <si>
    <t>NÁSTUPIŠTĚ SUDOP PŘES 500 MM S U 95, ZADNÍ HRANA NA OPĚŘE Z DRTI S KONZOLOVÝMI DESKAMI 230</t>
  </si>
  <si>
    <t>Délka rekonstruované části nástupiště s deskami KS 230 (nové) u koleje č. 105 
Nové desky KS 230, KS 230-V levá a pravá 
3+2+27=7.000 [A]</t>
  </si>
  <si>
    <t>1. Položka obsahuje: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</si>
  <si>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924366</t>
  </si>
  <si>
    <t>NÁSTUPIŠTĚ SUDOP PŘES 500 MM S U 95, ZADNÍ HRANA NA OPĚŘE Z DRTI S KONZOLOVÝMI DESKAMI 230 Z UŽITÉHOMATERIÁLU</t>
  </si>
  <si>
    <t>Délka rekonstruované části nástupiště s deskami KS 230 (užité) u koleje č. 105 
5353=53.000 [A]</t>
  </si>
  <si>
    <t>1. Položka obsahuje:  
 – ověření kvality vyzískaných materiálů s případnou regenerací do předpisového stavu  
 – dodávku veškerých prvků a částí daného typu nástupiště dle odpovídajících vzorových listů a TKP včetně výplňových desek  
 – zřízení nástupiště SUDOP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</si>
  <si>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924912</t>
  </si>
  <si>
    <t>NÁSTUPIŠTĚ - VAROVNÝ PÁS ŠÍŘKY 0,40 M Z DLAŽDIC S RELIEFNÍM POVRCHEM</t>
  </si>
  <si>
    <t>Délky varovných pásů na nástupišti + rezerva 20 % 
(2,7+4,2)*1,28.28=8.280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</si>
  <si>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</si>
  <si>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924913</t>
  </si>
  <si>
    <t>NÁSTUPIŠTĚ - OPTICKÉ ZNAČENÍ NÁTĚREM ŠÍŘKY 0,15 M, ODSTÍN ŽLUTÁ 6200</t>
  </si>
  <si>
    <t>Nátěr podél nástupních hran a označení nástupnice nástupních a výstupních schodů 
60+2,8+2,8+4,069.6=69.600 [A]</t>
  </si>
  <si>
    <t>1. Položka obsahuje:  
 – příprava a očištění podkladu  
 – dodání a aplikace nátěrové hmoty  
2. Položka neobsahuje:  
 X  
3. Způsob měření:  
Měří se metr délkový.</t>
  </si>
  <si>
    <t>924914</t>
  </si>
  <si>
    <t>NÁSTUPIŠTĚ - SIGNÁLNÍ PÁS Z DLAŽDIC S RELIÉFNÍM POVRCHEM</t>
  </si>
  <si>
    <t>Plochy signálních pásů na nástupišti + rezerva 20 % 
(7,4327+7,5849)*1,218.021=18.021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</si>
  <si>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plocha v metrech čtverečných.</t>
  </si>
  <si>
    <t>924921</t>
  </si>
  <si>
    <t>NÁSTUPIŠTĚ - KOTVENÍ NÁSTUPIŠTNÍCH DESEK 145 Z KE 230</t>
  </si>
  <si>
    <t>Počet přechodů mezi deskami KS 230 a KS145 * délka přechodu (1,45 m) 
2*1,452.9=2.900 [A] 
PROVIZORNÍ ÚPRAVA NÁSTUPIŠTĚ (z důvodu ražby kabelovodu)</t>
  </si>
  <si>
    <t>1. Položka obsahuje:  
 – dodání a montáž veškerého materiálu na kotvení vybraných typů desek mezi sebou dle odpovídajících vzorových listů a TKP  
2. Položka neobsahuje:  
 X  
3. Způsob měření:  
Měří se metr délkový.</t>
  </si>
  <si>
    <t>936501</t>
  </si>
  <si>
    <t>DROBNÉ DOPLŇK KONSTR KOVOVÉ NEREZ</t>
  </si>
  <si>
    <t>KG</t>
  </si>
  <si>
    <t>Čistící zóna před výtahovou šachtou 
5050=50.000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</si>
  <si>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</si>
  <si>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Odtěžené štěrkové lože pod nástupištní hranou (plocha * délka) 
0,2*6012=12.000 [A]</t>
  </si>
  <si>
    <t>Odvoz odtěženého štěrkového lože (do 20 km) 
12*20240=240.000 [A]</t>
  </si>
  <si>
    <t>965521</t>
  </si>
  <si>
    <t>ROZEBRÁNÍ NÁSTUPIŠTĚ TYPU SUDOP</t>
  </si>
  <si>
    <t>Délka rozebrané části nástupiště (vnější) 
6060=60.000 [A]</t>
  </si>
  <si>
    <t>1. Položka obsahuje:  
 – rozebrání nástupiště do součástí včetně hrubého očištění  
 – naložení vybouraného materiálu na dopravní prostředek  
 – příplatky za ztížené podmínky při práci v kolejišti, např. za překážky na straně koleje apod.  
2. Položka neobsahuje:  
 – rozebrání krytu a podkladních vrstev zpevněných ploch vyjma nástupištních konzolových desek  
 – zemní práce  
 – odvoz vybouraného materiálu do skladu nebo na likvidaci  
 – poplatky za likvidaci odpadů, nacení se položkami ze ssd 0  
3. Způsob měření:  
Měří se vždy délka nástupní hrany nástupiště podél přilehlé koleje v metrech délkových, a to i u oboustranných nástupišť.</t>
  </si>
  <si>
    <t>967158</t>
  </si>
  <si>
    <t>VYBOURÁNÍ ČÁSTÍ KONSTRUKCÍ BETON S ODVOZEM DO 20KM</t>
  </si>
  <si>
    <t>Objem podkladního betonu pod úložným blokem U95 * délka nástupiště 
(0,4*0,35*0,05)*600.42=0.420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</si>
  <si>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</si>
  <si>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711111</t>
  </si>
  <si>
    <t>IZOLACE BĚŽNÝCH KONSTRUKCÍ PROTI ZEMNÍ VLHKOSTI ASFALTOVÝMI NÁTĚRY</t>
  </si>
  <si>
    <t>Nátěr úložného bloku v místě podchodu 
Vnitřní + vnější délka * výška zasypané části * počet nátěrů 
((9+9)*0,3+(1+1)*0,7)*320.4=20.400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</si>
  <si>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</si>
  <si>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 xml:space="preserve">  SO 10-12-02</t>
  </si>
  <si>
    <t>ŽST Kolín, úprava nástupiště č. 2</t>
  </si>
  <si>
    <t>SO 10-12-02</t>
  </si>
  <si>
    <t>015120</t>
  </si>
  <si>
    <t>POPLATKY ZA LIKVIDACŮ ODPADŮ NEKONTAMINOVANÝCH - 17 01 02  STAVEBNÍ A DEMOLIČNÍ SUŤ (CIHLY)</t>
  </si>
  <si>
    <t>Suť z demolice objektu (objem * objem. hm.) 
20*2,040=40.000 [A]</t>
  </si>
  <si>
    <t>Odstraněná dlažba určená k odpadu (plocha * výška * obj. hmotnost) 
8,223*0,06*2,51.233=1.233 [A] 
Konzolové desky určené k odpadu 
(6+5)*0,51+(1+2)*0,326.57=6.570 [B] 
Vybouraný podkladní beton (objem * obj. hmotnost) 
0,378*2,50.945=0.945 [C] 
Celkem: A+B+C=8.748 [D]</t>
  </si>
  <si>
    <t>Odtěžené štěrkové lože (objem * objem. hm.) 
10,8*2,021.6=21.600 [A]</t>
  </si>
  <si>
    <t>015170</t>
  </si>
  <si>
    <t>POPLATKY ZA LIKVIDACŮ ODPADŮ NEKONTAMINOVANÝCH - 17 02 01  DŘEVO PO STAVEBNÍM POUŽITÍ, Z DEMOLIC</t>
  </si>
  <si>
    <t>Dřevo z demolice objektu (objem * objem. hm.) 
2*0,761.52=1.520 [A]</t>
  </si>
  <si>
    <t>015180</t>
  </si>
  <si>
    <t>POPLATKY ZA LIKVIDACŮ ODPADŮ NEKONTAMINOVANÝCH - 17 02 02  SKLO Z INTERIÉRŮ REKONSTRUOVANÝCH OBJEKTŮ</t>
  </si>
  <si>
    <t>Sklo z demolice objektu (objem * objem. hm.) 
0,5*2,51.25=1.250 [A]</t>
  </si>
  <si>
    <t>Odkop (objem * objem. hm.) 
44*1,879.2=79.200 [A] 
Odstranění podkladních vrstev zpevněné plochy (celková plocha dlažby * tloušťka vrstev * objem. hm.) 
98,9726*0,19*1,833.849=33.849 [B] 
Celkem: A+B=113.049 [C]</t>
  </si>
  <si>
    <t>015570</t>
  </si>
  <si>
    <t>POPLATKY ZA LIKVIDACŮ ODPADŮ NEBEZPEČNÝCH - 17 03 03*  ASFALTOVÉ STAVEBNÍ NÁTĚRY</t>
  </si>
  <si>
    <t>Stavební nátěry z demolice objektu (předpoklad 50 kg) 
0,050.05=0.050 [A]</t>
  </si>
  <si>
    <t>Odvoz nepoužitelných konzolových desek (hmotnost * 20 km) 
KS 230 
(6+5)*0,51*20112.2=112.200 [A] 
KS 145 
(1+2)*0,32*2019.2=19.200 [B] 
Celkem: A+B=131.400 [C]</t>
  </si>
  <si>
    <t>113328</t>
  </si>
  <si>
    <t>ODSTRAN PODKL ZPEVNĚNÝCH PLOCH Z KAMENIVA NESTMEL, ODVOZ DO 20KM</t>
  </si>
  <si>
    <t>Plocha předlážděné části dlažby (odstranění stávajících podkladních vrstev) * tl. (0,04+0,15) m 
90,749*(0,04+0,15)17.242=17.242 [A]</t>
  </si>
  <si>
    <t>Přebytečná, popř. nepoužitelná dlažba nahrazená novou 
(Celková plocha vyjmuté dlažby - plocha obnovené dlažby) * tl. 0,25 m 
(98,9726-90,749)*0,252.056=2.056 [A]</t>
  </si>
  <si>
    <t>Odstranění násypového materiálu mezi nástupištěm a podchodem (v délce cca 10 m) 
1*1010=10.000 [A] 
Odstranění násypového materiálu pod nástupištěm mimo podchod 
1,0*2*1734=34.000 [B] 
Celkem: A+B=44.000 [C]</t>
  </si>
  <si>
    <t>Zásyp nenamrzavým materiálem v místě rekonstruovaných částí nástupišť (plocha zásypu v řezu * délka úseku) 
V místě výtahové šachty 
(2,5+2,4)*3,517.15=17.150 [A] 
V místě schodiště 
(1,9+1,8)*9,033.3=33.300 [B] 
V místě nad podchodem a zbylých částí 
8,5*(8,25+3,75+2,5)123.25=123.250 [C] 
Materiál se uvažuje z vyzískaného kolejového lože v rámci SO 10-10-01 
Celkem: A+B+C=173.700 [D]</t>
  </si>
  <si>
    <t>Objem podkladního betonu pod úložným blokem U95 * délka nástupiště * počet hran 
(0,4*0,35*0,05)*27*20.378=0.378 [A]</t>
  </si>
  <si>
    <t>Podkladní vrstva z drceného kameniva 2/4mm pod dlažbu 
(90,749+18,150)*0,044.356=4.356 [A] 
Podkladní vrstva ze štěrkodrtě 0/32mm pod dlažbu 
(90,749+18,150)*0,1516.335=16.335 [B] 
Shodné podkladní vrstvy pod signální pásy (plocha * tl.) 
2,515*0,190.478=0.478 [C] 
Celkem: A+B+C=21.169 [D]</t>
  </si>
  <si>
    <t>Zřízení kolejového lože pod nástupištní hranou (odpovídá odtěženému objemu štěrku) 
10,810.8=10.800 [A]</t>
  </si>
  <si>
    <t>Nová dlažba - rezerva 20% k ploše předláždění 
90,749*0,218.15=18.150 [A]</t>
  </si>
  <si>
    <t>587206</t>
  </si>
  <si>
    <t>PŘEDLÁŽDĚNÍ KRYTU Z BETONOVÝCH DLAŽDIC SE ZÁMKEM</t>
  </si>
  <si>
    <t>Plocha rozebrání dlažby mezi deskami a její obnovení 
14,3509+43,2797+15,881173.512=73.512 [A] 
Plocha rozebrání dlažby mezi deskami a její obnovení v místě demolice objektu 
17,237717.238=17.238 [B] 
Celkem: A+B=90.750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</si>
  <si>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</si>
  <si>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Demontáž desek KS 145 Z kvůli plynulému navázání na stávající stav a opravě nástupištní hrany 
Hrana u koleje č. 101 
6+7+1+3+926=26.000 [A] 
Hrana u koleje č. 100 
23+528=28.000 [B] 
Celkem: A+B=54.000 [C]</t>
  </si>
  <si>
    <t>Demontáž desek KS 230 kvůli plynulému navázání na stávající stav a opravě nástupištní hrany 
Hrana u koleje č. 101 
44+3+9+10+22+36124=124.000 [A] 
Hrana u koleje č. 100 
10+7+10+3057=57.000 [B] 
Celkem: A+B=181.000 [C]</t>
  </si>
  <si>
    <t>Montáž desek KS 145 Z kvůli plynulému navázání na stávající stav a opravě nástupištní hrany 
Hrana u koleje č. 101 
6+7+1+3+926=26.000 [A] 
Hrana u koleje č. 100 
23+528=28.000 [B] 
Celkem: A+B=54.000 [C]</t>
  </si>
  <si>
    <t>Montáž desek KS 230 kvůli plynulému navázání na stávající stav a opravě nástupištní hrany 
Hrana u koleje č. 101 
44+3+9+10+22+36124=124.000 [A] 
Hrana u koleje č. 100 
10+7+10+3057=57.000 [B] 
Celkem: A+B=181.000 [C]</t>
  </si>
  <si>
    <t>Plocha cementové malty pro vyrovnání nástupištních desek u navázání na stávající stav a opravy nástupištní hrany (šířka tvárnice Tischer * počet přeskládaných desek) 
0,25*(181+54)58.75=58.750 [A]</t>
  </si>
  <si>
    <t>924363</t>
  </si>
  <si>
    <t>NÁSTUPIŠTĚ SUDOP PŘES 500 MM S U 95, ZADNÍ HRANA NA OPĚŘE Z DRTI S KONZOLOVÝMI DESKAMI 145 Z</t>
  </si>
  <si>
    <t>Délka rekonstruované části nástupiště (2 hrany) s deskami KS 145 (nové) 
Nové desky KS 145 Z a KS 145 ZP 
Hrana u koleje č. 101 
4+15=5.000 [A] 
Hrana u koleje č. 100 
4+15=5.000 [B] 
Celkem: A+B=10.000 [C]</t>
  </si>
  <si>
    <t>924364</t>
  </si>
  <si>
    <t>NÁSTUPIŠTĚ SUDOP PŘES 500 MM S U 95, ZADNÍ HRANA NA OPĚŘE Z DRTI S KONZOLOVÝMI DESKAMI 145 Z ZUŽITÉHO MATERIÁLU</t>
  </si>
  <si>
    <t>Délka rekonstruované části nástupiště (2 hrany) s deskami KS 145 (užité) 
Hrana u koleje č. 101 
55=5.000 [A] 
Hrana u koleje č. 100 
55=5.000 [B] 
Celkem: A+B=10.000 [C]</t>
  </si>
  <si>
    <t>Délka rekonstruované části nástupiště (2 hrany) s deskami KS 230 (nové) 
Nové desky KS 230-V levá a pravá 
Hrana u koleje č. 101 
1+12=2.000 [A] 
Hrana u koleje č. 100 
1+12=2.000 [B] 
Celkem: A+B=4.000 [C]</t>
  </si>
  <si>
    <t>Délka rekonstruované části nástupiště (2 hrany) s deskami KS 230 (užité) 
Hrana u koleje č. 101 
1515=15.000 [A] 
Hrana u koleje č. 100 
1515=15.000 [B] 
Celkem: A+B=30.000 [C]</t>
  </si>
  <si>
    <t>Nátěr podél nástupních hran a označení nástupnice 
27+27+3,257.2=57.200 [A]</t>
  </si>
  <si>
    <t>Plochy signálních pásů na nástupišti + rezerva 20 % 
(0,6695+0,6843+0,3702+0,3721)*1,22.515=2.515 [A]</t>
  </si>
  <si>
    <t>Počet přechodů mezi deskami KS 230 a KS145 * délka přechodu (1,45 m) 
4*1,455.8=5.800 [A]</t>
  </si>
  <si>
    <t>Odtěžené štěrkové lože pod nástupištní hranou na obou stranách (plocha * délka * počet hran) 
0,2*27*210.8=10.800 [A]</t>
  </si>
  <si>
    <t>Odvoz odtěženého štěrkového lože (do 20 km) 
10,8*20216=216.000 [A]</t>
  </si>
  <si>
    <t>Délka rozebrané části nástupiště (oboustranné nástupiště) 
27+2754=54.000 [A]</t>
  </si>
  <si>
    <t>981338</t>
  </si>
  <si>
    <t>DEMOLICE BUDOV CIHEL S PODÍLEM KONSTR DO 30%, ODVOZ DO 20KM</t>
  </si>
  <si>
    <t>M3OP</t>
  </si>
  <si>
    <t>Objem demolovaného objektu 
3,5*6,2*2,860.76=60.760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</si>
  <si>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</si>
  <si>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10-12-03</t>
  </si>
  <si>
    <t>ŽST Kolín, úprava nástupiště č. 3</t>
  </si>
  <si>
    <t>SO 10-12-03</t>
  </si>
  <si>
    <t>Odstraněná dlažba určená k odpadu (plocha * výška * obj. hmotnost) 
30,8449*0,06*2,54.627=4.627 [A] 
Konzolové desky určené k odpadu 
(2+2)*0,51+(5+5)*0,325.24=5.240 [B] 
Vybouraný podkladní beton (objem * obj. hmotnost) 
0,378*2,50.945=0.945 [C] 
Celkem: A+B+C=10.812 [D]</t>
  </si>
  <si>
    <t>Odkop (objem * objem. hm.) 
44*1,879.2=79.200 [A] 
Odstranění podkladních vrstev zpevněné plochy (celková plocha dlažby * tloušťka vrstev * objem. hm.) 
90,8489*0,19*1,831.07=31.070 [B] 
Celkem: A+B=110.270 [C]</t>
  </si>
  <si>
    <t>Odvoz nepoužitelných konzolových desek (hmotnost * 20 km) 
KS 230 
(2+2)*0,51*2040.8=40.800 [A] 
KS 145 
(5+5)*0,32*2064=64.000 [B] 
Celkem: A+B=104.800 [C]</t>
  </si>
  <si>
    <t>Plocha předlážděné části dlažby (odstranění stávajících podkladních vrstev) * tl. (0,04+0,15) m 
60,004*(0,04+0,15)11.401=11.401 [A]</t>
  </si>
  <si>
    <t>Přebytečná, popř. nepoužitelná dlažba nahrazená novou 
(Celková plocha vyjmuté dlažby - plocha obnovené dlažby) * tl. 0,25 m 
(90,8489-60,004)*0,257.711=7.711 [A]</t>
  </si>
  <si>
    <t>Zásyp nenamrzavým materiálem v místě rekonstruovaných částí nástupišť (plocha zásypu v řezu * délka úseku) 
V místě výtahové šachty 
(2,2+2,1)*3,515.05=15.050 [A] 
V místě schodiště 
(1,8+1,7)*9,031.5=31.500 [B] 
V místě nad podchodem a zbylých částí 
7,9*(8,25+4,0+2,25)114.55=114.550 [C] 
Materiál se uvažuje z vyzískaného kolejového lože v rámci SO 10-10-01 
Celkem: A+B+C=161.100 [D]</t>
  </si>
  <si>
    <t>Podkladní vrstva z drceného kameniva 2/4mm pod dlažbu 
(60,004+12,001)*0,042.88=2.880 [A] 
Podkladní vrstva ze štěrkodrtě 0/32mm pod dlažbu 
(60,004+12,001)*0,1510.801=10.801 [B] 
Shodné podkladní vrstvy pod signální pásy (plocha * tl.) 
1,645*0,190.313=0.313 [C] 
Celkem: A+B+C=13.994 [D]</t>
  </si>
  <si>
    <t>Nová dlažba - rezerva 20% k ploše předláždění 
60,004*0,212.001=12.001 [A]</t>
  </si>
  <si>
    <t>Plocha rozebrání dlažby mezi deskami a její obnovení 
12,4672+36,2251+11,312260.004=60.004 [A]</t>
  </si>
  <si>
    <t>Demontáž desek KS 145 Z kvůli plynulému navázání na stávající stav a opravě nástupištní hrany 
Hrana u koleje č. 102 
22+1234=34.000 [A] 
Hrana u koleje č. 104 
31+1041=41.000 [B] 
Celkem: A+B=75.000 [C]</t>
  </si>
  <si>
    <t>Demontáž desek KS 230 kvůli plynulému navázání na stávající stav a opravě nástupištní hrany 
Hrana u koleje č. 102 
25+8+233266=266.000 [A] 
Hrana u koleje č. 104 
10+39+1059=59.000 [B] 
Celkem: A+B=325.000 [C]</t>
  </si>
  <si>
    <t>Montáž desek KS 145 Z kvůli plynulému navázání na stávající stav a opravě nástupištní hrany 
Hrana u koleje č. 102 
22+1234=34.000 [A] 
Hrana u koleje č. 104 
31+1041=41.000 [B] 
Celkem: A+B=75.000 [C]</t>
  </si>
  <si>
    <t>Montáž desek KS 230 kvůli plynulému navázání na stávající stav a opravě nástupištní hrany 
Hrana u koleje č. 102 
25+8+233266=266.000 [A] 
Hrana u koleje č. 104 
10+39+1059=59.000 [B] 
Celkem: A+B=325.000 [C]</t>
  </si>
  <si>
    <t>Plocha cementové malty pro vyrovnání nástupištních desek u navázání na stávající stav a opravy nástupištní hrany (šířka tvárnice Tischer * počet přeskládaných desek) 
0,25*(325+75)100=100.000 [A]</t>
  </si>
  <si>
    <t>Délka rekonstruované části nástupiště (2 hrany) s deskami KS 145 (nové) 
Nové desky KS 145 Z a KS 145 ZP 
Hrana u koleje č. 102 
2+13=3.000 [A] 
Hrana u koleje č. 104 
2+13=3.000 [B] 
Celkem: A+B=6.000 [C]</t>
  </si>
  <si>
    <t>Délka rekonstruované části nástupiště (2 hrany) s deskami KS 145 (užité) 
Hrana u koleje č. 102 
77=7.000 [A] 
Hrana u koleje č. 104 
77=7.000 [B] 
Celkem: A+B=14.000 [C]</t>
  </si>
  <si>
    <t>Délka rekonstruované části nástupiště (2 hrany) s deskami KS 230 (nové) 
Nové desky KS 230, KS 230-V levá a pravá 
Hrana u koleje č. 102 
2+1+14=4.000 [A] 
Hrana u koleje č. 104 
2+1+14=4.000 [B] 
Celkem: A+B=8.000 [C]</t>
  </si>
  <si>
    <t>Délka rekonstruované části nástupiště (2 hrany) s deskami KS 230 (užité) 
Hrana u koleje č. 102 
1313=13.000 [A] 
Hrana u koleje č. 104 
1313=13.000 [B] 
Celkem: A+B=26.000 [C]</t>
  </si>
  <si>
    <t>Nátěr podél nástupních hran a označení nástupnice 
27+27+2,856.8=56.800 [A]</t>
  </si>
  <si>
    <t>Plochy signálních pásů na nástupišti + rezerva 20 % 
(0,5252+0,6066+0,0810+0,1582)*1,21.645=1.645 [A]</t>
  </si>
  <si>
    <t xml:space="preserve">  SO 10-12-04</t>
  </si>
  <si>
    <t>ŽST Kolín, úprava nástupiště č. 4</t>
  </si>
  <si>
    <t>SO 10-12-04</t>
  </si>
  <si>
    <t>Odstraněná dlažba určená k odpadu (plocha * výška * obj. hmotnost) 
34,0891*0,06*2,55.113=5.113 [A] 
Konzolové desky, úložné bloky, tvárnice a výplňové desky určené k odpadu 
(2+3)*0,51+(2+3)*0,195+(2+3)*0,149+2*(2+3)*0,0474.74=4.740 [B] 
Vybouraný podkladní beton (objem * obj. hmotnost) 
0,658*2,51.645=1.645 [C] 
Celkem: A+B+C=11.498 [D]</t>
  </si>
  <si>
    <t>Odtěžené štěrkové lože (objem * objem. hm.) 
18,8*2,037.6=37.600 [A]</t>
  </si>
  <si>
    <t>Odkop (objem * objem. hm.) 
84*1,8151.2=151.200 [A] 
Odstranění podkladních vrstev zpevněné plochy (celková plocha dlažby * tloušťka vrstev * objem. hm.) 
106,3171*0,19*1,836.36=36.360 [B] 
Celkem: A+B=187.560 [C]</t>
  </si>
  <si>
    <t>Odvoz nepoužitelných konzolových desek, úložných bloků, tvárnic a výplňových desek z rozebraného nástupiště(hmotnost * 20 km) 
KS 230 
(2+3)*0,51*2051=51.000 [A] 
Úložné bloky U95 
(2+3)*0,195*2019.5=19.500 [B] 
Tvárnice Tischer 
(2+3)*0,149*2014.9=14.900 [C] 
Výplňové desky KZD 
2*(2+3)*0,047*209.4=9.400 [D] 
Celkem: A+B+C+D=94.800 [E]</t>
  </si>
  <si>
    <t>Plocha předlážděné části dlažby (odstranění stávajících podkladních vrstev) * tl. (0,04+0,15) m 
72,228*(0,04+0,15)13.723=13.723 [A]</t>
  </si>
  <si>
    <t>Přebytečná, popř. nepoužitelná dlažba nahrazená novou 
(Celková plocha vyjmuté dlažby - plocha obnovené dlažby) * tl. 0,25 m 
(106,3171-72,228)*0,258.522=8.522 [A]</t>
  </si>
  <si>
    <t>Odstranění násypového materiálu mezi nástupištěm a podchodem (v délce cca 10 m) 
1*1010=10.000 [A] 
Odstranění násypového materiálu pod nástupištěm mimo podchod 
1,0*2*3774=74.000 [B] 
Celkem: A+B=84.000 [C]</t>
  </si>
  <si>
    <t>Zásyp nenamrzavým materiálem v místě rekonstruovaných částí nástupišť (plocha zásypu v řezu * délka úseku) 
V místě výtahové šachty 
(1,6+1,5)*3,09.3=9.300 [A] 
V místě schodiště 
(1,4+1,3)*9,024.3=24.300 [B] 
V místě nad podchodem a zbylých částí 
5,7*(8,25+2,25+4,50)+2*1,0*20125.5=125.500 [C] 
Materiál se uvažuje z vyzískaného kolejového lože v rámci SO 10-10-01 
Celkem: A+B+C=159.100 [D]</t>
  </si>
  <si>
    <t>Objem podkladního betonu pod úložným blokem U95 * délka nástupiště * počet hran 
(0,4*0,35*0,05)*47*20.658=0.658 [A]</t>
  </si>
  <si>
    <t>Podkladní vrstva z drceného kameniva 2/4mm pod dlažbu 
(72,228+14,446)*0,043.467=3.467 [A] 
Podkladní vrstva ze štěrkodrtě 0/32mm pod dlažbu 
(72,228+14,446)*0,1513.001=13.001 [B] 
Shodné podkladní vrstvy pod signální pásy (plocha * tl.) 
3,222*0,190.612=0.612 [C] 
Celkem: A+B+C=17.080 [D]</t>
  </si>
  <si>
    <t>Zřízení kolejového lože pod nástupištní hranou (odpovídá odtěženému objemu štěrku) 
18,818.8=18.800 [A]</t>
  </si>
  <si>
    <t>Nová dlažba - rezerva 20% k ploše předláždění 
72,228*0,214.446=14.446 [A]</t>
  </si>
  <si>
    <t>Plocha rozebrání dlažby mezi deskami a její obnovení 
12,1318+35,0391+25,057072.228=72.228 [A]</t>
  </si>
  <si>
    <t>Demontáž desek KS 145 Z kvůli plynulému navázání na stávající stav a opravě nástupištní hrany 
Hrana u koleje č. 110 
88=8.000 [A] 
Hrana u koleje č. 112 
11+1021=21.000 [B] 
Celkem: A+B=29.000 [C]</t>
  </si>
  <si>
    <t>Demontáž desek KS 230 kvůli plynulému navázání na stávající stav a opravě nástupištní hrany 
Hrana u koleje č. 110 
22=2.000 [A] 
Hrana u koleje č. 112 
10+1323=23.000 [B] 
Celkem: A+B=25.000 [C]</t>
  </si>
  <si>
    <t>Montáž desek KS 145 Z kvůli plynulému navázání na stávající stav a opravě nástupištní hrany 
Hrana u koleje č. 110 
88=8.000 [A] 
Hrana u koleje č. 112 
11+1021=21.000 [B] 
Celkem: A+B=29.000 [C]</t>
  </si>
  <si>
    <t>Montáž desek KS 230 kvůli plynulému navázání na stávající stav a opravě nástupištní hrany 
Hrana u koleje č. 110 
22=2.000 [A] 
Hrana u koleje č. 112 
10+1323=23.000 [B] 
Celkem: A+B=25.000 [C]</t>
  </si>
  <si>
    <t>Plocha cementové malty pro vyrovnání nástupištních desek u navázání na stávající stav a opravy nástupištní hrany (šířka tvárnice Tischer * počet přeskládaných desek) 
0,25*(25+29)13.5=13.500 [A]</t>
  </si>
  <si>
    <t>Délka rekonstruované části nástupiště (2 hrany) s deskami KS 145 (nové) 
Nové desky KS 145 Z a KS 145 ZP 
Hrana u koleje č. 110 
12+214=14.000 [A] 
Hrana u koleje č. 112 
13+215=15.000 [B] 
Celkem: A+B=29.000 [C]</t>
  </si>
  <si>
    <t>Délka rekonstruované části nástupiště (2 hrany) s deskami KS 145 (užité) 
Hrana u koleje č. 110 
1010=10.000 [A] 
Hrana u koleje č. 112 
1111=11.000 [B] 
Celkem: A+B=21.000 [C]</t>
  </si>
  <si>
    <t>Délka rekonstruované části nástupiště (2 hrany) s deskami KS 230 (užité) 
Hrana u koleje č. 110 
2323=23.000 [A] 
Hrana u koleje č. 112 
2121=21.000 [B] 
Celkem: A+B=44.000 [C]</t>
  </si>
  <si>
    <t>Nátěr podél nástupních hran a označení nástupnice 
47+47+2,096=96.000 [A]</t>
  </si>
  <si>
    <t>Plochy signálních pásů na nástupišti + rezerva 20 % 
(0,8755+0,8223+0,5190+0,4686)*1,23.222=3.222 [A]</t>
  </si>
  <si>
    <t>Počet přechodů mezi deskami KS 230 a KS145 * délka přechodu (1,45 m) 
9*1,4513.05=13.050 [A]</t>
  </si>
  <si>
    <t>Odtěžené štěrkové lože pod nástupištní hranou na obou stranách (plocha * délka * počet hran) 
0,2*47*218.8=18.800 [A]</t>
  </si>
  <si>
    <t>Odvoz odtěženého štěrkového lože (do 20 km) 
18,8*20376=376.000 [A]</t>
  </si>
  <si>
    <t>Délka rozebrané části nástupiště (oboustranné nástupiště) 
47+4794=94.000 [A]</t>
  </si>
  <si>
    <t xml:space="preserve">  SO 10-12-05</t>
  </si>
  <si>
    <t>ŽST Kolín, úprava nástupiště č. 5</t>
  </si>
  <si>
    <t>SO 10-12-05</t>
  </si>
  <si>
    <t>Odstraněná dlažba určená k odpadu (plocha * výška * obj. hmotnost) 
41,5351*0,06*2,56.23=6.230 [A] 
Konzolové desky, úložné bloky, tvárnice a výplňové desky určené k odpadu 
1*0,51+1*0,195+1*0,149+2*1*0,0470.948=0.948 [B] 
Vybouraný podkladní beton (objem * obj. hmotnost) 
0,378*2,50.945=0.945 [C] 
Celkem: A+B+C=8.123 [D]</t>
  </si>
  <si>
    <t>Odkop (objem * objem. hm.) 
44*1,879.2=79.200 [A] 
Odstranění podkladních vrstev zpevněné plochy (celková plocha dlažby * tloušťka vrstev * objem. hm.) 
93,7451*0,19*1,832.061=32.061 [B] 
Celkem: A+B=111.261 [C]</t>
  </si>
  <si>
    <t>Odvoz nepoužitelných konzolových desek, úložných bloků, tvárnic a výplňových desek z rozebraného nástupiště(hmotnost * 20 km) 
KS 230 
1*0,51*2010.2=10.200 [A] 
Úložné bloky U95 
1*0,195*203.9=3.900 [B] 
Tvárnice Tischer 
1*0,149*202.98=2.980 [C] 
Výplňové desky KZD 
2*1*0,047*201.88=1.880 [D] 
Celkem: A+B+C+D=18.960 [E]</t>
  </si>
  <si>
    <t>Plocha předlážděné části dlažby (odstranění stávajících podkladních vrstev) * tl. (0,04+0,15) m 
52,210*(0,04+0,15)9.92=9.920 [A]</t>
  </si>
  <si>
    <t>Přebytečná, popř. nepoužitelná dlažba nahrazená novou 
(Celková plocha vyjmuté dlažby - plocha obnovené dlažby) * tl. 0,25 m 
(93,7451-52,210)*0,2510.384=10.384 [A]</t>
  </si>
  <si>
    <t>Zásyp nenamrzavým materiálem v místě rekonstruovaných částí nástupišť (plocha zásypu v řezu * délka úseku) 
V místě výtahové šachty 
(1,8+1,7)*3,010.5=10.500 [A] 
V místě schodiště 
(1,4+1,3)*9,024.3=24.300 [B] 
V místě nad podchodem a zbylých částí 
6,3*(8,25+2,75+4,0)94.5=94.500 [C] 
Materiál se uvažuje z vyzískaného kolejového lože v rámci SO 10-10-01 
Celkem: A+B+C=129.300 [D]</t>
  </si>
  <si>
    <t>Podkladní vrstva z drceného kameniva 2/4mm pod dlažbu 
(52,210+10,442)*0,042.506=2.506 [A] 
Podkladní vrstva ze štěrkodrtě 0/32mm pod dlažbu 
(52,210+10,442)*0,159.398=9.398 [B] 
Shodné podkladní vrstvy pod signální pásy (plocha * tl.) 
2,574*0,190.489=0.489 [C] 
Celkem: A+B+C=12.393 [D]</t>
  </si>
  <si>
    <t>Nová dlažba - rezerva 20% k ploše předláždění 
52,210*0,210.442=10.442 [A]</t>
  </si>
  <si>
    <t>Plocha rozebrání dlažby mezi deskami a její obnovení 
12,5893+29,5070+10,113752.21=52.210 [A]</t>
  </si>
  <si>
    <t>Demontáž desek KS 145 Z kvůli plynulému navázání na stávající stav a opravě nástupištní hrany 
Hrana u koleje č. 114 
6+814=14.000 [A] 
Hrana u koleje č. 116 
1010=10.000 [B] 
Celkem: A+B=24.000 [C]</t>
  </si>
  <si>
    <t>Demontáž desek KS 230 kvůli plynulému navázání na stávající stav a opravě nástupištní hrany 
Hrana u koleje č. 114 
160+2+10172=172.000 [A] 
Hrana u koleje č. 116 
10+10+1131=31.000 [B] 
Celkem: A+B=203.000 [C]</t>
  </si>
  <si>
    <t>Montáž desek KS 145 Z kvůli plynulému navázání na stávající stav a opravě nástupištní hrany 
Hrana u koleje č. 114 
6+814=14.000 [A] 
Hrana u koleje č. 116 
1010=10.000 [B] 
Celkem: A+B=24.000 [C]</t>
  </si>
  <si>
    <t>Montáž desek KS 230 kvůli plynulému navázání na stávající stav a opravě nástupištní hrany 
Hrana u koleje č. 114 
160+2+10172=172.000 [A] 
Hrana u koleje č. 116 
10+10+1131=31.000 [B] 
Celkem: A+B=203.000 [C]</t>
  </si>
  <si>
    <t>Plocha cementové malty pro vyrovnání nástupištních desek u navázání na stávající stav a opravy nástupištní hrany (šířka tvárnice Tischer * počet přeskládaných desek) 
0,25*(203+24)56.75=56.750 [A]</t>
  </si>
  <si>
    <t>Délka rekonstruované části nástupiště (2 hrany) s deskami KS 145 (nové) 
Nové desky KS 145 Z a KS 145 ZP 
Hrana u koleje č. 114 
12+214=14.000 [A] 
Hrana u koleje č. 116 
3+14=4.000 [B] 
Celkem: A+B=18.000 [C]</t>
  </si>
  <si>
    <t>Délka rekonstruované části nástupiště (2 hrany) s deskami KS 230 (nové) 
Nové desky KS 230, KS 230-V levá a pravá 
Hrana u koleje č. 116 
7+1+19=9.000 [A]</t>
  </si>
  <si>
    <t>Délka rekonstruované části nástupiště (2 hrany) s deskami KS 230 (užité) 
Hrana u koleje č. 114 
1313=13.000 [A] 
Hrana u koleje č. 116 
1414=14.000 [B] 
Celkem: A+B=27.000 [C]</t>
  </si>
  <si>
    <t>Nátěr podél nástupních hran a označení nástupnice 
27+27+2,456.4=56.400 [A]</t>
  </si>
  <si>
    <t>Plochy signálních pásů na nástupišti + rezerva 20 % 
(0,7307+0,1552+0,5402+0,7193)*1,22.574=2.574 [A]</t>
  </si>
  <si>
    <t>Počet přechodů mezi deskami KS 230 a KS145 * délka přechodu (1,45 m) 
6*1,458.7=8.700 [A]</t>
  </si>
  <si>
    <t>E.1.4</t>
  </si>
  <si>
    <t>Mosty, propustky, zdi</t>
  </si>
  <si>
    <t xml:space="preserve">  SO 10-20-01</t>
  </si>
  <si>
    <t>Železniční most v ev. km 347,777 (technologický podchod)</t>
  </si>
  <si>
    <t>SO 10-20-01</t>
  </si>
  <si>
    <t>18-I</t>
  </si>
  <si>
    <t>položka č. 131738 * 1,8t/m3 
3802,887*1,86845.197=6 845.197 [A]</t>
  </si>
  <si>
    <t>viz položka č. 966168 * 2,4t/m3 
2749,35*2,46598.44=6 598.440 [A]</t>
  </si>
  <si>
    <t>015420</t>
  </si>
  <si>
    <t>POPLATKY ZA LIKVIDACŮ ODPADŮ NEKONTAMINOVANÝCH - 17 06 04  ZBYTKY IZOLAČNÍCH MATERIÁLŮ</t>
  </si>
  <si>
    <t>hydroizolace a původní kabeláže 
předpoklad 
1010=10.000 [A]</t>
  </si>
  <si>
    <t>027411</t>
  </si>
  <si>
    <t>PROVIZORNÍ MOSTY - MONTÁŽ</t>
  </si>
  <si>
    <t>Mostní provizorium délky 13m a šířky 2,320m * počet 
13*2,320*2=60.320 [A] 
Mostní provizorium délky 15m a šířky 2,320m * počet 
15*2,320*2=69.600 [B] 
Celkem: A+B=129.920 [C]</t>
  </si>
  <si>
    <t>zahrnuje veškeré náklady spojené s objednatelem požadovanými zařízeními</t>
  </si>
  <si>
    <t>027412</t>
  </si>
  <si>
    <t>PROVIZORNÍ MOSTY - NÁJEMNÉ</t>
  </si>
  <si>
    <t>KPLMĚSÍC</t>
  </si>
  <si>
    <t>3,5 měsíce doba trvání jedné etapy, každé provizorium půjčené dvě etapy 
3,5*2+3,5*214=14.000 [A]</t>
  </si>
  <si>
    <t>027413</t>
  </si>
  <si>
    <t>PROVIZORNÍ MOSTY - DEMONTÁŽ</t>
  </si>
  <si>
    <t>viz položka č. 027411 
Mostní provizorium délky 13m a šířky 2,320m * počet 
13*2,320*2=60.320 [A] 
Mostní provizorium délky 15m a šířky 2,320m * počet 
15*2,320*2=69.600 [B] 
Celkem: A+B=129.920 [C]</t>
  </si>
  <si>
    <t>11514</t>
  </si>
  <si>
    <t>ČERPÁNÍ VODY DO 4000 L/MIN</t>
  </si>
  <si>
    <t>Předpoklad čerpání po celou dobu výstavby po dobu 24h denně na nástupišti č. 1 a podél ulice starokolísnké 
4*90*248640=8 640.000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</si>
  <si>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</si>
  <si>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</si>
  <si>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</si>
  <si>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měřeno digitálně - příčný řez * šířka 
Nástupiště č. 2 - šířka 5,82m 
(41,7+7,8)*5,82288.09=288.090 [A] 
Nástupiště č. 3 - šířka 5,3m 
(39,7+7,9)*5,3252.28=252.280 [B] 
Nástupiště č. 4 - šířka 4,85m 
(42,7+3)*4,85221.645=221.645 [C] 
Nástupiště č. 5 - šířka 5,24m 
(43,3+3)*5,24242.612=242.612 [D] 
Starokolísnká - šířka 8,1 
181,2*8,11467.72=1 467.720 [E] 
mezi starokolínskou a nástup. č. 5 - délka  9,1m 
37,4*9,1340.34=340.340 [F] 
u mostních provizorií 
20,89*(8,3+6,6)311.261=311.261 [G] 
mezi nástupišti 
17,44*(13,33+9,9+15,7)678.939=678.939 [H] 
Celkem: A+B+C+D+E+F+G+H=3 802.887 [I]</t>
  </si>
  <si>
    <t>měřeno digitálně - příčný řez * šířka (prostor mezi vanou a pažením 
Nástupiště č. 2 - šířka 2*1,2 
(8,31+33,2+8,1+33)*2,4198.264=198.264 [A] 
Nástupiště č. 3 - šířka 2*1,2m 
(70,3)*2,4168.72=168.720 [B] 
Nástupiště č. 4 - šířka 2*1,2m 
(81)*2,4194.4=194.400 [C] 
Nástupiště č. 5 - šířka 2*1,0m 
(80)*2,0160=160.000 [D] 
Starokolísnká - šířka 2,*0,9 
181,2*1,8326.16=326.160 [E] 
u mostních provizorií 
10*(8,3+6,6)149=149.000 [F] 
mezi nástupišti 
6,4*(13,33+9,9+15,7+9,1)307.392=307.392 [G] 
Celkem: A+B+C+D+E+F+G=1 503.936 [H]</t>
  </si>
  <si>
    <t>22694</t>
  </si>
  <si>
    <t>ZÁPOROVÉ PAŽENÍ Z KOVU DOČASNÉ</t>
  </si>
  <si>
    <t>Viz tabulka zápor 
počet * délka 
zápory 117kg/m 
(22*10+23*8,2+21*7,7+143*6,15+4*4,45+3,85*15)*117/1000178.46=178.460 [A] 
převázky 37,6kg/m resp 58,8kg/m 
((8*1,7+63*1,9+24*2,1)*37,6+(6*1,5+1,9*76)*58,8)/100015.927=15.927 [B] 
Celkem: A+B=194.387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</si>
  <si>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</si>
  <si>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</si>
  <si>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</si>
  <si>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obrys jámy (viz půdorys) * výška 
hrana směrem na Pardubice 
(1,2+20,7+3,8+5,1+3,7+10,17+3,6+5,1+3,4+21,2+4,7+4,7+10,3+4,7+4,7+11,1+19,6)*4551.08=551.080 [A] 
hrana směrem na Prahu 
(17,1+4,8+4,7+9,6+4,5+4,8+20,2+4,4+6,6+4,4+8,5+4,4+6,5+9,3+7,1)*4,0467.6=467.600 [B] 
zadní hrana 
(15,1+22)*4148.4=148.400 [C] 
Celkem: A+B+C=1 167.080 [D]</t>
  </si>
  <si>
    <t>položka zahrnuje osazení pažin bez ohledu na druh, jejich opotřebení a jejich odstranění</t>
  </si>
  <si>
    <t>26114</t>
  </si>
  <si>
    <t>VRTY PRO KOTVENÍ, INJEKTÁŽ A MIKROPILOTY NA POVRCHU TŘ. I D DO 200MM</t>
  </si>
  <si>
    <t>Vrty pro kotvy - viz tabulka kotev 
počet kotev * délka včetně kořene 
28*14+28*14+48*10+12*10+52*11+9*122064=2 064.000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</si>
  <si>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</si>
  <si>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264116</t>
  </si>
  <si>
    <t>VRTY PRO PILOTY TŘ. I D DO 400MM</t>
  </si>
  <si>
    <t>vrty pro zápory  - viz tabulka 
počet * délka 
22*10+23*8,2+21*7,7+143*6,15+4*4,45+15*3,851525.3=1 525.300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</si>
  <si>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</si>
  <si>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286582R</t>
  </si>
  <si>
    <t>KOTVY OCEL INJEKTOVANÉ PŘEDPÍNÉ DÉLKY DO 10M ÚNOS DO 100KN</t>
  </si>
  <si>
    <t>Viz tabulka kotev 
4848=48.000 [A]</t>
  </si>
  <si>
    <t>Zahrnuje kompletní dodávku kotev délky od 9,01m do 10,00m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</si>
  <si>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286583R</t>
  </si>
  <si>
    <t>KOTVY OCEL INJEKTOVANÉ PŘEDPÍNÉ DÉLKY DO 10M ÚNOS DO 150KN</t>
  </si>
  <si>
    <t>Viz tabulka kotev 
28+5280=80.000 [A]</t>
  </si>
  <si>
    <t>Zahrnuje kompletní dodávku kotev délky od 9,01m do 10,00m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</si>
  <si>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286584R</t>
  </si>
  <si>
    <t>KOTVY OCEL INJEKTOVANÉ  PŘEDPÍNÉ DÉLKY DO 10M ÚNOS DO 200KN</t>
  </si>
  <si>
    <t>viz tabulka kotev 
28+12+9=49.000 [A]</t>
  </si>
  <si>
    <t>Zahrnuje kompletní dodávku kotev délky od 9,01m do 10,00m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</si>
  <si>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ochrana izolace , gramáž dle SVI 
položka č. 711322 / 3 
5504,286/31834.762=1 834.762 [A] 
položka č. 711212 
1854,9861854.986=1 854.986 [B] 
Celkem: A+B=3 689.748 [C]</t>
  </si>
  <si>
    <t>28659</t>
  </si>
  <si>
    <t>PŘÍPL ZA DALŠÍ 1M PRO KOTVY OCEL INJEKTOVANÉ DÉLKY PŘES 10M</t>
  </si>
  <si>
    <t>Kotvy do 150KN 
4*28+1*52=164.000 [A] 
Kotvy do 200KN 
4*28+2*9=130.000 [B] 
Celkem: A+B=294.000 [C]</t>
  </si>
  <si>
    <t>příplatek obsahuje ztížené provádění kotev delších než 10m za každý 1,0m.</t>
  </si>
  <si>
    <t>003</t>
  </si>
  <si>
    <t>Svislé konstrukce</t>
  </si>
  <si>
    <t>348175</t>
  </si>
  <si>
    <t>ZÁBRADLÍ Z DÍLCŮ KOVOVÝCH ŽÁROVĚ STŘÍKANÉ KOVEM S NÁTĚREM</t>
  </si>
  <si>
    <t>Součet hmotnostní zábradlí 
716,6+807,5+798,1+773,6+783,6+151,8+146,54177.7=4 177.700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</si>
  <si>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</si>
  <si>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389324</t>
  </si>
  <si>
    <t>MOSTNÍ RÁMOVÉ KONSTR ZE ŽELEZOBETONU DO C25/30</t>
  </si>
  <si>
    <t>viz výkresy tvaru 
49,85+104,1+35,2+68+13,5+72,3+12,5+22+22+35,2+75,2+13,75+76,5+14,75+35,2+60,5710.55=710.550 [A]</t>
  </si>
  <si>
    <t>389325</t>
  </si>
  <si>
    <t>MOSTNÍ RÁMOVÉ KONSTRUKCE ZE ŽELEZOBETONU C30/37</t>
  </si>
  <si>
    <t>viz výkresy tvaru 
67,70+37,47+23,27+18,64+17,22+26,57+67,0+148,68+27,0+148,68+25,23+43,1+43,1+67,0+162,64+29,4+167,3+31,01+67,0+151,511369.52=1 369.520 [A] 
zídka 
9,15+1,5510.7=10.700 [B] 
Celkem: A+B=1 380.220 [C]</t>
  </si>
  <si>
    <t>389365</t>
  </si>
  <si>
    <t>VÝZTUŽ MOSTNÍ RÁMOVÉ KONSTRUKCE Z OCELI 10505, B500B</t>
  </si>
  <si>
    <t>podhod 
300=300.000 [A] 
vana - viz výkresy výztuže 
3,436+1,658+7,029+2,515+5,923+1,036+5,906+0,994+1,640+1,640+2,515+6,6441+1,121+6,533+1,121+2,215+4,816=56.742 [B] 
zídka 
0.488=0.488 [C] 
Celkem: A+B+C=357.230 [D]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</si>
  <si>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</si>
  <si>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72410</t>
  </si>
  <si>
    <t>ČERPADLA</t>
  </si>
  <si>
    <t>v každé jímce dvojice čerpadel 
u výtahů 
5*210=10.000 [A] 
koncová jímka 
22=2.000 [B] 
Celkem: A+B=12.000 [C]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</si>
  <si>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</si>
  <si>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41194</t>
  </si>
  <si>
    <t>STROPY Z KOVU</t>
  </si>
  <si>
    <t>Strop v podchodu - kazetový hliníkový dle vizualizace včetně  závěsů 
hliníkový podhled tl. max 5 mm s průměrnou objemovou tíhou vč. závěsů 3,0t/m3 
šířka podchod * délka podchodu * tl. 
6*(90,110+1,0+0,3+0,8)*0,005*3,08.299=8.299 [A]</t>
  </si>
  <si>
    <t>45131A</t>
  </si>
  <si>
    <t>PODKLADNÍ A VÝPLŇOVÉ VRSTVY Z PROSTÉHO BETONU C20/25</t>
  </si>
  <si>
    <t>přebetonová zpětného spoje 
výška 300mm délka 650mm 
obvod schodiště * šířka * délka 
0,65*0,3*(1,1*2+5,50+4,15*2+4,8+4,15*2+4,4+3,93*2+3,6+4,05*2+4,0)11.127=11.127 [A]</t>
  </si>
  <si>
    <t>451323</t>
  </si>
  <si>
    <t>PODKL A VÝPLŇ VRSTVY ZE ŽELEZOBET DO C16/20</t>
  </si>
  <si>
    <t>Podkladní beton pod vanou viz výkresy tvaru 
12+33,62+16,5+4,5+16,2+4+6+6+9,5+9,5+18,5+4,75+18,75+5,2+9,5+17,2191.72=191.720 [A] 
Pod zídkou - viz výkres tvaru 
0,4+1,41.8=1.800 [B] 
pod schodištěm - šířka * délka * 150mm 
0,15*(1,1*5,50+4,15*4,8+*4,15*4,4+3,93*3,6+4,05*4,0 
Spadový beton v jímkách 
plocha jímky * 150mm 
0,8*0,15*(1,750+2*2,35+2,2*2)+0,8*6*0,152.022=2.022 [C] 
Vyrovnávající beton podchodu na dně 
půdorys podchodu * 150mm 
560*0,1584=84.000 [D] 
Celkem: A+B+C+D=279.542 [E]</t>
  </si>
  <si>
    <t>451324</t>
  </si>
  <si>
    <t>PODKL A VÝPLŇ VRSTVY ZE ŽELEZOBET DO C25/30</t>
  </si>
  <si>
    <t>dno vany, trvá ochrana 50mm 
((7,34*7,74+5*0,94+2,8*4,5)+(8,65*4,840)+(3,640*10,536+9,533+10,035+9,73)+8*7,14*3+(12,6*3,075+11,5*3,765)+(7,1*3,04)+(12,5*3,075+11,47*3,765)+(7,0*2,640)+(5*7,14)+(13,56*3,075+12,44*3,765)+(6,39*3,440)+(13,9*3,075+12,8*3,765)+(7,0*3,840)+(7,0*3,840))*0,0542.481=42.481 [A] 
strop podchodu v celé délce, tvrdá ochrana 50mm 
9,0*106*0,0547.7=47.700 [B] 
na podkladním betonu tvrdá ochrana 50mm 
(1,1*5,50+4,15*4,8+4,15*4,4+3,93*3,6+4,05*4,0)*0,053.729=3.729 [C] 
Celkem: A+B+C=93.910 [D]</t>
  </si>
  <si>
    <t>451365</t>
  </si>
  <si>
    <t>VÝZTUŽ PODKL VRSTEV Z OCELI 10505, B500B</t>
  </si>
  <si>
    <t>do podkladního betonu síť 4-100/100 2,0kg/m2 
položka č. 451323 / 150mm+20% překryv, dvě sítě 
279,542/0,15*2,0*1,2/10004.473=4.473 [A] 
Do tvrdé ochrany SVI předpoklad síť 7,9kg/m2 
položka č. 451324 / 50mm+20% překryv, jedna sítě 
93,910/0,05*1,2*7,9/100017.805=17.805 [B] 
Celkem: A+B=22.278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</si>
  <si>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</si>
  <si>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465512</t>
  </si>
  <si>
    <t>DLAŽBY Z LOMOVÉHO KAMENE NA MC</t>
  </si>
  <si>
    <t>Pochozí povrch podchodu - žula odstín dle vizualizace + 10% 
půdorys podchodu - šířka podchod * délka podchodu * tl. 
6*(90,110+1,0+0,3+0,8)*0,030*1,118.258=18.258 [A] 
rozměry stupňů (výška * šířka)* šířka schodiště*počet stupňů 
((0,159+0,3)*4,0*24+(0,160+0,3)*3,2*30+(0,160+0,3)*2,8*30+(0,160+0,3)*2,0*30+(0,157+0,3)*2,4*30+(0,156+0,3)*4,0*22)*1,1*0,037.507=7.507 [B] 
13cm sokl po obvodě podchodu 
(6+6+2*(90,11+1,0+0,3+0,8))*0,03*1,1*0,130.843=0.843 [C] 
na schodištích rozměry stupňů (výška * šířka)* 13cm*počet stupňů 
((0,159+0,3)*24+(0,160+0,3)*30+(0,160+0,3)*30+(0,160+0,3)*30+(0,157+0,3)*30+(0,156+0,3)*22)*1,1*0,03*0,130.327=0.327 [D] 
Na přístupovém chodníku - půdorys 
41,3*3,0*0,03*1,14.089=4.089 [E] 
Na přístupovém chodníku - lem 
41,3*2*0,03*0,13*1,10.354=0.354 [F] 
před schodišti a výtahem 1nást 
(0,5*(3,2+2,8+2,0+2,4+4,0)+4*1,6)*0,03*1,10.449=0.449 [G] 
Lem u schodišť a výtahu na 1 nástupišti 
(0,5*2*5+4+1,6*2)*0,03*1,10.403=0.403 [H] 
Celkem: A+B+C+D+E+F+G+H=32.230 [I]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</si>
  <si>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</si>
  <si>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87327</t>
  </si>
  <si>
    <t>POTRUBÍ Z TRUB PLASTOVÝCH TLAKOVÝCH SVAŘOVANÝCH DN DO 100MM</t>
  </si>
  <si>
    <t>Vývod z podchodu 
předpoklad 10m 
1010=10.000 [A] 
vývod z víjmek 
předpoklad 5m 
5*525=25.000 [B] 
Celkem: A+B=35.000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</si>
  <si>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</si>
  <si>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914131</t>
  </si>
  <si>
    <t>DOPRAVNÍ ZNAČKY ZÁKLADNÍ VELIKOSTI OCELOVÉ FÓLIE TŘ 2 - DODÁVKA A MONTÁŽ</t>
  </si>
  <si>
    <t>A15 - Práce 
22=2.000 [A]</t>
  </si>
  <si>
    <t>položka zahrnuje:  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</si>
  <si>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</si>
  <si>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</si>
  <si>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</si>
  <si>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</si>
  <si>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</si>
  <si>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</si>
  <si>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 dnů uzavírky 100 - 2*2 ks 
100*2*2400=400.000 [A]</t>
  </si>
  <si>
    <t>položka zahrnuje sazbu za pronájem dopravních značek a zařízení, počet jednotek je určen jako součin počtu značek a počtu dní použití</t>
  </si>
  <si>
    <t>916341</t>
  </si>
  <si>
    <t>SMĚROVACÍ DESKY Z4 JEDNOSTR S FÓLIÍ TŘ 2 - DOD A MONTÁŽ</t>
  </si>
  <si>
    <t>Dopravně inženýrská opatření 
Z4 -4ks 
44=4.000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</si>
  <si>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</si>
  <si>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916342</t>
  </si>
  <si>
    <t>SMĚROV DESKY Z4 JEDNOSTR S FÓLIÍ TŘ 2 - MONTÁŽ S PŘESUNEM</t>
  </si>
  <si>
    <t>Při změně dopravně inženýrských opatření 
44=4.000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</si>
  <si>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</si>
  <si>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916343</t>
  </si>
  <si>
    <t>SMĚROVACÍ DESKY Z4 JEDNOSTR S FÓLIÍ TŘ 2 - DEMONTÁŽ</t>
  </si>
  <si>
    <t>Položka zahrnuje odstranění, demontáž a odklizení zařízení s odvozem na předepsané místo</t>
  </si>
  <si>
    <t>916349</t>
  </si>
  <si>
    <t>SMĚROVACÍ DESKY Z4 JEDNOSTR S FÓLIÍ TŘ 2 - NÁJEMNÉ</t>
  </si>
  <si>
    <t>Nájemné Z4 
100dní - 2*2ks 
100*4*31200=1 200.000 [A]</t>
  </si>
  <si>
    <t>položka zahrnuje sazbu za pronájem zařízení. Počet měrných jednotek se určí jako součin počtu zařízení a počtu dní použití.</t>
  </si>
  <si>
    <t>923890R</t>
  </si>
  <si>
    <t>ŠIKMÝ ŽLUTÝ BEZPEČNOSTNÍ NÁTĚR</t>
  </si>
  <si>
    <t>Nátěr na schodišti šířky 100mm - 4ks na schodiště 
šířka schodiště * počet kusů * šířka 
(4,0+3,2+2,8+2,0+2,15+3,75)*4*0,17.16=7.160 [A]</t>
  </si>
  <si>
    <t>1. Položka obsahuje:  
 – úpravy podkladu (odmaštění, odrezivění, odstranění starých nátěrů a nečistot) a jeho vyspravení  
 – provedení nátěru (i různobarevného) včetně základních nátěrů předepsaným postupem a při splnění všech požadavků daných technologickým předpisem  
2. Položka neobsahuje:  
 X  
3. Způsob měření:  
Měří se plocha kompletního nátěru v metrech čtverečních.</t>
  </si>
  <si>
    <t>931241R</t>
  </si>
  <si>
    <t>VLOŽKA DILATAČ SPAR</t>
  </si>
  <si>
    <t>měřen vnější  obvod dílu 
Podchod 
přímá část - počet spár * obvod 
(6,8*2+3,725*2)*10210.5=210.500 [A] 
Schodiště - obvod 
(3,955*2+3,8*2)+(3,955*2+3,3*2)+(3,950*2+2,6*2)+(3,960*2+2*3)+(4,5+5,15+6,105)72.795=72.795 [B] 
Přístupový chodník - obvod 
(3,6+4,44*2)+(4,74*2+3,6)+(3,560*2+3,6)+(3,070*2+3,6)+(2,235*2+3,6)54.09=54.090 [C] 
Vana 
přímá část - počet spár * obvod 
(3,98*2+7,44)*10154=154.000 [D] 
Schodiště - obvod 
(3,44*2+4,440)+(3,44*2+4,04)+(3,435*2+3,240)+(3,44*2+3,64)+(3,980+4,935+5,240)57.025=57.025 [E] 
Přístupový chodník - obvod 
(2*3,485+4,240)+(2*2,610+4,240)+(2*1,815+4,240)28.54=28.540 [F] 
Celkem: A+B+C+D+E+F=576.950 [G]</t>
  </si>
  <si>
    <t>položka zahrnuje dodávku a osazení předepsaného materiálu, očištění ploch spáry před úpravou, očištění okolí spáry po úpravě</t>
  </si>
  <si>
    <t>93261</t>
  </si>
  <si>
    <t>POCHOZÍ ROŠT Z KOMPOZITU - PŘEKRYTÍ ZRCADLA MOSTU</t>
  </si>
  <si>
    <t>zakrytí jímek - do poklopu se osadí žulová dlažba 
před výtahy 600x600 
5*0,6*0,61.8=1.800 [A] 
u jímky na konci podchodu 
0,6*0,60.36=0.360 [B] 
Celkem: A+B=2.160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</si>
  <si>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</si>
  <si>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93541</t>
  </si>
  <si>
    <t>ŽLABY Z DÍLCŮ Z POLYMERBETONU SVĚTLÉ ŠÍŘKY DO 100MM VČETNĚ MŘÍŽÍ</t>
  </si>
  <si>
    <t>délka podchodu - po obou stranách 
2*(90,1+1+0,3+0,8)184.4=184.400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</si>
  <si>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</si>
  <si>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966168</t>
  </si>
  <si>
    <t>BOURÁNÍ KONSTRUKCÍ ZE ŽELEZOBETONU S ODVOZEM DO 20KM</t>
  </si>
  <si>
    <t>Stávající podchod 
podlaha - délka * šířka * tl. 
(1,2+85,8+1,2)*6,4*0,89502.387=502.387 [A] 
stěny  - délka * výška * tl. 
((1,2+85,8+1,2)*2+6,4*2)*(0,79+0,14+2,180+1,26)826.804=826.804 [B] 
Strop - délka * šířka * tl. 
(1,2+85,8+1,2)*6,4*0,49276.595=276.595 [C] 
Výtahové šachty dno - digitálně * výška 
(44,9+33,2+35,2+36,3+35,3)*0,89164.561=164.561 [D] 
Výtah stěny pod terénem - obvod * tl. * výška 
(5,3+6,64+5,32+5,23+6,64+5,31+5,3+6,5+5,47+5,57+6,5+5,51+5,29+6,4+5,32)*1,6*5,5759.44=759.440 [E] 
Výtahová šachta nad terénem - obrys * výška* tl. 400mm (předpoklad) 
12,86*5*7,4*0,4190.328=190.328 [F] 
Stop šachet - půdorys * tl. 300mm (předpoklad) 
10,3*5*0,315.45=15.450 [G] 
Ztracené bedenění od kabelovodu délka * výška * tloušťka 
4,5*3,25*0,334.826=4.826 [H] 
těsnení jam 
0,790*1,5*4,1+1,0*1,0*4,18.958=8.958 [I] 
Celkem: A+B+C+D+E+F+G+H+I=2 749.349 [J]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</si>
  <si>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</si>
  <si>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</si>
  <si>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</si>
  <si>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zákrytové desky na nástupišti č. 1 
1,8841.884=1.884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</si>
  <si>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</si>
  <si>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969134</t>
  </si>
  <si>
    <t>VYBOURÁNÍ POTRUBÍ DN DO 200MM VODOVODNÍCH</t>
  </si>
  <si>
    <t>VYBOURÁNÍ VODOVODNÍ PŘÍPOJKY 
(27+4)*1,134.1=34.100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</si>
  <si>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</si>
  <si>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703453</t>
  </si>
  <si>
    <t>ELEKTROINSTALAČNÍ TRUBKA S FUNKČNÍ ODOLNOSTÍ PŘI POŽÁRU VČETNĚ UPEVNĚNÍ A PŘÍSLUŠENSTVÍ DN PRŮMĚRUPŘES 40 MM</t>
  </si>
  <si>
    <t>odhad 
3535=35.000 [A]</t>
  </si>
  <si>
    <t>1. Položka obsahuje:  
 – vybourání otvoru z kabelové rýhy do budovy ve zdi z prostého betonu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</si>
  <si>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711</t>
  </si>
  <si>
    <t>Izolace proti vodě a vlhkosti</t>
  </si>
  <si>
    <t>711211</t>
  </si>
  <si>
    <t>IZOLACE ZVLÁŠT KONSTR PROTI ZEM VLHK ASFALT NÁTĚRY</t>
  </si>
  <si>
    <t>Měřeno digitálně z výkresů tvarů - 3 vrstvy 
zídka 
1,680*(1,75+1,73)*2*335.078=35.078 [A] 
schodiště 
(3,07*1,63+2,33*1,630)*326.406=26.406 [B] 
Celkem: A+B=61.484 [C]</t>
  </si>
  <si>
    <t>711212</t>
  </si>
  <si>
    <t>IZOLACE ZVLÁŠT KONSTR PROTI ZEM VLHK ASFALT PÁSY</t>
  </si>
  <si>
    <t>Měřeno digitálně z výkresů tvarů-1 vrstvy+20% překrytí 
strop podchodu v celé délce, délka hydro 9,0m 
9,0*106*1,21144.8=1 144.800 [A] 
okolo výtahových šachet - obvod * výška 
(6,0*2,4+12,4*2,5+12,4*2,5+10,52*2,4+10,52*2,4)*1,2152.275=152.275 [B] 
okolo zrcadel schodišť - obvod * výška 
(8,72*2,4+21,8*2,6+21,2*2,5+20,45*2,4+20,9*2,4+1,5*(20,3+86,7))*1,2468.418=468.418 [C] 
na podkladním betonu 
(1,1*5,50+4,15*4,8+4,15*4,4+3,93*3,6+4,05*4,0)*1,2  89.494=89.494 [D] 
Celkem: A+B+C+D=1 854.987 [E]</t>
  </si>
  <si>
    <t>711322</t>
  </si>
  <si>
    <t>IZOLACE PODZEM OBJ PROTI TLAK VODĚ ASFALT PÁSY</t>
  </si>
  <si>
    <t>měřeno digitálně + 20% překryv + 2 vrstvy 
dno + steny 
díl 1 
((7,34*7,74+5*0,94+2,8*4,5)+(3,3+3,075+2,6+8,02+0,94+2,23)*3,680)*2*1,2355.965=355.965 [A] 
díl 2 
((8,65*4,840)+(12,2+12,0))*2*1,2158.558=158.558 [B] 
díl 3-6 
((3,640*10,536+9,533+10,035+9,73)+(6,1+11+18,6+28,8)*2)*2*1,2471.958=471.958 [C] 
díl 7, 14 a 19 
((8*7,14)+(2*8*3,680))*1,2*2*3835.2=835.200 [D] 
díl 8 
((12,6*3,075+11,5*3,765)+(4,58*2+12,2+5,035*3,02*2+(6,535+2,38+1,875+6,585)*3,68))*1,2*2474.609=474.609 [E] 
díl 9 
((7,1*3,04)+(8,62*2))*1,2*293.178=93.178 [F] 
díl 10 
((12,5*3,075+11,47*3,765)+(4,58*2+12,2+5,035*3,02*2+(3,480+5,530+3,140+5,69)*3,68))*1,2*2477.707=477.707 [G] 
díl 11 
((7,0*2,640)+(8,8*2))*1,2*286.592=86.592 [H] 
díl 12, 13 
((5*7,14)+(2*5*3,680))*1,2*2*2348=348.000 [I] 
díl 15 
((13,56*3,075+12,44*3,765)+(5,25*2+13,8+5,040*3,280*2+(6,615+2,385+5,365+2,435)*3,68))*1,2*2498.528=498.528 [J] 
díl 16 
((6,39*3,440)+(8,5*2))*1,2*293.556=93.556 [K] 
díl 17 
((13,9*3,075+12,8*3,765)+(2,6*2+13,8+5,040*3,280*2+(3,16+5,78+3,905+6,130)*3,68))*1,2*2510.78=510.780 [L] 
díl 18 
((7,0*3,840)+(8,6*2))*1,2*2105.792=105.792 [M] 
díl 20 
((11*2,780+11,2*4,04)+(23,9+44,2+(47,65+2,780)*5,06+12,6+4,01*0,6))*1,2*2993.864=993.864 [N] 
Celkem: A+B+C+D+E+F+G+H+I+J+K+L+M+N=5 504.287 [O]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</si>
  <si>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</si>
  <si>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712</t>
  </si>
  <si>
    <t>Povlakové krytiny</t>
  </si>
  <si>
    <t>71212</t>
  </si>
  <si>
    <t>POVLAKOVÉ KRYTINY STŘECH PLOCHÝCH DVOUVRST ASF IZOL PÁSY</t>
  </si>
  <si>
    <t>opláštění střechy výtahu 
půdorys 
2,22*3,05*213.542=13.542 [A]</t>
  </si>
  <si>
    <t>položka zahrnuje:  
- dodání  předepsaného materiálu  
- očištění a ošetření podkladu, zadávací dokumentace může zahrnout i případné vyspravení  
- zřízení povlakové krytiny jako kompletního povlaku, případně komplet. soustavy nebo systému podle příslušného  technolog. předpisu  
- zřízení povlakové krytiny po etapách, včetně pracovních spár a spojů  
- úprava u okrajů, rohů, hran, dilatačních i pracovních spojů, odvodnění, otvorů, a pod.  
- zajištění odvodnění povrchu  
- úprava, očištění a ošetření prostoru kolem krytiny</t>
  </si>
  <si>
    <t>764</t>
  </si>
  <si>
    <t>Konstrukce klempířské</t>
  </si>
  <si>
    <t>76425</t>
  </si>
  <si>
    <t>OPLECHOVÁNÍ A LEMOVÁNÍ KONSTR Z TITANZINK PLECHU</t>
  </si>
  <si>
    <t>Oplechování výtahových šachet - betonových 
rozvinutá šířka 250mm * obvod šachty 
(3,05*2+2,22*2)*2*0,255.27=5.270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</si>
  <si>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</si>
  <si>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781</t>
  </si>
  <si>
    <t>Obklady keramické</t>
  </si>
  <si>
    <t>78174</t>
  </si>
  <si>
    <t>OBKLADY STĚN Z HUTNÝCH DLAŽDIC (I POLOHUT)</t>
  </si>
  <si>
    <t>Pochozí povrch podchodu - odstín dle vizualizace + 10% 
stěny schodišť měřeno digitálně 
(19*2+22*2+20,6*2+20,2*2+20,2*2+21,6*2)*1,1271.92=271.920 [A] 
Na přístupovém chodníku 
120*2*1,1264=264.000 [B] 
podchod - obvod * výška 
204,4*2,47*1,1555.355=555.355 [C] 
Zrcadla schodišť 
(4*0,33+3,2*1,13+2,8*1,17+2,0*1,04+2,2*1,04+2,0*3,0+2,0*4,0)*1,129.238=29.238 [D] 
Celkem: A+B+C+D=1 120.513 [E]</t>
  </si>
  <si>
    <t>- položky podlah a obkladů zahrnují kompletní podlahy a obklad, včetně úpravy podkladu, spojovací, spárové malty nebo tmely, dilatace, úpravy rohů, koutů, kolem otvorů, okrajů a pod.</t>
  </si>
  <si>
    <t>783</t>
  </si>
  <si>
    <t>Nátěry</t>
  </si>
  <si>
    <t>7838H</t>
  </si>
  <si>
    <t>NÁTĚRY BETON KONSTR ANTIGRAFITI</t>
  </si>
  <si>
    <t>ochrana šachet betonových 
obvod * výška 
(3,05*2+2,20*2)*4,0*284=84.000 [A] 
vnější strana schodišťových zídek - obvod *1,1m (výška) 
(8,72+21,8+21,2+20,4+20,9+20,3+86,7)*1,1220.022=220.022 [B] 
Celkem: A+B=304.022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</si>
  <si>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</si>
  <si>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7838R</t>
  </si>
  <si>
    <t>NÁTĚRY BETON KONSTR DLE TZ - ODPUZUJÍCÍ VODU</t>
  </si>
  <si>
    <t>vnitřní strana jímek 
(0,8*2+1,75*2)*1,220+(0,8*2+2,35*2)*1,10*2+(0,8*2+2,2*2)*2*1,10+(6*2+0,8*2)*0,6542.122=42.122 [A]</t>
  </si>
  <si>
    <t>E.1.6</t>
  </si>
  <si>
    <t>Potrubní vedení</t>
  </si>
  <si>
    <t xml:space="preserve">  SO 10-50-01</t>
  </si>
  <si>
    <t>Kanalizační přípojka do objektu SŽDC ST</t>
  </si>
  <si>
    <t>SO 10-50-01</t>
  </si>
  <si>
    <t>výkop* objemová hmotnost  
hloubení rýh 
(216,2+13,557)*1,8413.563=413.563 [A]</t>
  </si>
  <si>
    <t>02730</t>
  </si>
  <si>
    <t>POMOC PRÁCE ZŘÍZ NEBO ZAJIŠŤ OCHRANU INŽENÝRSKÝCH SÍTÍ</t>
  </si>
  <si>
    <t>výkop SO 10-50-01 
plocha * šířka + 10% rezerva 
328,51*0,6*1,1216.817=216.817 [A]</t>
  </si>
  <si>
    <t>plocha šachet * souhrná výška +10% 
0,785*15,7*1,113.557=13.557 [A]</t>
  </si>
  <si>
    <t>14113</t>
  </si>
  <si>
    <t>PROTLAČOVÁNÍ OCELOVÉHO POTRUBÍ DN DO 200MM</t>
  </si>
  <si>
    <t>ocelová chranička na protlak pod kolejí 
1010=10.000 [A]</t>
  </si>
  <si>
    <t>položka zahrnuje dodávku protlačovaného potrubí a veškeré pomocné práce (startovací zařízení, startovací a cílová jáma, opěrné a vodící bloky a pod.)</t>
  </si>
  <si>
    <t>17451</t>
  </si>
  <si>
    <t>ZÁSYP JAM A RÝH ZE ZEMIN NEPROPUSTNÝCH</t>
  </si>
  <si>
    <t>zásypy SO 10-50-01 
písek 
plocha * šířka + 10% rezerva 
102*0,6*1,167.32=67.320 [A] 
zásypová zemina 
plocha * šířka + 10% rezerva 
210*0,6*1,1138.6=138.600 [B] 
Celkem: A+B=205.920 [C]</t>
  </si>
  <si>
    <t>nový materiál+10% rezerva 
zásypy SO 10-50-01 
písek 
plocha * šířka + 10% rezerva 
102*0,6*1,167.32=67.320 [A] 
zásypová zemina 
plocha * šířka + 10% rezerva 
210*0,6*1,1138.6=138.600 [B] 
Celkem: A+B=205.920 [C]</t>
  </si>
  <si>
    <t>počet ks  
11=1.000 [A]</t>
  </si>
  <si>
    <t>87127</t>
  </si>
  <si>
    <t>POTRUBÍ Z TRUB PLASTOVÝCH TLAKOVÝCH HRDLOVÝCH DN DO 100MM</t>
  </si>
  <si>
    <t>PE 63 PN10 
délka+10% rezerva 
16*1,117.6=17.600 [A]</t>
  </si>
  <si>
    <t>87445</t>
  </si>
  <si>
    <t>POTRUBÍ Z TRUB PLASTOVÝCH ODPADNÍCH DN DO 300MM</t>
  </si>
  <si>
    <t>PVC DN 300 
délka+10% rezerva 
195*1,1214.5=214.500 [A]</t>
  </si>
  <si>
    <t>894171</t>
  </si>
  <si>
    <t>ŠACHTY KANALIZAČ Z BETON DÍLCŮ NA POTRUBÍ DN DO 1000MM</t>
  </si>
  <si>
    <t>počet ks  
33=3.000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</si>
  <si>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</si>
  <si>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89486</t>
  </si>
  <si>
    <t>ŠACHTY KANALIZAČNÍ PLASTOVÉ D 800MM</t>
  </si>
  <si>
    <t>PVC šachty  
počet ks 
44=4.000 [A]</t>
  </si>
  <si>
    <t>721</t>
  </si>
  <si>
    <t>Vnitřní kanalizace</t>
  </si>
  <si>
    <t>R-721175</t>
  </si>
  <si>
    <t>NAPOJENÍ DO STÁVAJÍCÍ ŠACHTY</t>
  </si>
  <si>
    <t>NAPOJENÍ NA STÁVAJÍCÍ KANALIZACE V MÍSTĚ ŠACHTY  S3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</si>
  <si>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</t>
  </si>
  <si>
    <t>767</t>
  </si>
  <si>
    <t>Konstrukce zámečnické</t>
  </si>
  <si>
    <t>767912</t>
  </si>
  <si>
    <t>OPLOCENÍ Z DRÁTĚNÉHO PLETIVA POZINKOVANÉHO VYSOKOPEVNOSTNÍHO</t>
  </si>
  <si>
    <t>OBVOD JÁM + 10% REZERVA 
383,327*2*1,1843.319=843.319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</si>
  <si>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</si>
  <si>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 xml:space="preserve">  SO 10-50-02</t>
  </si>
  <si>
    <t>Rekonstrukce kanalizační přípojky ČD</t>
  </si>
  <si>
    <t>SO 10-50-02</t>
  </si>
  <si>
    <t>počet demolovaných šachrt*pruměrný objem ze 3demolovaných šachet*1,1 rezerva* objemová hmotnost betonu 
6*1,18*1,1*2,116.355=16.355 [A]</t>
  </si>
  <si>
    <t>015190</t>
  </si>
  <si>
    <t>POPLATKY ZA LIKVIDACŮ ODPADŮ NEKONTAMINOVANÝCH - 17 02 03  PLASTY Z INTERIÉRŮ REKONSTRUOVANÝCHOBJEKTŮ</t>
  </si>
  <si>
    <t>plocha* délka stávajícího kanalizačního potrubí*10%*objemová hmotnost 
0,002*187*1,1*1,40.576=0.576 [A]</t>
  </si>
  <si>
    <t>výkop* objemová hmotnost  
hloubení rýh 
143,88+4,289*1,5150.314=150.314 [A]</t>
  </si>
  <si>
    <t>výkop SO 10-50-02 
plocha * šířka + 10% rezerva 
218*0,6*1,1143.88=143.880 [A]</t>
  </si>
  <si>
    <t>plocha šachet * souhrná výška +10% 
0,126*9,39*1,11.301=1.301 [A] 
0,785*3,46*1,12.988=2.988 [B] 
Celkem: A+B=4.289 [C]</t>
  </si>
  <si>
    <t>nový materiál+10% rezerva 
SO 10-50-02 
písek 
plocha * šířka + 10% 
62*0,6*1,140.92=40.920 [A] 
zásypová zemina 
plocha * šířka + 10% 
120*0,6*1,179.2=79.200 [B] 
Celkem: A+B=120.120 [C]</t>
  </si>
  <si>
    <t>PE 63 PN10 
délka+10% rezerva 
206*1,1226.6=226.600 [A]</t>
  </si>
  <si>
    <t>šachty na proplachovací soupravu 
počet ks 
55=5.000 [A]</t>
  </si>
  <si>
    <t>Počet dnů uzavírky 137 
A15 - Práce 
2*2142=42.000 [A]</t>
  </si>
  <si>
    <t>Dopravně inženýrská opatření 
Z4 -25ks 
2525=25.000 [A]</t>
  </si>
  <si>
    <t>Při změně dopravně inženýrských opatření 
2525=25.000 [A]</t>
  </si>
  <si>
    <t>Nájemné Z4 
21 dní 
21*25525=525.000 [A]</t>
  </si>
  <si>
    <t>969257</t>
  </si>
  <si>
    <t>VYBOURÁNÍ POTRUBÍ DN DO 500MM KANALIZAČ</t>
  </si>
  <si>
    <t>VYBOURÁNÍ KANALIZACE U ULICE STAROKOLÍNSKÉ 
(50,2+49,3+19,8+10+9,5+14,55+2,7+26,4+10,7+5,93)*1,1218.988=218.988 [A]</t>
  </si>
  <si>
    <t>NAPOJENÍ NA STÁVAJÍCÍ KANALIZACE V MÍSTĚ ŠACHTY  S1 
11=1.000 [A] 
NAPOJENÍ NA STÁVAJÍCÍ TLAKOVOU KANALIZACI V PROPLACHOVACÍ SOUPRAVĚ  P5  
11=1.000 [B] 
Celkem: A+B=2.000 [C]</t>
  </si>
  <si>
    <t>OBVOD JÁM + 10% REZERVA 
376,32*2*1,1827.904=827.904 [A]</t>
  </si>
  <si>
    <t xml:space="preserve">  SO 10-50-03</t>
  </si>
  <si>
    <t>Vsakovací objekt</t>
  </si>
  <si>
    <t>SO 10-50-03</t>
  </si>
  <si>
    <t>výkop* objemová hmotnost  
hloubení jam *1,5 
1650*1,82970=2 970.000 [A] 
hloubení rýh 
46,86*1,884.348=84.348 [B] 
hloubení šachet 
4,412*1,87.942=7.942 [C] 
Celkem: A+B+C=3 062.290 [D]</t>
  </si>
  <si>
    <t>vsakovací objekt  
plocha .šířka*10% rezerva 
20*75*1,11650=1 650.000 [A]</t>
  </si>
  <si>
    <t>výkop SO 10-50-03 
plocha * šířka + 10% rezerva 
71*0,6*1,146.86=46.860 [A]</t>
  </si>
  <si>
    <t>plocha šachet * souhrná výška +10% 
0,785*5,11*1,14.412=4.412 [A]</t>
  </si>
  <si>
    <t>nový materiál+10% rezerva 
SO 10-50-03 
písek 
plocha*šířka *10% rezerva 
46,5*8,8*1,1450.12=450.120 [A] 
zásypová zemina 
plocha*šířka*10%rezerva 
143*8,8*1,11384.24=1 384.240 [B] 
Celkem: A+B=1 834.360 [C]</t>
  </si>
  <si>
    <t>21461</t>
  </si>
  <si>
    <t>SEPARAČNÍ GEOTEXTILIE</t>
  </si>
  <si>
    <t>geotextílie na vsakovací objekt 
plocha + 10% přesahy +10% rezeva 
(80*1,1)*1,196.8=96.800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</si>
  <si>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není-li v zadávací dokumentaci uvedeno jinak, jedná se o nakupovaný materiál</t>
  </si>
  <si>
    <t>27152</t>
  </si>
  <si>
    <t>POLŠTÁŘE POD ZÁKLADY Z KAMENIVA DRCENÉHO</t>
  </si>
  <si>
    <t>štěrkodrť 
plocha*šířka*10%rezerva 
8*8,8*1,177.44=77.440 [A]</t>
  </si>
  <si>
    <t>72127</t>
  </si>
  <si>
    <t>VENTILAČNÍ HLAVICE</t>
  </si>
  <si>
    <t>počet ks 
77=7.000 [A]</t>
  </si>
  <si>
    <t>PVC DN 200 
délka+10% rezerva 
48*1,152.8=52.800 [A] 
PVC DN 100 
délka+10% rezerva 
70*1,177=77.000 [B] 
Celkem: A+B=129.800 [C]</t>
  </si>
  <si>
    <t>R 895221</t>
  </si>
  <si>
    <t>Vsakovací tunel</t>
  </si>
  <si>
    <t>počet vsakovacích kusů tunelu 
244244=244.000 [A]</t>
  </si>
  <si>
    <t>OPLOCEÍ VSAKOVACÍ NÁDRŽĚ + 10% REZERVA 
165,357*2*1,1363.785=363.785 [A] 
OPLOCENÍ JAM 
171,256*1,1188.382=188.382 [B] 
Celkem: A+B=552.167 [C]</t>
  </si>
  <si>
    <t xml:space="preserve">  SO 10-51-01</t>
  </si>
  <si>
    <t>Vodovodní přípojka do objektu SŽDC ST</t>
  </si>
  <si>
    <t>SO 10-51-01</t>
  </si>
  <si>
    <t>výkop* objemová hmotnost  
hloubení jam 
18,7*1,833.66=33.660 [A]</t>
  </si>
  <si>
    <t>vsakovací objekt  
plocha .šířka*10% rezerva 
8,5*2*1,118.7=18.700 [A]</t>
  </si>
  <si>
    <t>ocelová chránička na protlak pod komunikací  
2020=20.000 [A]</t>
  </si>
  <si>
    <t>nový materiál+10% rezerva 
písek 
plocha*šířka*10%rezerva 
0,76*21.52=1.520 [A] 
zásypová zemina 
plocha*šířka*10% rezerva 
5,39*2*1,111.858=11.858 [B] 
Celkem: A+B=13.378 [C]</t>
  </si>
  <si>
    <t>72226</t>
  </si>
  <si>
    <t>VODOMĚRY</t>
  </si>
  <si>
    <t>počet ks 
11=1.000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</si>
  <si>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</si>
  <si>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beton C20/25 
plocha*výška*10% rezerva 
2,4*0,2*1,10.528=0.528 [A] 
2,7*0,3*1,10.891=0.891 [B] 
1,5*1,14*1,11.881=1.881 [C] 
Celkem: A+B+C=3.300 [D]</t>
  </si>
  <si>
    <t>potrubí PE 100 50x4,6 srd 11 
délka*10 %rezerva 
18*1,119.8=19.800 [A]</t>
  </si>
  <si>
    <t>PVC šachty  
počet ks 
11=1.000 [A]</t>
  </si>
  <si>
    <t>Počet dnů uzavírky 137 
A15 - Práce 
2*1428=28.000 [A]</t>
  </si>
  <si>
    <t>Nájemné Z4 
137dní 
14*456=56.000 [A]</t>
  </si>
  <si>
    <t>OBVOD JÁM + 10% REZERVA 
7,614*2*1,116.751=16.751 [A] 
5*2*1,111=11.000 [B] 
55,9*2*1,1122.98=122.980 [C] 
Celkem: A+B+C=150.731 [D]</t>
  </si>
  <si>
    <t xml:space="preserve">  SO 10-51-02</t>
  </si>
  <si>
    <t>Vodovodní přípojka k objektům ČD</t>
  </si>
  <si>
    <t>SO 10-51-02</t>
  </si>
  <si>
    <t>výkop* objemová hmotnost  
hloubení jam 
19,8*1,835.64=35.640 [A]</t>
  </si>
  <si>
    <t>vsakovací objekt  
plocha .šířka*10% rezerva 
9*2*1,119.8=19.800 [A]</t>
  </si>
  <si>
    <t>délka protlaku 
17,6*1,119.36=19.360 [A]</t>
  </si>
  <si>
    <t>nový materiál+10% rezerva 
0,39*2*1,10.858=0.858 [A] 
zásypová zemina 
5,52*2*1,112.144=12.144 [B] 
Celkem: A+B=13.002 [C]</t>
  </si>
  <si>
    <t>beton C20/25 
plocha*výška*10% rezerva 
2,3418*0,2*1,10.515=0.515 [A] 
2,7*0,3*1,10.891=0.891 [B] 
1,5*1,14*1,11.881=1.881 [C] 
Celkem: A+B+C=3.287 [D]</t>
  </si>
  <si>
    <t>potrubí PE 100 63 x 5,8 srd 11 
délka*10 %rezerva 
17,5*1,119.25=19.250 [A]</t>
  </si>
  <si>
    <t>750</t>
  </si>
  <si>
    <t>Slaboproud</t>
  </si>
  <si>
    <t>R-75IEJX</t>
  </si>
  <si>
    <t>ZASLEPENÍ VODOVODNÍ PŘÍPOJKY</t>
  </si>
  <si>
    <t>3x VODODNÍ ZÁTKA  
33=3.000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</si>
  <si>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</si>
  <si>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OBVOD JÁM + 10% REZERVA 
8*2*1,117.6=17.600 [A] 
10*2*1,122=22.000 [B] 
Celkem: A+B=39.600 [C]</t>
  </si>
  <si>
    <t>E.1.9</t>
  </si>
  <si>
    <t>Kabelovody, kolektory</t>
  </si>
  <si>
    <t xml:space="preserve">  SO 10-40-01</t>
  </si>
  <si>
    <t>Kabelovod v ev km 347,765</t>
  </si>
  <si>
    <t>SO 10-40-01</t>
  </si>
  <si>
    <t>viz položka č. 131738 * objemová tíha zeminy 2,0 
(1054,873+3442,213)*2,0=8 994.172 [A] 
zemina z kabelovodu C + 20% nad výrub 
87*3,0*3,0/4*3,14*1,2*2=1 475.172 [B] 
Celkem: A+B=10 469.344 [C]</t>
  </si>
  <si>
    <t>viz položka č. 966158*objemová tíha betonu 2,5t/m3 
2,5*76,633191.582=191.582 [A]</t>
  </si>
  <si>
    <t>Ochrana stávajících sítí - předpoklad - ČDT, SEE, SSZT, vodovod, kanalizace - obě strany kabelovodu 
2*(5)10=10.000 [A]</t>
  </si>
  <si>
    <t>027421</t>
  </si>
  <si>
    <t>PROVIZORNÍ LÁVKY - MONTÁŽ</t>
  </si>
  <si>
    <t>Provizorní lávka na prvním nástupišti 
11=1.000 [A]</t>
  </si>
  <si>
    <t>027422</t>
  </si>
  <si>
    <t>PROVIZORNÍ LÁVKY - NÁJEMNÉ</t>
  </si>
  <si>
    <t>KUSDEN</t>
  </si>
  <si>
    <t>po dobu Etapy 1.1 
6.4.2021 - 5.7.2021 = 13. týdnů 
13*7=91</t>
  </si>
  <si>
    <t>027423</t>
  </si>
  <si>
    <t>PROVIZORNÍ LÁVKY - DEMONTÁŽ</t>
  </si>
  <si>
    <t>viz položka č. 027421 
11=1.000 [A]</t>
  </si>
  <si>
    <t>02971</t>
  </si>
  <si>
    <t>OSTAT POŽADAVKY - GEOTECHNICKÝ MONITORING NA POVRCHU</t>
  </si>
  <si>
    <t>Monitorování poklesu kolejí během ražby - předpoklad 5 bodů na kolej 
5*1365=65.000 [A]</t>
  </si>
  <si>
    <t>zahrnuje veškeré náklady spojené s objednatelem požadovanými pracemi</t>
  </si>
  <si>
    <t>Předpoklad čerpání po celou dobu výstavby po dobu 24h denně na nástupišti č. 1 a podél ulice starokolísnké 
91*24*24368=4 368.000 [A]</t>
  </si>
  <si>
    <t>prostor mezi podchodem a hranou pažení mezi VB a AB 
plocha (digi) x výška (po kotu 198,22) 
10,3*3,8839.964=39.964 [A] 
prostor kabelovod A 
měřeno digitálně - příčná plocha x šířka (po kotu 198,22) 
38,8*3,1120.28=120.280 [B] 
šachta č. 2 
měřeno digitálně (po kotu 198,22) 
41,5*6,0249=249.000 [C] 
šachta č. 3 
půdorys x výška (digitálně) 
84,2*6,77570.034=570.034 [D] 
šachta č. 4 
půdorys x výška 
3,850*5,1*3,85075.595=75.595 [E] 
Celkem: A+B+C+D+E=1 054.873 [F]</t>
  </si>
  <si>
    <t>výkopy pro kabelovod B - výpočet jako lichoběžník 
délka kabelovodu v horní části terénu x délka šikmé části kabelovodu / 2 x šířka kabelovodu  * výška 
(178,370+178,410)/2*3,350*5,763442.213=3 442.213 [A]</t>
  </si>
  <si>
    <t>14129R</t>
  </si>
  <si>
    <t>PROTLAČOVÁNÍ BETON POTRUBÍ DN 3000MM</t>
  </si>
  <si>
    <t>29 dílců délky 3,0m 
29*387=87.000 [A]</t>
  </si>
  <si>
    <t>Nástupiště č.1 
digitálně - půdorys * výška 
43,6*5,7+120,3*2,5549.27=549.270 [A] 
prostor mezi VB a AB 
délka 13,36, šířka 5,9 a tl. 1,0 
13,36*5,9*1,078.824=78.824 [B] 
Podél ulice starokolísnké 
výkop 
570,034+75,595+3442,2134087.842=4 087.842 [C] 
- objem šachty č. 3 a č. 4 - objem kabelovodu B 
-51,06*4,6-12,06*3,850-6,22*178,370-1390.768=-1 390.768 [D] 
Celkem: A+B+C+D=3 325.168 [E]</t>
  </si>
  <si>
    <t>viz tabulka - počet*délka 
nástupiště č. 1 
mikrozápory 26,7kg/m 
(11*9,1+10*8,1+45*7,0+11*5,5+3*4*2*2)*26,7/100016.143=16.143 [A] 
převázky 32,0kg/m 
(0,7*2+0,9*69+1,25*2+1,55*4)*32/10002.31=2.310 [B] 
Starokolíská 
mikrozápory 26,7kg/m + zápory 117,0kg/m 
((108*7,0+104*5,5)*26,7+(77*8,5+49*8,1)*117)/1000158.471=158.471 [C] 
převázky 32kg/m resp 30,7 kg/m 
((158*0,9+2*1,25)*32+2*37,6*1,8+30,7*(5*3+4*3,6+25*5,6))/10009.966=9.966 [D] 
Rozpěry 12,7kg/m 
12,7*3,35*(32)/10001.361=1.361 [E] 
Celkem: A+B+C+D+E=188.251 [F]</t>
  </si>
  <si>
    <t>nástupiště č. 1 
obvod jámy (viz půdorys) * výška 
(3,545+4,735+2,83+16,455+6,8+3,8)*5,0190.825=190.825 [A] 
podél kabelovodu B 
obvod jámy (viz půdorys) * výška 
(65,3+65,8+9,7+12,8+27,2+63,3+25,1+11,6+7,8+9,87*2+1,25*2+3,7*2+5,1)*5,11649.034=1 649.034 [B] 
Celkem: A+B=1 839.859 [C]</t>
  </si>
  <si>
    <t>23217</t>
  </si>
  <si>
    <t>ŠTĚTOVÉ STĚNY BERANĚNÉ Z KOVOVÝCH DÍLCŮ DOČASNÉ (HMOTNOST)</t>
  </si>
  <si>
    <t>štětovnice viz tabulka 82,4kg/m 
délka * počet 
82,4*8,4*48/1000=33.224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</si>
  <si>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</si>
  <si>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</si>
  <si>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</si>
  <si>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odstranění štětovnic 
viz položka 23217 
82,4*8,4*48/1000=33.224 [A]</t>
  </si>
  <si>
    <t>položka zahrnuje odstranění stěn včetně odvozu a uložení na skládku</t>
  </si>
  <si>
    <t>239325</t>
  </si>
  <si>
    <t>PODZEMNÍ STĚNY ZE ŽELEZOBETONU DO C30/37</t>
  </si>
  <si>
    <t>Dno šachty č. 3 - měřeno na spoj larsenky, tl. 800mm 
10,9*7,6*0,866.272=66.272 [A] 
zadní stěna v jámě u šachty č. 3 
0,7*6,4*7,95035.616=35.616 [B] 
Celkem: A+B=101.888 [C]</t>
  </si>
  <si>
    <t>- objem betonu pro přebetonování a nadbetonování, který se nepřičítá ke stanovenému objemu výplně podzemních stěn  
- ukončení podzemní stěny pod ústím vrtu a vyplnění zbývající části sypaninou nebo kamenivem  
- odbourání a odstranění znehodnocené části výplně a úprava hlavy podzemní stěny před výstavbou další konstrukční části  
- zřízení výplně podzemní stěny pod hladinou vody.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</si>
  <si>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239365</t>
  </si>
  <si>
    <t>VÝZTUŽ PODZEM STĚN Z OCELI 10505, B500B</t>
  </si>
  <si>
    <t>Výztuž dna u šachty č. 3 
dvojice sítí dna - 10-100/100 
12,35/1000*10,9*7,6*22.046=2.046 [A] 
Zadní stěna u šachty č. 3 
4% vyztužení 
35,616*0,04*7,8511.183=11.183 [B] 
Celkem: A+B=13.229 [C]</t>
  </si>
  <si>
    <t>Vrty pro kotvy - viz tabulka kotev 
počet kotev * délka včetně kořene - nástupiště č.1 
29*10+3*9+10*20+10*9+11*7+12*10+2*5,3*2*5,3+1*5,3921.66=921.660 [A] 
počet kotev * délka včetně kořene - starokolísnká 
10*21+10*107+53*101810=1 810.000 [B] 
Vrty pro mikrozápory 
počet * délka- nástupiště č.1 
11*9,1+10*8,1+45*7+11*5,5+4*3,0+2*2,0572.6=572.600 [C] 
počet * délka- starokolínská 
108*7,0+104*5,51328=1 328.000 [D] 
Celkem: A+B+C+D=4 632.260 [E]</t>
  </si>
  <si>
    <t>vrty pro zápory podél ulice starokolínské - viz tabulka 
počet * délka 
77*8,5+49*8,11051.4=1 051.400 [A]</t>
  </si>
  <si>
    <t>282611</t>
  </si>
  <si>
    <t>INJEKTOVÁNÍ VYSOKOTLAKÉ Z CEMENTOVÝCH POJIV NA POVRCHU</t>
  </si>
  <si>
    <t>Podchycení objektů - tryskovou injektáží s průměrem více než 800mm 
Cílová jáma: D=1400mm , v=7,0 - 6ks + v=6,5 - 5ks  
(1,4*1,4*3,14)/4 * (7*6+5*6,5)=114.626 [A] 
Startovací jáma: D=1400mm ,  v=5,7 - 11ks  
(1,4*1,4*pi)/4 * (5,7*11)96.519=96.519 [B] 
ST - roh 1: D=1400mm ,  v=6,5 - 2ks  
(1,2*1,2*pi)/4 * (6,5*2)14.703=14.703 [C] 
ST - přímá 1: D=1400mm ,  v=6,5 - 22ks  
(1,2*1,2*pi)/4 * (6,5*22)161.729=161.729 [D] 
ST - roh 2: D=1200mm ,  v=4,0 - 2ks  
(1,2*1,2*pi)/4 * (4,0*2)9.048=9.048 [E] 
trakční stožár: D=1200mm ,  v=5,0 - 2ks + v=6,0 - 2ks  
(1,2*1,2*pi)/4 * (6,0*2+5,0*2)24.881=24.881 [F] 
Celkem: A+B+C+D+E+F=421.506 [G]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</si>
  <si>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 
Položka zahrnuje veškerý materiál, výrobky a polotovary, včetně mimostaveništní a vnitrostaveništní dopravy (rovněž přesuny), včetně naložení a složení, případně s uložením.</t>
  </si>
  <si>
    <t>Viz tabulka kotev 
Nástupiště č. 1 
29+3+10+244=44.000 [A] 
starokolínská 
107107=107.000 [B] 
Celkem: A+B=151.000 [C]</t>
  </si>
  <si>
    <t>Viz tabulka kotev 
Nástupiště č. 1 
20+9+7+2+139=39.000 [A] 
starokolínská 
21+5374=74.000 [B] 
Celkem: A+B=113.000 [C]</t>
  </si>
  <si>
    <t>288331</t>
  </si>
  <si>
    <t>TRYSKOVÁ INJEKTÁŽ D SLOUPU DO 800MM DL VRTU DO 8M NA POVRCHU</t>
  </si>
  <si>
    <t>VB: D=800mm , v=4,7 - 3ks + v=4,5 - 3ks 
(0,8*0,8*3,14)/4 * (4,7*3+4,5*3)=13.866 [E] 
ST - přímá 2: D=800mm ,  v=4,5 - 44ks 
(0,8*0,8*3,14)/4 * (4,5*44)=99.475 [F] 
Celkem: E+F=113.341 [C]</t>
  </si>
  <si>
    <t>Položka zahrnuje veškerý materiál, výrobky a polotovary, včetně mimostaveništní a vnitrostaveništní dopravy (rovněž přesuny), včetně naložení a složení, případně s uložením.</t>
  </si>
  <si>
    <t>289312</t>
  </si>
  <si>
    <t>STŘÍKANÝ BETON DO C12/15</t>
  </si>
  <si>
    <t>Stříkaný beton 
cílová jáma - výška x šířka x tloušťka 
4,3*5,150*0,255.536=5.536 [A] 
startovací jáma - výška x šířka x tloušťka 
4,0*5,350*0,459.63=9.630 [B] 
Celkem: A+B=15.166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</si>
  <si>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</si>
  <si>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ochrana izolace , gramáž dle SVI 
položka č. 711322 / 2 
5180,602/22590.301=2 590.301 [A] 
položka č. 711212 
972,274972.274=972.274 [B] 
Celkem: A+B=3 562.575 [C]</t>
  </si>
  <si>
    <t>Kotvy do 100KN 
2*10=20.000 [A] 
Kotvy do 150KN 
1*7=7.000 [B] 
Celkem: A+B=27.000 [C]</t>
  </si>
  <si>
    <t>311325</t>
  </si>
  <si>
    <t>ZDI A STĚNY PODP A VOL ZE ŽELEZOBET DO C30/37</t>
  </si>
  <si>
    <t>dozdění stávajícího podchodu 
uvažováno ztracené bednění včetně výplňového betonu 
délka * výška * tloušťka 
4,5*3,25*0,334.826=4.826 [A]</t>
  </si>
  <si>
    <t>311365</t>
  </si>
  <si>
    <t>VÝZTUŽ ZDÍ A STĚN PODP A VOL Z OCELI 10505, B500B</t>
  </si>
  <si>
    <t>výztuž ztraceného bednění dle technologického postupu výrobce ZB 
viz položka č. 311325 * objemová tíha * předpoklad 2% 
4,826*7,85*0,020.758=0.758 [A]</t>
  </si>
  <si>
    <t>389126R</t>
  </si>
  <si>
    <t>MOSTNÍ RÁMOVÉ KONSTR Z DÍLCŮ ŽELEZOBET C50/60</t>
  </si>
  <si>
    <t>prefabrikované protlačovací trouby 
délka protlaku 87m, vnější průměr DN = 3000, vnitřní průměr D = 2500 
(3,0*3,0*pi/4-2,5*2,5*pi/4)*87187.907=187.907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</si>
  <si>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</si>
  <si>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Viz výkres č. D_2_1_9_1_5_10 
42,14+28,89+89,60+17,97+18,19+12,75*6+17,48+23,75*7+15,91+25,96+25,96+24,02+5,98=554.850 [A]</t>
  </si>
  <si>
    <t>viz výkresová část 
4,785+1,6005+6,738+12,808+36,8924+1,181+0,29564.3=64.300 [A]</t>
  </si>
  <si>
    <t>42194R</t>
  </si>
  <si>
    <t>NOSNÉ DESKOVÉ KONSTR Z OCELI S 235</t>
  </si>
  <si>
    <t>Ocelové pláty na zakrytí otvoru mezi etapou 1.1 až etapou 2.4. - v etapě 2.4. budou odstraněny 
předpoklad 10 mm tl. plech 
započítány náklady i na odstranění 
délka 3,0m a celková šířka 8,0m 
3*8*0,01*7,851.884=1.884 [A]</t>
  </si>
  <si>
    <t>Podkladní beton  - Výkres D_2_1_9_1_5_10 
4,02+3,18+5,72+1,87+2,05+2,7*6+1,99+2,7*7+1,81+2,95+2,7361.42=61.420 [A] 
Bloky z prostého betonu pro umístění jámy u šachty č. 1 
0,790*1,5*4,1+1,0*1,0*4,18.958=8.958 [B] 
Celkem: A+B=70.378 [C]</t>
  </si>
  <si>
    <t>451314</t>
  </si>
  <si>
    <t>PODKLADNÍ A VÝPLŇOVÉ VRSTVY Z PROSTÉHO BETONU C25/30</t>
  </si>
  <si>
    <t>Přebetonování zpětného spoje - Výkres D_2_1_9_1_5_10 
14,26+10,73+13,08+6,17+6,37+9,90*6+6,81+9,90*7+6,63+10,34+10,34+9,53222.96=222.960 [A]</t>
  </si>
  <si>
    <t>mezi Šachou  a místem průrazu 
Š2  - šířka, tloušťka x výška - plocha průrazu 
3,9*0,6*3,29-3,0*3,0*pi/4*0,63.457=3.457 [A] 
Š3  - šířka, tloušťka x výška - plocha průrazu 
3,55*0,63*3,29-3,0*3,0*pi/4*0,63.117=3.117 [B] 
Celkem: A+B=6.574 [C]</t>
  </si>
  <si>
    <t>451325</t>
  </si>
  <si>
    <t>PODKL A VÝPLŇ VRSTVY ZE ŽELEZOBET DO C30/37</t>
  </si>
  <si>
    <t>ochranná vrstva hydroizolace tl. 50mm - měřeno digitálně 
Š 1 
0,05*(23,46)1.173=1.173 [A] 
Š 3 
0,05*(35,43)1.772=1.772 [B] 
Celkem: A+B=2.945 [C]</t>
  </si>
  <si>
    <t>451368</t>
  </si>
  <si>
    <t>VÝZTUŽ PODKL VRSTEV ZE SVAŘ SÍTÍ</t>
  </si>
  <si>
    <t>síť dle SVI - Š1 a Š3, předpoklad 7,9kg/m2 
(23,46+35,43)*7,9/10000.465=0.465 [A]</t>
  </si>
  <si>
    <t>plocha dlažby (položka č. 582611) 
238,824238.824=238.824 [A] 
kladecí vrstva 4/8 - 40mm 
238,824 * 0,049.553=9.553 [B] 
podkladní vrstva 8/16 - 150mm 
238,824*0,1535.824=35.824 [C] 
Celkem: A+B+C=284.201 [D]</t>
  </si>
  <si>
    <t>Dlažba mezi VB a AB - měřeno digitálně 
délka 13,36, šířka 5,9  
13,36*5,978.824=78.824 [A] 
prostor na prvním nástupišti 
po výkopu na nástupišti a šikmém chodníku měřeno digitálně 
160160=160.000 [B] 
Celkem: A+B=238.824 [C]</t>
  </si>
  <si>
    <t>631313</t>
  </si>
  <si>
    <t>MAZANINA Z PROSTÉHO BETONU C16/20</t>
  </si>
  <si>
    <t>ŠACHTY + KABELOVODY 
3,6+2,4+3,3+0,84+1,75+21,36+85*0,065838.843=38.843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</si>
  <si>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</si>
  <si>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89915</t>
  </si>
  <si>
    <t>STUPADLA (A POD)</t>
  </si>
  <si>
    <t>v šachtách č. 1 a č. 4 
18+1129=29.000 [A]</t>
  </si>
  <si>
    <t>- Položka zahrnuje veškerý materiál, výrobky a polotovary, včetně mimostaveništní a vnitrostaveništní dopravy (rovněž přesuny), včetně naložení a složení,případně s uložením.</t>
  </si>
  <si>
    <t>916819</t>
  </si>
  <si>
    <t>ODDĚL OPLOCENÍ S PODSTAVCI DRÁTĚNNÉ - NÁJEMNÉ</t>
  </si>
  <si>
    <t>MDEN</t>
  </si>
  <si>
    <t>dočasné oplocení stavebních jam na 14 týdnů 
7*14*(15+22,2+22,8)5880=5 880.000 [A] 
dočasné oplocení u ulice Starokolínská na 14 týdnů 
7*14*424116=4 116.000 [B] 
Celkem: A+B=9 996.000 [C]</t>
  </si>
  <si>
    <t>položka zahrnuje sazbu za pronájem zařízení. Počet měrných jednotek se určí jako součin délky zařízení a počtu dní použití.</t>
  </si>
  <si>
    <t>76796</t>
  </si>
  <si>
    <t>VRATA A VRÁTKA</t>
  </si>
  <si>
    <t>vodorovná vrata do šachty č. 3 
3,843.84=3.840 [A]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</si>
  <si>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</si>
  <si>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Specifikace dle TZ 
kabelovod A 
(2*3+1,7*2)*218.8=18.800 [A] 
kabelovod C 
3,0*pi*218.85=18.850 [B] 
kabelovod B 
(2,95*2+1,7*2)*19176.7=176.700 [C] 
Celkem: A+B+C=214.350 [D]</t>
  </si>
  <si>
    <t>Poklopy šachet 
Š1 
0,8*0,8+3,450*1,2+0,8*0,85.42=5.420 [A] 
Š3 - vrchní poklop 
3,450*1,24.14=4.140 [B] 
Š3 - nad jímkou zákryt 
8,78.7=8.700 [C] 
Š4 
0,8*0,80.64=0.640 [D] 
Celkem: A+B+C+D=18.900 [E]</t>
  </si>
  <si>
    <t>93650</t>
  </si>
  <si>
    <t>DROBNÉ DOPLŇK KONSTR KOVOVÉ</t>
  </si>
  <si>
    <t>Zábradlí + 10% rezerva a spoje 
455,3*1,1500.83=500.830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</si>
  <si>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</si>
  <si>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966158</t>
  </si>
  <si>
    <t>BOURÁNÍ KONSTRUKCÍ Z PROST BETONU S ODVOZEM DO 20KM</t>
  </si>
  <si>
    <t>Vybourání cílové a startovací jámy protlačovacím strojem 
Strop projede dvojicí sloupů tryskové injektáže. Průměr sloupů 1,4m 
3,1*3,1*pi/4*(2*1,4+2*1,4)42.267=42.267 [A] 
Ubourání tryskové injektáže u podchyceních částí 
šachta č. 1 D=800mm , v=3,2; polovinu průřezů; 4 sloupy 
(4*0,8*0,8*pi)/4/2 * 3,23.217=3.217 [B] 
šachta č. 2 D=1400mm , v=5,8; 15% průřezu; 6 sloupů 
(6*1,4*1,4*pi)/4*0,15*5,88.036=8.036 [C] 
V místě podchycení objektu 
roh1; D=1200mm , v=5,2; 25% průřezu; 2 sloupy 
(2*1,2*1,2*pi)/4*0,25*5,22.941=2.941 [D] 
přímá část; D=1200mm , v=2,0; 10% průřezu; 22 sloupy 
(22*1,2*1,2*pi)/4*0,10*2,04.976=4.976 [E] 
přímá část; D=800mm , v=2,0; 2/3 průřezu; 22 sloupy 
(22*0,8*0,8*pi)/4*2/3*2,014.745=14.745 [F] 
roh2; D=1200mm , v=2,0; 10% průřezu; 2 sloupy 
(2*1,2*1,2*pi)/4*0,10*20.452=0.452 [G] 
Celkem: A+B+C+D+E+F+G=76.634 [H]</t>
  </si>
  <si>
    <t>Vybourání stávajícího vodovodu včetně zaslepení vodovodu mezi VB a AB - předpokládaná vzdálenost vodovodu je 30m 
3030=30.000 [A] 
Starokolsínká 
předpoklad 200m 
200200=200.000 [B] 
Celkem: A+B=230.000 [C]</t>
  </si>
  <si>
    <t>Měřeno digitálně z výkresů tvarů 
Š 4 - 3 vrstvy - pojížděný strop 
3*(11,26)33.78=33.780 [A] 
Zídka 
3*(2*1,60*9,35)89.76=89.760 [B] 
Celkem: A+B=123.540 [C]</t>
  </si>
  <si>
    <t>Měřeno digitálně z výkresů tvarů-2 vrstvy+20% překrytí 
 strop 
Š 1 
2*1,2*(23,46)56.304=56.304 [A] 
Kabelovod A 
2*1,2* (12,89)30.936=30.936 [B] 
Š 2 
2*1,2*(29,34)70.416=70.416 [C] 
Š 3 
2*1,2*(35,43)85.032=85.032 [D] 
Kabelovod B 
2*1,2*(303,994)729.586=729.586 [E] 
Celkem: A+B+C+D+E=972.274 [F]</t>
  </si>
  <si>
    <t>Měřeno digitálně z výkresů tvarů-2 vrstvy+20% překrytí  
dno + stěny 
Š 1 
2*1,2*(38,85+127,6)399.48=399.480 [A] 
Kabelovod A 
2*1,2* (20,5+45,48)158.352=158.352 [B] 
Š 2 
2*1,2*(22,43+81,01)248.256=248.256 [C] 
Š 3 
2*1,2*(51,98+160,59)510.168=510.168 [D] 
Kabelovod B 
2*1,2*(482,814+1055,1)3690.994=3 690.994 [E] 
Š 4 
2*1,2*(16,58+55,65)173.352=173.352 [F] 
Celkem: A+B+C+D+E+F=5 180.602 [G]</t>
  </si>
  <si>
    <t>724</t>
  </si>
  <si>
    <t>Strojní vybavení</t>
  </si>
  <si>
    <t>V šachtě č.1. - dvojice čerpadel 
22=2.000 [A]</t>
  </si>
  <si>
    <t>740</t>
  </si>
  <si>
    <t>Silnoproud</t>
  </si>
  <si>
    <t>704110</t>
  </si>
  <si>
    <t>KABELOVÝ ROŠT/LÁVKA NOSNÝ DO EI 90</t>
  </si>
  <si>
    <t>pětice roštů pro kabely na každé straně šířky max šířky 850mm + celková délka kabelovodu  
2*5*0,85*(25+87+4+178)2499=2 499.000 [A]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</si>
  <si>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</si>
  <si>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743531R</t>
  </si>
  <si>
    <t>SVÍTIDLO  PRO OSVĚTLENÍ KABELOVODU</t>
  </si>
  <si>
    <t>Osvětlení kabelovodu včetně kabeláže 
svítidla po 3,0 m a v šachtách 2-3ks 
2+2+2+29+3+60+2100=100.000 [A]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</si>
  <si>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</si>
  <si>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772</t>
  </si>
  <si>
    <t>Podlahy z kamene</t>
  </si>
  <si>
    <t>77202R</t>
  </si>
  <si>
    <t>PODLAHY REKONSTRUKCE</t>
  </si>
  <si>
    <t>Rekonstrukce podlahy v objektu ST po provedení tryskové injektáže 
délka objektu předpoklad šířka 2,0m 
40*280=80.000 [A]</t>
  </si>
  <si>
    <t>777</t>
  </si>
  <si>
    <t>Podlahy lité</t>
  </si>
  <si>
    <t>773222</t>
  </si>
  <si>
    <t>PODLAHY Z POLYESTEROVÉHO PLASTBETONU</t>
  </si>
  <si>
    <t>Betonová mazanina  - Výkres D_2_1_9_1_5_10 
3,55+1,81+3,48+0,91+0,91+1,2*6+0,88+1,2*7+0,8+1,31+1,31+1,21+5,7237.49=37.490 [A]</t>
  </si>
  <si>
    <t>78381R</t>
  </si>
  <si>
    <t>NÁTĚRY BETON KONSTR ZDRSŃUJÍCÍ</t>
  </si>
  <si>
    <t>Protiskluzný nátěr v šachtě č. 3 
půdorys schodiště - délka * šířka + 20% 
(2,8+0,9+2,35)*1,6*1,211.616=11.616 [A]</t>
  </si>
  <si>
    <t>šachta č. 3 - jímka 
Dno 
5,35*0,754.012=4.012 [A] 
stěny 
obvod dna * výška 
(5,35*2+0,75*2)*0,759.15=9.150 [B] 
Celkem: A+B=13.162 [C]</t>
  </si>
  <si>
    <t>E.2</t>
  </si>
  <si>
    <t>Pozemní stavební objekty</t>
  </si>
  <si>
    <t xml:space="preserve">  SO 10-61-01</t>
  </si>
  <si>
    <t>Stavební úpravy administrativní budovy a VB</t>
  </si>
  <si>
    <t>SO 10-61-01</t>
  </si>
  <si>
    <t>nákladová rampa - výkopy 
rozměry hloubení * hmotnost zeminy(suti)1,8t/m *10%rezerva 
431,871*1,8*1,1855.105=855.105 [A] 
mínus betonová konstrukce  
-1,45*195*2-565.5=- 565.500 [B] 
-(0,82*4,16)*2+(0,82*3,45)*2-1.164=-1.164 [C] 
-1,21*5,9*2-14.278=-14.278 [D] 
Celkem: A+B+C+D=274.163 [E]</t>
  </si>
  <si>
    <t>nákladová rampa - demolice základů zdi 
plocha příčného řezu * délka * objemová hmotnost 
1,45*195*2565.5=565.500 [A] 
schodiště - plocha příčného řezu * délka * objemová hmotnost 
(0,82*4,16)*2+(0,82*3,45)*212.48=12.480 [B] 
demolice kolektoru mezi AB a VB 
ploch příčného řezu * délka * objemová hmotnost  
1,21*5,9*214.278=14.278 [C] 
rozšířené zdi schodiště 
výška * délka * šířka * počet * objemová hmotnost 
1,5*1,6*0,45*2*24.32=4.320 [D] 
Celkem: A+B+C+D=596.578 [E]</t>
  </si>
  <si>
    <t>předpoklad odpadu je 0,05T - historické izolace propustku 
0,050.05=0.050 [A]</t>
  </si>
  <si>
    <t>nákladová rampa -odstranění dlaždic a podkladové vrstvy stávající  nákladové rampy 
plocha * výška 
181,5*0,118.15=18.150 [A] 
odstranění dlaždic a podkladních vrstev z rampy mezi AB aVB 
plocha*výška 
62*0,16.2=6.200 [B] 
Celkem: A+B=24.350 [C]</t>
  </si>
  <si>
    <t>nákladová rampa - výkopy 
výkop zeminy mezi AB aVB 
digitálně měřeno - plocha * délka*5%rezerva 
29,7*5,9*1,05183.992=183.992 [A] 
výkopy nákladové rampy 
digitálně měřeno - plocha * délka * 5%rezerva 
10,5*6,5*1,0571.663=71.663 [B] 
12*2,9*1,0536.54=36.540 [C] 
13,5*3,1*1,0543.943=43.943 [D] 
7,5*4,1*1,0532.287=32.287 [E] 
5,8*1*1,056.09=6.090 [F] 
4*1,6*1,056.72=6.720 [G] 
1,47*0,63*1,050.972=0.972 [H] 
1,9*10*1,0519.95=19.950 [I] 
3*6,6*1,0520.79=20.790 [J] 
1,7*5*1,058.925=8.925 [K] 
mínus betonová konstrukce 
-1,45*195-282.75=- 282.750 [L] 
-(0,82*4,16)+(0,82*3,45)-0.582=-0.582 [M] 
-1,21*5,9-7.139=-7.139 [N] 
Celkem: A+B+C+D+E+F+G+H+I+J+K+L+M+N=141.401 [O]</t>
  </si>
  <si>
    <t>nákladová rampa - podkladní nosná vrstva fr. 0/32mm 
plocha příčného řezu * délka * 10%rezerva 
2,2*2,68*1,16.486=6.486 [A] 
3*6,9*1,122.77=22.770 [B] 
1,2*5,5*1,17.26=7.260 [C] 
0,5*4,2*1,12.31=2.310 [D] 
1,16*1,6*1,12.042=2.042 [E] 
1,18*11*1,114.278=14.278 [F] 
1,6*6,3*1,111.088=11.088 [G] 
1,2*3,8*1,15.016=5.016 [H] 
Celkem: A+B+C+D+E+F+G+H=71.250 [I]</t>
  </si>
  <si>
    <t>27231A</t>
  </si>
  <si>
    <t>ZÁKLADY Z PROSTÉHO BETONU DO C20/25</t>
  </si>
  <si>
    <t>kolektor - monolitická část - přebetonování zpětného spoje 
plocha (příčný řez) * délka * 5%rezerva 
0,2974*5,9*1,051.842=1.842 [A] 
0,2974*5,9*1,051.842=1.842 [B] 
Celkem: A+B=3.684 [C]</t>
  </si>
  <si>
    <t>272325</t>
  </si>
  <si>
    <t>ZÁKLADY ZE ŽELEZOBETONU DO C30/37 (B37)</t>
  </si>
  <si>
    <t>kolektor - monolitická část 
plocha (příčný řez) * délka * 5%rezerva 
0,88*5,9*1,055.452=5.452 [A] 
kolektor - prefabrikovaná část 
plocha (příčný řez) * délka * 5%rezerva 
0,32*5,9*1,051.982=1.982 [B] 
kolektor - přebetonování (tvrdá ochrana) vodorovné hydroizolace 
plocha (příčný řez) * délka * 5%rezerva 
0,096*5,9*1,050.595=0.595 [C] 
zeď - monolitická část zdi 
výška * délka * šířka * 5%rezerva 
2,1*10,5*0,4*1,059.261=9.261 [D] 
1,25*4,51*0,4*1,052.368=2.368 [E] 
1,25*2,5*0,4*1,051.313=1.313 [F] 
1,25*14,8*0,4*1,057.77=7.770 [G] 
1,25*1,35*0,3*1,050.532=0.532 [H] 
1,25*5,58*0,3*1,052.197=2.197 [I] 
základy - monolitická část zdi 
výška * délka * šířka * 5%rezerva 
0,4*10,575*0,55*1,052.443=2.443 [J] 
0,4*4,51*0,55*1,051.042=1.042 [K] 
0,4*2,5*0,55*1,050.578=0.578 [L] 
0,4*12,2*0,55*1,052.818=2.818 [M] 
0,4*1,5*0,45*1,050.284=0.284 [N] 
0,4*5,7*0,45*1,051.077=1.077 [O] 
schodiště - monolitická část - včetně základů 
plocha (příčný řez) * délka * 5%rezerva 
1,2761*2,68*1,053.591=3.591 [P] 
0,6732*4,2*1,052.969=2.969 [Q] 
patky - pod sloupy S1 a S2 - monolitická část 
výška * délka * šířka * 5%rezerva 
0,6*0,8*0,8*1,050.403=0.403 [R] 
0,6*0,8*0,8*1,050.403=0.403 [S] 
stupeň z nákladové rampy do AV 
výška * délka * šířka * 5%rezerva 
0,43*6,95*0,6*1,051.883=1.883 [T] 
0,43*6,95*0,6*1,051.883=1.883 [U] 
Celkem: A+B+C+D+E+F+G+H+I+J+K+L+M+N+O+P+Q+R+S+T+U=50.844 [V]</t>
  </si>
  <si>
    <t>272365</t>
  </si>
  <si>
    <t>VÝZTUŽ ZÁKLADŮ Z OCELI 10505, B500B</t>
  </si>
  <si>
    <t>výztuž dle dabulek 
výztuž kolektoru - celková hmotnost i s rezervou 
0,6570.657=0.657 [A] 
výztuž zdi, základů, schodišť a patek 
celková hmotnost i s rezervou 
0,7070.707=0.707 [B] 
Celkem: A+B=1.364 [C]</t>
  </si>
  <si>
    <t>272366</t>
  </si>
  <si>
    <t>VÝZTUŽ ZÁKLADŮ Z KARI SÍTÍ</t>
  </si>
  <si>
    <t>výztuž dle tabulek 
celková hmotnost sítí zdi i s rezervou 
1,2361.236=1.236 [A]</t>
  </si>
  <si>
    <t>28997H</t>
  </si>
  <si>
    <t>OPLÁŠTĚNÍ (ZPEVNĚNÍ) Z GEOTEXTILIE DO 1000G/M2</t>
  </si>
  <si>
    <t>svislá izolace kolektoru 
šířka * délka * počet 
1*5,9*211.8=11.800 [A]</t>
  </si>
  <si>
    <t>348172</t>
  </si>
  <si>
    <t>ZÁBRADLÍ Z DÍLCŮ KOVOVÝCH ŽÁROVĚ ZINK PONOREM</t>
  </si>
  <si>
    <t>dle tabulek 
celková hmotnost zábradlí zdi i madel z oceli S235 JR včetně patních plechů a ukotvovacích šroubů 
zábradlí zdi i s rezervou 
383,9383.9=383.900 [A] 
madla nad schodištěm i s rezervou 
18,618.6=18.600 [B] 
madla nad přístupovým chodníkem i s rezervou 
162,4162.4=162.400 [C] 
Celkem: A+B+C=564.900 [D]</t>
  </si>
  <si>
    <t>kolektor 
výška * délka * šířka * 5%rezerva 
0,1*5,9*2,1*1,051.301=1.301 [A] 
pod základy nákladové rampy 
výška * délka * šířka * 5%rezerva 
0,1*15,1*0,65*1,051.031=1.031 [B] 
0,1*2,5*0,65*1,050.171=0.171 [C] 
0,1*12,3*0,55*1,050.71=0.710 [D] 
0,1*1,5*0,55*1,050.087=0.087 [E] 
0,1*5,8*0,45*1,050.274=0.274 [F] 
pod schodišti nákladové rampy 
výška * délka * šířka * 5%rezerva 
0,1*2,68*0,5*1,050.141=0.141 [G] 
0,1*4,2*0,5*1,050.221=0.221 [H] 
pod patkami  
0,1*1,2*1,2*1,050.151=0.151 [I] 
0,1*1,2*1,2*1,050.151=0.151 [J] 
Celkem: A+B+C+D+E+F+G+H+I+J=4.238 [K]</t>
  </si>
  <si>
    <t>56333</t>
  </si>
  <si>
    <t>VOZOVKOVÉ VRSTVY ZE ŠTĚRKODRTI TL. DO 150MM</t>
  </si>
  <si>
    <t>nákladová rampa - podkladní nosná vrstva fr. 8/16mm 
plocha příčného * 5%rezerva 
113*1,05118.65=118.650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</si>
  <si>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</si>
  <si>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nákladová rampa - zámková dlažba tl. 60mm na kladecí vrstvě tl. 40mm fr. 4/8mm 
nová pochozí plocha nákladové rampy * 5% řezerva 
113*1,05118.65=118.650 [A]</t>
  </si>
  <si>
    <t>93133</t>
  </si>
  <si>
    <t>TĚSNĚNÍ DILATAČNÍCH SPAR POLYURETANOVÝM TMELEM</t>
  </si>
  <si>
    <t>výplň dilatací 
dilatace tl.10mm 
výška * délka * šířka*5%rezerva 
2,5*0,4*0,01*1,050.011=0.011 [A] 
dilatace tl. 15mm 
výška * délka * šířka * 5%rezerva 
1,65*0,4*0,015*1,050.01=0.010 [B] 
Celkem: A+B=0.021 [C]</t>
  </si>
  <si>
    <t>položka zahrnuje dodávku a osazení předepsaného materiálu, očištění ploch spáry před úpravou, očištění okolí spáry po úpravě  
nezahrnuje těsnící profil</t>
  </si>
  <si>
    <t>936502</t>
  </si>
  <si>
    <t>KONSTR KOVOVÉ POZINK</t>
  </si>
  <si>
    <t>celková hmotnost sloupů dle tabulek 
1187,91187.9=1 187.900 [A] 
patní plechy a ukotvovací šrouby 
133,6133.6=133.600 [B] 
Celkem: A+B=1 321.500 [C]</t>
  </si>
  <si>
    <t>94817</t>
  </si>
  <si>
    <t>DOČASNÉ KONSTRUKCE Z OCEL NOSNÍKŮ VČET ODSTRAN</t>
  </si>
  <si>
    <t>dočasné systémové podepření 
2,52.5=2.500 [A]</t>
  </si>
  <si>
    <t>Položka zahrnuje dovoz, montáž, údržbu, opotřebení (nájemné), demontáž, konzervaci, odvoz.</t>
  </si>
  <si>
    <t>94818</t>
  </si>
  <si>
    <t>DOČASNÉ KONSTRUKCE DŘEVĚNÉ VČET ODSTRAN</t>
  </si>
  <si>
    <t>dočasné podepření sítí v kolektoru 
11=1.000 [A]</t>
  </si>
  <si>
    <t>nákladová rampa - demolice základů zdi 
plocha příčného řezu * délka  
1,45*195282.75=282.750 [A] 
schodiště - plocha příčného řezu * délka 
(0,82*4,16)+(0,82*3,45)6.24=6.240 [B] 
demolice kolektoru mezi AB a VB 
ploch příčného řezu * délka  
1,21*5,97.139=7.139 [C] 
rozšířené zdi schodiště 
výška * délka * šířka * počet 
1,5*1,6*0,45*22.16=2.160 [D] 
Celkem: A+B+C+D=298.289 [E]</t>
  </si>
  <si>
    <t>odstranění vodovodního řádu pod nástupištěm č. 1 
1515=15.000 [A]</t>
  </si>
  <si>
    <t>nákladová rampa - izolační nátěr proti zemní vzlínavé vlhkosti. Nátěr proveden na základovém pasu, monolitické zdi a podkladním betonu schodiště. 
celková plocha * počet * 5%rezerva 
(22,05+11,55+7,636+2,3+3,25+1,25+17,5+6+3,75+1,5+6,875+2,75)*3*1,05272.195=272.195 [A]</t>
  </si>
  <si>
    <t>711131</t>
  </si>
  <si>
    <t>IZOLACE BĚŽNÝCH KONSTRUKCÍ PROTI VOLNĚ STÉKAJÍCÍ VODĚ ASFALTOVÝMI NÁTĚRY</t>
  </si>
  <si>
    <t>vodorovná hydroizolace kolektoru 
délka * šířka * 5%rezerva 
5,9*1,6*1,059.912=9.912 [A]</t>
  </si>
  <si>
    <t>711312</t>
  </si>
  <si>
    <t>IZOLACE PODZEMNÍCH OBJEKTŮ PROTI ZEMNÍ VLHKOSTI ASFALTOVÝMI PÁSY</t>
  </si>
  <si>
    <t>izolace kolektoru 
délka * šířka * 5%rezerva 
5,2*5,9*1,0532.214=32.214 [A] 
2,1*5,9*1,0513.01=13.010 [B] 
Celkem: A+B=45.224 [C]</t>
  </si>
  <si>
    <t>76794</t>
  </si>
  <si>
    <t>OPLOCENÍ Z PLECHU</t>
  </si>
  <si>
    <t>oplocení mezi AB a VB 
šířka * délka 
2*5,911.8=11.800 [A] 
oplocení u nákladové rampy 
šířka * délka 
2*4080=80.000 [B] 
Celkem: A+B=91.800 [C]</t>
  </si>
  <si>
    <t>- položka zahrnuje vedle vlastních zámečnických výrobků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</si>
  <si>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obklad VB A AB po odbourání části rampy 
plocha +10% rezerva 
(10+7+10)*1,129.7=29.700 [A]</t>
  </si>
  <si>
    <t xml:space="preserve">  SO 10-62-01</t>
  </si>
  <si>
    <t>ŽST Kolín, úprava zastřešení nástupiště č.1</t>
  </si>
  <si>
    <t>SO 10-62-01</t>
  </si>
  <si>
    <t>odstranění stávajících dřevěných vaznic, krokví, latí, spojů 
celková hmotnost dle tabulky i s rezervou 
5,61845.618=5.618 [A]</t>
  </si>
  <si>
    <t>patky - výkopy 
rozměry hloubení * hmotnost zeminy(suti)1,8t/m *10%rezerva 
viz položka 131838 
3,024*1,8*1,15.988=5.988 [A]</t>
  </si>
  <si>
    <t>odstranění bet. základů - patek sloupů  
celková hmotnost dle tabulek i s rezervou 
4,2244.224=4.224 [A]</t>
  </si>
  <si>
    <t>11521</t>
  </si>
  <si>
    <t>PŘEVEDENÍ VODY POTRUBÍM DN 100 NEBO ŽLABY R.O. DO 0,3M</t>
  </si>
  <si>
    <t>dočasné odvodnění zastřešení administrativní budovy 
celková délka dočasného žlabu + celková délka odvodnění do nejbližší dešťové kanalizace 
35+2*2585=85.000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</si>
  <si>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</si>
  <si>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výkop - objem patky * počet 
1,2*0,95*44.56=4.560 [A] 
-0,48*0,8*4-1.536=-1.536 [B] 
Celkem: A+B=3.024 [C]</t>
  </si>
  <si>
    <t>výkop - objem patky * počet 
1,2*0,95*33.42=3.420 [A] 
-0,48*0,8*3-1.152=-1.152 [B] 
Celkem: A+B=2.268 [C]</t>
  </si>
  <si>
    <t>patky - pod sloupy zastřešení v celkovém počtu 3 ks 
výška * délka * šířka * 5%rezerva 
0,8*0,8*0,6*1,050.403=0.403 [A] 
0,8*0,8*0,6*1,050.403=0.403 [B] 
0,8*0,8*0,6*1,050.403=0.403 [C] 
Celkem: A+B+C=1.209 [D]</t>
  </si>
  <si>
    <t>výztuž dle dabulek 
výztuž patek o celkovém počtu 3 ks 
celková hmotnost i s rezervou 
0,05920.059=0.059 [A]</t>
  </si>
  <si>
    <t>289941</t>
  </si>
  <si>
    <t>ZAJIŠTĚNÍ PODLHEDOVÝCH STŘEŠNÍCH PLOCH Z PROVAZOVÝCH SÍTÍ -  (PROTI PTACTVU)</t>
  </si>
  <si>
    <t>CELKOVÁ PLOCHA 
300300=300.000 [A]</t>
  </si>
  <si>
    <t>Položka zahrnuje:  
- dodávku předepsaných sítí  
- úpravu, očištění a ochranu podkladu  
- ukotvení sítě na skalní stěně horolezci  
- vrty pro kotvy  
- dodání a osazení kotev předepsané délky v předepsaném rastru  
- nutné přesahy  
- mimostaveništní a vnitrostaveništní dopravu</t>
  </si>
  <si>
    <t>pod patkami  
výška * šířka * délka * 5%rezerva 
0,1*0,8*1*1,050.084=0.084 [A] 
0,1*0,8*1*1,050.084=0.084 [B] 
0,1*0,8*1*1,050.084=0.084 [C] 
Celkem: A+B+C=0.252 [D]</t>
  </si>
  <si>
    <t>svod odvodnění O100mm, tl. plechu 1mm 
dle tabulek 
délka * hmotnost * počet 
3,9*9,6*274.88=74.880 [A] 
celková hmotnost všech ocelových  prvků zastřešení (I180, U180, U140 UPE 80) i s rezervou 
18953,118953.1=18 953.100 [B] 
Celkem: A+B=19 027.980 [C]</t>
  </si>
  <si>
    <t>dočasné systémové podepření 
0,50.5=0.500 [A]</t>
  </si>
  <si>
    <t>odstranění bet. základů - patek sloupů 
celkový objem dle tabulek i s rezervou 
1,71.7=1.700 [A]</t>
  </si>
  <si>
    <t>966178</t>
  </si>
  <si>
    <t>BOURÁNÍ KONSTRUKCÍ ZE DŘEVA S ODVOZEM DO 20KM</t>
  </si>
  <si>
    <t>odstranění dřevěných prvků - vaznice, krokve, latě a spoje 
celkový objem dle tabulek i s rezervou 
7,57.5=7.500 [A]</t>
  </si>
  <si>
    <t>966188</t>
  </si>
  <si>
    <t>DEMONTÁŽ KONSTRUKCÍ KOVOVÝCH S ODVOZEM DO 20KM</t>
  </si>
  <si>
    <t>odstranění ocelových konstrukcí 
celková hmotnost dle tabulek i s rezervou 
8,84478.845=8.845 [A]</t>
  </si>
  <si>
    <t>97619</t>
  </si>
  <si>
    <t>VYBOURÁNÍ DROBNÝCH PŘEDMĚTŮ OSTATNÍCH</t>
  </si>
  <si>
    <t>odstranění hliníkových konstrukcí (okapové svody) 
celková hmotnost dle tabulek i s rezervou 
0,29580.296=0.296 [A]</t>
  </si>
  <si>
    <t>72124</t>
  </si>
  <si>
    <t>LAPAČE STŘEŠNÍCH SPLAVENIN</t>
  </si>
  <si>
    <t>počet dle stávajícího stavu 
22=2.000 [A]</t>
  </si>
  <si>
    <t>76411</t>
  </si>
  <si>
    <t>KRYTINA STŘECH Z POZINK PLECHU</t>
  </si>
  <si>
    <t>celková plocha dle tabulek 
312,646312.646=312.646 [A]</t>
  </si>
  <si>
    <t>76421</t>
  </si>
  <si>
    <t>OPLECHOVÁNÍ A LEMOVÁNÍ KONSTRUKCÍ Z POZINKOVANÉHO PLECHU</t>
  </si>
  <si>
    <t>oplechování obvodu nového stavu - spoj stávajícího zastřešení admin. budovy a lemu do kolejiště 
šířka plechu * délka 
0,2*6513=13.000 [A] 
oplechování a lemování žlabů 
šířka plechu * délka * počet 
0,2*31*212.4=12.400 [B] 
oplechování a lemování okolo trakčního stožáru 
šířka plechu * délka 
0,2*51=1.000 [C] 
Celkem: A+B+C=26.400 [D]</t>
  </si>
  <si>
    <t>764458</t>
  </si>
  <si>
    <t>ŽLABY Z TITANZINK PLECHU RŠ DO 1000MM</t>
  </si>
  <si>
    <t>okapový žlab v celkové délce 
3232=32.000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</si>
  <si>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</si>
  <si>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R-764411</t>
  </si>
  <si>
    <t>Provizorní_žlab_DN 250mm</t>
  </si>
  <si>
    <t xml:space="preserve">  SO 10-62-02</t>
  </si>
  <si>
    <t>ŽST Kolín, úprava zastřešení nástupiště č. 2</t>
  </si>
  <si>
    <t>SO 10-62-02</t>
  </si>
  <si>
    <t>odstranění stávajících dřevěných vaznic, krokví, latí, spojů 
celková hmotnost dle tabulky i s rezervou 
5,9695.969=5.969 [A]</t>
  </si>
  <si>
    <t>patky - výkopy 
rozměry hloubení * hmotnost zeminy(suti)1,8t/m *10%rezerva 
viz položka 131838 
2,112*1,8*1,14.182=4.182 [A]</t>
  </si>
  <si>
    <t>odstranění bet. základů - patek sloupů  
celková hmotnost dle tabulek i s rezervou 
2,1122.112=2.112 [A]</t>
  </si>
  <si>
    <t>výkop - objem patky * počet 
0,8*0,9*42.88=2.880 [A] 
-0,24*0,8*4-0.768=-0.768 [B] 
Celkem: A+B=2.112 [C]</t>
  </si>
  <si>
    <t>zásyp výkopu - objem patky * počet 
0,8*0,9*42.88=2.880 [A] 
-0,24*0,8*4-0.768=-0.768 [B] 
Celkem: A+B=2.112 [C]</t>
  </si>
  <si>
    <t>patky - pod sloupy zastřešení v celkovém počtu 4 ks 
výška * délka * šířka * 5%rezerva 
0,8*0,6*0,4*1,050.202=0.202 [A] 
0,8*0,6*0,4*1,050.202=0.202 [B] 
0,8*0,6*0,4*1,050.202=0.202 [C] 
0,8*0,6*0,4*1,050.202=0.202 [D] 
Celkem: A+B+C+D=0.808 [E]</t>
  </si>
  <si>
    <t>výztuž dle dabulek 
výztuž patek o celkovém počtu 4 ks 
celková hmotnost i s rezervou 
0,073490.073=0.073 [A]</t>
  </si>
  <si>
    <t>CELKOVÁ PLOCHA 
235235=235.000 [A]</t>
  </si>
  <si>
    <t>pod patkami  
výška * šířka * délka * 5%rezerva 
0,1*0,6*0,8*1,050.05=0.050 [A] 
0,1*0,6*0,8*1,050.05=0.050 [B] 
0,1*0,6*0,8*1,050.05=0.050 [C] 
0,1*0,6*0,8*1,050.05=0.050 [D] 
Celkem: A+B+C+D=0.200 [E]</t>
  </si>
  <si>
    <t>svod odvodnění O100mm, tl. plechu 1mm 
dle tabulek 
délka * hmotnost  
3,9*9,637.44=37.440 [A] 
9,4*9,690.24=90.240 [B] 
celková hmotnost všech ocelových  prvků zastřešení (I180, U180, U140 UPE 80) i s rezervou 
12755,712755.7=12 755.700 [C] 
Celkem: A+B+C=12 883.380 [D]</t>
  </si>
  <si>
    <t>odstranění bet. základů - patek sloupů 
celkový objem dle tabulek i s rezervou 
0,80.8=0.800 [A]</t>
  </si>
  <si>
    <t>odstranění dřevěných prvků - vaznice, krokve, latě a spoje 
celkový objem dle tabulek i s rezervou 
88=8.000 [A]</t>
  </si>
  <si>
    <t>odstranění ocelových konstrukcí 
celková hmotnost dle tabulek i s rezervou 
6,65836.658=6.658 [A]</t>
  </si>
  <si>
    <t>odstranění hliníkových konstrukcí (okapové svody) 
celková hmotnost dle tabulek i s rezervou 
0,30880.309=0.309 [A]</t>
  </si>
  <si>
    <t>počet dle stávajícího stavu 
33=3.000 [A]</t>
  </si>
  <si>
    <t>celková plocha dle tabulek 
256,296256.296=256.296 [A]</t>
  </si>
  <si>
    <t>oplechování obvodu nového stavu - spoj stávajícího zastřešení admin. budovy a lemu do kolejiště 
šířka plechu * délka 
0,2*7014=14.000 [A] 
oplechování a lemování žlabů 
šířka plechu * délka * počet 
0,2*40*216=16.000 [B] 
oplechování a lemování výtahu 
šířka plechu * délka  
0,2*285.6=5.600 [C] 
oplechování a lemování u zastřešení výtahu 
šířka plechu * délka  * počet 
0,2*5*22=2.000 [D] 
oplechování a lemování okolo trakčního sloupu 
šířka plechu * délka * počet 
0,2*2*20.8=0.800 [E] 
Celkem: A+B+C+D+E=38.400 [F]</t>
  </si>
  <si>
    <t>okapový žlab v celkové délce 
4545=45.000 [A]</t>
  </si>
  <si>
    <t xml:space="preserve">  SO 10-62-03</t>
  </si>
  <si>
    <t>ŽST Kolín, úprava zastřešení nástupiště č. 3</t>
  </si>
  <si>
    <t>SO 10-62-03</t>
  </si>
  <si>
    <t>odstranění stávajících dřevěných vaznic, krokví, latí, spojů 
celková hmotnost dle tabulky i s rezervou 
7,34467.345=7.345 [A]</t>
  </si>
  <si>
    <t>CELKOVÁ PLOCHA 
270270=270.000 [A]</t>
  </si>
  <si>
    <t>svod odvodnění O100mm, tl. plechu 1mm 
dle tabulek 
délka * hmotnost 
3,6*9,634.56=34.560 [A] 
17,8*9,6170.88=170.880 [B] 
celková hmotnost všech ocelových  prvků zastřešení (I180, U180, U140 UPE 80) i s rezervou  
15553,315553.3=15 553.300 [C] 
Celkem: A+B+C=15 758.740 [D]</t>
  </si>
  <si>
    <t>odstranění dřevěných prvků - vaznice, krokve, latě a spoje 
celkový objem dle tabulek i s rezervou 
9,89.8=9.800 [A]</t>
  </si>
  <si>
    <t>odstranění ocelových konstrukcí 
celková hmotnost dle tabulek i s rezervou 
7,8697.869=7.869 [A]</t>
  </si>
  <si>
    <t>odstranění hliníkových konstrukcí (okapové svody) 
celková hmotnost dle tabulek i s rezervou 
0,37610.376=0.376 [A]</t>
  </si>
  <si>
    <t>celková plocha dle tabulek 
256,3256.3=256.300 [A]</t>
  </si>
  <si>
    <t>oplechování obvodu nového stavu - spoj stávajícího zastřešení admin. budovy a lemu do kolejiště 
šířka plechu * délka 
0,2*9018=18.000 [A] 
oplechování a lemování žlabů 
šířka plechu * délka * počet 
0,2*48*219.2=19.200 [B] 
oplechování a lemování výtahu 
šířka plechu * délka 
0,2*285.6=5.600 [C] 
oplechování a lemování u zastřešení výtahu 
šířka plechu * délka  * počet 
0,2*5*22=2.000 [D] 
oplechování a lemování okolo trakčního sloupu 
šířka plechu * délka  
0,2*20.4=0.400 [E] 
Celkem: A+B+C+D+E=45.200 [F]</t>
  </si>
  <si>
    <t>okapový žlab v celkové délce 
5656=56.000 [A]</t>
  </si>
  <si>
    <t xml:space="preserve">  SO 10-62-04</t>
  </si>
  <si>
    <t>ŽST Kolín, úprava zastřešení nástupiště č. 4</t>
  </si>
  <si>
    <t>SO 10-62-04</t>
  </si>
  <si>
    <t>odstranění stávajících dřevěných vaznic, krokví, latí, spojů 
celková hmotnost dle tabulky i s rezervou 
4,42834.428=4.428 [A]</t>
  </si>
  <si>
    <t>CELKOVÁ PLOCHA 
160160=160.000 [A]</t>
  </si>
  <si>
    <t>svod odvodnění O100mm, tl. plechu 1mm 
dle tabulek 
délka * hmotnost  
3,7*9,635.52=35.520 [A] 
"celková hmotnost všech ocelových  prvků zastřešení (I180, U180, U140 UPE 80) i s rezervou 
91849184=9 184.000 [B] 
Celkem: A+B=9 219.520 [C]</t>
  </si>
  <si>
    <t>odstranění dřevěných prvků - vaznice, krokve, latě a spoje 
celkový objem dle tabulek i s rezervou 
5,95.9=5.900 [A]</t>
  </si>
  <si>
    <t>odstranění ocelových konstrukcí 
celková hmotnost dle tabulek i s rezervou 
6,25056.25=6.250 [A]</t>
  </si>
  <si>
    <t>odstranění hliníkových konstrukcí (okapové svody) 
celková hmotnost dle tabulek i s rezervou 
0,22860.229=0.229 [A]</t>
  </si>
  <si>
    <t>celková plocha dle tabulek 
180,4180.4=180.400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</si>
  <si>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oplechování a lemování okolo trakčního sloupu 
šířka plechu * délka * počet 
0,2*2*20.8=0.800 [D] 
Celkem: A+B+C+D=24.400 [E]</t>
  </si>
  <si>
    <t>okapový žlab v celkové délce 
2626=26.000 [A]</t>
  </si>
  <si>
    <t xml:space="preserve">  SO 10-62-05</t>
  </si>
  <si>
    <t>ŽST Kolín, úprava zastřešení nástupiště č. 5</t>
  </si>
  <si>
    <t>SO 10-62-05</t>
  </si>
  <si>
    <t>odstranění stávajících dřevěných vaznic, krokví, latí, spojů 
celková hmotnost dle tabulky i s rezervou 
4,36214.362=4.362 [A]</t>
  </si>
  <si>
    <t>svod odvodnění O100mm, tl. plechu 1mm 
dle tabulek 
délka * hmotnost  
3,8*9,636.48=36.480 [A] 
celková hmotnost všech ocelových  prvků zastřešení (I180, U180, U140 UPE 80) i s rezervou 
9185,59185.5=9 185.500 [B] 
Celkem: A+B=9 221.980 [C]</t>
  </si>
  <si>
    <t>odstranění dřevěných prvků - vaznice, krokve, latě a spoje 
celkový objem dle tabulek i s rezervou 
5,85.8=5.800 [A]</t>
  </si>
  <si>
    <t>odstranění ocelových konstrukcí 
celková hmotnost dle tabulek i s rezervou 
6,1076.107=6.107 [A]</t>
  </si>
  <si>
    <t>odstranění hliníkových konstrukcí (okapové svody) 
celková hmotnost dle tabulek i s rezervou 
0,22440.224=0.224 [A]</t>
  </si>
  <si>
    <t>celková plocha dle tabulek 
174,5174.5=174.500 [A]</t>
  </si>
  <si>
    <t>oplechování obvodu nového stavu - spoj stávajícího zastřešení admin. budovy a lemu do kolejiště 
šířka plechu * délka 
0,2*6012=12.000 [A] 
oplechování a lemování žlabů 
šířka plechu * délka * počet 
0,2*26*210.4=10.400 [B] 
oplechování a lemování u napojení výtahu 
šířka plechu * délka 
0,2*61.2=1.200 [C] 
Celkem: A+B+C=23.600 [D]</t>
  </si>
  <si>
    <t xml:space="preserve">  SO 10-62-06</t>
  </si>
  <si>
    <t>ŽST Kolín, Zastřešení podchodu ulice Starokolínská</t>
  </si>
  <si>
    <t>SO 10-62-06</t>
  </si>
  <si>
    <t>dle tabulek 
celková hmotnost všech prvků i s rezervou 
11,645511.646=11.646 [A]</t>
  </si>
  <si>
    <t>celková plocha dle tabulek 
111,627111.627=111.627 [A]</t>
  </si>
  <si>
    <t>lemování střešní krytiny nad přístupovým chodníkem 
šířka plechu * délka 
0,2*98,519.7=19.700 [A] 
lemování střešní krytiny nad přístupovým schodištěm 
šířka plechu * délka 
0,2*31,56.3=6.300 [B] 
Celkem: A+B=26.000 [C]</t>
  </si>
  <si>
    <t>764453</t>
  </si>
  <si>
    <t>ŽLABY Z TITANZINK PLECHU RŠ DO 400MM</t>
  </si>
  <si>
    <t>okapový žlab v celkové délce 
66=6.000 [A]</t>
  </si>
  <si>
    <t>R_76421</t>
  </si>
  <si>
    <t>OPLECHOVÁNÍ Z KONSTRUKCÍ TAHOKOVU</t>
  </si>
  <si>
    <t>TAHOKOV S OKY 62x23x2mm 
viz tabulka - celková hmotnost 
412,2412.2=412.200 [A] 
TAHOKOV S OKY 28x10x1,5mm 
510510=510.000 [B] 
plech 5mm a šrouby M8 5.6 384ks 
20,120.1=20.100 [C] 
Celkem: A+B+C=942.300 [D]</t>
  </si>
  <si>
    <t xml:space="preserve">  SO 10-62-07</t>
  </si>
  <si>
    <t>ŽST Kolín, výtahová šachta vnější nástupiště</t>
  </si>
  <si>
    <t>SO 10-62-07</t>
  </si>
  <si>
    <t>R61198</t>
  </si>
  <si>
    <t>ÚPRAVY POVRCHŮ STROPŮ DESKAMI</t>
  </si>
  <si>
    <t>Stropní konstrukce 
měřeno digitálně 
8,08=8.000 [A]</t>
  </si>
  <si>
    <t>Hliníkové členění tl. 1,5 mm 
plocha měřena digitálně 
16,5*1,5/1000*270066.825=66.825 [A]</t>
  </si>
  <si>
    <t>měřeno digitálně plocha * tl. * objemová tíha 
45*1,5/1000*7850529.875=529.875 [A]</t>
  </si>
  <si>
    <t>viz výkaz 
13551355=1 355.000 [A]</t>
  </si>
  <si>
    <t>R936509</t>
  </si>
  <si>
    <t>CHEMICKY LEPENÁ KOTVA M12 8.8; MIN. HL. KOTVENÍ = 160 mm</t>
  </si>
  <si>
    <t>Počet dotev dle dispozičních výkresů 
3131=31.000 [A]</t>
  </si>
  <si>
    <t>R9910002</t>
  </si>
  <si>
    <t>UZEMNĚNÍ VÝTAHOVÉ ŠACHTY, DODÁVKA + MONTÁŽ</t>
  </si>
  <si>
    <t>Počet šachet 
11=1.000 [A]</t>
  </si>
  <si>
    <t>78312</t>
  </si>
  <si>
    <t>PROTIKOROZ OCHRANA OCEL KONSTR NÁTĚREM VÍCEVRST</t>
  </si>
  <si>
    <t>viz tabulka  
40,2140.21=40.210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</si>
  <si>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</si>
  <si>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787</t>
  </si>
  <si>
    <t>Zasklívání</t>
  </si>
  <si>
    <t>787217</t>
  </si>
  <si>
    <t>ZASKLÍVÁNÍ OKEN A DVEŘÍ BEZPEČNOSTNÍM SKLEM</t>
  </si>
  <si>
    <t>Měřeno digitálně 
27,527.5=27.500 [A]</t>
  </si>
  <si>
    <t>- položky zasklívání zahrnují kompletní zasklení, včetně lišt, spojovacího materiálu, těsnící profily a tmely. Zahrnují i další předepsané práce jako broušení, vrtání, lepení a pod.</t>
  </si>
  <si>
    <t xml:space="preserve">  SO 10-62-08</t>
  </si>
  <si>
    <t>ŽST Kolín, výtahová šachta nástupiště č. 2 a 3</t>
  </si>
  <si>
    <t>SO 10-62-08</t>
  </si>
  <si>
    <t>Hliníkové členění tl. 1,5 mm 
plocha měřena digitálně*počet 
26,7*1,5/1000*2700*2216.27=216.270 [A]</t>
  </si>
  <si>
    <t>měřeno digitálně plocha * tl. * objemová tíha*počet 
37*1,5/1000*7850*2871.35=871.350 [A]</t>
  </si>
  <si>
    <t>viz výkaz 
2737,122737.12=2 737.120 [A]</t>
  </si>
  <si>
    <t>Počet kotev dle dispozičních výkresů * počet šachet 
31*262=62.000 [A]</t>
  </si>
  <si>
    <t>Počet šachet 
22=2.000 [A]</t>
  </si>
  <si>
    <t>viz tabulka  
82,9282.92=82.920 [A]</t>
  </si>
  <si>
    <t>Měřeno digitálně*počet 
35*270=70.000 [A]</t>
  </si>
  <si>
    <t xml:space="preserve">  SO 10-64-01</t>
  </si>
  <si>
    <t>Orientační systém</t>
  </si>
  <si>
    <t>SO 10-64-01</t>
  </si>
  <si>
    <t>**</t>
  </si>
  <si>
    <t>Nezařazeno</t>
  </si>
  <si>
    <t>75L3A1</t>
  </si>
  <si>
    <t>INFORMAČNÍ PRVEK, HLASOVÝ MODUL PRO NEVIDOMÉ</t>
  </si>
  <si>
    <t>2929=29.000 [A]</t>
  </si>
  <si>
    <t>0,0810.081=0.081 [A]</t>
  </si>
  <si>
    <t>923821</t>
  </si>
  <si>
    <t>SLOUPEK DN 60 PRO NÁVĚST</t>
  </si>
  <si>
    <t>11=1.000 [A]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</si>
  <si>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</si>
  <si>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</si>
  <si>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</si>
  <si>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</si>
  <si>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</si>
  <si>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</si>
  <si>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R10-923741</t>
  </si>
  <si>
    <t>SMĚROVÁ TABULE V PODCH. 780 X 240 MM, BÍLO-ČERNÁ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</si>
  <si>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44=4.000 [A]</t>
  </si>
  <si>
    <t>R11-923741</t>
  </si>
  <si>
    <t>HMATNÉ ŠTÍTKY S INF. O ČÍSLE KOLEJÍ</t>
  </si>
  <si>
    <t>1414=14.000 [A] 
1. Položka obsahuje:  
 – dodávku a montáž hmatného štítku na spodní hranu zábradlí včetně upínacího materiálu</t>
  </si>
  <si>
    <t>R12-923741</t>
  </si>
  <si>
    <t>HMATNÉ ŠTÍTKY S INF. O ROZVRŽENÍ SEKTORŮ</t>
  </si>
  <si>
    <t>R13-923741</t>
  </si>
  <si>
    <t>TABULE VELIKOSTI 550X340 MM "OZNAČENÍ KOLEJE A SEKTORU" (NA OCELOVÝCH SLOUPCÍCH)</t>
  </si>
  <si>
    <t>2020=20.000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</si>
  <si>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R1-923711</t>
  </si>
  <si>
    <t>,,NÁZEV STANICE" 1340 X 600 MM</t>
  </si>
  <si>
    <t>2828=28.000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konstrukci,upínací objímky  
3. Způsob měření:  
Udává se počet kusů kompletní konstrukce nebo práce.</t>
  </si>
  <si>
    <t>R1-923722</t>
  </si>
  <si>
    <t>,,PRŮCHOD PRO PĚŠÍ ZAKÁZAN" 240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</si>
  <si>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</si>
  <si>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R1-923741</t>
  </si>
  <si>
    <t>TABULE VELIKOSTI 450X340 MM "OZNAČENÍ KOLEJE A SEKTORU" (NA OCELOVÝCH SLOUPCÍCH)</t>
  </si>
  <si>
    <t>108108=108.000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při konzole  
3. Způsob měření:  
Udává se počet kusů kompletní konstrukce nebo práce.</t>
  </si>
  <si>
    <t>R3-923741</t>
  </si>
  <si>
    <t>SMĚROVÁ TABULE NA NÁST. 702 X 240 MM</t>
  </si>
  <si>
    <t>33=3.000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</si>
  <si>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R4-923741</t>
  </si>
  <si>
    <t>SMĚROVÁ TABULE NA NÁST. 902 X 240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</si>
  <si>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</si>
  <si>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R6-923741</t>
  </si>
  <si>
    <t>TABULE CÍLOVÁ 640 X 240 MM</t>
  </si>
  <si>
    <t>1010=10.000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</si>
  <si>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R7-923741</t>
  </si>
  <si>
    <t>SMĚROVÁ TABULE NA NÁST. 1480 X 240 MM</t>
  </si>
  <si>
    <t>1414=14.000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konstrukci-objímky pro upevnění  
3. Způsob měření:  
Udává se počet kusů kompletní konstrukce nebo práce.</t>
  </si>
  <si>
    <t>R8-923741</t>
  </si>
  <si>
    <t>,,KOLEJE A SEKTORY" V PODCHODU 340 X 340 MM</t>
  </si>
  <si>
    <t>7070=70.000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</si>
  <si>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R9-923741</t>
  </si>
  <si>
    <t>SMĚROVÁ TABULE V PODCH. 1080 X 240 MM, BÍLO-ČERNÁ</t>
  </si>
  <si>
    <t>88=8.000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kotvy, upínací objímky  
3. Způsob měření:  
Udává se počet kusů kompletní konstrukce nebo práce.</t>
  </si>
  <si>
    <t>R14-923741</t>
  </si>
  <si>
    <t>SMĚROVÁ TABULE NA NÁST. 2004 X 240 MM</t>
  </si>
  <si>
    <t>66=6.000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</si>
  <si>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R15-923741</t>
  </si>
  <si>
    <t>SMĚROVÁ TABULE NA NÁST. 2204 X 240 MM</t>
  </si>
  <si>
    <t>R16-923741</t>
  </si>
  <si>
    <t>SMĚROVÁ TABULE NA NÁST. 1950 X 240 MM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</si>
  <si>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 
11=1.000 [A]</t>
  </si>
  <si>
    <t>R17-923741</t>
  </si>
  <si>
    <t>SMĚROVÁ TABULE NA NÁST. 1102 X 240 MM</t>
  </si>
  <si>
    <t>R18-923741</t>
  </si>
  <si>
    <t>SMĚROVÁ TABULE NAD VSTUPEM DO PODCHODU 1480 X 340 MM</t>
  </si>
  <si>
    <t>11=1.000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konstrukci, chemické kotvy  
3. Způsob měření:  
Udává se počet kusů kompletní konstrukce nebo práce.</t>
  </si>
  <si>
    <t>R2-923711</t>
  </si>
  <si>
    <t>„NÁZEV STANICE“ 1860 X 600 MM</t>
  </si>
  <si>
    <t>22=2.000 [A] 
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–nosnou konstrukci-upínací objímky  
3. Způsob měření:  
Udává se počet kusů kompletní konstrukce nebo práce.</t>
  </si>
  <si>
    <t xml:space="preserve">  SO 10-65-01</t>
  </si>
  <si>
    <t>Demolice technologického objektu</t>
  </si>
  <si>
    <t>SO 10-65-01</t>
  </si>
  <si>
    <t>obestavený prostor krát hmotnost cihel 1600 kg/m3(převedeno na tuny 1,6t) 
(1,6*2)/(2,5*3)0.427=0.427 [A]</t>
  </si>
  <si>
    <t>základy objektu m3 krát objem betonu 2500kg/m3(převedeno na tuny 2,5t)*rezerva 10% 
9,44019*2,5*1,125.961=25.961 [A] 
schodiště 
12*2,5*1,133=33.000 [B] 
Celkem: A+B=58.961 [C]</t>
  </si>
  <si>
    <t>odpad z konstrukcí 
0,10.1=0.100 [A]</t>
  </si>
  <si>
    <t>stávající sdělovací zařízení 
přibližný odhad hmotnosti konstrukce 
0,50.5=0.500 [A]</t>
  </si>
  <si>
    <t>981438</t>
  </si>
  <si>
    <t>DEMOLICE BUDOV CIHEL S PODÍLEM KONST PŘES 30%, ODVOZ DO 20KM</t>
  </si>
  <si>
    <t>šířka * délka * výška 
3*2,5*8,261.5=61.500 [A] 
mínus vnitřní prostory 
-2,1*1,6*6-20.16=-20.160 [B] 
Celkem: A+B=41.340 [C]</t>
  </si>
  <si>
    <t>E.3.1</t>
  </si>
  <si>
    <t>Trakční vedení</t>
  </si>
  <si>
    <t xml:space="preserve">  SO 10-71-01</t>
  </si>
  <si>
    <t>SO 10-71-01</t>
  </si>
  <si>
    <t>D1_00</t>
  </si>
  <si>
    <t>74A Základy TV</t>
  </si>
  <si>
    <t>74A110</t>
  </si>
  <si>
    <t>ZÁKLAD TV HLOUBENÝ V JAKÉKOLIV TŘÍDĚ ZEMINY</t>
  </si>
  <si>
    <t>74A150</t>
  </si>
  <si>
    <t>ODVOZ ZEMINY Z VÝKOPU (NA LIKVIDACI ODPADŮ NEBO JINÉ URČENÉ MÍSTO)</t>
  </si>
  <si>
    <t>74A320</t>
  </si>
  <si>
    <t>KOVANÝ SVORNÍK PRO ZÁKLAD TV</t>
  </si>
  <si>
    <t>74A330</t>
  </si>
  <si>
    <t>SVORNÍKOVÝ KOŠ PRO ZÁKLAD TV</t>
  </si>
  <si>
    <t>74A350</t>
  </si>
  <si>
    <t>KORUGOVANÁ ROURA PRO ZÁKLAD TV</t>
  </si>
  <si>
    <t>74A450</t>
  </si>
  <si>
    <t>ÚPRAVA KABELŮ U ZÁKLADU TV</t>
  </si>
  <si>
    <t>74AF11</t>
  </si>
  <si>
    <t>TAŽNÉ HNACÍ VOZIDLO K PRACOVNÍM SOUPRAVÁM (PRO ZÁKLADY - MONTÁŽ)</t>
  </si>
  <si>
    <t>D2_00</t>
  </si>
  <si>
    <t>74B Stožáry TV</t>
  </si>
  <si>
    <t>74B115</t>
  </si>
  <si>
    <t>STOŽÁR TV OCELOVÝ TRUBKOVÝ DO DUTINY, TYPU T245 NEBO TB245, DÉLKY DO 10 M VČETNĚ</t>
  </si>
  <si>
    <t>74B233</t>
  </si>
  <si>
    <t>STOŽÁR TV OCELOVÝ TRUBKOVÝ JEDNODUCHÝ BRÁNOVÝ NA SVORNÍKY, TYPU TBS245 NEBO TBSI245, DÉLKY DO 10 M VČETNĚ</t>
  </si>
  <si>
    <t>YPU TBS245 NEBO TBSI245, DÉLKY DO 10 MVČETNĚ</t>
  </si>
  <si>
    <t>74B603</t>
  </si>
  <si>
    <t>STOŽÁR TV OCELOVÝ PŘÍHRADOVÝ TYPU BP DÉLKY 11 M</t>
  </si>
  <si>
    <t>74B711</t>
  </si>
  <si>
    <t>BRÁNY NEBO VÝLOŽNÍKY - BŘEVNO TYPU 23L</t>
  </si>
  <si>
    <t>74B721</t>
  </si>
  <si>
    <t>PŘIPEVNĚNÍ BŘEVNA BRÁNY NEBO VÝLOŽNÍKU S UKONČENÍM TYPU A NA 1T</t>
  </si>
  <si>
    <t>74B722</t>
  </si>
  <si>
    <t>PŘIPEVNĚNÍ BŘEVNA BRÁNY NEBO VÝLOŽNÍKU S UKONČENÍM TYPU B NA 2T</t>
  </si>
  <si>
    <t>74B911</t>
  </si>
  <si>
    <t>PŘÍPLATEK ZA MONTÁŽ BŘEVNA BRÁNY NEBO VÝLOŽNÍKU NAD STÁVAJÍCÍM VEDENÍM</t>
  </si>
  <si>
    <t>74BF11</t>
  </si>
  <si>
    <t>TAŽNÉ HNACÍ VOZIDLO K PRACOVNÍM SOUPRAVÁM (PRO STOŽÁRY A BRÁNY - MONTÁŽ )</t>
  </si>
  <si>
    <t>D3</t>
  </si>
  <si>
    <t>74C Vodiče TV</t>
  </si>
  <si>
    <t>74C111</t>
  </si>
  <si>
    <t>ZÁVĚS TV NA KONZOLE BEZ PŘÍDAVNÉHO LANA</t>
  </si>
  <si>
    <t>74C231</t>
  </si>
  <si>
    <t>ZÁVĚS SIK BEZ PŘÍDAVNÉHO LANA</t>
  </si>
  <si>
    <t>74C232</t>
  </si>
  <si>
    <t>ZÁVĚS SIK S PŘÍDAVNÝM LANEM</t>
  </si>
  <si>
    <t>74C233</t>
  </si>
  <si>
    <t>ZÁVĚS SIK KOMBINOVANÝ</t>
  </si>
  <si>
    <t>74C312</t>
  </si>
  <si>
    <t>VĚŠÁK TROLEJE ZÁKLADNÍ (PEVNÝ NEBO KLUZNÝ)</t>
  </si>
  <si>
    <t>74C321</t>
  </si>
  <si>
    <t>SPOJKA LAN A TROLEJÍ NEIZOLOVANÁ</t>
  </si>
  <si>
    <t>74C322</t>
  </si>
  <si>
    <t>SPOJKA LAN A TROLEJÍ IZOLOVANÁ</t>
  </si>
  <si>
    <t>74C584</t>
  </si>
  <si>
    <t>TAŽENÍ TROLEJE 150 MM2 CU</t>
  </si>
  <si>
    <t>74C591</t>
  </si>
  <si>
    <t>VÝŠKOVÁ REGULACE TROLEJE</t>
  </si>
  <si>
    <t>74C596</t>
  </si>
  <si>
    <t>ZAJIŠTĚNÍ KOTVENÍ  NL A TR VŠECH SESTAV</t>
  </si>
  <si>
    <t>74C5A3</t>
  </si>
  <si>
    <t>DEFINITIVNÍ REGULACE POHYBLIVÉHO KOTVENÍ SPOLEČNÉHO (NL A TR)</t>
  </si>
  <si>
    <t>74C671</t>
  </si>
  <si>
    <t>TAŽENÍ LANA PRO ZV, NV, OV - 120 MM2 CU</t>
  </si>
  <si>
    <t>74C711</t>
  </si>
  <si>
    <t>POHON ODPOJOVAČE MOTOROVÝ</t>
  </si>
  <si>
    <t>74C713</t>
  </si>
  <si>
    <t>ODPOJOVAČ NEBO ODPÍNAČ NA STOŽÁRU TV</t>
  </si>
  <si>
    <t>74C721</t>
  </si>
  <si>
    <t>KOTVENÍ SVODU Z ODPOJOVAČE S PŘIPOJENÍM NA TV</t>
  </si>
  <si>
    <t>74C723</t>
  </si>
  <si>
    <t>SVOD Z NAPÁJECÍHO PŘEVĚSU NA TV LANEM 120 CU</t>
  </si>
  <si>
    <t>74C733</t>
  </si>
  <si>
    <t>PROUDOVÉ PROPOJENÍ SESTAV TV</t>
  </si>
  <si>
    <t>74C741</t>
  </si>
  <si>
    <t>PŘIPEVNĚNÍ KOTEVNÍ LIŠTY NAPÁJECÍHO PŘEVĚSU S 1 TŘMENEM NA STOŽÁR TV</t>
  </si>
  <si>
    <t>74C746</t>
  </si>
  <si>
    <t>KOTVENÍ 2-4 LAN NAPÁJECÍCH PŘEVĚSŮ - 120 MM2 CU S IZOLACÍ (ZDVOJENÝ ZÁVĚS)</t>
  </si>
  <si>
    <t>74C752</t>
  </si>
  <si>
    <t>PODPĚRNÝ IZOLÁTOR PRO NV NA LIŠTĚ, BRÁNĚ, STOŽÁRU</t>
  </si>
  <si>
    <t>74C951</t>
  </si>
  <si>
    <t>MONTÁŽNÍ LÁVKA NA STOŽÁR</t>
  </si>
  <si>
    <t>74C967</t>
  </si>
  <si>
    <t>VÝSTRAŽNÁ TABULKA NA STOŽÁRU TV NEBO KONSTRUKCI</t>
  </si>
  <si>
    <t>74C968</t>
  </si>
  <si>
    <t>TABULKA ČÍSLOVÁNÍ STOŽÁRU NEBO POHONU ODPOJOVAČE</t>
  </si>
  <si>
    <t>74CF11</t>
  </si>
  <si>
    <t>TAŽNÉ HNACÍ VOZIDLO K PRACOVNÍM SOUPRAVÁM (PRO VODIČE - MONTÁŽ)</t>
  </si>
  <si>
    <t>D4</t>
  </si>
  <si>
    <t>74E Závěsný kabel na TV (ZOK + VN)</t>
  </si>
  <si>
    <t>74E111</t>
  </si>
  <si>
    <t>NOSNÁ A PŘÍCHYTNÁ ARMATURA VŠECH TYPŮ NA STOŽÁR TV PRO KONZOLU PROSTOU</t>
  </si>
  <si>
    <t>74E121</t>
  </si>
  <si>
    <t>KONZOLA PRO ZOK PROSTÁ NA STOŽÁR TV NEBO NA NÁSTAVEC</t>
  </si>
  <si>
    <t>74E511</t>
  </si>
  <si>
    <t>KOTEVNÍ SPIRÁLOVÁ ARMATURA ZOK PRO LEHKÝ KABEL DO 70 M</t>
  </si>
  <si>
    <t>74E512</t>
  </si>
  <si>
    <t>KOTEVNÍ SPIRÁLOVÁ ARMATURA ZOK PRO LEHKÝ KABEL PŘES 70 M</t>
  </si>
  <si>
    <t>74E701</t>
  </si>
  <si>
    <t>DEMONTÁŽ KONZOL VČETNĚ UPEVNĚNÍ, ZÁVĚSU A DALŠÍHO PŘÍSLUŠENSTVÍ</t>
  </si>
  <si>
    <t>74E707</t>
  </si>
  <si>
    <t>DEMONTÁŽ NOSNÉ, DISTANČNÍ NEBO KOTEVNÍ SPIRÁLY</t>
  </si>
  <si>
    <t>D5</t>
  </si>
  <si>
    <t>74F Nátěry TV</t>
  </si>
  <si>
    <t>74F210</t>
  </si>
  <si>
    <t>OBOUSTRANNÉ OZNAČENÍ STOŽÁRU ČÍSLYO</t>
  </si>
  <si>
    <t>74F231</t>
  </si>
  <si>
    <t>BEZPEČNOSTNÍ PRUH NA PODPĚŘE TV ČERNOŽLUTÝ</t>
  </si>
  <si>
    <t>74F232</t>
  </si>
  <si>
    <t>BEZPEČNOSTNÍ PRUH NA PODPĚŘE TV BÍLOČERVENÝ</t>
  </si>
  <si>
    <t>D6</t>
  </si>
  <si>
    <t>74F Demontáže TV</t>
  </si>
  <si>
    <t>74F411</t>
  </si>
  <si>
    <t>DEMONTÁŽ BETONOVÝCH ZÁKLADŮ TV</t>
  </si>
  <si>
    <t>74F422</t>
  </si>
  <si>
    <t>DEMONTÁŽ OCELOVÝCH STOŽÁRŮ TRUBKOVÝCH NEBO PROFILOVÝCH</t>
  </si>
  <si>
    <t>74F423</t>
  </si>
  <si>
    <t>DEMONTÁŽ OCELOVÝCH STOŽÁRŮ PŘÍHRADOVÝCH</t>
  </si>
  <si>
    <t>74F425</t>
  </si>
  <si>
    <t>DEMONTÁŽ BRAN A KRAKORCŮ (VČETNĚ VYVĚŠENÍ A UKONČENÍ)</t>
  </si>
  <si>
    <t>74F426</t>
  </si>
  <si>
    <t>DEMONTÁŽ MONTÁŽNÍ LÁVKY PRO ODPOJOVAČ</t>
  </si>
  <si>
    <t>74F433</t>
  </si>
  <si>
    <t>DEMONTÁŽ OTOČNÝCH KONZOL TV VČETNĚ UPEVNĚNÍ</t>
  </si>
  <si>
    <t>74F434</t>
  </si>
  <si>
    <t>DEMONTÁŽ KONZOL SIK VČETNĚ ZÁVĚSŮ</t>
  </si>
  <si>
    <t>74F438</t>
  </si>
  <si>
    <t>DEMONTÁŽ ODTAHŮ TR A NL (SPOLEČNÝCH NEBO ODDĚLENÝCH)</t>
  </si>
  <si>
    <t>74F446</t>
  </si>
  <si>
    <t>DEMONTÁŽ ODPOJOVAČE NEBO ODPÍNAČE S POHONEM VČETNĚ TÁHEL A UPEVŇOVACÍCH LIŠT</t>
  </si>
  <si>
    <t>58</t>
  </si>
  <si>
    <t>74F451</t>
  </si>
  <si>
    <t>DEMONTÁŽ SVODU Z PŘEVĚSU NEBO Z ODPOJOVAČE - JEDNODUCHÉ LANO</t>
  </si>
  <si>
    <t>59</t>
  </si>
  <si>
    <t>74F455</t>
  </si>
  <si>
    <t>DEMONTÁŽ VĚŠÁKŮ TROLEJE</t>
  </si>
  <si>
    <t>60</t>
  </si>
  <si>
    <t>74F465</t>
  </si>
  <si>
    <t>DEMONTÁŽ TROLEJE VČETNĚ NÁSTAVKŮ STOČENÍM NA BUBEN</t>
  </si>
  <si>
    <t>61</t>
  </si>
  <si>
    <t>74F492</t>
  </si>
  <si>
    <t>DEMONTÁŽ - ODVOZ (NA LIKVIDACI ODPADŮ NEBO JINÉ URČENÉ MÍSTO)</t>
  </si>
  <si>
    <t>62</t>
  </si>
  <si>
    <t>74EF11</t>
  </si>
  <si>
    <t>HNACÍ KOLEJOVÁ VOZIDLA DEMONTÁŽNÍCH SOUPRAV PRO PRÁCE NA TV</t>
  </si>
  <si>
    <t>D7</t>
  </si>
  <si>
    <t>74F Revize, zkoušky, měření a technická pomoc TV</t>
  </si>
  <si>
    <t>63</t>
  </si>
  <si>
    <t>74F312</t>
  </si>
  <si>
    <t>MĚŘENÍ PARAMETRŮ TV STATICKÉ</t>
  </si>
  <si>
    <t>KM</t>
  </si>
  <si>
    <t>64</t>
  </si>
  <si>
    <t>74F313</t>
  </si>
  <si>
    <t>MĚŘENÍ ELEKTRICKÝCH VLASTNOSTÍ TV</t>
  </si>
  <si>
    <t>65</t>
  </si>
  <si>
    <t>74F321_01</t>
  </si>
  <si>
    <t>PROTOKOL ZPŮSOBILOSTI</t>
  </si>
  <si>
    <t>66</t>
  </si>
  <si>
    <t>74F322_01</t>
  </si>
  <si>
    <t>REVIZNÍ ZPRÁVA</t>
  </si>
  <si>
    <t>67</t>
  </si>
  <si>
    <t>74F331</t>
  </si>
  <si>
    <t>TECHNICKÁ POMOC PŘI VÝSTAVBĚ TV</t>
  </si>
  <si>
    <t>68</t>
  </si>
  <si>
    <t>015113</t>
  </si>
  <si>
    <t>POPLATKY ZA LIKVIDACŮ ODPADŮ NEKONTAMINOVANÝCH - 17 05 04  VYTĚŽENÉ ZEMINY A HORNINY -  III. TŘÍDA TĚŽITELNOSTI</t>
  </si>
  <si>
    <t>69</t>
  </si>
  <si>
    <t>70</t>
  </si>
  <si>
    <t>015280</t>
  </si>
  <si>
    <t>POPLATKY ZA LIKVIDACŮ ODPADŮ NEKONTAMINOVANÝCH - 17 01 03  ODPOJOVAČE-OCEL, PORCELÁN 100KG</t>
  </si>
  <si>
    <t>E.3.4</t>
  </si>
  <si>
    <t>Ohřev výměn</t>
  </si>
  <si>
    <t xml:space="preserve">  SO 10-74-01</t>
  </si>
  <si>
    <t>SO 10-74-01</t>
  </si>
  <si>
    <t>13293</t>
  </si>
  <si>
    <t>HLOUBENÍ RÝH ŠÍŘ DO 2M PAŽ I NEPAŽ TŘ. IIIpopis položky položka zahrnuje: - vodorovná a svislá doprava, přemístění, přeložení, manipulace svýkopkem - kompletní</t>
  </si>
  <si>
    <t>provedení vykopávky nezapažené i zapažené - ošetření výkopiště po celou dobupráce v něm vč. klimatických opatření - ztížení vykopávek v blízkosti podzemního vedení, konstrukcí</t>
  </si>
  <si>
    <t>17411_01</t>
  </si>
  <si>
    <t>ZÁSYP JAM A RÝH ZEMINOU SE ZHUTNĚNÍMpopis položky položka zahrnuje: - kompletní provedení zemní konstrukce vč. výběru vhodnéhomateriálu - úprava  ukládaného  m</t>
  </si>
  <si>
    <t>ateriálu  vlhčením,  tříděním,  promícháním  nebo  vysoušením,příp. jiné úpravy za účelem zlepšení jeho  mech. vlastností - hutnění i různé míry hutnění  -</t>
  </si>
  <si>
    <t>702312</t>
  </si>
  <si>
    <t>ZAKRYTÍ KABELŮ VÝSTRAŽNOU FÓLIÍ ŠÍŘKY PŘES 20 DO 40 CMpopis položky 1. Položka obsahuje:  – kompletní montáž, návrh, rozměření, upevnění, začištění,sváření, vr</t>
  </si>
  <si>
    <t>tání, řezání, spojování a pod.   – veškerý spojovací a montážní materiál vč. upevňovacíhomateriálu  – sestavení a upevnění konstrukce na stanovišti  – pomocné mechanismy 2. Položka</t>
  </si>
  <si>
    <t>701005</t>
  </si>
  <si>
    <t>VYHLEDÁVACÍ MARKER ZEMNÍ S MOŽNOSTÍ ZÁPISUpopis položky 1. Položka obsahuje:  – úprava dna výkopu  – položení betonového žlabu / chráničkyvčetně zakrytí  – pom</t>
  </si>
  <si>
    <t>ocné mechanismy 2. Položka neobsahuje:  X 3. Způsob měření: Udává se počet kusůkompletní konstrukce nebo práce.</t>
  </si>
  <si>
    <t>29113</t>
  </si>
  <si>
    <t>OSTATNÍ POŽADAVKY - GEODETICKÉ ZAMĚŘENÍ - CELKYpopis položky zahrnuje veškeré náklady spojené s objednatelem požadovanými pracemi</t>
  </si>
  <si>
    <t>741</t>
  </si>
  <si>
    <t>Elektroinstalační materiál, ocelové konstrukce, uzemění</t>
  </si>
  <si>
    <t>702211</t>
  </si>
  <si>
    <t>KABELOVÁ CHRÁNIČKA ZEMNÍ DN DO 100 MMpopis položky 1. Položka obsahuje:  – proražení otvoru zdivem o průřezu od 0,01 do 0,025m2  –úpravu a začištění omítky po</t>
  </si>
  <si>
    <t>montáži vedení  – pomocné mechanismy 2. Položka neobsahuje:  –protipožární ucpávku 3. Způsob měření: Udává se počet kusů kompletní konstrukce nebo práce.</t>
  </si>
  <si>
    <t>742</t>
  </si>
  <si>
    <t>Silnoproudé rozvody</t>
  </si>
  <si>
    <t>742H12</t>
  </si>
  <si>
    <t>KABEL NN ČTYŘ- A PĚTIŽÍLOVÝ CU S PLASTOVOU IZOLACÍ OD 4 DO 16 MM2popis položky 1. Položka obsahuje:  – manipulace a uložení kabelu (do země, chráničky, kanálu,</t>
  </si>
  <si>
    <t>narošty, na TV a pod.) 2. Položka neobsahuje:  – příchytky, spojky, koncovky, chráničky apod. 3.Způsob měření: Měří se metr délkový.</t>
  </si>
  <si>
    <t>742L12</t>
  </si>
  <si>
    <t>UKONČENÍ DVOU AŽ PĚTIŽÍLOVÉHO KABELU V ROZVADĚČI NEBO NA PŘÍSTROJI OD 4 DO 16 MM2popis položky 1. Položka obsahuje:  – všechny práce spojené s úpravou kabelů p</t>
  </si>
  <si>
    <t>ro montáž včetněveškerého příslušentsví  2. Položka neobsahuje:  X 3. Způsob měření: Udává se počet kusů kompletníkonstrukce nebo práce.</t>
  </si>
  <si>
    <t>742P13</t>
  </si>
  <si>
    <t>ZATAŽENÍ KABELU DO CHRÁNIČKY - KABEL DO 4 KG/Mpopis položky 1. Položka obsahuje:  – montáž kabelu o váze do 4 kg/m do chráničky/ kolektoru 2.Položka neobsahuje</t>
  </si>
  <si>
    <t>:  X 3. Způsob měření: Měří se metr délkový.</t>
  </si>
  <si>
    <t>742P15</t>
  </si>
  <si>
    <t>OZNAČOVACÍ ŠTÍTEK NA KABELpopis položky 1. Položka obsahuje:  – veškeré příslušentsví  2. Položka neobsahuje:  X 3. Způsobměření: Udává se počet kusů kompletní</t>
  </si>
  <si>
    <t>konstrukce nebo práce.</t>
  </si>
  <si>
    <t>743</t>
  </si>
  <si>
    <t>Silnoproudá zařízení, EOV</t>
  </si>
  <si>
    <t>743832</t>
  </si>
  <si>
    <t>VÝSTROJ EOV PRO VÝHYBKU  KŘIŽOVATKOVOU CS49 TVARU 1:11-300popis položky 1. Položka obsahuje:  – kompletní vybavení výhybky zařízením EOV – topné tyče,příchytky</t>
  </si>
  <si>
    <t>hlavic topných tyčí a pérových příchytek vlastních topných tyčí, připojovací šňůry achráničky pro tyto šňůry, rozvodné skříňky vč. nosných konstrukcí těchto skříněk, dále topnice pro</t>
  </si>
  <si>
    <t>747</t>
  </si>
  <si>
    <t>Zkoušky, revize a HZS</t>
  </si>
  <si>
    <t>747212</t>
  </si>
  <si>
    <t>CELKOVÁ PROHLÍDKA, ZKOUŠENÍ, MĚŘENÍ A VYHOTOVENÍ VÝCHOZÍ REVIZNÍ ZPRÁVY, PRO OBJEM IN PŘES 100 DO 50popis položky 1. Položka obsahuje:  – cenu za celkovou proh</t>
  </si>
  <si>
    <t>lídku zařízení PS/SO, vč. měření,komplexních zkoušek a revizi zařízení tohoto PS/SO autorizovaným revizním technikem na silnoproudázařízení podle požadavku ČSN, včetně hodnocení a vyhotovení celkové revizní zprávy 2. Položka</t>
  </si>
  <si>
    <t>747301</t>
  </si>
  <si>
    <t>PROVEDENÍ PROHLÍDKY A ZKOUŠKY PRÁVNICKOU OSOBOU, VYDÁNÍ PRŮKAZU ZPŮSOBILOSTIpopis položky 1. Položka obsahuje:  – cenu za vyhotovení dokladu právnickou osobou</t>
  </si>
  <si>
    <t>o silnoproudýchzařízeních a vydání průkazu způsobilosti 2. Položka neobsahuje:  X 3. Způsob měření: Udává se početkusů kompletní konstrukce nebo práce.</t>
  </si>
  <si>
    <t>747701</t>
  </si>
  <si>
    <t>DOKONČOVACÍ MONTÁŽNÍ PRÁCE NA ELEKTRICKÉM ZAŘÍZENÍpopis položky 1. Položka obsahuje:  – cenu za práce spojené s uváděním zařízení do provozu, drobnémontážní pr</t>
  </si>
  <si>
    <t>áce v rozvaděčích, koordinaci se zhotoviteli souvisejících zařízení apod. 2. Položkaneobsahuje:  X 3. Způsob měření: Udává se čas v hodinách.</t>
  </si>
  <si>
    <t>ZKUŠEBNÍ PROVOZpopis položky 1. Položka obsahuje:  – cenu za dobu kdy je zařízení po individálních zkouškách dánodo provozu s prokázáním technických a kvalitat</t>
  </si>
  <si>
    <t>ivních parametrů zařízení 2. Položka neobsahuje:  X 3.Způsob měření: Udává se čas v hodinách.</t>
  </si>
  <si>
    <t>ZAŠKOLENÍ OBSLUHYpopis položky 1. Položka obsahuje:  – cenu za dobu kdy je s funkcí seznamována obsluha zařízení,včetně odevzdání dokumentace skutečného proved</t>
  </si>
  <si>
    <t>ení 2. Položka neobsahuje:  X 3. Způsob měření: Udáváse čas v hodinách.</t>
  </si>
  <si>
    <t>MANIPULACE NA ZAŘÍZENÍCH PROVÁDĚNÉ PROVOZOVATELEMpopis položky 1. Položka obsahuje:  – cenu za manipulace na zařízeních prováděné provozovatelemnutných pro dal</t>
  </si>
  <si>
    <t>ší práce zhotovitele na technologickém souboru 2. Položka neobsahuje:  X 3. Způsobměření: Udává se čas v hodinách.</t>
  </si>
  <si>
    <t>03100</t>
  </si>
  <si>
    <t>ZAŘÍZENÍ STAVENIŠTĚ - ZŘÍZENÍ, PROVOZ, DEMONTÁŽpopis položky zahrnuje objednatelem povolené náklady na pořízení (event. pronájem), provozování,udržování a likv</t>
  </si>
  <si>
    <t>idaci zhotovitelova zařízení</t>
  </si>
  <si>
    <t>02940</t>
  </si>
  <si>
    <t>OSTATNÍ POŽADAVKY - VYPRACOVÁNÍ DOKUMENTACEpopis položky zahrnuje veškeré náklady spojené s objednatelem požadovanými pracemi</t>
  </si>
  <si>
    <t>E.3.6</t>
  </si>
  <si>
    <t>Rozvody vn, nn, osvětlení a dálkové ovládání odpojovačů</t>
  </si>
  <si>
    <t xml:space="preserve">  SO 10-76-01</t>
  </si>
  <si>
    <t>Úpravy rozvodů NN a VO</t>
  </si>
  <si>
    <t>SO 10-76-01</t>
  </si>
  <si>
    <t>13273</t>
  </si>
  <si>
    <t>HLOUBENÍ RÝH ŠÍŘ DO 2M PAŽ I NEPAŽ TŘ. I</t>
  </si>
  <si>
    <t>vodorovná a svislá doprava, přemístění, přeložení, manipulace s výkopkem - kompletní provedení vykopávky nezapažené i zapažené - ošetření výkopiště po celou dobupráce v něm vč. klimatických opatření - ztížení vykopávek v blízkosti podzemního vedení, konstrukcí</t>
  </si>
  <si>
    <t>17411_02</t>
  </si>
  <si>
    <t>položka zahrnuje: - kompletní provedení zemní konstrukce vč. výběru vhodnéhomateriálu - úprava  ukládaného  materiálu  vlhčením,  tříděním,  promícháním  nebo  vysoušením,příp. jiné úpravy za účelem zlepšení jeho  mech. vlastností - hutnění i různé míry hutnění</t>
  </si>
  <si>
    <t>460010021</t>
  </si>
  <si>
    <t>VYTYČENÍ TRASY KABELOVÉHO VEDENÍ V OBVODU ŽELEZNIČNÍ STANICE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</si>
  <si>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</t>
  </si>
  <si>
    <t>460010023</t>
  </si>
  <si>
    <t>VYTYČENÍ TRASY KABELOVÉHO VEDENÍ (PODZEMNÍHO) VE VOLNÉM TERÉNU</t>
  </si>
  <si>
    <t>1. V cenách jsou zahrnuty i náklady na:  
a) pochůzky projektovanou tratí,  
b)vyznačení budoucí trasy,  
c) rozmístění, očíslování a označení opěrných bodů,  
d) označenípřekážek a míst pro kabelové prostupy a podchodové štoly.</t>
  </si>
  <si>
    <t>141733</t>
  </si>
  <si>
    <t>PROTLAČOVÁNÍ POTRUBÍ Z PLAST HMOT DN DO 150MM</t>
  </si>
  <si>
    <t>položka zahrnuje dodávku protlačovaného potrubí a veškeré pomocné práce (startovacízařízení, startovací a cílová jáma, opěrné a vodící bloky a pod.)</t>
  </si>
  <si>
    <t>709210</t>
  </si>
  <si>
    <t>KŘIŽOVATKA KABELOVÝCH VEDENÍ SE STÁVAJÍCÍ INŽENÝRSKOU SÍTÍ (KABELEM, POTRUBÍM APOD.)</t>
  </si>
  <si>
    <t>popis položky 1. Položka obsahuje:  – kompletní montáž, rozměření, upevnění, řezání, spojování apod.   – veškerý spojovací a montážní materiál vč. upevňovacího materiálu ( držáky apod.)  – pomocnémechanismy 2. Položka neobsahuje:  X 3. Způsob měření: Měří se metr délkový.</t>
  </si>
  <si>
    <t>Skládky</t>
  </si>
  <si>
    <t>015310</t>
  </si>
  <si>
    <t>POPLATKY ZA LIKVIDACŮ ODPADŮ NEKONTAMINOVANÝCH - 16 02 14 ELEKTROŠROT (VYŘAZENÁ EL. ZAŘÍZENÍ A PŘÍSTR. - AL, CU A VZ. KOVY)</t>
  </si>
  <si>
    <t>015140_01</t>
  </si>
  <si>
    <t>POPLATKY ZA LIKVIDACŮ ODPADŮ NEKONTAMINOVANÝCH - 17 01 01 BETON Z DEMOLIC OBJEKTŮ, ZÁKLADŮ TV</t>
  </si>
  <si>
    <t>741_00</t>
  </si>
  <si>
    <t>Elektroinstalační materiál, uzemnění</t>
  </si>
  <si>
    <t>702211_01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</si>
  <si>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</si>
  <si>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</si>
  <si>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</si>
  <si>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702312_01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</si>
  <si>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</si>
  <si>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</si>
  <si>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</si>
  <si>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</si>
  <si>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Viz. Tabulka kabelů - TZ příloha 3</t>
  </si>
  <si>
    <t>742H23</t>
  </si>
  <si>
    <t>KABEL NN ČTYŘ- A PĚTIŽÍLOVÝ AL S PLASTOVOU IZOLACÍ OD 25 DO 50 MM2</t>
  </si>
  <si>
    <t>Viz. Tabulka kabelů - TZ příloha 1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</si>
  <si>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</si>
  <si>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</si>
  <si>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</si>
  <si>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</si>
  <si>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</si>
  <si>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</si>
  <si>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</si>
  <si>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</si>
  <si>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</si>
  <si>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</si>
  <si>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743_00</t>
  </si>
  <si>
    <t>Silnoproudé zařízení</t>
  </si>
  <si>
    <t>743541</t>
  </si>
  <si>
    <t>SVÍTIDLO VENKOVNÍ VŠEOBECNÉ ZÁŘIVKOVÉ, MIN. IP 44, DO 60 W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</si>
  <si>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</si>
  <si>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</si>
  <si>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</si>
  <si>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741122</t>
  </si>
  <si>
    <t>KRABICE (ROZVODKA) INSTALAČNÍ ODBOČNÁ SE SVORKOVNICÍ DO 4 MM2</t>
  </si>
  <si>
    <t>741121</t>
  </si>
  <si>
    <t>KRABICE (ROZVODKA) INSTALAČNÍ ODBOČNÁ PRÁZDNÁ</t>
  </si>
  <si>
    <t>744312</t>
  </si>
  <si>
    <t>ROZVADĚČ NN SKŘÍŇOVÝ OCELOPLECHOVÝ PRÁZDNÝ, IP 40, HLOUBKY DO 500 MM, ŠÍŘKY OD 510 DO 800 MM, VÝŠKY DO 2250 MM</t>
  </si>
  <si>
    <t>Rozvaděč RH (v trafostanici TS1) bude doplněn o jedno nové pole. Rozvaděč R77-B je stávající rozvaděč, který bude doplněn o nové vývody.</t>
  </si>
  <si>
    <t>1. Položka obsahuje:  
 – přípravu podkladu pro osazení vč. upevňovacího materiálu  
 – veškerý podružný a pomocný materiál  
 – provedení zkoušek, dodání předepsaných zkoušek, revizí a atestů  
2. Položka neobsahuje:  
 – přístrojové vybavení ( jističe, stykače apod. ), přípojnice  
3. Způsob měření:  
Udává se počet kusů kompletní konstrukce nebo práce.</t>
  </si>
  <si>
    <t>744J33</t>
  </si>
  <si>
    <t>SILOVÝ KOMPLETNÍ VYPÍNAČ 0-1 TŘÍ-ČTYŘPÓLOVÝ PŘES 63 DO 125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</si>
  <si>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</si>
  <si>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744Q22</t>
  </si>
  <si>
    <t>SVODIČ PŘEPĚTÍ TYP 1+2 (TŘÍDA B+C) 3-4 PÓLOVÝ</t>
  </si>
  <si>
    <t>744O14</t>
  </si>
  <si>
    <t>ELEKTROMĚR</t>
  </si>
  <si>
    <t>744612</t>
  </si>
  <si>
    <t>JISTIČ JEDNOPÓLOVÝ (10 KA) OD 4 DO 10 A</t>
  </si>
  <si>
    <t>744613</t>
  </si>
  <si>
    <t>JISTIČ JEDNOPÓLOVÝ (10 KA) OD 13 DO 20 A</t>
  </si>
  <si>
    <t>744633</t>
  </si>
  <si>
    <t>JISTIČ TŘÍPÓLOVÝ (10 KA) OD 13 DO 20 A</t>
  </si>
  <si>
    <t>744711</t>
  </si>
  <si>
    <t>PROUDOVÝ CHRÁNIČ DVOUPÓLOVÝ (10 KA) DO 30 MA, DO 25 A</t>
  </si>
  <si>
    <t>744L27</t>
  </si>
  <si>
    <t>RELÉ MODULÁRNÍ DO 16 A PRO KONTROLU NAPĚTÍ 3-FÁZOVÝCH SÍTÍ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</si>
  <si>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</si>
  <si>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</si>
  <si>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</si>
  <si>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743Z39</t>
  </si>
  <si>
    <t>DEMONTÁŽ ROZVADĚČE OSVĚTLENÍ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</si>
  <si>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</si>
  <si>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</si>
  <si>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</si>
  <si>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</si>
  <si>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</si>
  <si>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</si>
  <si>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</si>
  <si>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</si>
  <si>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</si>
  <si>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</si>
  <si>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029113</t>
  </si>
  <si>
    <t>OSTATNÍ POŽADAVKY - GEODETICKÉ ZAMĚŘENÍ - CELKY</t>
  </si>
  <si>
    <t>ZAŘÍZENÍ STAVENIŠTĚ - ZŘÍZENÍ, PROVOZ, DEMONTÁŽ</t>
  </si>
  <si>
    <t>zahrnuje objednatelem povolené náklady na pořízení (event. pronájem), provozování, udržování a likvidaci zhotovitelova zařízení</t>
  </si>
  <si>
    <t>OSTATNÍ POŽADAVKY - VYPRACOVÁNÍ DOKUMENTACE</t>
  </si>
  <si>
    <t xml:space="preserve">  SO 10-76-02</t>
  </si>
  <si>
    <t>Úprava osvětlení vnějšího nástupiště</t>
  </si>
  <si>
    <t>SO 10-76-02</t>
  </si>
  <si>
    <t>0,2t x 1ks</t>
  </si>
  <si>
    <t>703214</t>
  </si>
  <si>
    <t>KABELOVÝ ŽLAB NOSNÝ/DRÁTĚNÝ ŽÁROVĚ ZINKOVANÝ VČETNĚ UPEVNĚNÍ A PŘÍSLUŠENSTVÍ SVĚTLÉ ŠÍŘKY PŘES 400 DO 600 MM</t>
  </si>
  <si>
    <t>1. Položka obsahuje:  
 – kompletní montáž, rozměření, upevnění, sváření, řezání, spojování a pod.   
 – veškerý spojovací a montážní materiál  
 – pomocné mechanismy a nátěr  
2. Položka neobsahuje:  
 X  
3. Způsob měření:  
Měří se metr délkový.</t>
  </si>
  <si>
    <t>742H11</t>
  </si>
  <si>
    <t>KABEL NN ČTYŘ- A PĚTIŽÍLOVÝ CU S PLASTOVOU IZOLACÍ DO 2,5 MM2</t>
  </si>
  <si>
    <t>743542</t>
  </si>
  <si>
    <t>SVÍTIDLO VENKOVNÍ VŠEOBECNÉ ZÁŘIVKOVÉ, MIN. IP 44, PŘES 60 DO 100 W</t>
  </si>
  <si>
    <t>029113_01</t>
  </si>
  <si>
    <t>03100_02</t>
  </si>
  <si>
    <t>02940_02</t>
  </si>
  <si>
    <t xml:space="preserve">  SO 10-76-03</t>
  </si>
  <si>
    <t>Úprava osvětlení nástupiště č. 2</t>
  </si>
  <si>
    <t>SO 10-76-03</t>
  </si>
  <si>
    <t>703211</t>
  </si>
  <si>
    <t>KABELOVÝ ŽLAB NOSNÝ/DRÁTĚNÝ ŽÁROVĚ ZINKOVANÝ VČETNĚ UPEVNĚNÍ A PŘÍSLUŠENSTVÍ SVĚTLÉ ŠÍŘKY DO 100 MM</t>
  </si>
  <si>
    <t>viz situace 2x10m</t>
  </si>
  <si>
    <t>KABEL NN ČTYŘ- A PĚTIŽÍLOVÝ CU S PLASTOVOU IZOLACÍ OD 4 DO 16 MM2</t>
  </si>
  <si>
    <t>CELKOVÁ PROHLÍDKA, ZKOUŠENÍ, MĚŘENÍ A VYHOTOVENÍ VÝCHOZÍ REVIZNÍ ZPRÁVY, PRO OBJEM IN PŘES 100 DO 500 TIS. KČ</t>
  </si>
  <si>
    <t xml:space="preserve">  SO 10-76-04</t>
  </si>
  <si>
    <t>Úprava osvětlení nástupiště č. 3</t>
  </si>
  <si>
    <t>SO 10-76-04</t>
  </si>
  <si>
    <t>029113_02</t>
  </si>
  <si>
    <t>03100_03</t>
  </si>
  <si>
    <t>02940_03</t>
  </si>
  <si>
    <t xml:space="preserve">  SO 10-76-05</t>
  </si>
  <si>
    <t>Úprava osvětlení nástupiště č. 4</t>
  </si>
  <si>
    <t>SO 10-76-05</t>
  </si>
  <si>
    <t>742G11_01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</si>
  <si>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</si>
  <si>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 xml:space="preserve">  SO 10-76-06</t>
  </si>
  <si>
    <t>Úprava osvětlení nástupiště č. 5</t>
  </si>
  <si>
    <t>SO 10-76-06</t>
  </si>
  <si>
    <t xml:space="preserve">  SO 10-76-07</t>
  </si>
  <si>
    <t>Osvětlení a rozvody NN nového podchodu</t>
  </si>
  <si>
    <t>SO 10-76-07</t>
  </si>
  <si>
    <t>viz TZ, 0,1x1</t>
  </si>
  <si>
    <t>703611</t>
  </si>
  <si>
    <t>ELEKTROINSTALAČNÍ KANÁL ŠÍŘKY DO 100 MM</t>
  </si>
  <si>
    <t>1. Položka obsahuje:  
 – veškeré práce a materiál obsažený v názvu položky  
2. Položka neobsahuje:  
 X  
3. Způsob měření:  
Měří se vždy běžný metr za každý započatý měsíc pronájmu.</t>
  </si>
  <si>
    <t>703412</t>
  </si>
  <si>
    <t>ELEKTROINSTALAČNÍ TRUBKA PLASTOVÁ VČETNĚ UPEVNĚNÍ A PŘÍSLUŠENSTVÍ DN PRŮMĚRU PŘES 25 DO 40 MM</t>
  </si>
  <si>
    <t>1. Položka obsahuje:  
 – přípravu podkladu pro osazení  
2. Položka neobsahuje:  
 X  
3. Způsob měření:  
Měří se metr délkový.</t>
  </si>
  <si>
    <t>743473</t>
  </si>
  <si>
    <t>SVÍTIDLO DRÁŽNÍ LED, MIN. IP 54, ELEKTRONICKÝ PŘEDŘADNÍK, PŘES 25 DO 45 W</t>
  </si>
  <si>
    <t>741312</t>
  </si>
  <si>
    <t>ZÁSUVKA INSTALAČNÍ JEDNODUCHÁ, NÁSTĚNNÁ VE VYŠŠÍM KRYTÍ - MIN. IP 44</t>
  </si>
  <si>
    <t>1. Položka obsahuje:  
 – kompletní přístroj vč. příslušenství  
2. Položka neobsahuje:  
 X  
3. Způsob měření:  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</si>
  <si>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</si>
  <si>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</si>
  <si>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02940_04</t>
  </si>
  <si>
    <t xml:space="preserve">  SO 10-76-08</t>
  </si>
  <si>
    <t>Úprava rozvodu DOÚO</t>
  </si>
  <si>
    <t>SO 10-76-08</t>
  </si>
  <si>
    <t>HLOUBENÍ RÝH ŠÍŘ DO 2M PAŽ I NEPAŽ TŘ. III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</si>
  <si>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</si>
  <si>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742I12</t>
  </si>
  <si>
    <t>KABEL NN CU OVLÁDACÍ 7-12ŽÍLOVÝ OD 4 DO 6 MM2</t>
  </si>
  <si>
    <t>742M12</t>
  </si>
  <si>
    <t>UKONČENÍ 7-12ŽÍLOVÉHO KABELU V ROZVADĚČI NEBO NA PŘÍSTROJI OD 4 DO 6 MM2</t>
  </si>
  <si>
    <t>743, 746</t>
  </si>
  <si>
    <t>Silnoproudá zařízení, DOÚO</t>
  </si>
  <si>
    <t>743B23</t>
  </si>
  <si>
    <t>SVORKOVNICOVÁ SKŘÍŇ PLASTOVÁ PRO DOÚO VNITŘNÍ OD 81 DO 120 SVOREK</t>
  </si>
  <si>
    <t>1. Položka obsahuje:  
 – instalaci skříně vč. veškerého příslušenství  
 – technický popis viz. projektová dokumentace  
2. Položka neobsahuje:  
 X  
3. Způsob měření:  
Udává se počet kusů kompletní konstrukce nebo práce.</t>
  </si>
  <si>
    <t>E.3.7</t>
  </si>
  <si>
    <t>Ukolejnění kovových konstrukcí</t>
  </si>
  <si>
    <t xml:space="preserve">  SO 10-77-01</t>
  </si>
  <si>
    <t>SO 10-77-01</t>
  </si>
  <si>
    <t>D1</t>
  </si>
  <si>
    <t>74C924</t>
  </si>
  <si>
    <t>NEPŘÍMÉ UKOLEJNĚNÍ KONSTRUKCE VŠECH TYPŮ (VČETNĚ VÝZTUŽNÝCH DVOJIC) - 2 VODIČE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</si>
  <si>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</si>
  <si>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74C925</t>
  </si>
  <si>
    <t>PŘESUN UKOLEJNĚNÍ (DEMONTÁŽ + MONTÁŽ UKOLEJNĚNÍ NA JINOU KONSTRUKCI)</t>
  </si>
  <si>
    <t>75C8C1</t>
  </si>
  <si>
    <t>MEZIKOLEJOVÁ LANOVÁ PROPOJKA DLOUHÁ (DO 3 LAN) - DODÁVKA</t>
  </si>
  <si>
    <t>1. Položka obsahuje:  
 – dodávka mezikolejové lanové propojky podle typu a potřebné délky včetně potřebného pomocného materiálu a dopravy do staveništního skladu  
 – dodávku mezikolejové lanové propojky včetně pomocného materiálu, dopravu do staveništního skladu  
2. Položka neobsahuje:  
 X  
3. Způsob měření:  
Udává se v m kompletní konstrukce nebo práce.</t>
  </si>
  <si>
    <t>75C8C7</t>
  </si>
  <si>
    <t>MEZIKOLEJOVÁ LANOVÁ PROPOJKA DLOUHÁ (DO 3 LAN) - MONTÁŽ</t>
  </si>
  <si>
    <t>1. Položka obsahuje:  
 – rozměření místa připojení, případné vyvrtání otvorů, montáž mezikolejové lanové propojky  
 – montáž mezikolejové lanové propojky se všemi pomocnými a doplňujícími pracemi a součástmi, případné použití mechanizmů, včetně dopravy ze skladu k místu montáže  
2. Položka neobsahuje:  
 X  
3. Způsob měření:  
Udává se v m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</si>
  <si>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</si>
  <si>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</si>
  <si>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</si>
  <si>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D2</t>
  </si>
  <si>
    <t>74F459</t>
  </si>
  <si>
    <t>DEMONTÁŽ UKOLEJNĚNÍ KONSTRUKCÍ A PODPĚR VČETNĚ UCHYCENÍ A VODIČE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</si>
  <si>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</si>
  <si>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75C8C8</t>
  </si>
  <si>
    <t>MEZIKOLEJOVÁ LANOVÁ PROPOJKA DLOUHÁ (DO 3 LAN) - DEMONTÁŽ</t>
  </si>
  <si>
    <t>1. Položka obsahuje:  
 – demontáž mezikolejové lanové propojky dle typu daného položkou  
 – demontáž mezikolejové lanové propojky výhybkové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v m kompletní konstrukce nebo práce.</t>
  </si>
  <si>
    <t>74F321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</si>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</sst>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sharedStrings" Target="sharedStrings.xml" /><Relationship Id="rId5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4</v>
      </c>
    </row>
    <row r="6" spans="2:3" ht="12.75" customHeight="1">
      <c r="B6" s="8" t="s">
        <v>5</v>
      </c>
      <c s="10">
        <f>0+C10+C12+C19+C23+C25+C27+C33+C35+C41+C43+C55+C57+C59+C68</f>
      </c>
    </row>
    <row r="7" spans="2:3" ht="12.75" customHeight="1">
      <c r="B7" s="8" t="s">
        <v>6</v>
      </c>
      <c s="10">
        <f>0+E10+E12+E19+E23+E25+E27+E33+E35+E41+E43+E55+E57+E59+E68</f>
      </c>
    </row>
    <row r="9" spans="1:6" ht="12.75" customHeight="1">
      <c r="A9" s="9" t="s">
        <v>7</v>
      </c>
      <c s="9" t="s">
        <v>8</v>
      </c>
      <c s="9" t="s">
        <v>9</v>
      </c>
      <c s="9" t="s">
        <v>10</v>
      </c>
      <c s="9" t="s">
        <v>11</v>
      </c>
      <c s="9" t="s">
        <v>12</v>
      </c>
    </row>
    <row r="10" spans="1:6" ht="12.75">
      <c r="A10" s="11" t="s">
        <v>13</v>
      </c>
      <c s="12" t="s">
        <v>14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15</v>
      </c>
      <c s="12" t="s">
        <v>16</v>
      </c>
      <c s="14">
        <f>'PS 10-01-01'!K8+'PS 10-01-01'!M8</f>
      </c>
      <c s="14">
        <f>C11*0.21</f>
      </c>
      <c s="14">
        <f>C11+D11</f>
      </c>
      <c s="13">
        <f>'PS 10-01-01'!T7</f>
      </c>
    </row>
    <row r="12" spans="1:6" ht="12.75">
      <c r="A12" s="11" t="s">
        <v>174</v>
      </c>
      <c s="12" t="s">
        <v>175</v>
      </c>
      <c s="14">
        <f>0+C13+C14+C15+C16+C17+C18</f>
      </c>
      <c s="14">
        <f>C12*0.21</f>
      </c>
      <c s="14">
        <f>0+E13+E14+E15+E16+E17+E18</f>
      </c>
      <c s="13">
        <f>0+F13+F14+F15+F16+F17+F18</f>
      </c>
    </row>
    <row r="13" spans="1:6" ht="12.75">
      <c r="A13" s="11" t="s">
        <v>176</v>
      </c>
      <c s="12" t="s">
        <v>177</v>
      </c>
      <c s="14">
        <f>'PS 10-02-11'!K8+'PS 10-02-11'!M8</f>
      </c>
      <c s="14">
        <f>C13*0.21</f>
      </c>
      <c s="14">
        <f>C13+D13</f>
      </c>
      <c s="13">
        <f>'PS 10-02-11'!T7</f>
      </c>
    </row>
    <row r="14" spans="1:6" ht="12.75">
      <c r="A14" s="11" t="s">
        <v>242</v>
      </c>
      <c s="12" t="s">
        <v>243</v>
      </c>
      <c s="14">
        <f>'PS 10-02-12'!K8+'PS 10-02-12'!M8</f>
      </c>
      <c s="14">
        <f>C14*0.21</f>
      </c>
      <c s="14">
        <f>C14+D14</f>
      </c>
      <c s="13">
        <f>'PS 10-02-12'!T7</f>
      </c>
    </row>
    <row r="15" spans="1:6" ht="12.75">
      <c r="A15" s="11" t="s">
        <v>311</v>
      </c>
      <c s="12" t="s">
        <v>312</v>
      </c>
      <c s="14">
        <f>'PS 10-02-21'!K8+'PS 10-02-21'!M8</f>
      </c>
      <c s="14">
        <f>C15*0.21</f>
      </c>
      <c s="14">
        <f>C15+D15</f>
      </c>
      <c s="13">
        <f>'PS 10-02-21'!T7</f>
      </c>
    </row>
    <row r="16" spans="1:6" ht="12.75">
      <c r="A16" s="11" t="s">
        <v>334</v>
      </c>
      <c s="12" t="s">
        <v>335</v>
      </c>
      <c s="14">
        <f>'PS 10-02-71'!K8+'PS 10-02-71'!M8</f>
      </c>
      <c s="14">
        <f>C16*0.21</f>
      </c>
      <c s="14">
        <f>C16+D16</f>
      </c>
      <c s="13">
        <f>'PS 10-02-71'!T7</f>
      </c>
    </row>
    <row r="17" spans="1:6" ht="12.75">
      <c r="A17" s="11" t="s">
        <v>387</v>
      </c>
      <c s="12" t="s">
        <v>388</v>
      </c>
      <c s="14">
        <f>'PS 10-02-91'!K8+'PS 10-02-91'!M8</f>
      </c>
      <c s="14">
        <f>C17*0.21</f>
      </c>
      <c s="14">
        <f>C17+D17</f>
      </c>
      <c s="13">
        <f>'PS 10-02-91'!T7</f>
      </c>
    </row>
    <row r="18" spans="1:6" ht="12.75">
      <c r="A18" s="11" t="s">
        <v>445</v>
      </c>
      <c s="12" t="s">
        <v>446</v>
      </c>
      <c s="14">
        <f>'PS 10-02-92'!K8+'PS 10-02-92'!M8</f>
      </c>
      <c s="14">
        <f>C18*0.21</f>
      </c>
      <c s="14">
        <f>C18+D18</f>
      </c>
      <c s="13">
        <f>'PS 10-02-92'!T7</f>
      </c>
    </row>
    <row r="19" spans="1:6" ht="12.75">
      <c r="A19" s="11" t="s">
        <v>503</v>
      </c>
      <c s="12" t="s">
        <v>504</v>
      </c>
      <c s="14">
        <f>0+C20+C21+C22</f>
      </c>
      <c s="14">
        <f>C19*0.21</f>
      </c>
      <c s="14">
        <f>0+E20+E21+E22</f>
      </c>
      <c s="13">
        <f>0+F20+F21+F22</f>
      </c>
    </row>
    <row r="20" spans="1:6" ht="12.75">
      <c r="A20" s="11" t="s">
        <v>505</v>
      </c>
      <c s="12" t="s">
        <v>506</v>
      </c>
      <c s="14">
        <f>'PS 10-04-01'!K8+'PS 10-04-01'!M8</f>
      </c>
      <c s="14">
        <f>C20*0.21</f>
      </c>
      <c s="14">
        <f>C20+D20</f>
      </c>
      <c s="13">
        <f>'PS 10-04-01'!T7</f>
      </c>
    </row>
    <row r="21" spans="1:6" ht="12.75">
      <c r="A21" s="11" t="s">
        <v>527</v>
      </c>
      <c s="12" t="s">
        <v>528</v>
      </c>
      <c s="14">
        <f>'PS 10-04-02'!K8+'PS 10-04-02'!M8</f>
      </c>
      <c s="14">
        <f>C21*0.21</f>
      </c>
      <c s="14">
        <f>C21+D21</f>
      </c>
      <c s="13">
        <f>'PS 10-04-02'!T7</f>
      </c>
    </row>
    <row r="22" spans="1:6" ht="12.75">
      <c r="A22" s="11" t="s">
        <v>534</v>
      </c>
      <c s="12" t="s">
        <v>535</v>
      </c>
      <c s="14">
        <f>'SO 98-98'!K8+'SO 98-98'!M8</f>
      </c>
      <c s="14">
        <f>C22*0.21</f>
      </c>
      <c s="14">
        <f>C22+D22</f>
      </c>
      <c s="13">
        <f>'SO 98-98'!T7</f>
      </c>
    </row>
    <row r="23" spans="1:6" ht="12.75">
      <c r="A23" s="11" t="s">
        <v>569</v>
      </c>
      <c s="12" t="s">
        <v>570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571</v>
      </c>
      <c s="12" t="s">
        <v>572</v>
      </c>
      <c s="14">
        <f>'SO 10-10-01'!K8+'SO 10-10-01'!M8</f>
      </c>
      <c s="14">
        <f>C24*0.21</f>
      </c>
      <c s="14">
        <f>C24+D24</f>
      </c>
      <c s="13">
        <f>'SO 10-10-01'!T7</f>
      </c>
    </row>
    <row r="25" spans="1:6" ht="12.75">
      <c r="A25" s="11" t="s">
        <v>801</v>
      </c>
      <c s="12" t="s">
        <v>802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803</v>
      </c>
      <c s="12" t="s">
        <v>804</v>
      </c>
      <c s="14">
        <f>'SO 10-11-01'!K8+'SO 10-11-01'!M8</f>
      </c>
      <c s="14">
        <f>C26*0.21</f>
      </c>
      <c s="14">
        <f>C26+D26</f>
      </c>
      <c s="13">
        <f>'SO 10-11-01'!T7</f>
      </c>
    </row>
    <row r="27" spans="1:6" ht="12.75">
      <c r="A27" s="11" t="s">
        <v>884</v>
      </c>
      <c s="12" t="s">
        <v>885</v>
      </c>
      <c s="14">
        <f>0+C28+C29+C30+C31+C32</f>
      </c>
      <c s="14">
        <f>C27*0.21</f>
      </c>
      <c s="14">
        <f>0+E28+E29+E30+E31+E32</f>
      </c>
      <c s="13">
        <f>0+F28+F29+F30+F31+F32</f>
      </c>
    </row>
    <row r="28" spans="1:6" ht="12.75">
      <c r="A28" s="11" t="s">
        <v>886</v>
      </c>
      <c s="12" t="s">
        <v>887</v>
      </c>
      <c s="14">
        <f>'SO 10-12-01'!K8+'SO 10-12-01'!M8</f>
      </c>
      <c s="14">
        <f>C28*0.21</f>
      </c>
      <c s="14">
        <f>C28+D28</f>
      </c>
      <c s="13">
        <f>'SO 10-12-01'!T7</f>
      </c>
    </row>
    <row r="29" spans="1:6" ht="12.75">
      <c r="A29" s="11" t="s">
        <v>992</v>
      </c>
      <c s="12" t="s">
        <v>993</v>
      </c>
      <c s="14">
        <f>'SO 10-12-02'!K8+'SO 10-12-02'!M8</f>
      </c>
      <c s="14">
        <f>C29*0.21</f>
      </c>
      <c s="14">
        <f>C29+D29</f>
      </c>
      <c s="13">
        <f>'SO 10-12-02'!T7</f>
      </c>
    </row>
    <row r="30" spans="1:6" ht="12.75">
      <c r="A30" s="11" t="s">
        <v>1049</v>
      </c>
      <c s="12" t="s">
        <v>1050</v>
      </c>
      <c s="14">
        <f>'SO 10-12-03'!K8+'SO 10-12-03'!M8</f>
      </c>
      <c s="14">
        <f>C30*0.21</f>
      </c>
      <c s="14">
        <f>C30+D30</f>
      </c>
      <c s="13">
        <f>'SO 10-12-03'!T7</f>
      </c>
    </row>
    <row r="31" spans="1:6" ht="12.75">
      <c r="A31" s="11" t="s">
        <v>1072</v>
      </c>
      <c s="12" t="s">
        <v>1073</v>
      </c>
      <c s="14">
        <f>'SO 10-12-04'!K8+'SO 10-12-04'!M8</f>
      </c>
      <c s="14">
        <f>C31*0.21</f>
      </c>
      <c s="14">
        <f>C31+D31</f>
      </c>
      <c s="13">
        <f>'SO 10-12-04'!T7</f>
      </c>
    </row>
    <row r="32" spans="1:6" ht="12.75">
      <c r="A32" s="11" t="s">
        <v>1102</v>
      </c>
      <c s="12" t="s">
        <v>1103</v>
      </c>
      <c s="14">
        <f>'SO 10-12-05'!K8+'SO 10-12-05'!M8</f>
      </c>
      <c s="14">
        <f>C32*0.21</f>
      </c>
      <c s="14">
        <f>C32+D32</f>
      </c>
      <c s="13">
        <f>'SO 10-12-05'!T7</f>
      </c>
    </row>
    <row r="33" spans="1:6" ht="12.75">
      <c r="A33" s="11" t="s">
        <v>1125</v>
      </c>
      <c s="12" t="s">
        <v>1126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1127</v>
      </c>
      <c s="12" t="s">
        <v>1128</v>
      </c>
      <c s="14">
        <f>'SO 10-20-01'!K8+'SO 10-20-01'!M8</f>
      </c>
      <c s="14">
        <f>C34*0.21</f>
      </c>
      <c s="14">
        <f>C34+D34</f>
      </c>
      <c s="13">
        <f>'SO 10-20-01'!T7</f>
      </c>
    </row>
    <row r="35" spans="1:6" ht="12.75">
      <c r="A35" s="11" t="s">
        <v>1330</v>
      </c>
      <c s="12" t="s">
        <v>1331</v>
      </c>
      <c s="14">
        <f>0+C36+C37+C38+C39+C40</f>
      </c>
      <c s="14">
        <f>C35*0.21</f>
      </c>
      <c s="14">
        <f>0+E36+E37+E38+E39+E40</f>
      </c>
      <c s="13">
        <f>0+F36+F37+F38+F39+F40</f>
      </c>
    </row>
    <row r="36" spans="1:6" ht="12.75">
      <c r="A36" s="11" t="s">
        <v>1332</v>
      </c>
      <c s="12" t="s">
        <v>1333</v>
      </c>
      <c s="14">
        <f>'SO 10-50-01'!K8+'SO 10-50-01'!M8</f>
      </c>
      <c s="14">
        <f>C36*0.21</f>
      </c>
      <c s="14">
        <f>C36+D36</f>
      </c>
      <c s="13">
        <f>'SO 10-50-01'!T7</f>
      </c>
    </row>
    <row r="37" spans="1:6" ht="12.75">
      <c r="A37" s="11" t="s">
        <v>1374</v>
      </c>
      <c s="12" t="s">
        <v>1375</v>
      </c>
      <c s="14">
        <f>'SO 10-50-02'!K8+'SO 10-50-02'!M8</f>
      </c>
      <c s="14">
        <f>C37*0.21</f>
      </c>
      <c s="14">
        <f>C37+D37</f>
      </c>
      <c s="13">
        <f>'SO 10-50-02'!T7</f>
      </c>
    </row>
    <row r="38" spans="1:6" ht="12.75">
      <c r="A38" s="11" t="s">
        <v>1396</v>
      </c>
      <c s="12" t="s">
        <v>1397</v>
      </c>
      <c s="14">
        <f>'SO 10-50-03'!K8+'SO 10-50-03'!M8</f>
      </c>
      <c s="14">
        <f>C38*0.21</f>
      </c>
      <c s="14">
        <f>C38+D38</f>
      </c>
      <c s="13">
        <f>'SO 10-50-03'!T7</f>
      </c>
    </row>
    <row r="39" spans="1:6" ht="12.75">
      <c r="A39" s="11" t="s">
        <v>1419</v>
      </c>
      <c s="12" t="s">
        <v>1420</v>
      </c>
      <c s="14">
        <f>'SO 10-51-01'!K8+'SO 10-51-01'!M8</f>
      </c>
      <c s="14">
        <f>C39*0.21</f>
      </c>
      <c s="14">
        <f>C39+D39</f>
      </c>
      <c s="13">
        <f>'SO 10-51-01'!T7</f>
      </c>
    </row>
    <row r="40" spans="1:6" ht="12.75">
      <c r="A40" s="11" t="s">
        <v>1436</v>
      </c>
      <c s="12" t="s">
        <v>1437</v>
      </c>
      <c s="14">
        <f>'SO 10-51-02'!K8+'SO 10-51-02'!M8</f>
      </c>
      <c s="14">
        <f>C40*0.21</f>
      </c>
      <c s="14">
        <f>C40+D40</f>
      </c>
      <c s="13">
        <f>'SO 10-51-02'!T7</f>
      </c>
    </row>
    <row r="41" spans="1:6" ht="12.75">
      <c r="A41" s="11" t="s">
        <v>1452</v>
      </c>
      <c s="12" t="s">
        <v>1453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1454</v>
      </c>
      <c s="12" t="s">
        <v>1455</v>
      </c>
      <c s="14">
        <f>'SO 10-40-01'!K8+'SO 10-40-01'!M8</f>
      </c>
      <c s="14">
        <f>C42*0.21</f>
      </c>
      <c s="14">
        <f>C42+D42</f>
      </c>
      <c s="13">
        <f>'SO 10-40-01'!T7</f>
      </c>
    </row>
    <row r="43" spans="1:6" ht="12.75">
      <c r="A43" s="11" t="s">
        <v>1601</v>
      </c>
      <c s="12" t="s">
        <v>1602</v>
      </c>
      <c s="14">
        <f>0+C44+C45+C46+C47+C48+C49+C50+C51+C52+C53+C54</f>
      </c>
      <c s="14">
        <f>C43*0.21</f>
      </c>
      <c s="14">
        <f>0+E44+E45+E46+E47+E48+E49+E50+E51+E52+E53+E54</f>
      </c>
      <c s="13">
        <f>0+F44+F45+F46+F47+F48+F49+F50+F51+F52+F53+F54</f>
      </c>
    </row>
    <row r="44" spans="1:6" ht="12.75">
      <c r="A44" s="11" t="s">
        <v>1603</v>
      </c>
      <c s="12" t="s">
        <v>1604</v>
      </c>
      <c s="14">
        <f>'SO 10-61-01'!K8+'SO 10-61-01'!M8</f>
      </c>
      <c s="14">
        <f>C44*0.21</f>
      </c>
      <c s="14">
        <f>C44+D44</f>
      </c>
      <c s="13">
        <f>'SO 10-61-01'!T7</f>
      </c>
    </row>
    <row r="45" spans="1:6" ht="12.75">
      <c r="A45" s="11" t="s">
        <v>1664</v>
      </c>
      <c s="12" t="s">
        <v>1665</v>
      </c>
      <c s="14">
        <f>'SO 10-62-01'!K8+'SO 10-62-01'!M8</f>
      </c>
      <c s="14">
        <f>C45*0.21</f>
      </c>
      <c s="14">
        <f>C45+D45</f>
      </c>
      <c s="13">
        <f>'SO 10-62-01'!T7</f>
      </c>
    </row>
    <row r="46" spans="1:6" ht="12.75">
      <c r="A46" s="11" t="s">
        <v>1710</v>
      </c>
      <c s="12" t="s">
        <v>1711</v>
      </c>
      <c s="14">
        <f>'SO 10-62-02'!K8+'SO 10-62-02'!M8</f>
      </c>
      <c s="14">
        <f>C46*0.21</f>
      </c>
      <c s="14">
        <f>C46+D46</f>
      </c>
      <c s="13">
        <f>'SO 10-62-02'!T7</f>
      </c>
    </row>
    <row r="47" spans="1:6" ht="12.75">
      <c r="A47" s="11" t="s">
        <v>1731</v>
      </c>
      <c s="12" t="s">
        <v>1732</v>
      </c>
      <c s="14">
        <f>'SO 10-62-03'!K8+'SO 10-62-03'!M8</f>
      </c>
      <c s="14">
        <f>C47*0.21</f>
      </c>
      <c s="14">
        <f>C47+D47</f>
      </c>
      <c s="13">
        <f>'SO 10-62-03'!T7</f>
      </c>
    </row>
    <row r="48" spans="1:6" ht="12.75">
      <c r="A48" s="11" t="s">
        <v>1743</v>
      </c>
      <c s="12" t="s">
        <v>1744</v>
      </c>
      <c s="14">
        <f>'SO 10-62-04'!K8+'SO 10-62-04'!M8</f>
      </c>
      <c s="14">
        <f>C48*0.21</f>
      </c>
      <c s="14">
        <f>C48+D48</f>
      </c>
      <c s="13">
        <f>'SO 10-62-04'!T7</f>
      </c>
    </row>
    <row r="49" spans="1:6" ht="12.75">
      <c r="A49" s="11" t="s">
        <v>1755</v>
      </c>
      <c s="12" t="s">
        <v>1756</v>
      </c>
      <c s="14">
        <f>'SO 10-62-05'!K8+'SO 10-62-05'!M8</f>
      </c>
      <c s="14">
        <f>C49*0.21</f>
      </c>
      <c s="14">
        <f>C49+D49</f>
      </c>
      <c s="13">
        <f>'SO 10-62-05'!T7</f>
      </c>
    </row>
    <row r="50" spans="1:6" ht="12.75">
      <c r="A50" s="11" t="s">
        <v>1765</v>
      </c>
      <c s="12" t="s">
        <v>1766</v>
      </c>
      <c s="14">
        <f>'SO 10-62-06'!K8+'SO 10-62-06'!M8</f>
      </c>
      <c s="14">
        <f>C50*0.21</f>
      </c>
      <c s="14">
        <f>C50+D50</f>
      </c>
      <c s="13">
        <f>'SO 10-62-06'!T7</f>
      </c>
    </row>
    <row r="51" spans="1:6" ht="12.75">
      <c r="A51" s="11" t="s">
        <v>1777</v>
      </c>
      <c s="12" t="s">
        <v>1778</v>
      </c>
      <c s="14">
        <f>'SO 10-62-07'!K8+'SO 10-62-07'!M8</f>
      </c>
      <c s="14">
        <f>C51*0.21</f>
      </c>
      <c s="14">
        <f>C51+D51</f>
      </c>
      <c s="13">
        <f>'SO 10-62-07'!T7</f>
      </c>
    </row>
    <row r="52" spans="1:6" ht="12.75">
      <c r="A52" s="11" t="s">
        <v>1802</v>
      </c>
      <c s="12" t="s">
        <v>1803</v>
      </c>
      <c s="14">
        <f>'SO 10-62-08'!K8+'SO 10-62-08'!M8</f>
      </c>
      <c s="14">
        <f>C52*0.21</f>
      </c>
      <c s="14">
        <f>C52+D52</f>
      </c>
      <c s="13">
        <f>'SO 10-62-08'!T7</f>
      </c>
    </row>
    <row r="53" spans="1:6" ht="12.75">
      <c r="A53" s="11" t="s">
        <v>1812</v>
      </c>
      <c s="12" t="s">
        <v>1813</v>
      </c>
      <c s="14">
        <f>'SO 10-64-01'!K8+'SO 10-64-01'!M8</f>
      </c>
      <c s="14">
        <f>C53*0.21</f>
      </c>
      <c s="14">
        <f>C53+D53</f>
      </c>
      <c s="13">
        <f>'SO 10-64-01'!T7</f>
      </c>
    </row>
    <row r="54" spans="1:6" ht="12.75">
      <c r="A54" s="11" t="s">
        <v>1884</v>
      </c>
      <c s="12" t="s">
        <v>1885</v>
      </c>
      <c s="14">
        <f>'SO 10-65-01'!K8+'SO 10-65-01'!M8</f>
      </c>
      <c s="14">
        <f>C54*0.21</f>
      </c>
      <c s="14">
        <f>C54+D54</f>
      </c>
      <c s="13">
        <f>'SO 10-65-01'!T7</f>
      </c>
    </row>
    <row r="55" spans="1:6" ht="12.75">
      <c r="A55" s="11" t="s">
        <v>1894</v>
      </c>
      <c s="12" t="s">
        <v>1895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1896</v>
      </c>
      <c s="12" t="s">
        <v>1895</v>
      </c>
      <c s="14">
        <f>'SO 10-71-01'!K8+'SO 10-71-01'!M8</f>
      </c>
      <c s="14">
        <f>C56*0.21</f>
      </c>
      <c s="14">
        <f>C56+D56</f>
      </c>
      <c s="13">
        <f>'SO 10-71-01'!T7</f>
      </c>
    </row>
    <row r="57" spans="1:6" ht="12.75">
      <c r="A57" s="11" t="s">
        <v>2065</v>
      </c>
      <c s="12" t="s">
        <v>2066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2067</v>
      </c>
      <c s="12" t="s">
        <v>2066</v>
      </c>
      <c s="14">
        <f>'SO 10-74-01'!K8+'SO 10-74-01'!M8</f>
      </c>
      <c s="14">
        <f>C58*0.21</f>
      </c>
      <c s="14">
        <f>C58+D58</f>
      </c>
      <c s="13">
        <f>'SO 10-74-01'!T7</f>
      </c>
    </row>
    <row r="59" spans="1:6" ht="12.75">
      <c r="A59" s="11" t="s">
        <v>2129</v>
      </c>
      <c s="12" t="s">
        <v>2130</v>
      </c>
      <c s="14">
        <f>0+C60+C61+C62+C63+C64+C65+C66+C67</f>
      </c>
      <c s="14">
        <f>C59*0.21</f>
      </c>
      <c s="14">
        <f>0+E60+E61+E62+E63+E64+E65+E66+E67</f>
      </c>
      <c s="13">
        <f>0+F60+F61+F62+F63+F64+F65+F66+F67</f>
      </c>
    </row>
    <row r="60" spans="1:6" ht="12.75">
      <c r="A60" s="11" t="s">
        <v>2131</v>
      </c>
      <c s="12" t="s">
        <v>2132</v>
      </c>
      <c s="14">
        <f>'SO 10-76-01'!K8+'SO 10-76-01'!M8</f>
      </c>
      <c s="14">
        <f>C60*0.21</f>
      </c>
      <c s="14">
        <f>C60+D60</f>
      </c>
      <c s="13">
        <f>'SO 10-76-01'!T7</f>
      </c>
    </row>
    <row r="61" spans="1:6" ht="12.75">
      <c r="A61" s="11" t="s">
        <v>2233</v>
      </c>
      <c s="12" t="s">
        <v>2234</v>
      </c>
      <c s="14">
        <f>'SO 10-76-02'!K8+'SO 10-76-02'!M8</f>
      </c>
      <c s="14">
        <f>C61*0.21</f>
      </c>
      <c s="14">
        <f>C61+D61</f>
      </c>
      <c s="13">
        <f>'SO 10-76-02'!T7</f>
      </c>
    </row>
    <row r="62" spans="1:6" ht="12.75">
      <c r="A62" s="11" t="s">
        <v>2247</v>
      </c>
      <c s="12" t="s">
        <v>2248</v>
      </c>
      <c s="14">
        <f>'SO 10-76-03'!K8+'SO 10-76-03'!M8</f>
      </c>
      <c s="14">
        <f>C62*0.21</f>
      </c>
      <c s="14">
        <f>C62+D62</f>
      </c>
      <c s="13">
        <f>'SO 10-76-03'!T7</f>
      </c>
    </row>
    <row r="63" spans="1:6" ht="12.75">
      <c r="A63" s="11" t="s">
        <v>2255</v>
      </c>
      <c s="12" t="s">
        <v>2256</v>
      </c>
      <c s="14">
        <f>'SO 10-76-04'!K8+'SO 10-76-04'!M8</f>
      </c>
      <c s="14">
        <f>C63*0.21</f>
      </c>
      <c s="14">
        <f>C63+D63</f>
      </c>
      <c s="13">
        <f>'SO 10-76-04'!T7</f>
      </c>
    </row>
    <row r="64" spans="1:6" ht="12.75">
      <c r="A64" s="11" t="s">
        <v>2261</v>
      </c>
      <c s="12" t="s">
        <v>2262</v>
      </c>
      <c s="14">
        <f>'SO 10-76-05'!K8+'SO 10-76-05'!M8</f>
      </c>
      <c s="14">
        <f>C64*0.21</f>
      </c>
      <c s="14">
        <f>C64+D64</f>
      </c>
      <c s="13">
        <f>'SO 10-76-05'!T7</f>
      </c>
    </row>
    <row r="65" spans="1:6" ht="12.75">
      <c r="A65" s="11" t="s">
        <v>2266</v>
      </c>
      <c s="12" t="s">
        <v>2267</v>
      </c>
      <c s="14">
        <f>'SO 10-76-06'!K8+'SO 10-76-06'!M8</f>
      </c>
      <c s="14">
        <f>C65*0.21</f>
      </c>
      <c s="14">
        <f>C65+D65</f>
      </c>
      <c s="13">
        <f>'SO 10-76-06'!T7</f>
      </c>
    </row>
    <row r="66" spans="1:6" ht="12.75">
      <c r="A66" s="11" t="s">
        <v>2269</v>
      </c>
      <c s="12" t="s">
        <v>2270</v>
      </c>
      <c s="14">
        <f>'SO 10-76-07'!K8+'SO 10-76-07'!M8</f>
      </c>
      <c s="14">
        <f>C66*0.21</f>
      </c>
      <c s="14">
        <f>C66+D66</f>
      </c>
      <c s="13">
        <f>'SO 10-76-07'!T7</f>
      </c>
    </row>
    <row r="67" spans="1:6" ht="12.75">
      <c r="A67" s="11" t="s">
        <v>2287</v>
      </c>
      <c s="12" t="s">
        <v>2288</v>
      </c>
      <c s="14">
        <f>'SO 10-76-08'!K8+'SO 10-76-08'!M8</f>
      </c>
      <c s="14">
        <f>C67*0.21</f>
      </c>
      <c s="14">
        <f>C67+D67</f>
      </c>
      <c s="13">
        <f>'SO 10-76-08'!T7</f>
      </c>
    </row>
    <row r="68" spans="1:6" ht="12.75">
      <c r="A68" s="11" t="s">
        <v>2301</v>
      </c>
      <c s="12" t="s">
        <v>2302</v>
      </c>
      <c s="14">
        <f>0+C69</f>
      </c>
      <c s="14">
        <f>C68*0.21</f>
      </c>
      <c s="14">
        <f>0+E69</f>
      </c>
      <c s="13">
        <f>0+F69</f>
      </c>
    </row>
    <row r="69" spans="1:6" ht="12.75">
      <c r="A69" s="11" t="s">
        <v>2303</v>
      </c>
      <c s="12" t="s">
        <v>2302</v>
      </c>
      <c s="14">
        <f>'SO 10-77-01'!K8+'SO 10-77-01'!M8</f>
      </c>
      <c s="14">
        <f>C69*0.21</f>
      </c>
      <c s="14">
        <f>C69+D69</f>
      </c>
      <c s="13">
        <f>'SO 10-77-01'!T7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529</v>
      </c>
      <c r="E8" s="30" t="s">
        <v>528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510</v>
      </c>
      <c s="35" t="s">
        <v>4</v>
      </c>
      <c s="6" t="s">
        <v>511</v>
      </c>
      <c s="36" t="s">
        <v>121</v>
      </c>
      <c s="37">
        <v>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530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513</v>
      </c>
      <c s="35" t="s">
        <v>4</v>
      </c>
      <c s="6" t="s">
        <v>514</v>
      </c>
      <c s="36" t="s">
        <v>121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531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516</v>
      </c>
      <c s="35" t="s">
        <v>4</v>
      </c>
      <c s="6" t="s">
        <v>517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518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519</v>
      </c>
      <c s="35" t="s">
        <v>4</v>
      </c>
      <c s="6" t="s">
        <v>520</v>
      </c>
      <c s="36" t="s">
        <v>121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532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522</v>
      </c>
      <c r="E26" s="33" t="s">
        <v>523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524</v>
      </c>
      <c s="35" t="s">
        <v>4</v>
      </c>
      <c s="6" t="s">
        <v>525</v>
      </c>
      <c s="36" t="s">
        <v>102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533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COUNTIFS(L8:L39,"=0",A8:A39,"P")+COUNTIFS(L8:L39,"",A8:A39,"P")+SUM(Q8:Q39)</f>
      </c>
    </row>
    <row r="8" spans="1:13" ht="12.75">
      <c r="A8" t="s">
        <v>43</v>
      </c>
      <c r="C8" s="28" t="s">
        <v>536</v>
      </c>
      <c r="E8" s="30" t="s">
        <v>535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537</v>
      </c>
      <c r="E9" s="33" t="s">
        <v>538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539</v>
      </c>
      <c s="35" t="s">
        <v>4</v>
      </c>
      <c s="6" t="s">
        <v>540</v>
      </c>
      <c s="36" t="s">
        <v>541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542</v>
      </c>
    </row>
    <row r="13" spans="1:5" ht="89.25">
      <c r="A13" t="s">
        <v>56</v>
      </c>
      <c r="E13" s="39" t="s">
        <v>543</v>
      </c>
    </row>
    <row r="14" spans="1:16" ht="25.5">
      <c r="A14" t="s">
        <v>48</v>
      </c>
      <c s="34" t="s">
        <v>26</v>
      </c>
      <c s="34" t="s">
        <v>544</v>
      </c>
      <c s="35" t="s">
        <v>4</v>
      </c>
      <c s="6" t="s">
        <v>545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542</v>
      </c>
    </row>
    <row r="17" spans="1:5" ht="102">
      <c r="A17" t="s">
        <v>56</v>
      </c>
      <c r="E17" s="39" t="s">
        <v>546</v>
      </c>
    </row>
    <row r="18" spans="1:16" ht="25.5">
      <c r="A18" t="s">
        <v>48</v>
      </c>
      <c s="34" t="s">
        <v>25</v>
      </c>
      <c s="34" t="s">
        <v>547</v>
      </c>
      <c s="35" t="s">
        <v>4</v>
      </c>
      <c s="6" t="s">
        <v>548</v>
      </c>
      <c s="36" t="s">
        <v>541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542</v>
      </c>
    </row>
    <row r="21" spans="1:5" ht="38.25">
      <c r="A21" t="s">
        <v>56</v>
      </c>
      <c r="E21" s="39" t="s">
        <v>549</v>
      </c>
    </row>
    <row r="22" spans="1:16" ht="25.5">
      <c r="A22" t="s">
        <v>48</v>
      </c>
      <c s="34" t="s">
        <v>62</v>
      </c>
      <c s="34" t="s">
        <v>550</v>
      </c>
      <c s="35" t="s">
        <v>4</v>
      </c>
      <c s="6" t="s">
        <v>551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542</v>
      </c>
    </row>
    <row r="25" spans="1:5" ht="38.25">
      <c r="A25" t="s">
        <v>56</v>
      </c>
      <c r="E25" s="39" t="s">
        <v>552</v>
      </c>
    </row>
    <row r="26" spans="1:13" ht="12.75">
      <c r="A26" t="s">
        <v>45</v>
      </c>
      <c r="C26" s="31" t="s">
        <v>553</v>
      </c>
      <c r="E26" s="33" t="s">
        <v>554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48</v>
      </c>
      <c s="34" t="s">
        <v>66</v>
      </c>
      <c s="34" t="s">
        <v>555</v>
      </c>
      <c s="35" t="s">
        <v>4</v>
      </c>
      <c s="6" t="s">
        <v>556</v>
      </c>
      <c s="36" t="s">
        <v>541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542</v>
      </c>
    </row>
    <row r="30" spans="1:5" ht="89.25">
      <c r="A30" t="s">
        <v>56</v>
      </c>
      <c r="E30" s="39" t="s">
        <v>557</v>
      </c>
    </row>
    <row r="31" spans="1:16" ht="25.5">
      <c r="A31" t="s">
        <v>48</v>
      </c>
      <c s="34" t="s">
        <v>69</v>
      </c>
      <c s="34" t="s">
        <v>558</v>
      </c>
      <c s="35" t="s">
        <v>4</v>
      </c>
      <c s="6" t="s">
        <v>559</v>
      </c>
      <c s="36" t="s">
        <v>541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542</v>
      </c>
    </row>
    <row r="34" spans="1:5" ht="76.5">
      <c r="A34" t="s">
        <v>56</v>
      </c>
      <c r="E34" s="39" t="s">
        <v>560</v>
      </c>
    </row>
    <row r="35" spans="1:16" ht="12.75">
      <c r="A35" t="s">
        <v>48</v>
      </c>
      <c s="34" t="s">
        <v>72</v>
      </c>
      <c s="34" t="s">
        <v>561</v>
      </c>
      <c s="35" t="s">
        <v>4</v>
      </c>
      <c s="6" t="s">
        <v>562</v>
      </c>
      <c s="36" t="s">
        <v>541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563</v>
      </c>
    </row>
    <row r="38" spans="1:5" ht="89.25">
      <c r="A38" t="s">
        <v>56</v>
      </c>
      <c r="E38" s="39" t="s">
        <v>564</v>
      </c>
    </row>
    <row r="39" spans="1:16" ht="12.75">
      <c r="A39" t="s">
        <v>48</v>
      </c>
      <c s="34" t="s">
        <v>106</v>
      </c>
      <c s="34" t="s">
        <v>565</v>
      </c>
      <c s="35" t="s">
        <v>4</v>
      </c>
      <c s="6" t="s">
        <v>566</v>
      </c>
      <c s="36" t="s">
        <v>541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567</v>
      </c>
    </row>
    <row r="42" spans="1:5" ht="25.5">
      <c r="A42" t="s">
        <v>56</v>
      </c>
      <c r="E42" s="39" t="s">
        <v>568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569</v>
      </c>
      <c s="41">
        <f>Rekapitulace!C23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569</v>
      </c>
      <c r="E4" s="26" t="s">
        <v>570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COUNTIFS(L8:L236,"=0",A8:A236,"P")+COUNTIFS(L8:L236,"",A8:A236,"P")+SUM(Q8:Q236)</f>
      </c>
    </row>
    <row r="8" spans="1:13" ht="12.75">
      <c r="A8" t="s">
        <v>43</v>
      </c>
      <c r="C8" s="28" t="s">
        <v>573</v>
      </c>
      <c r="E8" s="30" t="s">
        <v>572</v>
      </c>
      <c r="J8" s="29">
        <f>0+J9+J38+J183</f>
      </c>
      <c s="29">
        <f>0+K9+K38+K183</f>
      </c>
      <c s="29">
        <f>0+L9+L38+L183</f>
      </c>
      <c s="29">
        <f>0+M9+M38+M183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574</v>
      </c>
      <c s="35" t="s">
        <v>4</v>
      </c>
      <c s="6" t="s">
        <v>575</v>
      </c>
      <c s="36" t="s">
        <v>576</v>
      </c>
      <c s="37">
        <v>1366.4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578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580</v>
      </c>
      <c s="35" t="s">
        <v>4</v>
      </c>
      <c s="6" t="s">
        <v>581</v>
      </c>
      <c s="36" t="s">
        <v>576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582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583</v>
      </c>
      <c s="35" t="s">
        <v>4</v>
      </c>
      <c s="6" t="s">
        <v>584</v>
      </c>
      <c s="36" t="s">
        <v>576</v>
      </c>
      <c s="37">
        <v>0.201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585</v>
      </c>
    </row>
    <row r="21" spans="1:5" ht="140.25">
      <c r="A21" t="s">
        <v>56</v>
      </c>
      <c r="E21" s="39" t="s">
        <v>579</v>
      </c>
    </row>
    <row r="22" spans="1:16" ht="25.5">
      <c r="A22" t="s">
        <v>48</v>
      </c>
      <c s="34" t="s">
        <v>62</v>
      </c>
      <c s="34" t="s">
        <v>586</v>
      </c>
      <c s="35" t="s">
        <v>4</v>
      </c>
      <c s="6" t="s">
        <v>587</v>
      </c>
      <c s="36" t="s">
        <v>576</v>
      </c>
      <c s="37">
        <v>0.364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588</v>
      </c>
    </row>
    <row r="25" spans="1:5" ht="140.25">
      <c r="A25" t="s">
        <v>56</v>
      </c>
      <c r="E25" s="39" t="s">
        <v>579</v>
      </c>
    </row>
    <row r="26" spans="1:16" ht="25.5">
      <c r="A26" t="s">
        <v>48</v>
      </c>
      <c s="34" t="s">
        <v>66</v>
      </c>
      <c s="34" t="s">
        <v>589</v>
      </c>
      <c s="35" t="s">
        <v>4</v>
      </c>
      <c s="6" t="s">
        <v>590</v>
      </c>
      <c s="36" t="s">
        <v>576</v>
      </c>
      <c s="37">
        <v>446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577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591</v>
      </c>
    </row>
    <row r="29" spans="1:5" ht="140.25">
      <c r="A29" t="s">
        <v>56</v>
      </c>
      <c r="E29" s="39" t="s">
        <v>579</v>
      </c>
    </row>
    <row r="30" spans="1:16" ht="25.5">
      <c r="A30" t="s">
        <v>48</v>
      </c>
      <c s="34" t="s">
        <v>69</v>
      </c>
      <c s="34" t="s">
        <v>592</v>
      </c>
      <c s="35" t="s">
        <v>4</v>
      </c>
      <c s="6" t="s">
        <v>593</v>
      </c>
      <c s="36" t="s">
        <v>576</v>
      </c>
      <c s="37">
        <v>12.027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63.75">
      <c r="A32" s="35" t="s">
        <v>55</v>
      </c>
      <c r="E32" s="40" t="s">
        <v>594</v>
      </c>
    </row>
    <row r="33" spans="1:5" ht="140.25">
      <c r="A33" t="s">
        <v>56</v>
      </c>
      <c r="E33" s="39" t="s">
        <v>579</v>
      </c>
    </row>
    <row r="34" spans="1:16" ht="12.75">
      <c r="A34" t="s">
        <v>48</v>
      </c>
      <c s="34" t="s">
        <v>72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597</v>
      </c>
    </row>
    <row r="37" spans="1:5" ht="12.75">
      <c r="A37" t="s">
        <v>56</v>
      </c>
      <c r="E37" s="39" t="s">
        <v>598</v>
      </c>
    </row>
    <row r="38" spans="1:13" ht="12.75">
      <c r="A38" t="s">
        <v>45</v>
      </c>
      <c r="C38" s="31" t="s">
        <v>599</v>
      </c>
      <c r="E38" s="33" t="s">
        <v>600</v>
      </c>
      <c r="J38" s="32">
        <f>0</f>
      </c>
      <c s="32">
        <f>0</f>
      </c>
      <c s="32">
        <f>0+L39+L43+L47+L51+L55+L59+L63+L67+L71+L75+L79+L83+L87+L91+L95+L99+L103+L107+L111+L115+L119+L123+L127+L131+L135+L139+L143+L147+L151+L155+L159+L163+L167+L171+L175+L179</f>
      </c>
      <c s="32">
        <f>0+M39+M43+M47+M51+M55+M59+M63+M67+M71+M75+M79+M83+M87+M91+M95+M99+M103+M107+M111+M115+M119+M123+M127+M131+M135+M139+M143+M147+M151+M155+M159+M163+M167+M171+M175+M179</f>
      </c>
    </row>
    <row r="39" spans="1:16" ht="12.75">
      <c r="A39" t="s">
        <v>48</v>
      </c>
      <c s="34" t="s">
        <v>75</v>
      </c>
      <c s="34" t="s">
        <v>601</v>
      </c>
      <c s="35" t="s">
        <v>4</v>
      </c>
      <c s="6" t="s">
        <v>602</v>
      </c>
      <c s="36" t="s">
        <v>52</v>
      </c>
      <c s="37">
        <v>1498.209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603</v>
      </c>
    </row>
    <row r="42" spans="1:5" ht="89.25">
      <c r="A42" t="s">
        <v>56</v>
      </c>
      <c r="E42" s="39" t="s">
        <v>604</v>
      </c>
    </row>
    <row r="43" spans="1:16" ht="12.75">
      <c r="A43" t="s">
        <v>48</v>
      </c>
      <c s="34" t="s">
        <v>79</v>
      </c>
      <c s="34" t="s">
        <v>605</v>
      </c>
      <c s="35" t="s">
        <v>4</v>
      </c>
      <c s="6" t="s">
        <v>606</v>
      </c>
      <c s="36" t="s">
        <v>52</v>
      </c>
      <c s="37">
        <v>909.481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607</v>
      </c>
    </row>
    <row r="46" spans="1:5" ht="89.25">
      <c r="A46" t="s">
        <v>56</v>
      </c>
      <c r="E46" s="39" t="s">
        <v>604</v>
      </c>
    </row>
    <row r="47" spans="1:16" ht="25.5">
      <c r="A47" t="s">
        <v>48</v>
      </c>
      <c s="34" t="s">
        <v>84</v>
      </c>
      <c s="34" t="s">
        <v>608</v>
      </c>
      <c s="35" t="s">
        <v>4</v>
      </c>
      <c s="6" t="s">
        <v>609</v>
      </c>
      <c s="36" t="s">
        <v>61</v>
      </c>
      <c s="37">
        <v>17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577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25.5">
      <c r="A49" s="35" t="s">
        <v>55</v>
      </c>
      <c r="E49" s="40" t="s">
        <v>610</v>
      </c>
    </row>
    <row r="50" spans="1:5" ht="331.5">
      <c r="A50" t="s">
        <v>56</v>
      </c>
      <c r="E50" s="39" t="s">
        <v>611</v>
      </c>
    </row>
    <row r="51" spans="1:16" ht="25.5">
      <c r="A51" t="s">
        <v>48</v>
      </c>
      <c s="34" t="s">
        <v>87</v>
      </c>
      <c s="34" t="s">
        <v>612</v>
      </c>
      <c s="35" t="s">
        <v>4</v>
      </c>
      <c s="6" t="s">
        <v>613</v>
      </c>
      <c s="36" t="s">
        <v>61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577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614</v>
      </c>
    </row>
    <row r="54" spans="1:5" ht="331.5">
      <c r="A54" t="s">
        <v>56</v>
      </c>
      <c r="E54" s="39" t="s">
        <v>615</v>
      </c>
    </row>
    <row r="55" spans="1:16" ht="25.5">
      <c r="A55" t="s">
        <v>48</v>
      </c>
      <c s="34" t="s">
        <v>90</v>
      </c>
      <c s="34" t="s">
        <v>616</v>
      </c>
      <c s="35" t="s">
        <v>4</v>
      </c>
      <c s="6" t="s">
        <v>617</v>
      </c>
      <c s="36" t="s">
        <v>61</v>
      </c>
      <c s="37">
        <v>162.5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577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25.5">
      <c r="A57" s="35" t="s">
        <v>55</v>
      </c>
      <c r="E57" s="40" t="s">
        <v>618</v>
      </c>
    </row>
    <row r="58" spans="1:5" ht="331.5">
      <c r="A58" t="s">
        <v>56</v>
      </c>
      <c r="E58" s="39" t="s">
        <v>619</v>
      </c>
    </row>
    <row r="59" spans="1:16" ht="25.5">
      <c r="A59" t="s">
        <v>48</v>
      </c>
      <c s="34" t="s">
        <v>93</v>
      </c>
      <c s="34" t="s">
        <v>620</v>
      </c>
      <c s="35" t="s">
        <v>4</v>
      </c>
      <c s="6" t="s">
        <v>621</v>
      </c>
      <c s="36" t="s">
        <v>61</v>
      </c>
      <c s="37">
        <v>25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577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25.5">
      <c r="A61" s="35" t="s">
        <v>55</v>
      </c>
      <c r="E61" s="40" t="s">
        <v>622</v>
      </c>
    </row>
    <row r="62" spans="1:5" ht="331.5">
      <c r="A62" t="s">
        <v>56</v>
      </c>
      <c r="E62" s="39" t="s">
        <v>623</v>
      </c>
    </row>
    <row r="63" spans="1:16" ht="25.5">
      <c r="A63" t="s">
        <v>48</v>
      </c>
      <c s="34" t="s">
        <v>95</v>
      </c>
      <c s="34" t="s">
        <v>624</v>
      </c>
      <c s="35" t="s">
        <v>4</v>
      </c>
      <c s="6" t="s">
        <v>625</v>
      </c>
      <c s="36" t="s">
        <v>61</v>
      </c>
      <c s="37">
        <v>188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577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38.25">
      <c r="A65" s="35" t="s">
        <v>55</v>
      </c>
      <c r="E65" s="40" t="s">
        <v>626</v>
      </c>
    </row>
    <row r="66" spans="1:5" ht="331.5">
      <c r="A66" t="s">
        <v>56</v>
      </c>
      <c r="E66" s="39" t="s">
        <v>619</v>
      </c>
    </row>
    <row r="67" spans="1:16" ht="12.75">
      <c r="A67" t="s">
        <v>48</v>
      </c>
      <c s="34" t="s">
        <v>99</v>
      </c>
      <c s="34" t="s">
        <v>627</v>
      </c>
      <c s="35" t="s">
        <v>4</v>
      </c>
      <c s="6" t="s">
        <v>628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577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25.5">
      <c r="A69" s="35" t="s">
        <v>55</v>
      </c>
      <c r="E69" s="40" t="s">
        <v>629</v>
      </c>
    </row>
    <row r="70" spans="1:5" ht="409.5">
      <c r="A70" t="s">
        <v>56</v>
      </c>
      <c r="E70" s="39" t="s">
        <v>630</v>
      </c>
    </row>
    <row r="71" spans="1:16" ht="12.75">
      <c r="A71" t="s">
        <v>48</v>
      </c>
      <c s="34" t="s">
        <v>103</v>
      </c>
      <c s="34" t="s">
        <v>631</v>
      </c>
      <c s="35" t="s">
        <v>4</v>
      </c>
      <c s="6" t="s">
        <v>632</v>
      </c>
      <c s="36" t="s">
        <v>102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577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25.5">
      <c r="A73" s="35" t="s">
        <v>55</v>
      </c>
      <c r="E73" s="40" t="s">
        <v>633</v>
      </c>
    </row>
    <row r="74" spans="1:5" ht="409.5">
      <c r="A74" t="s">
        <v>56</v>
      </c>
      <c r="E74" s="39" t="s">
        <v>634</v>
      </c>
    </row>
    <row r="75" spans="1:16" ht="12.75">
      <c r="A75" t="s">
        <v>48</v>
      </c>
      <c s="34" t="s">
        <v>106</v>
      </c>
      <c s="34" t="s">
        <v>635</v>
      </c>
      <c s="35" t="s">
        <v>4</v>
      </c>
      <c s="6" t="s">
        <v>636</v>
      </c>
      <c s="36" t="s">
        <v>541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577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25.5">
      <c r="A77" s="35" t="s">
        <v>55</v>
      </c>
      <c r="E77" s="40" t="s">
        <v>637</v>
      </c>
    </row>
    <row r="78" spans="1:5" ht="114.75">
      <c r="A78" t="s">
        <v>56</v>
      </c>
      <c r="E78" s="39" t="s">
        <v>638</v>
      </c>
    </row>
    <row r="79" spans="1:16" ht="25.5">
      <c r="A79" t="s">
        <v>48</v>
      </c>
      <c s="34" t="s">
        <v>109</v>
      </c>
      <c s="34" t="s">
        <v>639</v>
      </c>
      <c s="35" t="s">
        <v>4</v>
      </c>
      <c s="6" t="s">
        <v>640</v>
      </c>
      <c s="36" t="s">
        <v>541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641</v>
      </c>
    </row>
    <row r="82" spans="1:5" ht="102">
      <c r="A82" t="s">
        <v>56</v>
      </c>
      <c r="E82" s="39" t="s">
        <v>642</v>
      </c>
    </row>
    <row r="83" spans="1:16" ht="12.75">
      <c r="A83" t="s">
        <v>48</v>
      </c>
      <c s="34" t="s">
        <v>112</v>
      </c>
      <c s="34" t="s">
        <v>643</v>
      </c>
      <c s="35" t="s">
        <v>4</v>
      </c>
      <c s="6" t="s">
        <v>644</v>
      </c>
      <c s="36" t="s">
        <v>102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577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645</v>
      </c>
    </row>
    <row r="86" spans="1:5" ht="76.5">
      <c r="A86" t="s">
        <v>56</v>
      </c>
      <c r="E86" s="39" t="s">
        <v>646</v>
      </c>
    </row>
    <row r="87" spans="1:16" ht="25.5">
      <c r="A87" t="s">
        <v>48</v>
      </c>
      <c s="34" t="s">
        <v>115</v>
      </c>
      <c s="34" t="s">
        <v>647</v>
      </c>
      <c s="35" t="s">
        <v>4</v>
      </c>
      <c s="6" t="s">
        <v>648</v>
      </c>
      <c s="36" t="s">
        <v>61</v>
      </c>
      <c s="37">
        <v>925.306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577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76.5">
      <c r="A89" s="35" t="s">
        <v>55</v>
      </c>
      <c r="E89" s="40" t="s">
        <v>649</v>
      </c>
    </row>
    <row r="90" spans="1:5" ht="114.75">
      <c r="A90" t="s">
        <v>56</v>
      </c>
      <c r="E90" s="39" t="s">
        <v>650</v>
      </c>
    </row>
    <row r="91" spans="1:16" ht="25.5">
      <c r="A91" t="s">
        <v>48</v>
      </c>
      <c s="34" t="s">
        <v>118</v>
      </c>
      <c s="34" t="s">
        <v>651</v>
      </c>
      <c s="35" t="s">
        <v>4</v>
      </c>
      <c s="6" t="s">
        <v>652</v>
      </c>
      <c s="36" t="s">
        <v>61</v>
      </c>
      <c s="37">
        <v>3314.642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76.5">
      <c r="A93" s="35" t="s">
        <v>55</v>
      </c>
      <c r="E93" s="40" t="s">
        <v>653</v>
      </c>
    </row>
    <row r="94" spans="1:5" ht="114.75">
      <c r="A94" t="s">
        <v>56</v>
      </c>
      <c r="E94" s="39" t="s">
        <v>650</v>
      </c>
    </row>
    <row r="95" spans="1:16" ht="25.5">
      <c r="A95" t="s">
        <v>48</v>
      </c>
      <c s="34" t="s">
        <v>122</v>
      </c>
      <c s="34" t="s">
        <v>654</v>
      </c>
      <c s="35" t="s">
        <v>4</v>
      </c>
      <c s="6" t="s">
        <v>655</v>
      </c>
      <c s="36" t="s">
        <v>61</v>
      </c>
      <c s="37">
        <v>239.4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38.25">
      <c r="A97" s="35" t="s">
        <v>55</v>
      </c>
      <c r="E97" s="40" t="s">
        <v>656</v>
      </c>
    </row>
    <row r="98" spans="1:5" ht="114.75">
      <c r="A98" t="s">
        <v>56</v>
      </c>
      <c r="E98" s="39" t="s">
        <v>650</v>
      </c>
    </row>
    <row r="99" spans="1:16" ht="25.5">
      <c r="A99" t="s">
        <v>48</v>
      </c>
      <c s="34" t="s">
        <v>127</v>
      </c>
      <c s="34" t="s">
        <v>657</v>
      </c>
      <c s="35" t="s">
        <v>4</v>
      </c>
      <c s="6" t="s">
        <v>658</v>
      </c>
      <c s="36" t="s">
        <v>102</v>
      </c>
      <c s="37">
        <v>126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63.75">
      <c r="A101" s="35" t="s">
        <v>55</v>
      </c>
      <c r="E101" s="40" t="s">
        <v>659</v>
      </c>
    </row>
    <row r="102" spans="1:5" ht="153">
      <c r="A102" t="s">
        <v>56</v>
      </c>
      <c r="E102" s="39" t="s">
        <v>660</v>
      </c>
    </row>
    <row r="103" spans="1:16" ht="12.75">
      <c r="A103" t="s">
        <v>48</v>
      </c>
      <c s="34" t="s">
        <v>128</v>
      </c>
      <c s="34" t="s">
        <v>661</v>
      </c>
      <c s="35" t="s">
        <v>4</v>
      </c>
      <c s="6" t="s">
        <v>662</v>
      </c>
      <c s="36" t="s">
        <v>61</v>
      </c>
      <c s="37">
        <v>240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663</v>
      </c>
    </row>
    <row r="106" spans="1:5" ht="153">
      <c r="A106" t="s">
        <v>56</v>
      </c>
      <c r="E106" s="39" t="s">
        <v>664</v>
      </c>
    </row>
    <row r="107" spans="1:16" ht="25.5">
      <c r="A107" t="s">
        <v>48</v>
      </c>
      <c s="34" t="s">
        <v>129</v>
      </c>
      <c s="34" t="s">
        <v>665</v>
      </c>
      <c s="35" t="s">
        <v>4</v>
      </c>
      <c s="6" t="s">
        <v>666</v>
      </c>
      <c s="36" t="s">
        <v>102</v>
      </c>
      <c s="37">
        <v>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667</v>
      </c>
    </row>
    <row r="110" spans="1:5" ht="191.25">
      <c r="A110" t="s">
        <v>56</v>
      </c>
      <c r="E110" s="39" t="s">
        <v>668</v>
      </c>
    </row>
    <row r="111" spans="1:16" ht="25.5">
      <c r="A111" t="s">
        <v>48</v>
      </c>
      <c s="34" t="s">
        <v>130</v>
      </c>
      <c s="34" t="s">
        <v>669</v>
      </c>
      <c s="35" t="s">
        <v>4</v>
      </c>
      <c s="6" t="s">
        <v>670</v>
      </c>
      <c s="36" t="s">
        <v>102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63.75">
      <c r="A113" s="35" t="s">
        <v>55</v>
      </c>
      <c r="E113" s="40" t="s">
        <v>671</v>
      </c>
    </row>
    <row r="114" spans="1:5" ht="191.25">
      <c r="A114" t="s">
        <v>56</v>
      </c>
      <c r="E114" s="39" t="s">
        <v>672</v>
      </c>
    </row>
    <row r="115" spans="1:16" ht="12.75">
      <c r="A115" t="s">
        <v>48</v>
      </c>
      <c s="34" t="s">
        <v>131</v>
      </c>
      <c s="34" t="s">
        <v>673</v>
      </c>
      <c s="35" t="s">
        <v>4</v>
      </c>
      <c s="6" t="s">
        <v>674</v>
      </c>
      <c s="36" t="s">
        <v>102</v>
      </c>
      <c s="37">
        <v>80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675</v>
      </c>
    </row>
    <row r="118" spans="1:5" ht="255">
      <c r="A118" t="s">
        <v>56</v>
      </c>
      <c r="E118" s="39" t="s">
        <v>676</v>
      </c>
    </row>
    <row r="119" spans="1:16" ht="12.75">
      <c r="A119" t="s">
        <v>48</v>
      </c>
      <c s="34" t="s">
        <v>132</v>
      </c>
      <c s="34" t="s">
        <v>677</v>
      </c>
      <c s="35" t="s">
        <v>4</v>
      </c>
      <c s="6" t="s">
        <v>678</v>
      </c>
      <c s="36" t="s">
        <v>102</v>
      </c>
      <c s="37">
        <v>38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63.75">
      <c r="A121" s="35" t="s">
        <v>55</v>
      </c>
      <c r="E121" s="40" t="s">
        <v>679</v>
      </c>
    </row>
    <row r="122" spans="1:5" ht="255">
      <c r="A122" t="s">
        <v>56</v>
      </c>
      <c r="E122" s="39" t="s">
        <v>676</v>
      </c>
    </row>
    <row r="123" spans="1:16" ht="12.75">
      <c r="A123" t="s">
        <v>48</v>
      </c>
      <c s="34" t="s">
        <v>133</v>
      </c>
      <c s="34" t="s">
        <v>680</v>
      </c>
      <c s="35" t="s">
        <v>4</v>
      </c>
      <c s="6" t="s">
        <v>681</v>
      </c>
      <c s="36" t="s">
        <v>102</v>
      </c>
      <c s="37">
        <v>4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682</v>
      </c>
    </row>
    <row r="126" spans="1:5" ht="165.75">
      <c r="A126" t="s">
        <v>56</v>
      </c>
      <c r="E126" s="39" t="s">
        <v>683</v>
      </c>
    </row>
    <row r="127" spans="1:16" ht="12.75">
      <c r="A127" t="s">
        <v>48</v>
      </c>
      <c s="34" t="s">
        <v>135</v>
      </c>
      <c s="34" t="s">
        <v>684</v>
      </c>
      <c s="35" t="s">
        <v>4</v>
      </c>
      <c s="6" t="s">
        <v>685</v>
      </c>
      <c s="36" t="s">
        <v>102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686</v>
      </c>
    </row>
    <row r="130" spans="1:5" ht="165.75">
      <c r="A130" t="s">
        <v>56</v>
      </c>
      <c r="E130" s="39" t="s">
        <v>683</v>
      </c>
    </row>
    <row r="131" spans="1:16" ht="12.75">
      <c r="A131" t="s">
        <v>48</v>
      </c>
      <c s="34" t="s">
        <v>136</v>
      </c>
      <c s="34" t="s">
        <v>687</v>
      </c>
      <c s="35" t="s">
        <v>4</v>
      </c>
      <c s="6" t="s">
        <v>688</v>
      </c>
      <c s="36" t="s">
        <v>61</v>
      </c>
      <c s="37">
        <v>3954.743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689</v>
      </c>
    </row>
    <row r="134" spans="1:5" ht="165.75">
      <c r="A134" t="s">
        <v>56</v>
      </c>
      <c r="E134" s="39" t="s">
        <v>690</v>
      </c>
    </row>
    <row r="135" spans="1:16" ht="25.5">
      <c r="A135" t="s">
        <v>48</v>
      </c>
      <c s="34" t="s">
        <v>138</v>
      </c>
      <c s="34" t="s">
        <v>691</v>
      </c>
      <c s="35" t="s">
        <v>4</v>
      </c>
      <c s="6" t="s">
        <v>692</v>
      </c>
      <c s="36" t="s">
        <v>61</v>
      </c>
      <c s="37">
        <v>3438.523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577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693</v>
      </c>
    </row>
    <row r="138" spans="1:5" ht="178.5">
      <c r="A138" t="s">
        <v>56</v>
      </c>
      <c r="E138" s="39" t="s">
        <v>694</v>
      </c>
    </row>
    <row r="139" spans="1:16" ht="25.5">
      <c r="A139" t="s">
        <v>48</v>
      </c>
      <c s="34" t="s">
        <v>139</v>
      </c>
      <c s="34" t="s">
        <v>695</v>
      </c>
      <c s="35" t="s">
        <v>4</v>
      </c>
      <c s="6" t="s">
        <v>696</v>
      </c>
      <c s="36" t="s">
        <v>61</v>
      </c>
      <c s="37">
        <v>199.4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577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25.5">
      <c r="A141" s="35" t="s">
        <v>55</v>
      </c>
      <c r="E141" s="40" t="s">
        <v>697</v>
      </c>
    </row>
    <row r="142" spans="1:5" ht="178.5">
      <c r="A142" t="s">
        <v>56</v>
      </c>
      <c r="E142" s="39" t="s">
        <v>694</v>
      </c>
    </row>
    <row r="143" spans="1:16" ht="12.75">
      <c r="A143" t="s">
        <v>48</v>
      </c>
      <c s="34" t="s">
        <v>140</v>
      </c>
      <c s="34" t="s">
        <v>698</v>
      </c>
      <c s="35" t="s">
        <v>4</v>
      </c>
      <c s="6" t="s">
        <v>699</v>
      </c>
      <c s="36" t="s">
        <v>61</v>
      </c>
      <c s="37">
        <v>441.993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577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700</v>
      </c>
    </row>
    <row r="146" spans="1:5" ht="114.75">
      <c r="A146" t="s">
        <v>56</v>
      </c>
      <c r="E146" s="39" t="s">
        <v>701</v>
      </c>
    </row>
    <row r="147" spans="1:16" ht="25.5">
      <c r="A147" t="s">
        <v>48</v>
      </c>
      <c s="34" t="s">
        <v>142</v>
      </c>
      <c s="34" t="s">
        <v>702</v>
      </c>
      <c s="35" t="s">
        <v>4</v>
      </c>
      <c s="6" t="s">
        <v>703</v>
      </c>
      <c s="36" t="s">
        <v>61</v>
      </c>
      <c s="37">
        <v>179.7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577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704</v>
      </c>
    </row>
    <row r="150" spans="1:5" ht="114.75">
      <c r="A150" t="s">
        <v>56</v>
      </c>
      <c r="E150" s="39" t="s">
        <v>705</v>
      </c>
    </row>
    <row r="151" spans="1:16" ht="12.75">
      <c r="A151" t="s">
        <v>48</v>
      </c>
      <c s="34" t="s">
        <v>144</v>
      </c>
      <c s="34" t="s">
        <v>706</v>
      </c>
      <c s="35" t="s">
        <v>4</v>
      </c>
      <c s="6" t="s">
        <v>707</v>
      </c>
      <c s="36" t="s">
        <v>61</v>
      </c>
      <c s="37">
        <v>441.993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577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25.5">
      <c r="A153" s="35" t="s">
        <v>55</v>
      </c>
      <c r="E153" s="40" t="s">
        <v>708</v>
      </c>
    </row>
    <row r="154" spans="1:5" ht="191.25">
      <c r="A154" t="s">
        <v>56</v>
      </c>
      <c r="E154" s="39" t="s">
        <v>709</v>
      </c>
    </row>
    <row r="155" spans="1:16" ht="12.75">
      <c r="A155" t="s">
        <v>48</v>
      </c>
      <c s="34" t="s">
        <v>146</v>
      </c>
      <c s="34" t="s">
        <v>710</v>
      </c>
      <c s="35" t="s">
        <v>4</v>
      </c>
      <c s="6" t="s">
        <v>711</v>
      </c>
      <c s="36" t="s">
        <v>61</v>
      </c>
      <c s="37">
        <v>179.7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577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712</v>
      </c>
    </row>
    <row r="158" spans="1:5" ht="191.25">
      <c r="A158" t="s">
        <v>56</v>
      </c>
      <c r="E158" s="39" t="s">
        <v>709</v>
      </c>
    </row>
    <row r="159" spans="1:16" ht="12.75">
      <c r="A159" t="s">
        <v>48</v>
      </c>
      <c s="34" t="s">
        <v>148</v>
      </c>
      <c s="34" t="s">
        <v>713</v>
      </c>
      <c s="35" t="s">
        <v>4</v>
      </c>
      <c s="6" t="s">
        <v>714</v>
      </c>
      <c s="36" t="s">
        <v>102</v>
      </c>
      <c s="37">
        <v>118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577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76.5">
      <c r="A161" s="35" t="s">
        <v>55</v>
      </c>
      <c r="E161" s="40" t="s">
        <v>715</v>
      </c>
    </row>
    <row r="162" spans="1:5" ht="102">
      <c r="A162" t="s">
        <v>56</v>
      </c>
      <c r="E162" s="39" t="s">
        <v>716</v>
      </c>
    </row>
    <row r="163" spans="1:16" ht="12.75">
      <c r="A163" t="s">
        <v>48</v>
      </c>
      <c s="34" t="s">
        <v>150</v>
      </c>
      <c s="34" t="s">
        <v>717</v>
      </c>
      <c s="35" t="s">
        <v>4</v>
      </c>
      <c s="6" t="s">
        <v>718</v>
      </c>
      <c s="36" t="s">
        <v>61</v>
      </c>
      <c s="37">
        <v>30</v>
      </c>
      <c s="36">
        <v>0.06003</v>
      </c>
      <c s="36">
        <f>ROUND(G163*H163,6)</f>
      </c>
      <c r="L163" s="38">
        <v>0</v>
      </c>
      <c s="32">
        <f>ROUND(ROUND(L163,2)*ROUND(G163,3),2)</f>
      </c>
      <c s="36" t="s">
        <v>577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25.5">
      <c r="A165" s="35" t="s">
        <v>55</v>
      </c>
      <c r="E165" s="40" t="s">
        <v>719</v>
      </c>
    </row>
    <row r="166" spans="1:5" ht="12.75">
      <c r="A166" t="s">
        <v>56</v>
      </c>
      <c r="E166" s="39" t="s">
        <v>718</v>
      </c>
    </row>
    <row r="167" spans="1:16" ht="12.75">
      <c r="A167" t="s">
        <v>48</v>
      </c>
      <c s="34" t="s">
        <v>152</v>
      </c>
      <c s="34" t="s">
        <v>720</v>
      </c>
      <c s="35" t="s">
        <v>4</v>
      </c>
      <c s="6" t="s">
        <v>721</v>
      </c>
      <c s="36" t="s">
        <v>61</v>
      </c>
      <c s="37">
        <v>26</v>
      </c>
      <c s="36">
        <v>0.06498</v>
      </c>
      <c s="36">
        <f>ROUND(G167*H167,6)</f>
      </c>
      <c r="L167" s="38">
        <v>0</v>
      </c>
      <c s="32">
        <f>ROUND(ROUND(L167,2)*ROUND(G167,3),2)</f>
      </c>
      <c s="36" t="s">
        <v>577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25.5">
      <c r="A169" s="35" t="s">
        <v>55</v>
      </c>
      <c r="E169" s="40" t="s">
        <v>722</v>
      </c>
    </row>
    <row r="170" spans="1:5" ht="12.75">
      <c r="A170" t="s">
        <v>56</v>
      </c>
      <c r="E170" s="39" t="s">
        <v>721</v>
      </c>
    </row>
    <row r="171" spans="1:16" ht="12.75">
      <c r="A171" t="s">
        <v>48</v>
      </c>
      <c s="34" t="s">
        <v>154</v>
      </c>
      <c s="34" t="s">
        <v>723</v>
      </c>
      <c s="35" t="s">
        <v>4</v>
      </c>
      <c s="6" t="s">
        <v>724</v>
      </c>
      <c s="36" t="s">
        <v>102</v>
      </c>
      <c s="37">
        <v>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577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25.5">
      <c r="A173" s="35" t="s">
        <v>55</v>
      </c>
      <c r="E173" s="40" t="s">
        <v>725</v>
      </c>
    </row>
    <row r="174" spans="1:5" ht="114.75">
      <c r="A174" t="s">
        <v>56</v>
      </c>
      <c r="E174" s="39" t="s">
        <v>726</v>
      </c>
    </row>
    <row r="175" spans="1:16" ht="12.75">
      <c r="A175" t="s">
        <v>48</v>
      </c>
      <c s="34" t="s">
        <v>157</v>
      </c>
      <c s="34" t="s">
        <v>727</v>
      </c>
      <c s="35" t="s">
        <v>4</v>
      </c>
      <c s="6" t="s">
        <v>728</v>
      </c>
      <c s="36" t="s">
        <v>102</v>
      </c>
      <c s="37">
        <v>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577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25.5">
      <c r="A177" s="35" t="s">
        <v>55</v>
      </c>
      <c r="E177" s="40" t="s">
        <v>725</v>
      </c>
    </row>
    <row r="178" spans="1:5" ht="127.5">
      <c r="A178" t="s">
        <v>56</v>
      </c>
      <c r="E178" s="39" t="s">
        <v>729</v>
      </c>
    </row>
    <row r="179" spans="1:16" ht="12.75">
      <c r="A179" t="s">
        <v>48</v>
      </c>
      <c s="34" t="s">
        <v>160</v>
      </c>
      <c s="34" t="s">
        <v>730</v>
      </c>
      <c s="35" t="s">
        <v>4</v>
      </c>
      <c s="6" t="s">
        <v>731</v>
      </c>
      <c s="36" t="s">
        <v>102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732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25.5">
      <c r="A181" s="35" t="s">
        <v>55</v>
      </c>
      <c r="E181" s="40" t="s">
        <v>733</v>
      </c>
    </row>
    <row r="182" spans="1:5" ht="12.75">
      <c r="A182" t="s">
        <v>56</v>
      </c>
      <c r="E182" s="39" t="s">
        <v>4</v>
      </c>
    </row>
    <row r="183" spans="1:13" ht="12.75">
      <c r="A183" t="s">
        <v>45</v>
      </c>
      <c r="C183" s="31" t="s">
        <v>734</v>
      </c>
      <c r="E183" s="33" t="s">
        <v>735</v>
      </c>
      <c r="J183" s="32">
        <f>0</f>
      </c>
      <c s="32">
        <f>0</f>
      </c>
      <c s="32">
        <f>0+L184+L188+L192+L196+L200+L204+L208+L212+L216+L220+L224+L228+L232+L236</f>
      </c>
      <c s="32">
        <f>0+M184+M188+M192+M196+M200+M204+M208+M212+M216+M220+M224+M228+M232+M236</f>
      </c>
    </row>
    <row r="184" spans="1:16" ht="12.75">
      <c r="A184" t="s">
        <v>48</v>
      </c>
      <c s="34" t="s">
        <v>163</v>
      </c>
      <c s="34" t="s">
        <v>736</v>
      </c>
      <c s="35" t="s">
        <v>4</v>
      </c>
      <c s="6" t="s">
        <v>737</v>
      </c>
      <c s="36" t="s">
        <v>102</v>
      </c>
      <c s="37">
        <v>9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577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738</v>
      </c>
    </row>
    <row r="187" spans="1:5" ht="102">
      <c r="A187" t="s">
        <v>56</v>
      </c>
      <c r="E187" s="39" t="s">
        <v>739</v>
      </c>
    </row>
    <row r="188" spans="1:16" ht="12.75">
      <c r="A188" t="s">
        <v>48</v>
      </c>
      <c s="34" t="s">
        <v>165</v>
      </c>
      <c s="34" t="s">
        <v>740</v>
      </c>
      <c s="35" t="s">
        <v>4</v>
      </c>
      <c s="6" t="s">
        <v>741</v>
      </c>
      <c s="36" t="s">
        <v>742</v>
      </c>
      <c s="37">
        <v>855.094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577</v>
      </c>
      <c>
        <f>(M188*21)/100</f>
      </c>
      <c t="s">
        <v>26</v>
      </c>
    </row>
    <row r="189" spans="1:5" ht="12.75">
      <c r="A189" s="35" t="s">
        <v>54</v>
      </c>
      <c r="E189" s="39" t="s">
        <v>4</v>
      </c>
    </row>
    <row r="190" spans="1:5" ht="25.5">
      <c r="A190" s="35" t="s">
        <v>55</v>
      </c>
      <c r="E190" s="40" t="s">
        <v>743</v>
      </c>
    </row>
    <row r="191" spans="1:5" ht="153">
      <c r="A191" t="s">
        <v>56</v>
      </c>
      <c r="E191" s="39" t="s">
        <v>744</v>
      </c>
    </row>
    <row r="192" spans="1:16" ht="12.75">
      <c r="A192" t="s">
        <v>48</v>
      </c>
      <c s="34" t="s">
        <v>167</v>
      </c>
      <c s="34" t="s">
        <v>745</v>
      </c>
      <c s="35" t="s">
        <v>4</v>
      </c>
      <c s="6" t="s">
        <v>746</v>
      </c>
      <c s="36" t="s">
        <v>52</v>
      </c>
      <c s="37">
        <v>1468.59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577</v>
      </c>
      <c>
        <f>(M192*21)/100</f>
      </c>
      <c t="s">
        <v>26</v>
      </c>
    </row>
    <row r="193" spans="1:5" ht="12.75">
      <c r="A193" s="35" t="s">
        <v>54</v>
      </c>
      <c r="E193" s="39" t="s">
        <v>4</v>
      </c>
    </row>
    <row r="194" spans="1:5" ht="25.5">
      <c r="A194" s="35" t="s">
        <v>55</v>
      </c>
      <c r="E194" s="40" t="s">
        <v>747</v>
      </c>
    </row>
    <row r="195" spans="1:5" ht="140.25">
      <c r="A195" t="s">
        <v>56</v>
      </c>
      <c r="E195" s="39" t="s">
        <v>748</v>
      </c>
    </row>
    <row r="196" spans="1:16" ht="25.5">
      <c r="A196" t="s">
        <v>48</v>
      </c>
      <c s="34" t="s">
        <v>170</v>
      </c>
      <c s="34" t="s">
        <v>749</v>
      </c>
      <c s="35" t="s">
        <v>4</v>
      </c>
      <c s="6" t="s">
        <v>750</v>
      </c>
      <c s="36" t="s">
        <v>751</v>
      </c>
      <c s="37">
        <v>18124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577</v>
      </c>
      <c>
        <f>(M196*21)/100</f>
      </c>
      <c t="s">
        <v>26</v>
      </c>
    </row>
    <row r="197" spans="1:5" ht="12.75">
      <c r="A197" s="35" t="s">
        <v>54</v>
      </c>
      <c r="E197" s="39" t="s">
        <v>4</v>
      </c>
    </row>
    <row r="198" spans="1:5" ht="38.25">
      <c r="A198" s="35" t="s">
        <v>55</v>
      </c>
      <c r="E198" s="40" t="s">
        <v>752</v>
      </c>
    </row>
    <row r="199" spans="1:5" ht="127.5">
      <c r="A199" t="s">
        <v>56</v>
      </c>
      <c r="E199" s="39" t="s">
        <v>753</v>
      </c>
    </row>
    <row r="200" spans="1:16" ht="25.5">
      <c r="A200" t="s">
        <v>48</v>
      </c>
      <c s="34" t="s">
        <v>173</v>
      </c>
      <c s="34" t="s">
        <v>754</v>
      </c>
      <c s="35" t="s">
        <v>4</v>
      </c>
      <c s="6" t="s">
        <v>755</v>
      </c>
      <c s="36" t="s">
        <v>751</v>
      </c>
      <c s="37">
        <v>562.39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577</v>
      </c>
      <c>
        <f>(M200*21)/100</f>
      </c>
      <c t="s">
        <v>26</v>
      </c>
    </row>
    <row r="201" spans="1:5" ht="12.75">
      <c r="A201" s="35" t="s">
        <v>54</v>
      </c>
      <c r="E201" s="39" t="s">
        <v>4</v>
      </c>
    </row>
    <row r="202" spans="1:5" ht="25.5">
      <c r="A202" s="35" t="s">
        <v>55</v>
      </c>
      <c r="E202" s="40" t="s">
        <v>756</v>
      </c>
    </row>
    <row r="203" spans="1:5" ht="127.5">
      <c r="A203" t="s">
        <v>56</v>
      </c>
      <c r="E203" s="39" t="s">
        <v>753</v>
      </c>
    </row>
    <row r="204" spans="1:16" ht="25.5">
      <c r="A204" t="s">
        <v>48</v>
      </c>
      <c s="34" t="s">
        <v>757</v>
      </c>
      <c s="34" t="s">
        <v>758</v>
      </c>
      <c s="35" t="s">
        <v>4</v>
      </c>
      <c s="6" t="s">
        <v>759</v>
      </c>
      <c s="36" t="s">
        <v>61</v>
      </c>
      <c s="37">
        <v>301.5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577</v>
      </c>
      <c>
        <f>(M204*21)/100</f>
      </c>
      <c t="s">
        <v>26</v>
      </c>
    </row>
    <row r="205" spans="1:5" ht="12.75">
      <c r="A205" s="35" t="s">
        <v>54</v>
      </c>
      <c r="E205" s="39" t="s">
        <v>4</v>
      </c>
    </row>
    <row r="206" spans="1:5" ht="38.25">
      <c r="A206" s="35" t="s">
        <v>55</v>
      </c>
      <c r="E206" s="40" t="s">
        <v>760</v>
      </c>
    </row>
    <row r="207" spans="1:5" ht="178.5">
      <c r="A207" t="s">
        <v>56</v>
      </c>
      <c r="E207" s="39" t="s">
        <v>761</v>
      </c>
    </row>
    <row r="208" spans="1:16" ht="25.5">
      <c r="A208" t="s">
        <v>48</v>
      </c>
      <c s="34" t="s">
        <v>762</v>
      </c>
      <c s="34" t="s">
        <v>763</v>
      </c>
      <c s="35" t="s">
        <v>4</v>
      </c>
      <c s="6" t="s">
        <v>764</v>
      </c>
      <c s="36" t="s">
        <v>61</v>
      </c>
      <c s="37">
        <v>103.5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577</v>
      </c>
      <c>
        <f>(M208*21)/100</f>
      </c>
      <c t="s">
        <v>26</v>
      </c>
    </row>
    <row r="209" spans="1:5" ht="12.75">
      <c r="A209" s="35" t="s">
        <v>54</v>
      </c>
      <c r="E209" s="39" t="s">
        <v>4</v>
      </c>
    </row>
    <row r="210" spans="1:5" ht="38.25">
      <c r="A210" s="35" t="s">
        <v>55</v>
      </c>
      <c r="E210" s="40" t="s">
        <v>765</v>
      </c>
    </row>
    <row r="211" spans="1:5" ht="204">
      <c r="A211" t="s">
        <v>56</v>
      </c>
      <c r="E211" s="39" t="s">
        <v>766</v>
      </c>
    </row>
    <row r="212" spans="1:16" ht="25.5">
      <c r="A212" t="s">
        <v>48</v>
      </c>
      <c s="34" t="s">
        <v>767</v>
      </c>
      <c s="34" t="s">
        <v>768</v>
      </c>
      <c s="35" t="s">
        <v>4</v>
      </c>
      <c s="6" t="s">
        <v>769</v>
      </c>
      <c s="36" t="s">
        <v>770</v>
      </c>
      <c s="37">
        <v>514.6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577</v>
      </c>
      <c>
        <f>(M212*21)/100</f>
      </c>
      <c t="s">
        <v>26</v>
      </c>
    </row>
    <row r="213" spans="1:5" ht="12.75">
      <c r="A213" s="35" t="s">
        <v>54</v>
      </c>
      <c r="E213" s="39" t="s">
        <v>4</v>
      </c>
    </row>
    <row r="214" spans="1:5" ht="63.75">
      <c r="A214" s="35" t="s">
        <v>55</v>
      </c>
      <c r="E214" s="40" t="s">
        <v>771</v>
      </c>
    </row>
    <row r="215" spans="1:5" ht="102">
      <c r="A215" t="s">
        <v>56</v>
      </c>
      <c r="E215" s="39" t="s">
        <v>772</v>
      </c>
    </row>
    <row r="216" spans="1:16" ht="25.5">
      <c r="A216" t="s">
        <v>48</v>
      </c>
      <c s="34" t="s">
        <v>773</v>
      </c>
      <c s="34" t="s">
        <v>774</v>
      </c>
      <c s="35" t="s">
        <v>4</v>
      </c>
      <c s="6" t="s">
        <v>775</v>
      </c>
      <c s="36" t="s">
        <v>61</v>
      </c>
      <c s="37">
        <v>37.5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577</v>
      </c>
      <c>
        <f>(M216*21)/100</f>
      </c>
      <c t="s">
        <v>26</v>
      </c>
    </row>
    <row r="217" spans="1:5" ht="12.75">
      <c r="A217" s="35" t="s">
        <v>54</v>
      </c>
      <c r="E217" s="39" t="s">
        <v>4</v>
      </c>
    </row>
    <row r="218" spans="1:5" ht="38.25">
      <c r="A218" s="35" t="s">
        <v>55</v>
      </c>
      <c r="E218" s="40" t="s">
        <v>776</v>
      </c>
    </row>
    <row r="219" spans="1:5" ht="204">
      <c r="A219" t="s">
        <v>56</v>
      </c>
      <c r="E219" s="39" t="s">
        <v>777</v>
      </c>
    </row>
    <row r="220" spans="1:16" ht="25.5">
      <c r="A220" t="s">
        <v>48</v>
      </c>
      <c s="34" t="s">
        <v>778</v>
      </c>
      <c s="34" t="s">
        <v>779</v>
      </c>
      <c s="35" t="s">
        <v>4</v>
      </c>
      <c s="6" t="s">
        <v>780</v>
      </c>
      <c s="36" t="s">
        <v>770</v>
      </c>
      <c s="37">
        <v>180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577</v>
      </c>
      <c>
        <f>(M220*21)/100</f>
      </c>
      <c t="s">
        <v>26</v>
      </c>
    </row>
    <row r="221" spans="1:5" ht="12.75">
      <c r="A221" s="35" t="s">
        <v>54</v>
      </c>
      <c r="E221" s="39" t="s">
        <v>4</v>
      </c>
    </row>
    <row r="222" spans="1:5" ht="25.5">
      <c r="A222" s="35" t="s">
        <v>55</v>
      </c>
      <c r="E222" s="40" t="s">
        <v>781</v>
      </c>
    </row>
    <row r="223" spans="1:5" ht="102">
      <c r="A223" t="s">
        <v>56</v>
      </c>
      <c r="E223" s="39" t="s">
        <v>772</v>
      </c>
    </row>
    <row r="224" spans="1:16" ht="38.25">
      <c r="A224" t="s">
        <v>48</v>
      </c>
      <c s="34" t="s">
        <v>782</v>
      </c>
      <c s="34" t="s">
        <v>783</v>
      </c>
      <c s="35" t="s">
        <v>4</v>
      </c>
      <c s="6" t="s">
        <v>784</v>
      </c>
      <c s="36" t="s">
        <v>61</v>
      </c>
      <c s="37">
        <v>129.85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577</v>
      </c>
      <c>
        <f>(M224*21)/100</f>
      </c>
      <c t="s">
        <v>26</v>
      </c>
    </row>
    <row r="225" spans="1:5" ht="12.75">
      <c r="A225" s="35" t="s">
        <v>54</v>
      </c>
      <c r="E225" s="39" t="s">
        <v>4</v>
      </c>
    </row>
    <row r="226" spans="1:5" ht="38.25">
      <c r="A226" s="35" t="s">
        <v>55</v>
      </c>
      <c r="E226" s="40" t="s">
        <v>785</v>
      </c>
    </row>
    <row r="227" spans="1:5" ht="191.25">
      <c r="A227" t="s">
        <v>56</v>
      </c>
      <c r="E227" s="39" t="s">
        <v>786</v>
      </c>
    </row>
    <row r="228" spans="1:16" ht="38.25">
      <c r="A228" t="s">
        <v>48</v>
      </c>
      <c s="34" t="s">
        <v>787</v>
      </c>
      <c s="34" t="s">
        <v>788</v>
      </c>
      <c s="35" t="s">
        <v>4</v>
      </c>
      <c s="6" t="s">
        <v>789</v>
      </c>
      <c s="36" t="s">
        <v>61</v>
      </c>
      <c s="37">
        <v>49.85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577</v>
      </c>
      <c>
        <f>(M228*21)/100</f>
      </c>
      <c t="s">
        <v>26</v>
      </c>
    </row>
    <row r="229" spans="1:5" ht="12.75">
      <c r="A229" s="35" t="s">
        <v>54</v>
      </c>
      <c r="E229" s="39" t="s">
        <v>4</v>
      </c>
    </row>
    <row r="230" spans="1:5" ht="38.25">
      <c r="A230" s="35" t="s">
        <v>55</v>
      </c>
      <c r="E230" s="40" t="s">
        <v>790</v>
      </c>
    </row>
    <row r="231" spans="1:5" ht="216.75">
      <c r="A231" t="s">
        <v>56</v>
      </c>
      <c r="E231" s="39" t="s">
        <v>791</v>
      </c>
    </row>
    <row r="232" spans="1:16" ht="38.25">
      <c r="A232" t="s">
        <v>48</v>
      </c>
      <c s="34" t="s">
        <v>792</v>
      </c>
      <c s="34" t="s">
        <v>793</v>
      </c>
      <c s="35" t="s">
        <v>4</v>
      </c>
      <c s="6" t="s">
        <v>794</v>
      </c>
      <c s="36" t="s">
        <v>770</v>
      </c>
      <c s="37">
        <v>330.5</v>
      </c>
      <c s="36">
        <v>0</v>
      </c>
      <c s="36">
        <f>ROUND(G232*H232,6)</f>
      </c>
      <c r="L232" s="38">
        <v>0</v>
      </c>
      <c s="32">
        <f>ROUND(ROUND(L232,2)*ROUND(G232,3),2)</f>
      </c>
      <c s="36" t="s">
        <v>577</v>
      </c>
      <c>
        <f>(M232*21)/100</f>
      </c>
      <c t="s">
        <v>26</v>
      </c>
    </row>
    <row r="233" spans="1:5" ht="12.75">
      <c r="A233" s="35" t="s">
        <v>54</v>
      </c>
      <c r="E233" s="39" t="s">
        <v>4</v>
      </c>
    </row>
    <row r="234" spans="1:5" ht="25.5">
      <c r="A234" s="35" t="s">
        <v>55</v>
      </c>
      <c r="E234" s="40" t="s">
        <v>795</v>
      </c>
    </row>
    <row r="235" spans="1:5" ht="102">
      <c r="A235" t="s">
        <v>56</v>
      </c>
      <c r="E235" s="39" t="s">
        <v>772</v>
      </c>
    </row>
    <row r="236" spans="1:16" ht="12.75">
      <c r="A236" t="s">
        <v>48</v>
      </c>
      <c s="34" t="s">
        <v>796</v>
      </c>
      <c s="34" t="s">
        <v>797</v>
      </c>
      <c s="35" t="s">
        <v>4</v>
      </c>
      <c s="6" t="s">
        <v>798</v>
      </c>
      <c s="36" t="s">
        <v>102</v>
      </c>
      <c s="37">
        <v>9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577</v>
      </c>
      <c>
        <f>(M236*21)/100</f>
      </c>
      <c t="s">
        <v>26</v>
      </c>
    </row>
    <row r="237" spans="1:5" ht="12.75">
      <c r="A237" s="35" t="s">
        <v>54</v>
      </c>
      <c r="E237" s="39" t="s">
        <v>4</v>
      </c>
    </row>
    <row r="238" spans="1:5" ht="25.5">
      <c r="A238" s="35" t="s">
        <v>55</v>
      </c>
      <c r="E238" s="40" t="s">
        <v>799</v>
      </c>
    </row>
    <row r="239" spans="1:5" ht="127.5">
      <c r="A239" t="s">
        <v>56</v>
      </c>
      <c r="E239" s="39" t="s">
        <v>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801</v>
      </c>
      <c s="41">
        <f>Rekapitulace!C25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801</v>
      </c>
      <c r="E4" s="26" t="s">
        <v>802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805</v>
      </c>
      <c r="E8" s="30" t="s">
        <v>804</v>
      </c>
      <c r="J8" s="29">
        <f>0+J9+J18+J43+J60+J65+J78+J87</f>
      </c>
      <c s="29">
        <f>0+K9+K18+K43+K60+K65+K78+K87</f>
      </c>
      <c s="29">
        <f>0+L9+L18+L43+L60+L65+L78+L87</f>
      </c>
      <c s="29">
        <f>0+M9+M18+M43+M60+M65+M78+M87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2219.562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808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809</v>
      </c>
    </row>
    <row r="17" spans="1:5" ht="12.75">
      <c r="A17" t="s">
        <v>56</v>
      </c>
      <c r="E17" s="39" t="s">
        <v>598</v>
      </c>
    </row>
    <row r="18" spans="1:13" ht="12.75">
      <c r="A18" t="s">
        <v>45</v>
      </c>
      <c r="C18" s="31" t="s">
        <v>810</v>
      </c>
      <c r="E18" s="33" t="s">
        <v>811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12.75">
      <c r="A19" t="s">
        <v>48</v>
      </c>
      <c s="34" t="s">
        <v>26</v>
      </c>
      <c s="34" t="s">
        <v>812</v>
      </c>
      <c s="35" t="s">
        <v>4</v>
      </c>
      <c s="6" t="s">
        <v>813</v>
      </c>
      <c s="36" t="s">
        <v>52</v>
      </c>
      <c s="37">
        <v>1233.09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577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89.25">
      <c r="A21" s="35" t="s">
        <v>55</v>
      </c>
      <c r="E21" s="40" t="s">
        <v>814</v>
      </c>
    </row>
    <row r="22" spans="1:5" ht="369.75">
      <c r="A22" t="s">
        <v>56</v>
      </c>
      <c r="E22" s="39" t="s">
        <v>815</v>
      </c>
    </row>
    <row r="23" spans="1:16" ht="12.75">
      <c r="A23" t="s">
        <v>48</v>
      </c>
      <c s="34" t="s">
        <v>25</v>
      </c>
      <c s="34" t="s">
        <v>816</v>
      </c>
      <c s="35" t="s">
        <v>4</v>
      </c>
      <c s="6" t="s">
        <v>817</v>
      </c>
      <c s="36" t="s">
        <v>52</v>
      </c>
      <c s="37">
        <v>86.988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818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62</v>
      </c>
      <c s="34" t="s">
        <v>820</v>
      </c>
      <c s="35" t="s">
        <v>4</v>
      </c>
      <c s="6" t="s">
        <v>821</v>
      </c>
      <c s="36" t="s">
        <v>52</v>
      </c>
      <c s="37">
        <v>7.7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822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66</v>
      </c>
      <c s="34" t="s">
        <v>57</v>
      </c>
      <c s="35" t="s">
        <v>4</v>
      </c>
      <c s="6" t="s">
        <v>58</v>
      </c>
      <c s="36" t="s">
        <v>52</v>
      </c>
      <c s="37">
        <v>73.7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823</v>
      </c>
    </row>
    <row r="34" spans="1:5" ht="229.5">
      <c r="A34" t="s">
        <v>56</v>
      </c>
      <c r="E34" s="39" t="s">
        <v>824</v>
      </c>
    </row>
    <row r="35" spans="1:16" ht="12.75">
      <c r="A35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20.988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25.5">
      <c r="A37" s="35" t="s">
        <v>55</v>
      </c>
      <c r="E37" s="40" t="s">
        <v>827</v>
      </c>
    </row>
    <row r="38" spans="1:5" ht="229.5">
      <c r="A38" t="s">
        <v>56</v>
      </c>
      <c r="E38" s="39" t="s">
        <v>828</v>
      </c>
    </row>
    <row r="39" spans="1:16" ht="12.75">
      <c r="A39" t="s">
        <v>48</v>
      </c>
      <c s="34" t="s">
        <v>72</v>
      </c>
      <c s="34" t="s">
        <v>829</v>
      </c>
      <c s="35" t="s">
        <v>4</v>
      </c>
      <c s="6" t="s">
        <v>830</v>
      </c>
      <c s="36" t="s">
        <v>742</v>
      </c>
      <c s="37">
        <v>2683.723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831</v>
      </c>
    </row>
    <row r="42" spans="1:5" ht="25.5">
      <c r="A42" t="s">
        <v>56</v>
      </c>
      <c r="E42" s="39" t="s">
        <v>832</v>
      </c>
    </row>
    <row r="43" spans="1:13" ht="12.75">
      <c r="A43" t="s">
        <v>45</v>
      </c>
      <c r="C43" s="31" t="s">
        <v>833</v>
      </c>
      <c r="E43" s="33" t="s">
        <v>834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75</v>
      </c>
      <c s="34" t="s">
        <v>835</v>
      </c>
      <c s="35" t="s">
        <v>4</v>
      </c>
      <c s="6" t="s">
        <v>836</v>
      </c>
      <c s="36" t="s">
        <v>742</v>
      </c>
      <c s="37">
        <v>111.936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837</v>
      </c>
    </row>
    <row r="47" spans="1:5" ht="25.5">
      <c r="A47" t="s">
        <v>56</v>
      </c>
      <c r="E47" s="39" t="s">
        <v>838</v>
      </c>
    </row>
    <row r="48" spans="1:16" ht="12.75">
      <c r="A48" t="s">
        <v>48</v>
      </c>
      <c s="34" t="s">
        <v>79</v>
      </c>
      <c s="34" t="s">
        <v>839</v>
      </c>
      <c s="35" t="s">
        <v>4</v>
      </c>
      <c s="6" t="s">
        <v>840</v>
      </c>
      <c s="36" t="s">
        <v>61</v>
      </c>
      <c s="37">
        <v>79.75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841</v>
      </c>
    </row>
    <row r="51" spans="1:5" ht="165.75">
      <c r="A51" t="s">
        <v>56</v>
      </c>
      <c r="E51" s="39" t="s">
        <v>842</v>
      </c>
    </row>
    <row r="52" spans="1:16" ht="12.75">
      <c r="A52" t="s">
        <v>48</v>
      </c>
      <c s="34" t="s">
        <v>84</v>
      </c>
      <c s="34" t="s">
        <v>843</v>
      </c>
      <c s="35" t="s">
        <v>4</v>
      </c>
      <c s="6" t="s">
        <v>844</v>
      </c>
      <c s="36" t="s">
        <v>61</v>
      </c>
      <c s="37">
        <v>11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845</v>
      </c>
    </row>
    <row r="55" spans="1:5" ht="165.75">
      <c r="A55" t="s">
        <v>56</v>
      </c>
      <c r="E55" s="39" t="s">
        <v>842</v>
      </c>
    </row>
    <row r="56" spans="1:16" ht="12.75">
      <c r="A56" t="s">
        <v>48</v>
      </c>
      <c s="34" t="s">
        <v>87</v>
      </c>
      <c s="34" t="s">
        <v>846</v>
      </c>
      <c s="35" t="s">
        <v>4</v>
      </c>
      <c s="6" t="s">
        <v>847</v>
      </c>
      <c s="36" t="s">
        <v>742</v>
      </c>
      <c s="37">
        <v>127.05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577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848</v>
      </c>
    </row>
    <row r="59" spans="1:5" ht="102">
      <c r="A59" t="s">
        <v>56</v>
      </c>
      <c r="E59" s="39" t="s">
        <v>849</v>
      </c>
    </row>
    <row r="60" spans="1:13" ht="12.75">
      <c r="A60" t="s">
        <v>45</v>
      </c>
      <c r="C60" s="31" t="s">
        <v>850</v>
      </c>
      <c r="E60" s="33" t="s">
        <v>851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90</v>
      </c>
      <c s="34" t="s">
        <v>852</v>
      </c>
      <c s="35" t="s">
        <v>4</v>
      </c>
      <c s="6" t="s">
        <v>853</v>
      </c>
      <c s="36" t="s">
        <v>52</v>
      </c>
      <c s="37">
        <v>5.477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854</v>
      </c>
    </row>
    <row r="64" spans="1:5" ht="369.75">
      <c r="A64" t="s">
        <v>56</v>
      </c>
      <c r="E64" s="39" t="s">
        <v>855</v>
      </c>
    </row>
    <row r="65" spans="1:13" ht="12.75">
      <c r="A65" t="s">
        <v>45</v>
      </c>
      <c r="C65" s="31" t="s">
        <v>599</v>
      </c>
      <c r="E65" s="33" t="s">
        <v>600</v>
      </c>
      <c r="J65" s="32">
        <f>0</f>
      </c>
      <c s="32">
        <f>0</f>
      </c>
      <c s="32">
        <f>0+L66+L70+L74</f>
      </c>
      <c s="32">
        <f>0+M66+M70+M74</f>
      </c>
    </row>
    <row r="66" spans="1:16" ht="25.5">
      <c r="A66" t="s">
        <v>48</v>
      </c>
      <c s="34" t="s">
        <v>93</v>
      </c>
      <c s="34" t="s">
        <v>856</v>
      </c>
      <c s="35" t="s">
        <v>4</v>
      </c>
      <c s="6" t="s">
        <v>857</v>
      </c>
      <c s="36" t="s">
        <v>52</v>
      </c>
      <c s="37">
        <v>1222.071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577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5.5">
      <c r="A68" s="35" t="s">
        <v>55</v>
      </c>
      <c r="E68" s="40" t="s">
        <v>858</v>
      </c>
    </row>
    <row r="69" spans="1:5" ht="280.5">
      <c r="A69" t="s">
        <v>56</v>
      </c>
      <c r="E69" s="39" t="s">
        <v>859</v>
      </c>
    </row>
    <row r="70" spans="1:16" ht="25.5">
      <c r="A70" t="s">
        <v>48</v>
      </c>
      <c s="34" t="s">
        <v>95</v>
      </c>
      <c s="34" t="s">
        <v>860</v>
      </c>
      <c s="35" t="s">
        <v>4</v>
      </c>
      <c s="6" t="s">
        <v>861</v>
      </c>
      <c s="36" t="s">
        <v>742</v>
      </c>
      <c s="37">
        <v>2072.276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577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25.5">
      <c r="A72" s="35" t="s">
        <v>55</v>
      </c>
      <c r="E72" s="40" t="s">
        <v>862</v>
      </c>
    </row>
    <row r="73" spans="1:5" ht="178.5">
      <c r="A73" t="s">
        <v>56</v>
      </c>
      <c r="E73" s="39" t="s">
        <v>863</v>
      </c>
    </row>
    <row r="74" spans="1:16" ht="25.5">
      <c r="A74" t="s">
        <v>48</v>
      </c>
      <c s="34" t="s">
        <v>99</v>
      </c>
      <c s="34" t="s">
        <v>864</v>
      </c>
      <c s="35" t="s">
        <v>4</v>
      </c>
      <c s="6" t="s">
        <v>865</v>
      </c>
      <c s="36" t="s">
        <v>742</v>
      </c>
      <c s="37">
        <v>201.322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25.5">
      <c r="A76" s="35" t="s">
        <v>55</v>
      </c>
      <c r="E76" s="40" t="s">
        <v>866</v>
      </c>
    </row>
    <row r="77" spans="1:5" ht="178.5">
      <c r="A77" t="s">
        <v>56</v>
      </c>
      <c r="E77" s="39" t="s">
        <v>863</v>
      </c>
    </row>
    <row r="78" spans="1:13" ht="12.75">
      <c r="A78" t="s">
        <v>45</v>
      </c>
      <c r="C78" s="31" t="s">
        <v>867</v>
      </c>
      <c r="E78" s="33" t="s">
        <v>868</v>
      </c>
      <c r="J78" s="32">
        <f>0</f>
      </c>
      <c s="32">
        <f>0</f>
      </c>
      <c s="32">
        <f>0+L79+L83</f>
      </c>
      <c s="32">
        <f>0+M79+M83</f>
      </c>
    </row>
    <row r="79" spans="1:16" ht="12.75">
      <c r="A79" t="s">
        <v>48</v>
      </c>
      <c s="34" t="s">
        <v>103</v>
      </c>
      <c s="34" t="s">
        <v>869</v>
      </c>
      <c s="35" t="s">
        <v>4</v>
      </c>
      <c s="6" t="s">
        <v>870</v>
      </c>
      <c s="36" t="s">
        <v>61</v>
      </c>
      <c s="37">
        <v>27.5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871</v>
      </c>
    </row>
    <row r="82" spans="1:5" ht="255">
      <c r="A82" t="s">
        <v>56</v>
      </c>
      <c r="E82" s="39" t="s">
        <v>872</v>
      </c>
    </row>
    <row r="83" spans="1:16" ht="12.75">
      <c r="A83" t="s">
        <v>48</v>
      </c>
      <c s="34" t="s">
        <v>106</v>
      </c>
      <c s="34" t="s">
        <v>873</v>
      </c>
      <c s="35" t="s">
        <v>4</v>
      </c>
      <c s="6" t="s">
        <v>874</v>
      </c>
      <c s="36" t="s">
        <v>102</v>
      </c>
      <c s="37">
        <v>7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577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25.5">
      <c r="A85" s="35" t="s">
        <v>55</v>
      </c>
      <c r="E85" s="40" t="s">
        <v>875</v>
      </c>
    </row>
    <row r="86" spans="1:5" ht="89.25">
      <c r="A86" t="s">
        <v>56</v>
      </c>
      <c r="E86" s="39" t="s">
        <v>876</v>
      </c>
    </row>
    <row r="87" spans="1:13" ht="12.75">
      <c r="A87" t="s">
        <v>45</v>
      </c>
      <c r="C87" s="31" t="s">
        <v>734</v>
      </c>
      <c r="E87" s="33" t="s">
        <v>735</v>
      </c>
      <c r="J87" s="32">
        <f>0</f>
      </c>
      <c s="32">
        <f>0</f>
      </c>
      <c s="32">
        <f>0+L88+L92</f>
      </c>
      <c s="32">
        <f>0+M88+M92</f>
      </c>
    </row>
    <row r="88" spans="1:16" ht="12.75">
      <c r="A88" t="s">
        <v>48</v>
      </c>
      <c s="34" t="s">
        <v>109</v>
      </c>
      <c s="34" t="s">
        <v>877</v>
      </c>
      <c s="35" t="s">
        <v>4</v>
      </c>
      <c s="6" t="s">
        <v>878</v>
      </c>
      <c s="36" t="s">
        <v>102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577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879</v>
      </c>
    </row>
    <row r="91" spans="1:5" ht="153">
      <c r="A91" t="s">
        <v>56</v>
      </c>
      <c r="E91" s="39" t="s">
        <v>880</v>
      </c>
    </row>
    <row r="92" spans="1:16" ht="12.75">
      <c r="A92" t="s">
        <v>48</v>
      </c>
      <c s="34" t="s">
        <v>112</v>
      </c>
      <c s="34" t="s">
        <v>881</v>
      </c>
      <c s="35" t="s">
        <v>4</v>
      </c>
      <c s="6" t="s">
        <v>882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883</v>
      </c>
    </row>
    <row r="95" spans="1:5" ht="127.5">
      <c r="A95" t="s">
        <v>56</v>
      </c>
      <c r="E95" s="39" t="s">
        <v>800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COUNTIFS(L8:L137,"=0",A8:A137,"P")+COUNTIFS(L8:L137,"",A8:A137,"P")+SUM(Q8:Q137)</f>
      </c>
    </row>
    <row r="8" spans="1:13" ht="12.75">
      <c r="A8" t="s">
        <v>43</v>
      </c>
      <c r="C8" s="28" t="s">
        <v>888</v>
      </c>
      <c r="E8" s="30" t="s">
        <v>887</v>
      </c>
      <c r="J8" s="29">
        <f>0+J9+J26+J43+J48+J57+J86+J91+J136</f>
      </c>
      <c s="29">
        <f>0+K9+K26+K43+K48+K57+K86+K91+K136</f>
      </c>
      <c s="29">
        <f>0+L9+L26+L43+L48+L57+L86+L91+L136</f>
      </c>
      <c s="29">
        <f>0+M9+M26+M43+M48+M57+M86+M91+M136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85.394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891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24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892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292.165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895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71.4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899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901</v>
      </c>
      <c s="35" t="s">
        <v>4</v>
      </c>
      <c s="6" t="s">
        <v>902</v>
      </c>
      <c s="36" t="s">
        <v>52</v>
      </c>
      <c s="37">
        <v>134.623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903</v>
      </c>
    </row>
    <row r="34" spans="1:5" ht="63.75">
      <c r="A34" t="s">
        <v>56</v>
      </c>
      <c r="E34" s="39" t="s">
        <v>904</v>
      </c>
    </row>
    <row r="35" spans="1:16" ht="12.75">
      <c r="A35" t="s">
        <v>48</v>
      </c>
      <c s="34" t="s">
        <v>72</v>
      </c>
      <c s="34" t="s">
        <v>812</v>
      </c>
      <c s="35" t="s">
        <v>4</v>
      </c>
      <c s="6" t="s">
        <v>813</v>
      </c>
      <c s="36" t="s">
        <v>52</v>
      </c>
      <c s="37">
        <v>60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905</v>
      </c>
    </row>
    <row r="38" spans="1:5" ht="369.75">
      <c r="A38" t="s">
        <v>56</v>
      </c>
      <c r="E38" s="39" t="s">
        <v>815</v>
      </c>
    </row>
    <row r="39" spans="1:16" ht="12.75">
      <c r="A39" t="s">
        <v>48</v>
      </c>
      <c s="34" t="s">
        <v>75</v>
      </c>
      <c s="34" t="s">
        <v>906</v>
      </c>
      <c s="35" t="s">
        <v>4</v>
      </c>
      <c s="6" t="s">
        <v>907</v>
      </c>
      <c s="36" t="s">
        <v>52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51">
      <c r="A41" s="35" t="s">
        <v>55</v>
      </c>
      <c r="E41" s="40" t="s">
        <v>908</v>
      </c>
    </row>
    <row r="42" spans="1:5" ht="242.25">
      <c r="A42" t="s">
        <v>56</v>
      </c>
      <c r="E42" s="39" t="s">
        <v>909</v>
      </c>
    </row>
    <row r="43" spans="1:13" ht="12.75">
      <c r="A43" t="s">
        <v>45</v>
      </c>
      <c r="C43" s="31" t="s">
        <v>833</v>
      </c>
      <c r="E43" s="33" t="s">
        <v>834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48</v>
      </c>
      <c s="34" t="s">
        <v>79</v>
      </c>
      <c s="34" t="s">
        <v>910</v>
      </c>
      <c s="35" t="s">
        <v>4</v>
      </c>
      <c s="6" t="s">
        <v>911</v>
      </c>
      <c s="36" t="s">
        <v>52</v>
      </c>
      <c s="37">
        <v>3.435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912</v>
      </c>
    </row>
    <row r="47" spans="1:5" ht="229.5">
      <c r="A47" t="s">
        <v>56</v>
      </c>
      <c r="E47" s="39" t="s">
        <v>913</v>
      </c>
    </row>
    <row r="48" spans="1:13" ht="12.75">
      <c r="A48" t="s">
        <v>45</v>
      </c>
      <c r="C48" s="31" t="s">
        <v>850</v>
      </c>
      <c r="E48" s="33" t="s">
        <v>851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577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63.75">
      <c r="A51" s="35" t="s">
        <v>55</v>
      </c>
      <c r="E51" s="40" t="s">
        <v>914</v>
      </c>
    </row>
    <row r="52" spans="1:5" ht="369.75">
      <c r="A52" t="s">
        <v>56</v>
      </c>
      <c r="E52" s="39" t="s">
        <v>855</v>
      </c>
    </row>
    <row r="53" spans="1:16" ht="12.75">
      <c r="A53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113.167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577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14.75">
      <c r="A55" s="35" t="s">
        <v>55</v>
      </c>
      <c r="E55" s="40" t="s">
        <v>917</v>
      </c>
    </row>
    <row r="56" spans="1:5" ht="38.25">
      <c r="A56" t="s">
        <v>56</v>
      </c>
      <c r="E56" s="39" t="s">
        <v>918</v>
      </c>
    </row>
    <row r="57" spans="1:13" ht="12.75">
      <c r="A57" t="s">
        <v>45</v>
      </c>
      <c r="C57" s="31" t="s">
        <v>599</v>
      </c>
      <c r="E57" s="33" t="s">
        <v>600</v>
      </c>
      <c r="J57" s="32">
        <f>0</f>
      </c>
      <c s="32">
        <f>0</f>
      </c>
      <c s="32">
        <f>0+L58+L62+L66+L70+L74+L78+L82</f>
      </c>
      <c s="32">
        <f>0+M58+M62+M66+M70+M74+M78+M82</f>
      </c>
    </row>
    <row r="58" spans="1:16" ht="12.75">
      <c r="A58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38.25">
      <c r="A60" s="35" t="s">
        <v>55</v>
      </c>
      <c r="E60" s="40" t="s">
        <v>919</v>
      </c>
    </row>
    <row r="61" spans="1:5" ht="89.25">
      <c r="A61" t="s">
        <v>56</v>
      </c>
      <c r="E61" s="39" t="s">
        <v>604</v>
      </c>
    </row>
    <row r="62" spans="1:16" ht="12.75">
      <c r="A62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574.284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577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25.5">
      <c r="A64" s="35" t="s">
        <v>55</v>
      </c>
      <c r="E64" s="40" t="s">
        <v>922</v>
      </c>
    </row>
    <row r="65" spans="1:5" ht="153">
      <c r="A65" t="s">
        <v>56</v>
      </c>
      <c r="E65" s="39" t="s">
        <v>923</v>
      </c>
    </row>
    <row r="66" spans="1:16" ht="12.75">
      <c r="A66" t="s">
        <v>48</v>
      </c>
      <c s="34" t="s">
        <v>95</v>
      </c>
      <c s="34" t="s">
        <v>924</v>
      </c>
      <c s="35" t="s">
        <v>4</v>
      </c>
      <c s="6" t="s">
        <v>925</v>
      </c>
      <c s="36" t="s">
        <v>102</v>
      </c>
      <c s="37">
        <v>16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577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926</v>
      </c>
    </row>
    <row r="69" spans="1:5" ht="38.25">
      <c r="A69" t="s">
        <v>56</v>
      </c>
      <c r="E69" s="39" t="s">
        <v>927</v>
      </c>
    </row>
    <row r="70" spans="1:16" ht="12.75">
      <c r="A70" t="s">
        <v>48</v>
      </c>
      <c s="34" t="s">
        <v>99</v>
      </c>
      <c s="34" t="s">
        <v>928</v>
      </c>
      <c s="35" t="s">
        <v>4</v>
      </c>
      <c s="6" t="s">
        <v>929</v>
      </c>
      <c s="36" t="s">
        <v>102</v>
      </c>
      <c s="37">
        <v>46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577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89.25">
      <c r="A72" s="35" t="s">
        <v>55</v>
      </c>
      <c r="E72" s="40" t="s">
        <v>930</v>
      </c>
    </row>
    <row r="73" spans="1:5" ht="38.25">
      <c r="A73" t="s">
        <v>56</v>
      </c>
      <c r="E73" s="39" t="s">
        <v>931</v>
      </c>
    </row>
    <row r="74" spans="1:16" ht="12.75">
      <c r="A74" t="s">
        <v>48</v>
      </c>
      <c s="34" t="s">
        <v>103</v>
      </c>
      <c s="34" t="s">
        <v>932</v>
      </c>
      <c s="35" t="s">
        <v>4</v>
      </c>
      <c s="6" t="s">
        <v>933</v>
      </c>
      <c s="36" t="s">
        <v>61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934</v>
      </c>
    </row>
    <row r="77" spans="1:5" ht="38.25">
      <c r="A77" t="s">
        <v>56</v>
      </c>
      <c r="E77" s="39" t="s">
        <v>935</v>
      </c>
    </row>
    <row r="78" spans="1:16" ht="12.75">
      <c r="A78" t="s">
        <v>48</v>
      </c>
      <c s="34" t="s">
        <v>106</v>
      </c>
      <c s="34" t="s">
        <v>936</v>
      </c>
      <c s="35" t="s">
        <v>4</v>
      </c>
      <c s="6" t="s">
        <v>937</v>
      </c>
      <c s="36" t="s">
        <v>61</v>
      </c>
      <c s="37">
        <v>46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577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89.25">
      <c r="A80" s="35" t="s">
        <v>55</v>
      </c>
      <c r="E80" s="40" t="s">
        <v>938</v>
      </c>
    </row>
    <row r="81" spans="1:5" ht="38.25">
      <c r="A81" t="s">
        <v>56</v>
      </c>
      <c r="E81" s="39" t="s">
        <v>939</v>
      </c>
    </row>
    <row r="82" spans="1:16" ht="12.75">
      <c r="A82" t="s">
        <v>48</v>
      </c>
      <c s="34" t="s">
        <v>109</v>
      </c>
      <c s="34" t="s">
        <v>940</v>
      </c>
      <c s="35" t="s">
        <v>4</v>
      </c>
      <c s="6" t="s">
        <v>941</v>
      </c>
      <c s="36" t="s">
        <v>102</v>
      </c>
      <c s="37">
        <v>16</v>
      </c>
      <c s="36">
        <v>0.32</v>
      </c>
      <c s="36">
        <f>ROUND(G82*H82,6)</f>
      </c>
      <c r="L82" s="38">
        <v>0</v>
      </c>
      <c s="32">
        <f>ROUND(ROUND(L82,2)*ROUND(G82,3),2)</f>
      </c>
      <c s="36" t="s">
        <v>577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25.5">
      <c r="A84" s="35" t="s">
        <v>55</v>
      </c>
      <c r="E84" s="40" t="s">
        <v>942</v>
      </c>
    </row>
    <row r="85" spans="1:5" ht="12.75">
      <c r="A85" t="s">
        <v>56</v>
      </c>
      <c r="E85" s="39" t="s">
        <v>941</v>
      </c>
    </row>
    <row r="86" spans="1:13" ht="12.75">
      <c r="A86" t="s">
        <v>45</v>
      </c>
      <c r="C86" s="31" t="s">
        <v>943</v>
      </c>
      <c r="E86" s="33" t="s">
        <v>944</v>
      </c>
      <c r="J86" s="32">
        <f>0</f>
      </c>
      <c s="32">
        <f>0</f>
      </c>
      <c s="32">
        <f>0+L87</f>
      </c>
      <c s="32">
        <f>0+M87</f>
      </c>
    </row>
    <row r="87" spans="1:16" ht="12.75">
      <c r="A87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15.5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577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51">
      <c r="A89" s="35" t="s">
        <v>55</v>
      </c>
      <c r="E89" s="40" t="s">
        <v>947</v>
      </c>
    </row>
    <row r="90" spans="1:5" ht="76.5">
      <c r="A90" t="s">
        <v>56</v>
      </c>
      <c r="E90" s="39" t="s">
        <v>948</v>
      </c>
    </row>
    <row r="91" spans="1:13" ht="12.75">
      <c r="A91" t="s">
        <v>45</v>
      </c>
      <c r="C91" s="31" t="s">
        <v>734</v>
      </c>
      <c r="E91" s="33" t="s">
        <v>735</v>
      </c>
      <c r="J91" s="32">
        <f>0</f>
      </c>
      <c s="32">
        <f>0</f>
      </c>
      <c s="32">
        <f>0+L92+L96+L100+L104+L108+L112+L116+L120+L124+L128+L132</f>
      </c>
      <c s="32">
        <f>0+M92+M96+M100+M104+M108+M112+M116+M120+M124+M128+M132</f>
      </c>
    </row>
    <row r="92" spans="1:16" ht="25.5">
      <c r="A92" t="s">
        <v>48</v>
      </c>
      <c s="34" t="s">
        <v>115</v>
      </c>
      <c s="34" t="s">
        <v>949</v>
      </c>
      <c s="35" t="s">
        <v>4</v>
      </c>
      <c s="6" t="s">
        <v>950</v>
      </c>
      <c s="36" t="s">
        <v>61</v>
      </c>
      <c s="37">
        <v>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38.25">
      <c r="A94" s="35" t="s">
        <v>55</v>
      </c>
      <c r="E94" s="40" t="s">
        <v>951</v>
      </c>
    </row>
    <row r="95" spans="1:5" ht="229.5">
      <c r="A95" t="s">
        <v>56</v>
      </c>
      <c r="E95" s="39" t="s">
        <v>952</v>
      </c>
    </row>
    <row r="96" spans="1:16" ht="25.5">
      <c r="A96" t="s">
        <v>48</v>
      </c>
      <c s="34" t="s">
        <v>118</v>
      </c>
      <c s="34" t="s">
        <v>953</v>
      </c>
      <c s="35" t="s">
        <v>4</v>
      </c>
      <c s="6" t="s">
        <v>954</v>
      </c>
      <c s="36" t="s">
        <v>61</v>
      </c>
      <c s="37">
        <v>53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955</v>
      </c>
    </row>
    <row r="99" spans="1:5" ht="255">
      <c r="A99" t="s">
        <v>56</v>
      </c>
      <c r="E99" s="39" t="s">
        <v>956</v>
      </c>
    </row>
    <row r="100" spans="1:16" ht="25.5">
      <c r="A100" t="s">
        <v>48</v>
      </c>
      <c s="34" t="s">
        <v>122</v>
      </c>
      <c s="34" t="s">
        <v>957</v>
      </c>
      <c s="35" t="s">
        <v>4</v>
      </c>
      <c s="6" t="s">
        <v>958</v>
      </c>
      <c s="36" t="s">
        <v>61</v>
      </c>
      <c s="37">
        <v>8.28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959</v>
      </c>
    </row>
    <row r="103" spans="1:5" ht="229.5">
      <c r="A103" t="s">
        <v>56</v>
      </c>
      <c r="E103" s="39" t="s">
        <v>960</v>
      </c>
    </row>
    <row r="104" spans="1:16" ht="25.5">
      <c r="A104" t="s">
        <v>48</v>
      </c>
      <c s="34" t="s">
        <v>127</v>
      </c>
      <c s="34" t="s">
        <v>961</v>
      </c>
      <c s="35" t="s">
        <v>4</v>
      </c>
      <c s="6" t="s">
        <v>962</v>
      </c>
      <c s="36" t="s">
        <v>61</v>
      </c>
      <c s="37">
        <v>69.6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577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25.5">
      <c r="A106" s="35" t="s">
        <v>55</v>
      </c>
      <c r="E106" s="40" t="s">
        <v>963</v>
      </c>
    </row>
    <row r="107" spans="1:5" ht="89.25">
      <c r="A107" t="s">
        <v>56</v>
      </c>
      <c r="E107" s="39" t="s">
        <v>964</v>
      </c>
    </row>
    <row r="108" spans="1:16" ht="12.75">
      <c r="A108" t="s">
        <v>48</v>
      </c>
      <c s="34" t="s">
        <v>128</v>
      </c>
      <c s="34" t="s">
        <v>965</v>
      </c>
      <c s="35" t="s">
        <v>4</v>
      </c>
      <c s="6" t="s">
        <v>966</v>
      </c>
      <c s="36" t="s">
        <v>742</v>
      </c>
      <c s="37">
        <v>18.021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577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25.5">
      <c r="A110" s="35" t="s">
        <v>55</v>
      </c>
      <c r="E110" s="40" t="s">
        <v>967</v>
      </c>
    </row>
    <row r="111" spans="1:5" ht="229.5">
      <c r="A111" t="s">
        <v>56</v>
      </c>
      <c r="E111" s="39" t="s">
        <v>968</v>
      </c>
    </row>
    <row r="112" spans="1:16" ht="12.75">
      <c r="A112" t="s">
        <v>48</v>
      </c>
      <c s="34" t="s">
        <v>129</v>
      </c>
      <c s="34" t="s">
        <v>969</v>
      </c>
      <c s="35" t="s">
        <v>4</v>
      </c>
      <c s="6" t="s">
        <v>970</v>
      </c>
      <c s="36" t="s">
        <v>61</v>
      </c>
      <c s="37">
        <v>2.9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577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38.25">
      <c r="A114" s="35" t="s">
        <v>55</v>
      </c>
      <c r="E114" s="40" t="s">
        <v>971</v>
      </c>
    </row>
    <row r="115" spans="1:5" ht="89.25">
      <c r="A115" t="s">
        <v>56</v>
      </c>
      <c r="E115" s="39" t="s">
        <v>972</v>
      </c>
    </row>
    <row r="116" spans="1:16" ht="12.75">
      <c r="A116" t="s">
        <v>48</v>
      </c>
      <c s="34" t="s">
        <v>130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577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25.5">
      <c r="A118" s="35" t="s">
        <v>55</v>
      </c>
      <c r="E118" s="40" t="s">
        <v>976</v>
      </c>
    </row>
    <row r="119" spans="1:5" ht="357">
      <c r="A119" t="s">
        <v>56</v>
      </c>
      <c r="E119" s="39" t="s">
        <v>977</v>
      </c>
    </row>
    <row r="120" spans="1:16" ht="12.75">
      <c r="A120" t="s">
        <v>48</v>
      </c>
      <c s="34" t="s">
        <v>131</v>
      </c>
      <c s="34" t="s">
        <v>745</v>
      </c>
      <c s="35" t="s">
        <v>4</v>
      </c>
      <c s="6" t="s">
        <v>746</v>
      </c>
      <c s="36" t="s">
        <v>52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577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25.5">
      <c r="A122" s="35" t="s">
        <v>55</v>
      </c>
      <c r="E122" s="40" t="s">
        <v>978</v>
      </c>
    </row>
    <row r="123" spans="1:5" ht="140.25">
      <c r="A123" t="s">
        <v>56</v>
      </c>
      <c r="E123" s="39" t="s">
        <v>748</v>
      </c>
    </row>
    <row r="124" spans="1:16" ht="25.5">
      <c r="A124" t="s">
        <v>48</v>
      </c>
      <c s="34" t="s">
        <v>132</v>
      </c>
      <c s="34" t="s">
        <v>749</v>
      </c>
      <c s="35" t="s">
        <v>4</v>
      </c>
      <c s="6" t="s">
        <v>750</v>
      </c>
      <c s="36" t="s">
        <v>751</v>
      </c>
      <c s="37">
        <v>240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577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25.5">
      <c r="A126" s="35" t="s">
        <v>55</v>
      </c>
      <c r="E126" s="40" t="s">
        <v>979</v>
      </c>
    </row>
    <row r="127" spans="1:5" ht="127.5">
      <c r="A127" t="s">
        <v>56</v>
      </c>
      <c r="E127" s="39" t="s">
        <v>753</v>
      </c>
    </row>
    <row r="128" spans="1:16" ht="12.75">
      <c r="A128" t="s">
        <v>48</v>
      </c>
      <c s="34" t="s">
        <v>133</v>
      </c>
      <c s="34" t="s">
        <v>980</v>
      </c>
      <c s="35" t="s">
        <v>4</v>
      </c>
      <c s="6" t="s">
        <v>981</v>
      </c>
      <c s="36" t="s">
        <v>61</v>
      </c>
      <c s="37">
        <v>60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577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25.5">
      <c r="A130" s="35" t="s">
        <v>55</v>
      </c>
      <c r="E130" s="40" t="s">
        <v>982</v>
      </c>
    </row>
    <row r="131" spans="1:5" ht="178.5">
      <c r="A131" t="s">
        <v>56</v>
      </c>
      <c r="E131" s="39" t="s">
        <v>983</v>
      </c>
    </row>
    <row r="132" spans="1:16" ht="12.75">
      <c r="A132" t="s">
        <v>48</v>
      </c>
      <c s="34" t="s">
        <v>135</v>
      </c>
      <c s="34" t="s">
        <v>984</v>
      </c>
      <c s="35" t="s">
        <v>4</v>
      </c>
      <c s="6" t="s">
        <v>985</v>
      </c>
      <c s="36" t="s">
        <v>52</v>
      </c>
      <c s="37">
        <v>0.42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577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25.5">
      <c r="A134" s="35" t="s">
        <v>55</v>
      </c>
      <c r="E134" s="40" t="s">
        <v>986</v>
      </c>
    </row>
    <row r="135" spans="1:5" ht="76.5">
      <c r="A135" t="s">
        <v>56</v>
      </c>
      <c r="E135" s="39" t="s">
        <v>987</v>
      </c>
    </row>
    <row r="136" spans="1:13" ht="12.75">
      <c r="A136" t="s">
        <v>45</v>
      </c>
      <c r="C136" s="31" t="s">
        <v>522</v>
      </c>
      <c r="E136" s="33" t="s">
        <v>523</v>
      </c>
      <c r="J136" s="32">
        <f>0</f>
      </c>
      <c s="32">
        <f>0</f>
      </c>
      <c s="32">
        <f>0+L137</f>
      </c>
      <c s="32">
        <f>0+M137</f>
      </c>
    </row>
    <row r="137" spans="1:16" ht="25.5">
      <c r="A137" t="s">
        <v>48</v>
      </c>
      <c s="34" t="s">
        <v>136</v>
      </c>
      <c s="34" t="s">
        <v>988</v>
      </c>
      <c s="35" t="s">
        <v>4</v>
      </c>
      <c s="6" t="s">
        <v>989</v>
      </c>
      <c s="36" t="s">
        <v>742</v>
      </c>
      <c s="37">
        <v>20.4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577</v>
      </c>
      <c>
        <f>(M137*21)/100</f>
      </c>
      <c t="s">
        <v>26</v>
      </c>
    </row>
    <row r="138" spans="1:5" ht="12.75">
      <c r="A138" s="35" t="s">
        <v>54</v>
      </c>
      <c r="E138" s="39" t="s">
        <v>4</v>
      </c>
    </row>
    <row r="139" spans="1:5" ht="38.25">
      <c r="A139" s="35" t="s">
        <v>55</v>
      </c>
      <c r="E139" s="40" t="s">
        <v>990</v>
      </c>
    </row>
    <row r="140" spans="1:5" ht="191.25">
      <c r="A140" t="s">
        <v>56</v>
      </c>
      <c r="E140" s="39" t="s">
        <v>991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COUNTIFS(L8:L155,"=0",A8:A155,"P")+COUNTIFS(L8:L155,"",A8:A155,"P")+SUM(Q8:Q155)</f>
      </c>
    </row>
    <row r="8" spans="1:13" ht="12.75">
      <c r="A8" t="s">
        <v>43</v>
      </c>
      <c r="C8" s="28" t="s">
        <v>994</v>
      </c>
      <c r="E8" s="30" t="s">
        <v>993</v>
      </c>
      <c r="J8" s="29">
        <f>0+J9+J42+J63+J72+J101+J106</f>
      </c>
      <c s="29">
        <f>0+K9+K42+K63+K72+K101+K106</f>
      </c>
      <c s="29">
        <f>0+L9+L42+L63+L72+L101+L106</f>
      </c>
      <c s="29">
        <f>0+M9+M42+M63+M72+M101+M106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48</v>
      </c>
      <c s="34" t="s">
        <v>49</v>
      </c>
      <c s="34" t="s">
        <v>995</v>
      </c>
      <c s="35" t="s">
        <v>4</v>
      </c>
      <c s="6" t="s">
        <v>996</v>
      </c>
      <c s="36" t="s">
        <v>576</v>
      </c>
      <c s="37">
        <v>40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997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8.748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998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574</v>
      </c>
      <c s="35" t="s">
        <v>4</v>
      </c>
      <c s="6" t="s">
        <v>575</v>
      </c>
      <c s="36" t="s">
        <v>576</v>
      </c>
      <c s="37">
        <v>21.6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999</v>
      </c>
    </row>
    <row r="21" spans="1:5" ht="140.25">
      <c r="A21" t="s">
        <v>56</v>
      </c>
      <c r="E21" s="39" t="s">
        <v>579</v>
      </c>
    </row>
    <row r="22" spans="1:16" ht="25.5">
      <c r="A22" t="s">
        <v>48</v>
      </c>
      <c s="34" t="s">
        <v>62</v>
      </c>
      <c s="34" t="s">
        <v>1000</v>
      </c>
      <c s="35" t="s">
        <v>4</v>
      </c>
      <c s="6" t="s">
        <v>1001</v>
      </c>
      <c s="36" t="s">
        <v>576</v>
      </c>
      <c s="37">
        <v>1.52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1002</v>
      </c>
    </row>
    <row r="25" spans="1:5" ht="140.25">
      <c r="A25" t="s">
        <v>56</v>
      </c>
      <c r="E25" s="39" t="s">
        <v>579</v>
      </c>
    </row>
    <row r="26" spans="1:16" ht="25.5">
      <c r="A26" t="s">
        <v>48</v>
      </c>
      <c s="34" t="s">
        <v>66</v>
      </c>
      <c s="34" t="s">
        <v>1003</v>
      </c>
      <c s="35" t="s">
        <v>4</v>
      </c>
      <c s="6" t="s">
        <v>1004</v>
      </c>
      <c s="36" t="s">
        <v>576</v>
      </c>
      <c s="37">
        <v>1.25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577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1005</v>
      </c>
    </row>
    <row r="29" spans="1:5" ht="140.25">
      <c r="A29" t="s">
        <v>56</v>
      </c>
      <c r="E29" s="39" t="s">
        <v>579</v>
      </c>
    </row>
    <row r="30" spans="1:16" ht="25.5">
      <c r="A30" t="s">
        <v>48</v>
      </c>
      <c s="34" t="s">
        <v>69</v>
      </c>
      <c s="34" t="s">
        <v>893</v>
      </c>
      <c s="35" t="s">
        <v>4</v>
      </c>
      <c s="6" t="s">
        <v>894</v>
      </c>
      <c s="36" t="s">
        <v>576</v>
      </c>
      <c s="37">
        <v>113.049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76.5">
      <c r="A32" s="35" t="s">
        <v>55</v>
      </c>
      <c r="E32" s="40" t="s">
        <v>1006</v>
      </c>
    </row>
    <row r="33" spans="1:5" ht="140.25">
      <c r="A33" t="s">
        <v>56</v>
      </c>
      <c r="E33" s="39" t="s">
        <v>579</v>
      </c>
    </row>
    <row r="34" spans="1:16" ht="25.5">
      <c r="A34" t="s">
        <v>48</v>
      </c>
      <c s="34" t="s">
        <v>72</v>
      </c>
      <c s="34" t="s">
        <v>1007</v>
      </c>
      <c s="35" t="s">
        <v>4</v>
      </c>
      <c s="6" t="s">
        <v>1008</v>
      </c>
      <c s="36" t="s">
        <v>576</v>
      </c>
      <c s="37">
        <v>0.05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1009</v>
      </c>
    </row>
    <row r="37" spans="1:5" ht="140.25">
      <c r="A37" t="s">
        <v>56</v>
      </c>
      <c r="E37" s="39" t="s">
        <v>579</v>
      </c>
    </row>
    <row r="38" spans="1:16" ht="12.75">
      <c r="A38" t="s">
        <v>48</v>
      </c>
      <c s="34" t="s">
        <v>75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577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25.5">
      <c r="A40" s="35" t="s">
        <v>55</v>
      </c>
      <c r="E40" s="40" t="s">
        <v>896</v>
      </c>
    </row>
    <row r="41" spans="1:5" ht="12.75">
      <c r="A41" t="s">
        <v>56</v>
      </c>
      <c r="E41" s="39" t="s">
        <v>598</v>
      </c>
    </row>
    <row r="42" spans="1:13" ht="12.75">
      <c r="A42" t="s">
        <v>45</v>
      </c>
      <c r="C42" s="31" t="s">
        <v>810</v>
      </c>
      <c r="E42" s="33" t="s">
        <v>811</v>
      </c>
      <c r="J42" s="32">
        <f>0</f>
      </c>
      <c s="32">
        <f>0</f>
      </c>
      <c s="32">
        <f>0+L43+L47+L51+L55+L59</f>
      </c>
      <c s="32">
        <f>0+M43+M47+M51+M55+M59</f>
      </c>
    </row>
    <row r="43" spans="1:16" ht="12.75">
      <c r="A43" t="s">
        <v>48</v>
      </c>
      <c s="34" t="s">
        <v>79</v>
      </c>
      <c s="34" t="s">
        <v>897</v>
      </c>
      <c s="35" t="s">
        <v>4</v>
      </c>
      <c s="6" t="s">
        <v>898</v>
      </c>
      <c s="36" t="s">
        <v>770</v>
      </c>
      <c s="37">
        <v>131.4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1010</v>
      </c>
    </row>
    <row r="46" spans="1:5" ht="25.5">
      <c r="A46" t="s">
        <v>56</v>
      </c>
      <c r="E46" s="39" t="s">
        <v>900</v>
      </c>
    </row>
    <row r="47" spans="1:16" ht="25.5">
      <c r="A47" t="s">
        <v>48</v>
      </c>
      <c s="34" t="s">
        <v>84</v>
      </c>
      <c s="34" t="s">
        <v>1011</v>
      </c>
      <c s="35" t="s">
        <v>4</v>
      </c>
      <c s="6" t="s">
        <v>1012</v>
      </c>
      <c s="36" t="s">
        <v>52</v>
      </c>
      <c s="37">
        <v>17.242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577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1013</v>
      </c>
    </row>
    <row r="50" spans="1:5" ht="63.75">
      <c r="A50" t="s">
        <v>56</v>
      </c>
      <c r="E50" s="39" t="s">
        <v>904</v>
      </c>
    </row>
    <row r="51" spans="1:16" ht="25.5">
      <c r="A51" t="s">
        <v>48</v>
      </c>
      <c s="34" t="s">
        <v>87</v>
      </c>
      <c s="34" t="s">
        <v>901</v>
      </c>
      <c s="35" t="s">
        <v>4</v>
      </c>
      <c s="6" t="s">
        <v>902</v>
      </c>
      <c s="36" t="s">
        <v>52</v>
      </c>
      <c s="37">
        <v>2.056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577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38.25">
      <c r="A53" s="35" t="s">
        <v>55</v>
      </c>
      <c r="E53" s="40" t="s">
        <v>1014</v>
      </c>
    </row>
    <row r="54" spans="1:5" ht="63.75">
      <c r="A54" t="s">
        <v>56</v>
      </c>
      <c r="E54" s="39" t="s">
        <v>904</v>
      </c>
    </row>
    <row r="55" spans="1:16" ht="12.75">
      <c r="A55" t="s">
        <v>48</v>
      </c>
      <c s="34" t="s">
        <v>90</v>
      </c>
      <c s="34" t="s">
        <v>812</v>
      </c>
      <c s="35" t="s">
        <v>4</v>
      </c>
      <c s="6" t="s">
        <v>813</v>
      </c>
      <c s="36" t="s">
        <v>52</v>
      </c>
      <c s="37">
        <v>44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577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76.5">
      <c r="A57" s="35" t="s">
        <v>55</v>
      </c>
      <c r="E57" s="40" t="s">
        <v>1015</v>
      </c>
    </row>
    <row r="58" spans="1:5" ht="369.75">
      <c r="A58" t="s">
        <v>56</v>
      </c>
      <c r="E58" s="39" t="s">
        <v>815</v>
      </c>
    </row>
    <row r="59" spans="1:16" ht="12.75">
      <c r="A59" t="s">
        <v>48</v>
      </c>
      <c s="34" t="s">
        <v>93</v>
      </c>
      <c s="34" t="s">
        <v>906</v>
      </c>
      <c s="35" t="s">
        <v>4</v>
      </c>
      <c s="6" t="s">
        <v>907</v>
      </c>
      <c s="36" t="s">
        <v>52</v>
      </c>
      <c s="37">
        <v>173.7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577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7.5">
      <c r="A61" s="35" t="s">
        <v>55</v>
      </c>
      <c r="E61" s="40" t="s">
        <v>1016</v>
      </c>
    </row>
    <row r="62" spans="1:5" ht="242.25">
      <c r="A62" t="s">
        <v>56</v>
      </c>
      <c r="E62" s="39" t="s">
        <v>909</v>
      </c>
    </row>
    <row r="63" spans="1:13" ht="12.75">
      <c r="A63" t="s">
        <v>45</v>
      </c>
      <c r="C63" s="31" t="s">
        <v>850</v>
      </c>
      <c r="E63" s="33" t="s">
        <v>851</v>
      </c>
      <c r="J63" s="32">
        <f>0</f>
      </c>
      <c s="32">
        <f>0</f>
      </c>
      <c s="32">
        <f>0+L64+L68</f>
      </c>
      <c s="32">
        <f>0+M64+M68</f>
      </c>
    </row>
    <row r="64" spans="1:16" ht="12.75">
      <c r="A64" t="s">
        <v>48</v>
      </c>
      <c s="34" t="s">
        <v>95</v>
      </c>
      <c s="34" t="s">
        <v>852</v>
      </c>
      <c s="35" t="s">
        <v>4</v>
      </c>
      <c s="6" t="s">
        <v>853</v>
      </c>
      <c s="36" t="s">
        <v>52</v>
      </c>
      <c s="37">
        <v>0.378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577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38.25">
      <c r="A66" s="35" t="s">
        <v>55</v>
      </c>
      <c r="E66" s="40" t="s">
        <v>1017</v>
      </c>
    </row>
    <row r="67" spans="1:5" ht="369.75">
      <c r="A67" t="s">
        <v>56</v>
      </c>
      <c r="E67" s="39" t="s">
        <v>855</v>
      </c>
    </row>
    <row r="68" spans="1:16" ht="12.75">
      <c r="A68" t="s">
        <v>48</v>
      </c>
      <c s="34" t="s">
        <v>99</v>
      </c>
      <c s="34" t="s">
        <v>915</v>
      </c>
      <c s="35" t="s">
        <v>4</v>
      </c>
      <c s="6" t="s">
        <v>916</v>
      </c>
      <c s="36" t="s">
        <v>52</v>
      </c>
      <c s="37">
        <v>21.169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577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89.25">
      <c r="A70" s="35" t="s">
        <v>55</v>
      </c>
      <c r="E70" s="40" t="s">
        <v>1018</v>
      </c>
    </row>
    <row r="71" spans="1:5" ht="38.25">
      <c r="A71" t="s">
        <v>56</v>
      </c>
      <c r="E71" s="39" t="s">
        <v>918</v>
      </c>
    </row>
    <row r="72" spans="1:13" ht="12.75">
      <c r="A72" t="s">
        <v>45</v>
      </c>
      <c r="C72" s="31" t="s">
        <v>599</v>
      </c>
      <c r="E72" s="33" t="s">
        <v>600</v>
      </c>
      <c r="J72" s="32">
        <f>0</f>
      </c>
      <c s="32">
        <f>0</f>
      </c>
      <c s="32">
        <f>0+L73+L77+L81+L85+L89+L93+L97</f>
      </c>
      <c s="32">
        <f>0+M73+M77+M81+M85+M89+M93+M97</f>
      </c>
    </row>
    <row r="73" spans="1:16" ht="12.75">
      <c r="A73" t="s">
        <v>48</v>
      </c>
      <c s="34" t="s">
        <v>103</v>
      </c>
      <c s="34" t="s">
        <v>601</v>
      </c>
      <c s="35" t="s">
        <v>4</v>
      </c>
      <c s="6" t="s">
        <v>602</v>
      </c>
      <c s="36" t="s">
        <v>52</v>
      </c>
      <c s="37">
        <v>10.8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1019</v>
      </c>
    </row>
    <row r="76" spans="1:5" ht="89.25">
      <c r="A76" t="s">
        <v>56</v>
      </c>
      <c r="E76" s="39" t="s">
        <v>604</v>
      </c>
    </row>
    <row r="77" spans="1:16" ht="12.75">
      <c r="A77" t="s">
        <v>48</v>
      </c>
      <c s="34" t="s">
        <v>106</v>
      </c>
      <c s="34" t="s">
        <v>920</v>
      </c>
      <c s="35" t="s">
        <v>4</v>
      </c>
      <c s="6" t="s">
        <v>921</v>
      </c>
      <c s="36" t="s">
        <v>742</v>
      </c>
      <c s="37">
        <v>18.15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1020</v>
      </c>
    </row>
    <row r="80" spans="1:5" ht="153">
      <c r="A80" t="s">
        <v>56</v>
      </c>
      <c r="E80" s="39" t="s">
        <v>923</v>
      </c>
    </row>
    <row r="81" spans="1:16" ht="12.75">
      <c r="A81" t="s">
        <v>48</v>
      </c>
      <c s="34" t="s">
        <v>109</v>
      </c>
      <c s="34" t="s">
        <v>1021</v>
      </c>
      <c s="35" t="s">
        <v>4</v>
      </c>
      <c s="6" t="s">
        <v>1022</v>
      </c>
      <c s="36" t="s">
        <v>742</v>
      </c>
      <c s="37">
        <v>90.749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63.75">
      <c r="A83" s="35" t="s">
        <v>55</v>
      </c>
      <c r="E83" s="40" t="s">
        <v>1023</v>
      </c>
    </row>
    <row r="84" spans="1:5" ht="89.25">
      <c r="A84" t="s">
        <v>56</v>
      </c>
      <c r="E84" s="39" t="s">
        <v>1024</v>
      </c>
    </row>
    <row r="85" spans="1:16" ht="12.75">
      <c r="A85" t="s">
        <v>48</v>
      </c>
      <c s="34" t="s">
        <v>112</v>
      </c>
      <c s="34" t="s">
        <v>924</v>
      </c>
      <c s="35" t="s">
        <v>4</v>
      </c>
      <c s="6" t="s">
        <v>925</v>
      </c>
      <c s="36" t="s">
        <v>102</v>
      </c>
      <c s="37">
        <v>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577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89.25">
      <c r="A87" s="35" t="s">
        <v>55</v>
      </c>
      <c r="E87" s="40" t="s">
        <v>1025</v>
      </c>
    </row>
    <row r="88" spans="1:5" ht="38.25">
      <c r="A88" t="s">
        <v>56</v>
      </c>
      <c r="E88" s="39" t="s">
        <v>927</v>
      </c>
    </row>
    <row r="89" spans="1:16" ht="12.75">
      <c r="A89" t="s">
        <v>48</v>
      </c>
      <c s="34" t="s">
        <v>115</v>
      </c>
      <c s="34" t="s">
        <v>928</v>
      </c>
      <c s="35" t="s">
        <v>4</v>
      </c>
      <c s="6" t="s">
        <v>929</v>
      </c>
      <c s="36" t="s">
        <v>102</v>
      </c>
      <c s="37">
        <v>181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577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89.25">
      <c r="A91" s="35" t="s">
        <v>55</v>
      </c>
      <c r="E91" s="40" t="s">
        <v>1026</v>
      </c>
    </row>
    <row r="92" spans="1:5" ht="38.25">
      <c r="A92" t="s">
        <v>56</v>
      </c>
      <c r="E92" s="39" t="s">
        <v>931</v>
      </c>
    </row>
    <row r="93" spans="1:16" ht="12.75">
      <c r="A93" t="s">
        <v>48</v>
      </c>
      <c s="34" t="s">
        <v>118</v>
      </c>
      <c s="34" t="s">
        <v>932</v>
      </c>
      <c s="35" t="s">
        <v>4</v>
      </c>
      <c s="6" t="s">
        <v>933</v>
      </c>
      <c s="36" t="s">
        <v>61</v>
      </c>
      <c s="37">
        <v>54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577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89.25">
      <c r="A95" s="35" t="s">
        <v>55</v>
      </c>
      <c r="E95" s="40" t="s">
        <v>1027</v>
      </c>
    </row>
    <row r="96" spans="1:5" ht="38.25">
      <c r="A96" t="s">
        <v>56</v>
      </c>
      <c r="E96" s="39" t="s">
        <v>935</v>
      </c>
    </row>
    <row r="97" spans="1:16" ht="12.75">
      <c r="A97" t="s">
        <v>48</v>
      </c>
      <c s="34" t="s">
        <v>122</v>
      </c>
      <c s="34" t="s">
        <v>936</v>
      </c>
      <c s="35" t="s">
        <v>4</v>
      </c>
      <c s="6" t="s">
        <v>937</v>
      </c>
      <c s="36" t="s">
        <v>61</v>
      </c>
      <c s="37">
        <v>181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577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89.25">
      <c r="A99" s="35" t="s">
        <v>55</v>
      </c>
      <c r="E99" s="40" t="s">
        <v>1028</v>
      </c>
    </row>
    <row r="100" spans="1:5" ht="38.25">
      <c r="A100" t="s">
        <v>56</v>
      </c>
      <c r="E100" s="39" t="s">
        <v>939</v>
      </c>
    </row>
    <row r="101" spans="1:13" ht="12.75">
      <c r="A101" t="s">
        <v>45</v>
      </c>
      <c r="C101" s="31" t="s">
        <v>943</v>
      </c>
      <c r="E101" s="33" t="s">
        <v>944</v>
      </c>
      <c r="J101" s="32">
        <f>0</f>
      </c>
      <c s="32">
        <f>0</f>
      </c>
      <c s="32">
        <f>0+L102</f>
      </c>
      <c s="32">
        <f>0+M102</f>
      </c>
    </row>
    <row r="102" spans="1:16" ht="12.75">
      <c r="A102" t="s">
        <v>48</v>
      </c>
      <c s="34" t="s">
        <v>127</v>
      </c>
      <c s="34" t="s">
        <v>945</v>
      </c>
      <c s="35" t="s">
        <v>4</v>
      </c>
      <c s="6" t="s">
        <v>946</v>
      </c>
      <c s="36" t="s">
        <v>742</v>
      </c>
      <c s="37">
        <v>58.75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577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51">
      <c r="A104" s="35" t="s">
        <v>55</v>
      </c>
      <c r="E104" s="40" t="s">
        <v>1029</v>
      </c>
    </row>
    <row r="105" spans="1:5" ht="76.5">
      <c r="A105" t="s">
        <v>56</v>
      </c>
      <c r="E105" s="39" t="s">
        <v>948</v>
      </c>
    </row>
    <row r="106" spans="1:13" ht="12.75">
      <c r="A106" t="s">
        <v>45</v>
      </c>
      <c r="C106" s="31" t="s">
        <v>734</v>
      </c>
      <c r="E106" s="33" t="s">
        <v>735</v>
      </c>
      <c r="J106" s="32">
        <f>0</f>
      </c>
      <c s="32">
        <f>0</f>
      </c>
      <c s="32">
        <f>0+L107+L111+L115+L119+L123+L127+L131+L135+L139+L143+L147+L151+L155</f>
      </c>
      <c s="32">
        <f>0+M107+M111+M115+M119+M123+M127+M131+M135+M139+M143+M147+M151+M155</f>
      </c>
    </row>
    <row r="107" spans="1:16" ht="25.5">
      <c r="A107" t="s">
        <v>48</v>
      </c>
      <c s="34" t="s">
        <v>128</v>
      </c>
      <c s="34" t="s">
        <v>1030</v>
      </c>
      <c s="35" t="s">
        <v>4</v>
      </c>
      <c s="6" t="s">
        <v>1031</v>
      </c>
      <c s="36" t="s">
        <v>61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89.25">
      <c r="A109" s="35" t="s">
        <v>55</v>
      </c>
      <c r="E109" s="40" t="s">
        <v>1032</v>
      </c>
    </row>
    <row r="110" spans="1:5" ht="229.5">
      <c r="A110" t="s">
        <v>56</v>
      </c>
      <c r="E110" s="39" t="s">
        <v>952</v>
      </c>
    </row>
    <row r="111" spans="1:16" ht="25.5">
      <c r="A111" t="s">
        <v>48</v>
      </c>
      <c s="34" t="s">
        <v>129</v>
      </c>
      <c s="34" t="s">
        <v>1033</v>
      </c>
      <c s="35" t="s">
        <v>4</v>
      </c>
      <c s="6" t="s">
        <v>1034</v>
      </c>
      <c s="36" t="s">
        <v>61</v>
      </c>
      <c s="37">
        <v>10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76.5">
      <c r="A113" s="35" t="s">
        <v>55</v>
      </c>
      <c r="E113" s="40" t="s">
        <v>1035</v>
      </c>
    </row>
    <row r="114" spans="1:5" ht="255">
      <c r="A114" t="s">
        <v>56</v>
      </c>
      <c r="E114" s="39" t="s">
        <v>956</v>
      </c>
    </row>
    <row r="115" spans="1:16" ht="25.5">
      <c r="A115" t="s">
        <v>48</v>
      </c>
      <c s="34" t="s">
        <v>130</v>
      </c>
      <c s="34" t="s">
        <v>949</v>
      </c>
      <c s="35" t="s">
        <v>4</v>
      </c>
      <c s="6" t="s">
        <v>950</v>
      </c>
      <c s="36" t="s">
        <v>61</v>
      </c>
      <c s="37">
        <v>4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89.25">
      <c r="A117" s="35" t="s">
        <v>55</v>
      </c>
      <c r="E117" s="40" t="s">
        <v>1036</v>
      </c>
    </row>
    <row r="118" spans="1:5" ht="229.5">
      <c r="A118" t="s">
        <v>56</v>
      </c>
      <c r="E118" s="39" t="s">
        <v>952</v>
      </c>
    </row>
    <row r="119" spans="1:16" ht="25.5">
      <c r="A119" t="s">
        <v>48</v>
      </c>
      <c s="34" t="s">
        <v>131</v>
      </c>
      <c s="34" t="s">
        <v>953</v>
      </c>
      <c s="35" t="s">
        <v>4</v>
      </c>
      <c s="6" t="s">
        <v>954</v>
      </c>
      <c s="36" t="s">
        <v>61</v>
      </c>
      <c s="37">
        <v>30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76.5">
      <c r="A121" s="35" t="s">
        <v>55</v>
      </c>
      <c r="E121" s="40" t="s">
        <v>1037</v>
      </c>
    </row>
    <row r="122" spans="1:5" ht="255">
      <c r="A122" t="s">
        <v>56</v>
      </c>
      <c r="E122" s="39" t="s">
        <v>956</v>
      </c>
    </row>
    <row r="123" spans="1:16" ht="25.5">
      <c r="A123" t="s">
        <v>48</v>
      </c>
      <c s="34" t="s">
        <v>132</v>
      </c>
      <c s="34" t="s">
        <v>961</v>
      </c>
      <c s="35" t="s">
        <v>4</v>
      </c>
      <c s="6" t="s">
        <v>962</v>
      </c>
      <c s="36" t="s">
        <v>61</v>
      </c>
      <c s="37">
        <v>57.2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1038</v>
      </c>
    </row>
    <row r="126" spans="1:5" ht="89.25">
      <c r="A126" t="s">
        <v>56</v>
      </c>
      <c r="E126" s="39" t="s">
        <v>964</v>
      </c>
    </row>
    <row r="127" spans="1:16" ht="12.75">
      <c r="A127" t="s">
        <v>48</v>
      </c>
      <c s="34" t="s">
        <v>133</v>
      </c>
      <c s="34" t="s">
        <v>965</v>
      </c>
      <c s="35" t="s">
        <v>4</v>
      </c>
      <c s="6" t="s">
        <v>966</v>
      </c>
      <c s="36" t="s">
        <v>742</v>
      </c>
      <c s="37">
        <v>2.515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1039</v>
      </c>
    </row>
    <row r="130" spans="1:5" ht="229.5">
      <c r="A130" t="s">
        <v>56</v>
      </c>
      <c r="E130" s="39" t="s">
        <v>968</v>
      </c>
    </row>
    <row r="131" spans="1:16" ht="12.75">
      <c r="A131" t="s">
        <v>48</v>
      </c>
      <c s="34" t="s">
        <v>135</v>
      </c>
      <c s="34" t="s">
        <v>969</v>
      </c>
      <c s="35" t="s">
        <v>4</v>
      </c>
      <c s="6" t="s">
        <v>970</v>
      </c>
      <c s="36" t="s">
        <v>61</v>
      </c>
      <c s="37">
        <v>5.8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1040</v>
      </c>
    </row>
    <row r="134" spans="1:5" ht="89.25">
      <c r="A134" t="s">
        <v>56</v>
      </c>
      <c r="E134" s="39" t="s">
        <v>972</v>
      </c>
    </row>
    <row r="135" spans="1:16" ht="12.75">
      <c r="A135" t="s">
        <v>48</v>
      </c>
      <c s="34" t="s">
        <v>136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577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25.5">
      <c r="A137" s="35" t="s">
        <v>55</v>
      </c>
      <c r="E137" s="40" t="s">
        <v>976</v>
      </c>
    </row>
    <row r="138" spans="1:5" ht="357">
      <c r="A138" t="s">
        <v>56</v>
      </c>
      <c r="E138" s="39" t="s">
        <v>977</v>
      </c>
    </row>
    <row r="139" spans="1:16" ht="12.75">
      <c r="A139" t="s">
        <v>48</v>
      </c>
      <c s="34" t="s">
        <v>138</v>
      </c>
      <c s="34" t="s">
        <v>745</v>
      </c>
      <c s="35" t="s">
        <v>4</v>
      </c>
      <c s="6" t="s">
        <v>746</v>
      </c>
      <c s="36" t="s">
        <v>52</v>
      </c>
      <c s="37">
        <v>10.8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577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38.25">
      <c r="A141" s="35" t="s">
        <v>55</v>
      </c>
      <c r="E141" s="40" t="s">
        <v>1041</v>
      </c>
    </row>
    <row r="142" spans="1:5" ht="140.25">
      <c r="A142" t="s">
        <v>56</v>
      </c>
      <c r="E142" s="39" t="s">
        <v>748</v>
      </c>
    </row>
    <row r="143" spans="1:16" ht="25.5">
      <c r="A143" t="s">
        <v>48</v>
      </c>
      <c s="34" t="s">
        <v>139</v>
      </c>
      <c s="34" t="s">
        <v>749</v>
      </c>
      <c s="35" t="s">
        <v>4</v>
      </c>
      <c s="6" t="s">
        <v>750</v>
      </c>
      <c s="36" t="s">
        <v>751</v>
      </c>
      <c s="37">
        <v>216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577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25.5">
      <c r="A145" s="35" t="s">
        <v>55</v>
      </c>
      <c r="E145" s="40" t="s">
        <v>1042</v>
      </c>
    </row>
    <row r="146" spans="1:5" ht="127.5">
      <c r="A146" t="s">
        <v>56</v>
      </c>
      <c r="E146" s="39" t="s">
        <v>753</v>
      </c>
    </row>
    <row r="147" spans="1:16" ht="12.75">
      <c r="A147" t="s">
        <v>48</v>
      </c>
      <c s="34" t="s">
        <v>140</v>
      </c>
      <c s="34" t="s">
        <v>980</v>
      </c>
      <c s="35" t="s">
        <v>4</v>
      </c>
      <c s="6" t="s">
        <v>981</v>
      </c>
      <c s="36" t="s">
        <v>61</v>
      </c>
      <c s="37">
        <v>54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577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25.5">
      <c r="A149" s="35" t="s">
        <v>55</v>
      </c>
      <c r="E149" s="40" t="s">
        <v>1043</v>
      </c>
    </row>
    <row r="150" spans="1:5" ht="178.5">
      <c r="A150" t="s">
        <v>56</v>
      </c>
      <c r="E150" s="39" t="s">
        <v>983</v>
      </c>
    </row>
    <row r="151" spans="1:16" ht="12.75">
      <c r="A151" t="s">
        <v>48</v>
      </c>
      <c s="34" t="s">
        <v>142</v>
      </c>
      <c s="34" t="s">
        <v>984</v>
      </c>
      <c s="35" t="s">
        <v>4</v>
      </c>
      <c s="6" t="s">
        <v>985</v>
      </c>
      <c s="36" t="s">
        <v>52</v>
      </c>
      <c s="37">
        <v>0.378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577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38.25">
      <c r="A153" s="35" t="s">
        <v>55</v>
      </c>
      <c r="E153" s="40" t="s">
        <v>1017</v>
      </c>
    </row>
    <row r="154" spans="1:5" ht="76.5">
      <c r="A154" t="s">
        <v>56</v>
      </c>
      <c r="E154" s="39" t="s">
        <v>987</v>
      </c>
    </row>
    <row r="155" spans="1:16" ht="12.75">
      <c r="A155" t="s">
        <v>48</v>
      </c>
      <c s="34" t="s">
        <v>144</v>
      </c>
      <c s="34" t="s">
        <v>1044</v>
      </c>
      <c s="35" t="s">
        <v>4</v>
      </c>
      <c s="6" t="s">
        <v>1045</v>
      </c>
      <c s="36" t="s">
        <v>1046</v>
      </c>
      <c s="37">
        <v>60.76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577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25.5">
      <c r="A157" s="35" t="s">
        <v>55</v>
      </c>
      <c r="E157" s="40" t="s">
        <v>1047</v>
      </c>
    </row>
    <row r="158" spans="1:5" ht="216.75">
      <c r="A158" t="s">
        <v>56</v>
      </c>
      <c r="E158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COUNTIFS(L8:L135,"=0",A8:A135,"P")+COUNTIFS(L8:L135,"",A8:A135,"P")+SUM(Q8:Q135)</f>
      </c>
    </row>
    <row r="8" spans="1:13" ht="12.75">
      <c r="A8" t="s">
        <v>43</v>
      </c>
      <c r="C8" s="28" t="s">
        <v>1051</v>
      </c>
      <c r="E8" s="30" t="s">
        <v>1050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10.812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1052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999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110.27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1053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104.8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76.5">
      <c r="A29" s="35" t="s">
        <v>55</v>
      </c>
      <c r="E29" s="40" t="s">
        <v>1054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1011</v>
      </c>
      <c s="35" t="s">
        <v>4</v>
      </c>
      <c s="6" t="s">
        <v>1012</v>
      </c>
      <c s="36" t="s">
        <v>52</v>
      </c>
      <c s="37">
        <v>11.401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1055</v>
      </c>
    </row>
    <row r="34" spans="1:5" ht="63.75">
      <c r="A34" t="s">
        <v>56</v>
      </c>
      <c r="E34" s="39" t="s">
        <v>904</v>
      </c>
    </row>
    <row r="35" spans="1:16" ht="25.5">
      <c r="A35" t="s">
        <v>48</v>
      </c>
      <c s="34" t="s">
        <v>72</v>
      </c>
      <c s="34" t="s">
        <v>901</v>
      </c>
      <c s="35" t="s">
        <v>4</v>
      </c>
      <c s="6" t="s">
        <v>902</v>
      </c>
      <c s="36" t="s">
        <v>52</v>
      </c>
      <c s="37">
        <v>7.711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1056</v>
      </c>
    </row>
    <row r="38" spans="1:5" ht="63.75">
      <c r="A38" t="s">
        <v>56</v>
      </c>
      <c r="E38" s="39" t="s">
        <v>904</v>
      </c>
    </row>
    <row r="39" spans="1:16" ht="12.75">
      <c r="A39" t="s">
        <v>48</v>
      </c>
      <c s="34" t="s">
        <v>75</v>
      </c>
      <c s="34" t="s">
        <v>812</v>
      </c>
      <c s="35" t="s">
        <v>4</v>
      </c>
      <c s="6" t="s">
        <v>813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1015</v>
      </c>
    </row>
    <row r="42" spans="1:5" ht="369.75">
      <c r="A42" t="s">
        <v>56</v>
      </c>
      <c r="E42" s="39" t="s">
        <v>815</v>
      </c>
    </row>
    <row r="43" spans="1:16" ht="12.75">
      <c r="A43" t="s">
        <v>48</v>
      </c>
      <c s="34" t="s">
        <v>79</v>
      </c>
      <c s="34" t="s">
        <v>906</v>
      </c>
      <c s="35" t="s">
        <v>4</v>
      </c>
      <c s="6" t="s">
        <v>907</v>
      </c>
      <c s="36" t="s">
        <v>52</v>
      </c>
      <c s="37">
        <v>161.1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1057</v>
      </c>
    </row>
    <row r="46" spans="1:5" ht="242.25">
      <c r="A46" t="s">
        <v>56</v>
      </c>
      <c r="E46" s="39" t="s">
        <v>909</v>
      </c>
    </row>
    <row r="47" spans="1:13" ht="12.75">
      <c r="A47" t="s">
        <v>45</v>
      </c>
      <c r="C47" s="31" t="s">
        <v>850</v>
      </c>
      <c r="E47" s="33" t="s">
        <v>851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1017</v>
      </c>
    </row>
    <row r="51" spans="1:5" ht="369.75">
      <c r="A51" t="s">
        <v>56</v>
      </c>
      <c r="E51" s="39" t="s">
        <v>855</v>
      </c>
    </row>
    <row r="52" spans="1:16" ht="12.75">
      <c r="A52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13.993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1058</v>
      </c>
    </row>
    <row r="55" spans="1:5" ht="38.25">
      <c r="A55" t="s">
        <v>56</v>
      </c>
      <c r="E55" s="39" t="s">
        <v>918</v>
      </c>
    </row>
    <row r="56" spans="1:13" ht="12.75">
      <c r="A56" t="s">
        <v>45</v>
      </c>
      <c r="C56" s="31" t="s">
        <v>599</v>
      </c>
      <c r="E56" s="33" t="s">
        <v>600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1019</v>
      </c>
    </row>
    <row r="60" spans="1:5" ht="89.25">
      <c r="A60" t="s">
        <v>56</v>
      </c>
      <c r="E60" s="39" t="s">
        <v>604</v>
      </c>
    </row>
    <row r="61" spans="1:16" ht="12.75">
      <c r="A61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12.001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1059</v>
      </c>
    </row>
    <row r="64" spans="1:5" ht="153">
      <c r="A64" t="s">
        <v>56</v>
      </c>
      <c r="E64" s="39" t="s">
        <v>923</v>
      </c>
    </row>
    <row r="65" spans="1:16" ht="12.75">
      <c r="A65" t="s">
        <v>48</v>
      </c>
      <c s="34" t="s">
        <v>95</v>
      </c>
      <c s="34" t="s">
        <v>1021</v>
      </c>
      <c s="35" t="s">
        <v>4</v>
      </c>
      <c s="6" t="s">
        <v>1022</v>
      </c>
      <c s="36" t="s">
        <v>742</v>
      </c>
      <c s="37">
        <v>60.004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1060</v>
      </c>
    </row>
    <row r="68" spans="1:5" ht="89.25">
      <c r="A68" t="s">
        <v>56</v>
      </c>
      <c r="E68" s="39" t="s">
        <v>1024</v>
      </c>
    </row>
    <row r="69" spans="1:16" ht="12.75">
      <c r="A69" t="s">
        <v>48</v>
      </c>
      <c s="34" t="s">
        <v>99</v>
      </c>
      <c s="34" t="s">
        <v>924</v>
      </c>
      <c s="35" t="s">
        <v>4</v>
      </c>
      <c s="6" t="s">
        <v>925</v>
      </c>
      <c s="36" t="s">
        <v>102</v>
      </c>
      <c s="37">
        <v>75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577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1061</v>
      </c>
    </row>
    <row r="72" spans="1:5" ht="38.25">
      <c r="A72" t="s">
        <v>56</v>
      </c>
      <c r="E72" s="39" t="s">
        <v>927</v>
      </c>
    </row>
    <row r="73" spans="1:16" ht="12.75">
      <c r="A73" t="s">
        <v>48</v>
      </c>
      <c s="34" t="s">
        <v>103</v>
      </c>
      <c s="34" t="s">
        <v>928</v>
      </c>
      <c s="35" t="s">
        <v>4</v>
      </c>
      <c s="6" t="s">
        <v>929</v>
      </c>
      <c s="36" t="s">
        <v>102</v>
      </c>
      <c s="37">
        <v>325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1062</v>
      </c>
    </row>
    <row r="76" spans="1:5" ht="38.25">
      <c r="A76" t="s">
        <v>56</v>
      </c>
      <c r="E76" s="39" t="s">
        <v>931</v>
      </c>
    </row>
    <row r="77" spans="1:16" ht="12.75">
      <c r="A77" t="s">
        <v>48</v>
      </c>
      <c s="34" t="s">
        <v>106</v>
      </c>
      <c s="34" t="s">
        <v>932</v>
      </c>
      <c s="35" t="s">
        <v>4</v>
      </c>
      <c s="6" t="s">
        <v>933</v>
      </c>
      <c s="36" t="s">
        <v>61</v>
      </c>
      <c s="37">
        <v>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1063</v>
      </c>
    </row>
    <row r="80" spans="1:5" ht="38.25">
      <c r="A80" t="s">
        <v>56</v>
      </c>
      <c r="E80" s="39" t="s">
        <v>935</v>
      </c>
    </row>
    <row r="81" spans="1:16" ht="12.75">
      <c r="A81" t="s">
        <v>48</v>
      </c>
      <c s="34" t="s">
        <v>109</v>
      </c>
      <c s="34" t="s">
        <v>936</v>
      </c>
      <c s="35" t="s">
        <v>4</v>
      </c>
      <c s="6" t="s">
        <v>937</v>
      </c>
      <c s="36" t="s">
        <v>61</v>
      </c>
      <c s="37">
        <v>325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1064</v>
      </c>
    </row>
    <row r="84" spans="1:5" ht="38.25">
      <c r="A84" t="s">
        <v>56</v>
      </c>
      <c r="E84" s="39" t="s">
        <v>939</v>
      </c>
    </row>
    <row r="85" spans="1:13" ht="12.75">
      <c r="A85" t="s">
        <v>45</v>
      </c>
      <c r="C85" s="31" t="s">
        <v>943</v>
      </c>
      <c r="E85" s="33" t="s">
        <v>944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100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577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1065</v>
      </c>
    </row>
    <row r="89" spans="1:5" ht="76.5">
      <c r="A89" t="s">
        <v>56</v>
      </c>
      <c r="E89" s="39" t="s">
        <v>948</v>
      </c>
    </row>
    <row r="90" spans="1:13" ht="12.75">
      <c r="A90" t="s">
        <v>45</v>
      </c>
      <c r="C90" s="31" t="s">
        <v>734</v>
      </c>
      <c r="E90" s="33" t="s">
        <v>735</v>
      </c>
      <c r="J90" s="32">
        <f>0</f>
      </c>
      <c s="32">
        <f>0</f>
      </c>
      <c s="32">
        <f>0+L91+L95+L99+L103+L107+L111+L115+L119+L123+L127+L131+L135</f>
      </c>
      <c s="32">
        <f>0+M91+M95+M99+M103+M107+M111+M115+M119+M123+M127+M131+M135</f>
      </c>
    </row>
    <row r="91" spans="1:16" ht="25.5">
      <c r="A91" t="s">
        <v>48</v>
      </c>
      <c s="34" t="s">
        <v>115</v>
      </c>
      <c s="34" t="s">
        <v>1030</v>
      </c>
      <c s="35" t="s">
        <v>4</v>
      </c>
      <c s="6" t="s">
        <v>1031</v>
      </c>
      <c s="36" t="s">
        <v>61</v>
      </c>
      <c s="37">
        <v>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1066</v>
      </c>
    </row>
    <row r="94" spans="1:5" ht="229.5">
      <c r="A94" t="s">
        <v>56</v>
      </c>
      <c r="E94" s="39" t="s">
        <v>952</v>
      </c>
    </row>
    <row r="95" spans="1:16" ht="25.5">
      <c r="A95" t="s">
        <v>48</v>
      </c>
      <c s="34" t="s">
        <v>118</v>
      </c>
      <c s="34" t="s">
        <v>1033</v>
      </c>
      <c s="35" t="s">
        <v>4</v>
      </c>
      <c s="6" t="s">
        <v>1034</v>
      </c>
      <c s="36" t="s">
        <v>61</v>
      </c>
      <c s="37">
        <v>14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1067</v>
      </c>
    </row>
    <row r="98" spans="1:5" ht="255">
      <c r="A98" t="s">
        <v>56</v>
      </c>
      <c r="E98" s="39" t="s">
        <v>956</v>
      </c>
    </row>
    <row r="99" spans="1:16" ht="25.5">
      <c r="A99" t="s">
        <v>48</v>
      </c>
      <c s="34" t="s">
        <v>122</v>
      </c>
      <c s="34" t="s">
        <v>949</v>
      </c>
      <c s="35" t="s">
        <v>4</v>
      </c>
      <c s="6" t="s">
        <v>950</v>
      </c>
      <c s="36" t="s">
        <v>61</v>
      </c>
      <c s="37">
        <v>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89.25">
      <c r="A101" s="35" t="s">
        <v>55</v>
      </c>
      <c r="E101" s="40" t="s">
        <v>1068</v>
      </c>
    </row>
    <row r="102" spans="1:5" ht="229.5">
      <c r="A102" t="s">
        <v>56</v>
      </c>
      <c r="E102" s="39" t="s">
        <v>952</v>
      </c>
    </row>
    <row r="103" spans="1:16" ht="25.5">
      <c r="A103" t="s">
        <v>48</v>
      </c>
      <c s="34" t="s">
        <v>127</v>
      </c>
      <c s="34" t="s">
        <v>953</v>
      </c>
      <c s="35" t="s">
        <v>4</v>
      </c>
      <c s="6" t="s">
        <v>954</v>
      </c>
      <c s="36" t="s">
        <v>61</v>
      </c>
      <c s="37">
        <v>26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76.5">
      <c r="A105" s="35" t="s">
        <v>55</v>
      </c>
      <c r="E105" s="40" t="s">
        <v>1069</v>
      </c>
    </row>
    <row r="106" spans="1:5" ht="255">
      <c r="A106" t="s">
        <v>56</v>
      </c>
      <c r="E106" s="39" t="s">
        <v>956</v>
      </c>
    </row>
    <row r="107" spans="1:16" ht="25.5">
      <c r="A107" t="s">
        <v>48</v>
      </c>
      <c s="34" t="s">
        <v>128</v>
      </c>
      <c s="34" t="s">
        <v>961</v>
      </c>
      <c s="35" t="s">
        <v>4</v>
      </c>
      <c s="6" t="s">
        <v>962</v>
      </c>
      <c s="36" t="s">
        <v>61</v>
      </c>
      <c s="37">
        <v>56.8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1070</v>
      </c>
    </row>
    <row r="110" spans="1:5" ht="89.25">
      <c r="A110" t="s">
        <v>56</v>
      </c>
      <c r="E110" s="39" t="s">
        <v>964</v>
      </c>
    </row>
    <row r="111" spans="1:16" ht="12.75">
      <c r="A111" t="s">
        <v>48</v>
      </c>
      <c s="34" t="s">
        <v>129</v>
      </c>
      <c s="34" t="s">
        <v>965</v>
      </c>
      <c s="35" t="s">
        <v>4</v>
      </c>
      <c s="6" t="s">
        <v>966</v>
      </c>
      <c s="36" t="s">
        <v>742</v>
      </c>
      <c s="37">
        <v>1.645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1071</v>
      </c>
    </row>
    <row r="114" spans="1:5" ht="229.5">
      <c r="A114" t="s">
        <v>56</v>
      </c>
      <c r="E114" s="39" t="s">
        <v>968</v>
      </c>
    </row>
    <row r="115" spans="1:16" ht="12.75">
      <c r="A115" t="s">
        <v>48</v>
      </c>
      <c s="34" t="s">
        <v>130</v>
      </c>
      <c s="34" t="s">
        <v>969</v>
      </c>
      <c s="35" t="s">
        <v>4</v>
      </c>
      <c s="6" t="s">
        <v>970</v>
      </c>
      <c s="36" t="s">
        <v>61</v>
      </c>
      <c s="37">
        <v>5.8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1040</v>
      </c>
    </row>
    <row r="118" spans="1:5" ht="89.25">
      <c r="A118" t="s">
        <v>56</v>
      </c>
      <c r="E118" s="39" t="s">
        <v>972</v>
      </c>
    </row>
    <row r="119" spans="1:16" ht="12.75">
      <c r="A119" t="s">
        <v>48</v>
      </c>
      <c s="34" t="s">
        <v>131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25.5">
      <c r="A121" s="35" t="s">
        <v>55</v>
      </c>
      <c r="E121" s="40" t="s">
        <v>976</v>
      </c>
    </row>
    <row r="122" spans="1:5" ht="357">
      <c r="A122" t="s">
        <v>56</v>
      </c>
      <c r="E122" s="39" t="s">
        <v>977</v>
      </c>
    </row>
    <row r="123" spans="1:16" ht="12.75">
      <c r="A123" t="s">
        <v>48</v>
      </c>
      <c s="34" t="s">
        <v>132</v>
      </c>
      <c s="34" t="s">
        <v>745</v>
      </c>
      <c s="35" t="s">
        <v>4</v>
      </c>
      <c s="6" t="s">
        <v>746</v>
      </c>
      <c s="36" t="s">
        <v>52</v>
      </c>
      <c s="37">
        <v>10.8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1041</v>
      </c>
    </row>
    <row r="126" spans="1:5" ht="140.25">
      <c r="A126" t="s">
        <v>56</v>
      </c>
      <c r="E126" s="39" t="s">
        <v>748</v>
      </c>
    </row>
    <row r="127" spans="1:16" ht="25.5">
      <c r="A127" t="s">
        <v>48</v>
      </c>
      <c s="34" t="s">
        <v>133</v>
      </c>
      <c s="34" t="s">
        <v>749</v>
      </c>
      <c s="35" t="s">
        <v>4</v>
      </c>
      <c s="6" t="s">
        <v>750</v>
      </c>
      <c s="36" t="s">
        <v>751</v>
      </c>
      <c s="37">
        <v>216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1042</v>
      </c>
    </row>
    <row r="130" spans="1:5" ht="127.5">
      <c r="A130" t="s">
        <v>56</v>
      </c>
      <c r="E130" s="39" t="s">
        <v>753</v>
      </c>
    </row>
    <row r="131" spans="1:16" ht="12.75">
      <c r="A131" t="s">
        <v>48</v>
      </c>
      <c s="34" t="s">
        <v>135</v>
      </c>
      <c s="34" t="s">
        <v>980</v>
      </c>
      <c s="35" t="s">
        <v>4</v>
      </c>
      <c s="6" t="s">
        <v>981</v>
      </c>
      <c s="36" t="s">
        <v>61</v>
      </c>
      <c s="37">
        <v>54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25.5">
      <c r="A133" s="35" t="s">
        <v>55</v>
      </c>
      <c r="E133" s="40" t="s">
        <v>1043</v>
      </c>
    </row>
    <row r="134" spans="1:5" ht="178.5">
      <c r="A134" t="s">
        <v>56</v>
      </c>
      <c r="E134" s="39" t="s">
        <v>983</v>
      </c>
    </row>
    <row r="135" spans="1:16" ht="12.75">
      <c r="A135" t="s">
        <v>48</v>
      </c>
      <c s="34" t="s">
        <v>136</v>
      </c>
      <c s="34" t="s">
        <v>984</v>
      </c>
      <c s="35" t="s">
        <v>4</v>
      </c>
      <c s="6" t="s">
        <v>985</v>
      </c>
      <c s="36" t="s">
        <v>52</v>
      </c>
      <c s="37">
        <v>0.378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577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38.25">
      <c r="A137" s="35" t="s">
        <v>55</v>
      </c>
      <c r="E137" s="40" t="s">
        <v>1017</v>
      </c>
    </row>
    <row r="138" spans="1:5" ht="76.5">
      <c r="A138" t="s">
        <v>56</v>
      </c>
      <c r="E138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1074</v>
      </c>
      <c r="E8" s="30" t="s">
        <v>1073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11.498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1075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37.6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1076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187.56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1077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94.8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1078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1011</v>
      </c>
      <c s="35" t="s">
        <v>4</v>
      </c>
      <c s="6" t="s">
        <v>1012</v>
      </c>
      <c s="36" t="s">
        <v>52</v>
      </c>
      <c s="37">
        <v>13.723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1079</v>
      </c>
    </row>
    <row r="34" spans="1:5" ht="63.75">
      <c r="A34" t="s">
        <v>56</v>
      </c>
      <c r="E34" s="39" t="s">
        <v>904</v>
      </c>
    </row>
    <row r="35" spans="1:16" ht="25.5">
      <c r="A35" t="s">
        <v>48</v>
      </c>
      <c s="34" t="s">
        <v>72</v>
      </c>
      <c s="34" t="s">
        <v>901</v>
      </c>
      <c s="35" t="s">
        <v>4</v>
      </c>
      <c s="6" t="s">
        <v>902</v>
      </c>
      <c s="36" t="s">
        <v>52</v>
      </c>
      <c s="37">
        <v>8.522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1080</v>
      </c>
    </row>
    <row r="38" spans="1:5" ht="63.75">
      <c r="A38" t="s">
        <v>56</v>
      </c>
      <c r="E38" s="39" t="s">
        <v>904</v>
      </c>
    </row>
    <row r="39" spans="1:16" ht="12.75">
      <c r="A39" t="s">
        <v>48</v>
      </c>
      <c s="34" t="s">
        <v>75</v>
      </c>
      <c s="34" t="s">
        <v>812</v>
      </c>
      <c s="35" t="s">
        <v>4</v>
      </c>
      <c s="6" t="s">
        <v>813</v>
      </c>
      <c s="36" t="s">
        <v>52</v>
      </c>
      <c s="37">
        <v>84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1081</v>
      </c>
    </row>
    <row r="42" spans="1:5" ht="369.75">
      <c r="A42" t="s">
        <v>56</v>
      </c>
      <c r="E42" s="39" t="s">
        <v>815</v>
      </c>
    </row>
    <row r="43" spans="1:16" ht="12.75">
      <c r="A43" t="s">
        <v>48</v>
      </c>
      <c s="34" t="s">
        <v>79</v>
      </c>
      <c s="34" t="s">
        <v>906</v>
      </c>
      <c s="35" t="s">
        <v>4</v>
      </c>
      <c s="6" t="s">
        <v>907</v>
      </c>
      <c s="36" t="s">
        <v>52</v>
      </c>
      <c s="37">
        <v>159.1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1082</v>
      </c>
    </row>
    <row r="46" spans="1:5" ht="242.25">
      <c r="A46" t="s">
        <v>56</v>
      </c>
      <c r="E46" s="39" t="s">
        <v>909</v>
      </c>
    </row>
    <row r="47" spans="1:13" ht="12.75">
      <c r="A47" t="s">
        <v>45</v>
      </c>
      <c r="C47" s="31" t="s">
        <v>850</v>
      </c>
      <c r="E47" s="33" t="s">
        <v>851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0.658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1083</v>
      </c>
    </row>
    <row r="51" spans="1:5" ht="369.75">
      <c r="A51" t="s">
        <v>56</v>
      </c>
      <c r="E51" s="39" t="s">
        <v>855</v>
      </c>
    </row>
    <row r="52" spans="1:16" ht="12.75">
      <c r="A52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1084</v>
      </c>
    </row>
    <row r="55" spans="1:5" ht="38.25">
      <c r="A55" t="s">
        <v>56</v>
      </c>
      <c r="E55" s="39" t="s">
        <v>918</v>
      </c>
    </row>
    <row r="56" spans="1:13" ht="12.75">
      <c r="A56" t="s">
        <v>45</v>
      </c>
      <c r="C56" s="31" t="s">
        <v>599</v>
      </c>
      <c r="E56" s="33" t="s">
        <v>600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18.8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1085</v>
      </c>
    </row>
    <row r="60" spans="1:5" ht="89.25">
      <c r="A60" t="s">
        <v>56</v>
      </c>
      <c r="E60" s="39" t="s">
        <v>604</v>
      </c>
    </row>
    <row r="61" spans="1:16" ht="12.75">
      <c r="A61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14.446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1086</v>
      </c>
    </row>
    <row r="64" spans="1:5" ht="153">
      <c r="A64" t="s">
        <v>56</v>
      </c>
      <c r="E64" s="39" t="s">
        <v>923</v>
      </c>
    </row>
    <row r="65" spans="1:16" ht="12.75">
      <c r="A65" t="s">
        <v>48</v>
      </c>
      <c s="34" t="s">
        <v>95</v>
      </c>
      <c s="34" t="s">
        <v>1021</v>
      </c>
      <c s="35" t="s">
        <v>4</v>
      </c>
      <c s="6" t="s">
        <v>1022</v>
      </c>
      <c s="36" t="s">
        <v>742</v>
      </c>
      <c s="37">
        <v>72.228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1087</v>
      </c>
    </row>
    <row r="68" spans="1:5" ht="89.25">
      <c r="A68" t="s">
        <v>56</v>
      </c>
      <c r="E68" s="39" t="s">
        <v>1024</v>
      </c>
    </row>
    <row r="69" spans="1:16" ht="12.75">
      <c r="A69" t="s">
        <v>48</v>
      </c>
      <c s="34" t="s">
        <v>99</v>
      </c>
      <c s="34" t="s">
        <v>924</v>
      </c>
      <c s="35" t="s">
        <v>4</v>
      </c>
      <c s="6" t="s">
        <v>925</v>
      </c>
      <c s="36" t="s">
        <v>102</v>
      </c>
      <c s="37">
        <v>29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577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1088</v>
      </c>
    </row>
    <row r="72" spans="1:5" ht="38.25">
      <c r="A72" t="s">
        <v>56</v>
      </c>
      <c r="E72" s="39" t="s">
        <v>927</v>
      </c>
    </row>
    <row r="73" spans="1:16" ht="12.75">
      <c r="A73" t="s">
        <v>48</v>
      </c>
      <c s="34" t="s">
        <v>103</v>
      </c>
      <c s="34" t="s">
        <v>928</v>
      </c>
      <c s="35" t="s">
        <v>4</v>
      </c>
      <c s="6" t="s">
        <v>929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1089</v>
      </c>
    </row>
    <row r="76" spans="1:5" ht="38.25">
      <c r="A76" t="s">
        <v>56</v>
      </c>
      <c r="E76" s="39" t="s">
        <v>931</v>
      </c>
    </row>
    <row r="77" spans="1:16" ht="12.75">
      <c r="A77" t="s">
        <v>48</v>
      </c>
      <c s="34" t="s">
        <v>106</v>
      </c>
      <c s="34" t="s">
        <v>932</v>
      </c>
      <c s="35" t="s">
        <v>4</v>
      </c>
      <c s="6" t="s">
        <v>933</v>
      </c>
      <c s="36" t="s">
        <v>61</v>
      </c>
      <c s="37">
        <v>29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1090</v>
      </c>
    </row>
    <row r="80" spans="1:5" ht="38.25">
      <c r="A80" t="s">
        <v>56</v>
      </c>
      <c r="E80" s="39" t="s">
        <v>935</v>
      </c>
    </row>
    <row r="81" spans="1:16" ht="12.75">
      <c r="A81" t="s">
        <v>48</v>
      </c>
      <c s="34" t="s">
        <v>109</v>
      </c>
      <c s="34" t="s">
        <v>936</v>
      </c>
      <c s="35" t="s">
        <v>4</v>
      </c>
      <c s="6" t="s">
        <v>937</v>
      </c>
      <c s="36" t="s">
        <v>61</v>
      </c>
      <c s="37">
        <v>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1091</v>
      </c>
    </row>
    <row r="84" spans="1:5" ht="38.25">
      <c r="A84" t="s">
        <v>56</v>
      </c>
      <c r="E84" s="39" t="s">
        <v>939</v>
      </c>
    </row>
    <row r="85" spans="1:13" ht="12.75">
      <c r="A85" t="s">
        <v>45</v>
      </c>
      <c r="C85" s="31" t="s">
        <v>943</v>
      </c>
      <c r="E85" s="33" t="s">
        <v>944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13.5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577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1092</v>
      </c>
    </row>
    <row r="89" spans="1:5" ht="76.5">
      <c r="A89" t="s">
        <v>56</v>
      </c>
      <c r="E89" s="39" t="s">
        <v>948</v>
      </c>
    </row>
    <row r="90" spans="1:13" ht="12.75">
      <c r="A90" t="s">
        <v>45</v>
      </c>
      <c r="C90" s="31" t="s">
        <v>734</v>
      </c>
      <c r="E90" s="33" t="s">
        <v>735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1030</v>
      </c>
      <c s="35" t="s">
        <v>4</v>
      </c>
      <c s="6" t="s">
        <v>1031</v>
      </c>
      <c s="36" t="s">
        <v>61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1093</v>
      </c>
    </row>
    <row r="94" spans="1:5" ht="229.5">
      <c r="A94" t="s">
        <v>56</v>
      </c>
      <c r="E94" s="39" t="s">
        <v>952</v>
      </c>
    </row>
    <row r="95" spans="1:16" ht="25.5">
      <c r="A95" t="s">
        <v>48</v>
      </c>
      <c s="34" t="s">
        <v>118</v>
      </c>
      <c s="34" t="s">
        <v>1033</v>
      </c>
      <c s="35" t="s">
        <v>4</v>
      </c>
      <c s="6" t="s">
        <v>1034</v>
      </c>
      <c s="36" t="s">
        <v>61</v>
      </c>
      <c s="37">
        <v>21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76.5">
      <c r="A97" s="35" t="s">
        <v>55</v>
      </c>
      <c r="E97" s="40" t="s">
        <v>1094</v>
      </c>
    </row>
    <row r="98" spans="1:5" ht="255">
      <c r="A98" t="s">
        <v>56</v>
      </c>
      <c r="E98" s="39" t="s">
        <v>956</v>
      </c>
    </row>
    <row r="99" spans="1:16" ht="25.5">
      <c r="A99" t="s">
        <v>48</v>
      </c>
      <c s="34" t="s">
        <v>122</v>
      </c>
      <c s="34" t="s">
        <v>953</v>
      </c>
      <c s="35" t="s">
        <v>4</v>
      </c>
      <c s="6" t="s">
        <v>954</v>
      </c>
      <c s="36" t="s">
        <v>61</v>
      </c>
      <c s="37">
        <v>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1095</v>
      </c>
    </row>
    <row r="102" spans="1:5" ht="255">
      <c r="A102" t="s">
        <v>56</v>
      </c>
      <c r="E102" s="39" t="s">
        <v>956</v>
      </c>
    </row>
    <row r="103" spans="1:16" ht="25.5">
      <c r="A103" t="s">
        <v>48</v>
      </c>
      <c s="34" t="s">
        <v>127</v>
      </c>
      <c s="34" t="s">
        <v>961</v>
      </c>
      <c s="35" t="s">
        <v>4</v>
      </c>
      <c s="6" t="s">
        <v>962</v>
      </c>
      <c s="36" t="s">
        <v>61</v>
      </c>
      <c s="37">
        <v>96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1096</v>
      </c>
    </row>
    <row r="106" spans="1:5" ht="89.25">
      <c r="A106" t="s">
        <v>56</v>
      </c>
      <c r="E106" s="39" t="s">
        <v>964</v>
      </c>
    </row>
    <row r="107" spans="1:16" ht="12.75">
      <c r="A107" t="s">
        <v>48</v>
      </c>
      <c s="34" t="s">
        <v>128</v>
      </c>
      <c s="34" t="s">
        <v>965</v>
      </c>
      <c s="35" t="s">
        <v>4</v>
      </c>
      <c s="6" t="s">
        <v>966</v>
      </c>
      <c s="36" t="s">
        <v>742</v>
      </c>
      <c s="37">
        <v>3.222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1097</v>
      </c>
    </row>
    <row r="110" spans="1:5" ht="229.5">
      <c r="A110" t="s">
        <v>56</v>
      </c>
      <c r="E110" s="39" t="s">
        <v>968</v>
      </c>
    </row>
    <row r="111" spans="1:16" ht="12.75">
      <c r="A111" t="s">
        <v>48</v>
      </c>
      <c s="34" t="s">
        <v>129</v>
      </c>
      <c s="34" t="s">
        <v>969</v>
      </c>
      <c s="35" t="s">
        <v>4</v>
      </c>
      <c s="6" t="s">
        <v>970</v>
      </c>
      <c s="36" t="s">
        <v>61</v>
      </c>
      <c s="37">
        <v>13.05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1098</v>
      </c>
    </row>
    <row r="114" spans="1:5" ht="89.25">
      <c r="A114" t="s">
        <v>56</v>
      </c>
      <c r="E114" s="39" t="s">
        <v>972</v>
      </c>
    </row>
    <row r="115" spans="1:16" ht="12.75">
      <c r="A115" t="s">
        <v>48</v>
      </c>
      <c s="34" t="s">
        <v>130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976</v>
      </c>
    </row>
    <row r="118" spans="1:5" ht="357">
      <c r="A118" t="s">
        <v>56</v>
      </c>
      <c r="E118" s="39" t="s">
        <v>977</v>
      </c>
    </row>
    <row r="119" spans="1:16" ht="12.75">
      <c r="A119" t="s">
        <v>48</v>
      </c>
      <c s="34" t="s">
        <v>131</v>
      </c>
      <c s="34" t="s">
        <v>745</v>
      </c>
      <c s="35" t="s">
        <v>4</v>
      </c>
      <c s="6" t="s">
        <v>746</v>
      </c>
      <c s="36" t="s">
        <v>52</v>
      </c>
      <c s="37">
        <v>18.8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1099</v>
      </c>
    </row>
    <row r="122" spans="1:5" ht="140.25">
      <c r="A122" t="s">
        <v>56</v>
      </c>
      <c r="E122" s="39" t="s">
        <v>748</v>
      </c>
    </row>
    <row r="123" spans="1:16" ht="25.5">
      <c r="A123" t="s">
        <v>48</v>
      </c>
      <c s="34" t="s">
        <v>132</v>
      </c>
      <c s="34" t="s">
        <v>749</v>
      </c>
      <c s="35" t="s">
        <v>4</v>
      </c>
      <c s="6" t="s">
        <v>750</v>
      </c>
      <c s="36" t="s">
        <v>751</v>
      </c>
      <c s="37">
        <v>376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1100</v>
      </c>
    </row>
    <row r="126" spans="1:5" ht="127.5">
      <c r="A126" t="s">
        <v>56</v>
      </c>
      <c r="E126" s="39" t="s">
        <v>753</v>
      </c>
    </row>
    <row r="127" spans="1:16" ht="12.75">
      <c r="A127" t="s">
        <v>48</v>
      </c>
      <c s="34" t="s">
        <v>133</v>
      </c>
      <c s="34" t="s">
        <v>980</v>
      </c>
      <c s="35" t="s">
        <v>4</v>
      </c>
      <c s="6" t="s">
        <v>981</v>
      </c>
      <c s="36" t="s">
        <v>61</v>
      </c>
      <c s="37">
        <v>94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1101</v>
      </c>
    </row>
    <row r="130" spans="1:5" ht="178.5">
      <c r="A130" t="s">
        <v>56</v>
      </c>
      <c r="E130" s="39" t="s">
        <v>983</v>
      </c>
    </row>
    <row r="131" spans="1:16" ht="12.75">
      <c r="A131" t="s">
        <v>48</v>
      </c>
      <c s="34" t="s">
        <v>135</v>
      </c>
      <c s="34" t="s">
        <v>984</v>
      </c>
      <c s="35" t="s">
        <v>4</v>
      </c>
      <c s="6" t="s">
        <v>985</v>
      </c>
      <c s="36" t="s">
        <v>52</v>
      </c>
      <c s="37">
        <v>0.658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1083</v>
      </c>
    </row>
    <row r="134" spans="1:5" ht="76.5">
      <c r="A134" t="s">
        <v>56</v>
      </c>
      <c r="E134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884</v>
      </c>
      <c s="41">
        <f>Rekapitulace!C27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884</v>
      </c>
      <c r="E4" s="26" t="s">
        <v>885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1104</v>
      </c>
      <c r="E8" s="30" t="s">
        <v>1103</v>
      </c>
      <c r="J8" s="29">
        <f>0+J9+J26+J47+J56+J85+J90</f>
      </c>
      <c s="29">
        <f>0+K9+K26+K47+K56+K85+K90</f>
      </c>
      <c s="29">
        <f>0+L9+L26+L47+L56+L85+L90</f>
      </c>
      <c s="29">
        <f>0+M9+M26+M47+M56+M85+M90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48</v>
      </c>
      <c s="34" t="s">
        <v>49</v>
      </c>
      <c s="34" t="s">
        <v>889</v>
      </c>
      <c s="35" t="s">
        <v>4</v>
      </c>
      <c s="6" t="s">
        <v>890</v>
      </c>
      <c s="36" t="s">
        <v>576</v>
      </c>
      <c s="37">
        <v>8.123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89.25">
      <c r="A12" s="35" t="s">
        <v>55</v>
      </c>
      <c r="E12" s="40" t="s">
        <v>1105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574</v>
      </c>
      <c s="35" t="s">
        <v>4</v>
      </c>
      <c s="6" t="s">
        <v>575</v>
      </c>
      <c s="36" t="s">
        <v>576</v>
      </c>
      <c s="37">
        <v>21.6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999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893</v>
      </c>
      <c s="35" t="s">
        <v>4</v>
      </c>
      <c s="6" t="s">
        <v>894</v>
      </c>
      <c s="36" t="s">
        <v>576</v>
      </c>
      <c s="37">
        <v>111.261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76.5">
      <c r="A20" s="35" t="s">
        <v>55</v>
      </c>
      <c r="E20" s="40" t="s">
        <v>1106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595</v>
      </c>
      <c s="35" t="s">
        <v>4</v>
      </c>
      <c s="6" t="s">
        <v>596</v>
      </c>
      <c s="36" t="s">
        <v>541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896</v>
      </c>
    </row>
    <row r="25" spans="1:5" ht="12.75">
      <c r="A25" t="s">
        <v>56</v>
      </c>
      <c r="E25" s="39" t="s">
        <v>598</v>
      </c>
    </row>
    <row r="26" spans="1:13" ht="12.75">
      <c r="A26" t="s">
        <v>45</v>
      </c>
      <c r="C26" s="31" t="s">
        <v>810</v>
      </c>
      <c r="E26" s="33" t="s">
        <v>811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48</v>
      </c>
      <c s="34" t="s">
        <v>66</v>
      </c>
      <c s="34" t="s">
        <v>897</v>
      </c>
      <c s="35" t="s">
        <v>4</v>
      </c>
      <c s="6" t="s">
        <v>898</v>
      </c>
      <c s="36" t="s">
        <v>770</v>
      </c>
      <c s="37">
        <v>18.96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40.25">
      <c r="A29" s="35" t="s">
        <v>55</v>
      </c>
      <c r="E29" s="40" t="s">
        <v>1107</v>
      </c>
    </row>
    <row r="30" spans="1:5" ht="25.5">
      <c r="A30" t="s">
        <v>56</v>
      </c>
      <c r="E30" s="39" t="s">
        <v>900</v>
      </c>
    </row>
    <row r="31" spans="1:16" ht="25.5">
      <c r="A31" t="s">
        <v>48</v>
      </c>
      <c s="34" t="s">
        <v>69</v>
      </c>
      <c s="34" t="s">
        <v>1011</v>
      </c>
      <c s="35" t="s">
        <v>4</v>
      </c>
      <c s="6" t="s">
        <v>1012</v>
      </c>
      <c s="36" t="s">
        <v>52</v>
      </c>
      <c s="37">
        <v>9.92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38.25">
      <c r="A33" s="35" t="s">
        <v>55</v>
      </c>
      <c r="E33" s="40" t="s">
        <v>1108</v>
      </c>
    </row>
    <row r="34" spans="1:5" ht="63.75">
      <c r="A34" t="s">
        <v>56</v>
      </c>
      <c r="E34" s="39" t="s">
        <v>904</v>
      </c>
    </row>
    <row r="35" spans="1:16" ht="25.5">
      <c r="A35" t="s">
        <v>48</v>
      </c>
      <c s="34" t="s">
        <v>72</v>
      </c>
      <c s="34" t="s">
        <v>901</v>
      </c>
      <c s="35" t="s">
        <v>4</v>
      </c>
      <c s="6" t="s">
        <v>902</v>
      </c>
      <c s="36" t="s">
        <v>52</v>
      </c>
      <c s="37">
        <v>10.384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1109</v>
      </c>
    </row>
    <row r="38" spans="1:5" ht="63.75">
      <c r="A38" t="s">
        <v>56</v>
      </c>
      <c r="E38" s="39" t="s">
        <v>904</v>
      </c>
    </row>
    <row r="39" spans="1:16" ht="12.75">
      <c r="A39" t="s">
        <v>48</v>
      </c>
      <c s="34" t="s">
        <v>75</v>
      </c>
      <c s="34" t="s">
        <v>812</v>
      </c>
      <c s="35" t="s">
        <v>4</v>
      </c>
      <c s="6" t="s">
        <v>813</v>
      </c>
      <c s="36" t="s">
        <v>52</v>
      </c>
      <c s="37">
        <v>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76.5">
      <c r="A41" s="35" t="s">
        <v>55</v>
      </c>
      <c r="E41" s="40" t="s">
        <v>1015</v>
      </c>
    </row>
    <row r="42" spans="1:5" ht="369.75">
      <c r="A42" t="s">
        <v>56</v>
      </c>
      <c r="E42" s="39" t="s">
        <v>815</v>
      </c>
    </row>
    <row r="43" spans="1:16" ht="12.75">
      <c r="A43" t="s">
        <v>48</v>
      </c>
      <c s="34" t="s">
        <v>79</v>
      </c>
      <c s="34" t="s">
        <v>906</v>
      </c>
      <c s="35" t="s">
        <v>4</v>
      </c>
      <c s="6" t="s">
        <v>907</v>
      </c>
      <c s="36" t="s">
        <v>52</v>
      </c>
      <c s="37">
        <v>129.3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7.5">
      <c r="A45" s="35" t="s">
        <v>55</v>
      </c>
      <c r="E45" s="40" t="s">
        <v>1110</v>
      </c>
    </row>
    <row r="46" spans="1:5" ht="242.25">
      <c r="A46" t="s">
        <v>56</v>
      </c>
      <c r="E46" s="39" t="s">
        <v>909</v>
      </c>
    </row>
    <row r="47" spans="1:13" ht="12.75">
      <c r="A47" t="s">
        <v>45</v>
      </c>
      <c r="C47" s="31" t="s">
        <v>850</v>
      </c>
      <c r="E47" s="33" t="s">
        <v>851</v>
      </c>
      <c r="J47" s="32">
        <f>0</f>
      </c>
      <c s="32">
        <f>0</f>
      </c>
      <c s="32">
        <f>0+L48+L52</f>
      </c>
      <c s="32">
        <f>0+M48+M52</f>
      </c>
    </row>
    <row r="48" spans="1:16" ht="12.75">
      <c r="A48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0.378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1017</v>
      </c>
    </row>
    <row r="51" spans="1:5" ht="369.75">
      <c r="A51" t="s">
        <v>56</v>
      </c>
      <c r="E51" s="39" t="s">
        <v>855</v>
      </c>
    </row>
    <row r="52" spans="1:16" ht="12.75">
      <c r="A52" t="s">
        <v>48</v>
      </c>
      <c s="34" t="s">
        <v>87</v>
      </c>
      <c s="34" t="s">
        <v>915</v>
      </c>
      <c s="35" t="s">
        <v>4</v>
      </c>
      <c s="6" t="s">
        <v>916</v>
      </c>
      <c s="36" t="s">
        <v>52</v>
      </c>
      <c s="37">
        <v>12.393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89.25">
      <c r="A54" s="35" t="s">
        <v>55</v>
      </c>
      <c r="E54" s="40" t="s">
        <v>1111</v>
      </c>
    </row>
    <row r="55" spans="1:5" ht="38.25">
      <c r="A55" t="s">
        <v>56</v>
      </c>
      <c r="E55" s="39" t="s">
        <v>918</v>
      </c>
    </row>
    <row r="56" spans="1:13" ht="12.75">
      <c r="A56" t="s">
        <v>45</v>
      </c>
      <c r="C56" s="31" t="s">
        <v>599</v>
      </c>
      <c r="E56" s="33" t="s">
        <v>600</v>
      </c>
      <c r="J56" s="32">
        <f>0</f>
      </c>
      <c s="32">
        <f>0</f>
      </c>
      <c s="32">
        <f>0+L57+L61+L65+L69+L73+L77+L81</f>
      </c>
      <c s="32">
        <f>0+M57+M61+M65+M69+M73+M77+M81</f>
      </c>
    </row>
    <row r="57" spans="1:16" ht="12.75">
      <c r="A57" t="s">
        <v>48</v>
      </c>
      <c s="34" t="s">
        <v>90</v>
      </c>
      <c s="34" t="s">
        <v>601</v>
      </c>
      <c s="35" t="s">
        <v>4</v>
      </c>
      <c s="6" t="s">
        <v>602</v>
      </c>
      <c s="36" t="s">
        <v>52</v>
      </c>
      <c s="37">
        <v>10.8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1019</v>
      </c>
    </row>
    <row r="60" spans="1:5" ht="89.25">
      <c r="A60" t="s">
        <v>56</v>
      </c>
      <c r="E60" s="39" t="s">
        <v>604</v>
      </c>
    </row>
    <row r="61" spans="1:16" ht="12.75">
      <c r="A61" t="s">
        <v>48</v>
      </c>
      <c s="34" t="s">
        <v>93</v>
      </c>
      <c s="34" t="s">
        <v>920</v>
      </c>
      <c s="35" t="s">
        <v>4</v>
      </c>
      <c s="6" t="s">
        <v>921</v>
      </c>
      <c s="36" t="s">
        <v>742</v>
      </c>
      <c s="37">
        <v>10.442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1112</v>
      </c>
    </row>
    <row r="64" spans="1:5" ht="153">
      <c r="A64" t="s">
        <v>56</v>
      </c>
      <c r="E64" s="39" t="s">
        <v>923</v>
      </c>
    </row>
    <row r="65" spans="1:16" ht="12.75">
      <c r="A65" t="s">
        <v>48</v>
      </c>
      <c s="34" t="s">
        <v>95</v>
      </c>
      <c s="34" t="s">
        <v>1021</v>
      </c>
      <c s="35" t="s">
        <v>4</v>
      </c>
      <c s="6" t="s">
        <v>1022</v>
      </c>
      <c s="36" t="s">
        <v>742</v>
      </c>
      <c s="37">
        <v>52.21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1113</v>
      </c>
    </row>
    <row r="68" spans="1:5" ht="89.25">
      <c r="A68" t="s">
        <v>56</v>
      </c>
      <c r="E68" s="39" t="s">
        <v>1024</v>
      </c>
    </row>
    <row r="69" spans="1:16" ht="12.75">
      <c r="A69" t="s">
        <v>48</v>
      </c>
      <c s="34" t="s">
        <v>99</v>
      </c>
      <c s="34" t="s">
        <v>924</v>
      </c>
      <c s="35" t="s">
        <v>4</v>
      </c>
      <c s="6" t="s">
        <v>925</v>
      </c>
      <c s="36" t="s">
        <v>102</v>
      </c>
      <c s="37">
        <v>24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577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89.25">
      <c r="A71" s="35" t="s">
        <v>55</v>
      </c>
      <c r="E71" s="40" t="s">
        <v>1114</v>
      </c>
    </row>
    <row r="72" spans="1:5" ht="38.25">
      <c r="A72" t="s">
        <v>56</v>
      </c>
      <c r="E72" s="39" t="s">
        <v>927</v>
      </c>
    </row>
    <row r="73" spans="1:16" ht="12.75">
      <c r="A73" t="s">
        <v>48</v>
      </c>
      <c s="34" t="s">
        <v>103</v>
      </c>
      <c s="34" t="s">
        <v>928</v>
      </c>
      <c s="35" t="s">
        <v>4</v>
      </c>
      <c s="6" t="s">
        <v>929</v>
      </c>
      <c s="36" t="s">
        <v>102</v>
      </c>
      <c s="37">
        <v>203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577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89.25">
      <c r="A75" s="35" t="s">
        <v>55</v>
      </c>
      <c r="E75" s="40" t="s">
        <v>1115</v>
      </c>
    </row>
    <row r="76" spans="1:5" ht="38.25">
      <c r="A76" t="s">
        <v>56</v>
      </c>
      <c r="E76" s="39" t="s">
        <v>931</v>
      </c>
    </row>
    <row r="77" spans="1:16" ht="12.75">
      <c r="A77" t="s">
        <v>48</v>
      </c>
      <c s="34" t="s">
        <v>106</v>
      </c>
      <c s="34" t="s">
        <v>932</v>
      </c>
      <c s="35" t="s">
        <v>4</v>
      </c>
      <c s="6" t="s">
        <v>933</v>
      </c>
      <c s="36" t="s">
        <v>61</v>
      </c>
      <c s="37">
        <v>24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89.25">
      <c r="A79" s="35" t="s">
        <v>55</v>
      </c>
      <c r="E79" s="40" t="s">
        <v>1116</v>
      </c>
    </row>
    <row r="80" spans="1:5" ht="38.25">
      <c r="A80" t="s">
        <v>56</v>
      </c>
      <c r="E80" s="39" t="s">
        <v>935</v>
      </c>
    </row>
    <row r="81" spans="1:16" ht="12.75">
      <c r="A81" t="s">
        <v>48</v>
      </c>
      <c s="34" t="s">
        <v>109</v>
      </c>
      <c s="34" t="s">
        <v>936</v>
      </c>
      <c s="35" t="s">
        <v>4</v>
      </c>
      <c s="6" t="s">
        <v>937</v>
      </c>
      <c s="36" t="s">
        <v>61</v>
      </c>
      <c s="37">
        <v>203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577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89.25">
      <c r="A83" s="35" t="s">
        <v>55</v>
      </c>
      <c r="E83" s="40" t="s">
        <v>1117</v>
      </c>
    </row>
    <row r="84" spans="1:5" ht="38.25">
      <c r="A84" t="s">
        <v>56</v>
      </c>
      <c r="E84" s="39" t="s">
        <v>939</v>
      </c>
    </row>
    <row r="85" spans="1:13" ht="12.75">
      <c r="A85" t="s">
        <v>45</v>
      </c>
      <c r="C85" s="31" t="s">
        <v>943</v>
      </c>
      <c r="E85" s="33" t="s">
        <v>944</v>
      </c>
      <c r="J85" s="32">
        <f>0</f>
      </c>
      <c s="32">
        <f>0</f>
      </c>
      <c s="32">
        <f>0+L86</f>
      </c>
      <c s="32">
        <f>0+M86</f>
      </c>
    </row>
    <row r="86" spans="1:16" ht="12.75">
      <c r="A86" t="s">
        <v>48</v>
      </c>
      <c s="34" t="s">
        <v>112</v>
      </c>
      <c s="34" t="s">
        <v>945</v>
      </c>
      <c s="35" t="s">
        <v>4</v>
      </c>
      <c s="6" t="s">
        <v>946</v>
      </c>
      <c s="36" t="s">
        <v>742</v>
      </c>
      <c s="37">
        <v>56.75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577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51">
      <c r="A88" s="35" t="s">
        <v>55</v>
      </c>
      <c r="E88" s="40" t="s">
        <v>1118</v>
      </c>
    </row>
    <row r="89" spans="1:5" ht="76.5">
      <c r="A89" t="s">
        <v>56</v>
      </c>
      <c r="E89" s="39" t="s">
        <v>948</v>
      </c>
    </row>
    <row r="90" spans="1:13" ht="12.75">
      <c r="A90" t="s">
        <v>45</v>
      </c>
      <c r="C90" s="31" t="s">
        <v>734</v>
      </c>
      <c r="E90" s="33" t="s">
        <v>735</v>
      </c>
      <c r="J90" s="32">
        <f>0</f>
      </c>
      <c s="32">
        <f>0</f>
      </c>
      <c s="32">
        <f>0+L91+L95+L99+L103+L107+L111+L115+L119+L123+L127+L131</f>
      </c>
      <c s="32">
        <f>0+M91+M95+M99+M103+M107+M111+M115+M119+M123+M127+M131</f>
      </c>
    </row>
    <row r="91" spans="1:16" ht="25.5">
      <c r="A91" t="s">
        <v>48</v>
      </c>
      <c s="34" t="s">
        <v>115</v>
      </c>
      <c s="34" t="s">
        <v>1030</v>
      </c>
      <c s="35" t="s">
        <v>4</v>
      </c>
      <c s="6" t="s">
        <v>1031</v>
      </c>
      <c s="36" t="s">
        <v>61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577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89.25">
      <c r="A93" s="35" t="s">
        <v>55</v>
      </c>
      <c r="E93" s="40" t="s">
        <v>1119</v>
      </c>
    </row>
    <row r="94" spans="1:5" ht="229.5">
      <c r="A94" t="s">
        <v>56</v>
      </c>
      <c r="E94" s="39" t="s">
        <v>952</v>
      </c>
    </row>
    <row r="95" spans="1:16" ht="25.5">
      <c r="A95" t="s">
        <v>48</v>
      </c>
      <c s="34" t="s">
        <v>118</v>
      </c>
      <c s="34" t="s">
        <v>949</v>
      </c>
      <c s="35" t="s">
        <v>4</v>
      </c>
      <c s="6" t="s">
        <v>950</v>
      </c>
      <c s="36" t="s">
        <v>61</v>
      </c>
      <c s="37">
        <v>9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51">
      <c r="A97" s="35" t="s">
        <v>55</v>
      </c>
      <c r="E97" s="40" t="s">
        <v>1120</v>
      </c>
    </row>
    <row r="98" spans="1:5" ht="229.5">
      <c r="A98" t="s">
        <v>56</v>
      </c>
      <c r="E98" s="39" t="s">
        <v>952</v>
      </c>
    </row>
    <row r="99" spans="1:16" ht="25.5">
      <c r="A99" t="s">
        <v>48</v>
      </c>
      <c s="34" t="s">
        <v>122</v>
      </c>
      <c s="34" t="s">
        <v>953</v>
      </c>
      <c s="35" t="s">
        <v>4</v>
      </c>
      <c s="6" t="s">
        <v>954</v>
      </c>
      <c s="36" t="s">
        <v>61</v>
      </c>
      <c s="37">
        <v>27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577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76.5">
      <c r="A101" s="35" t="s">
        <v>55</v>
      </c>
      <c r="E101" s="40" t="s">
        <v>1121</v>
      </c>
    </row>
    <row r="102" spans="1:5" ht="255">
      <c r="A102" t="s">
        <v>56</v>
      </c>
      <c r="E102" s="39" t="s">
        <v>956</v>
      </c>
    </row>
    <row r="103" spans="1:16" ht="25.5">
      <c r="A103" t="s">
        <v>48</v>
      </c>
      <c s="34" t="s">
        <v>127</v>
      </c>
      <c s="34" t="s">
        <v>961</v>
      </c>
      <c s="35" t="s">
        <v>4</v>
      </c>
      <c s="6" t="s">
        <v>962</v>
      </c>
      <c s="36" t="s">
        <v>61</v>
      </c>
      <c s="37">
        <v>56.4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577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25.5">
      <c r="A105" s="35" t="s">
        <v>55</v>
      </c>
      <c r="E105" s="40" t="s">
        <v>1122</v>
      </c>
    </row>
    <row r="106" spans="1:5" ht="89.25">
      <c r="A106" t="s">
        <v>56</v>
      </c>
      <c r="E106" s="39" t="s">
        <v>964</v>
      </c>
    </row>
    <row r="107" spans="1:16" ht="12.75">
      <c r="A107" t="s">
        <v>48</v>
      </c>
      <c s="34" t="s">
        <v>128</v>
      </c>
      <c s="34" t="s">
        <v>965</v>
      </c>
      <c s="35" t="s">
        <v>4</v>
      </c>
      <c s="6" t="s">
        <v>966</v>
      </c>
      <c s="36" t="s">
        <v>742</v>
      </c>
      <c s="37">
        <v>2.574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577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25.5">
      <c r="A109" s="35" t="s">
        <v>55</v>
      </c>
      <c r="E109" s="40" t="s">
        <v>1123</v>
      </c>
    </row>
    <row r="110" spans="1:5" ht="229.5">
      <c r="A110" t="s">
        <v>56</v>
      </c>
      <c r="E110" s="39" t="s">
        <v>968</v>
      </c>
    </row>
    <row r="111" spans="1:16" ht="12.75">
      <c r="A111" t="s">
        <v>48</v>
      </c>
      <c s="34" t="s">
        <v>129</v>
      </c>
      <c s="34" t="s">
        <v>969</v>
      </c>
      <c s="35" t="s">
        <v>4</v>
      </c>
      <c s="6" t="s">
        <v>970</v>
      </c>
      <c s="36" t="s">
        <v>61</v>
      </c>
      <c s="37">
        <v>8.7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577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25.5">
      <c r="A113" s="35" t="s">
        <v>55</v>
      </c>
      <c r="E113" s="40" t="s">
        <v>1124</v>
      </c>
    </row>
    <row r="114" spans="1:5" ht="89.25">
      <c r="A114" t="s">
        <v>56</v>
      </c>
      <c r="E114" s="39" t="s">
        <v>972</v>
      </c>
    </row>
    <row r="115" spans="1:16" ht="12.75">
      <c r="A115" t="s">
        <v>48</v>
      </c>
      <c s="34" t="s">
        <v>130</v>
      </c>
      <c s="34" t="s">
        <v>973</v>
      </c>
      <c s="35" t="s">
        <v>4</v>
      </c>
      <c s="6" t="s">
        <v>974</v>
      </c>
      <c s="36" t="s">
        <v>975</v>
      </c>
      <c s="37">
        <v>50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577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25.5">
      <c r="A117" s="35" t="s">
        <v>55</v>
      </c>
      <c r="E117" s="40" t="s">
        <v>976</v>
      </c>
    </row>
    <row r="118" spans="1:5" ht="357">
      <c r="A118" t="s">
        <v>56</v>
      </c>
      <c r="E118" s="39" t="s">
        <v>977</v>
      </c>
    </row>
    <row r="119" spans="1:16" ht="12.75">
      <c r="A119" t="s">
        <v>48</v>
      </c>
      <c s="34" t="s">
        <v>131</v>
      </c>
      <c s="34" t="s">
        <v>745</v>
      </c>
      <c s="35" t="s">
        <v>4</v>
      </c>
      <c s="6" t="s">
        <v>746</v>
      </c>
      <c s="36" t="s">
        <v>52</v>
      </c>
      <c s="37">
        <v>10.8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577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38.25">
      <c r="A121" s="35" t="s">
        <v>55</v>
      </c>
      <c r="E121" s="40" t="s">
        <v>1041</v>
      </c>
    </row>
    <row r="122" spans="1:5" ht="140.25">
      <c r="A122" t="s">
        <v>56</v>
      </c>
      <c r="E122" s="39" t="s">
        <v>748</v>
      </c>
    </row>
    <row r="123" spans="1:16" ht="25.5">
      <c r="A123" t="s">
        <v>48</v>
      </c>
      <c s="34" t="s">
        <v>132</v>
      </c>
      <c s="34" t="s">
        <v>749</v>
      </c>
      <c s="35" t="s">
        <v>4</v>
      </c>
      <c s="6" t="s">
        <v>750</v>
      </c>
      <c s="36" t="s">
        <v>751</v>
      </c>
      <c s="37">
        <v>216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25.5">
      <c r="A125" s="35" t="s">
        <v>55</v>
      </c>
      <c r="E125" s="40" t="s">
        <v>1042</v>
      </c>
    </row>
    <row r="126" spans="1:5" ht="127.5">
      <c r="A126" t="s">
        <v>56</v>
      </c>
      <c r="E126" s="39" t="s">
        <v>753</v>
      </c>
    </row>
    <row r="127" spans="1:16" ht="12.75">
      <c r="A127" t="s">
        <v>48</v>
      </c>
      <c s="34" t="s">
        <v>133</v>
      </c>
      <c s="34" t="s">
        <v>980</v>
      </c>
      <c s="35" t="s">
        <v>4</v>
      </c>
      <c s="6" t="s">
        <v>981</v>
      </c>
      <c s="36" t="s">
        <v>61</v>
      </c>
      <c s="37">
        <v>54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577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25.5">
      <c r="A129" s="35" t="s">
        <v>55</v>
      </c>
      <c r="E129" s="40" t="s">
        <v>1043</v>
      </c>
    </row>
    <row r="130" spans="1:5" ht="178.5">
      <c r="A130" t="s">
        <v>56</v>
      </c>
      <c r="E130" s="39" t="s">
        <v>983</v>
      </c>
    </row>
    <row r="131" spans="1:16" ht="12.75">
      <c r="A131" t="s">
        <v>48</v>
      </c>
      <c s="34" t="s">
        <v>135</v>
      </c>
      <c s="34" t="s">
        <v>984</v>
      </c>
      <c s="35" t="s">
        <v>4</v>
      </c>
      <c s="6" t="s">
        <v>985</v>
      </c>
      <c s="36" t="s">
        <v>52</v>
      </c>
      <c s="37">
        <v>0.378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577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38.25">
      <c r="A133" s="35" t="s">
        <v>55</v>
      </c>
      <c r="E133" s="40" t="s">
        <v>1017</v>
      </c>
    </row>
    <row r="134" spans="1:5" ht="76.5">
      <c r="A134" t="s">
        <v>56</v>
      </c>
      <c r="E134" s="39" t="s">
        <v>987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2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1125</v>
      </c>
      <c s="41">
        <f>Rekapitulace!C33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1125</v>
      </c>
      <c r="E4" s="26" t="s">
        <v>1126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COUNTIFS(L8:L230,"=0",A8:A230,"P")+COUNTIFS(L8:L230,"",A8:A230,"P")+SUM(Q8:Q230)</f>
      </c>
    </row>
    <row r="8" spans="1:13" ht="12.75">
      <c r="A8" t="s">
        <v>43</v>
      </c>
      <c r="C8" s="28" t="s">
        <v>1129</v>
      </c>
      <c r="E8" s="30" t="s">
        <v>1128</v>
      </c>
      <c r="J8" s="29">
        <f>0+J9+J34+J47+J84+J105+J130+J135+J192+J197+J210+J215+J220+J225</f>
      </c>
      <c s="29">
        <f>0+K9+K34+K47+K84+K105+K130+K135+K192+K197+K210+K215+K220+K225</f>
      </c>
      <c s="29">
        <f>0+L9+L34+L47+L84+L105+L130+L135+L192+L197+L210+L215+L220+L225</f>
      </c>
      <c s="29">
        <f>0+M9+M34+M47+M84+M105+M130+M135+M192+M197+M210+M215+M220+M225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6845.197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1131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6598.44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1132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1133</v>
      </c>
      <c s="35" t="s">
        <v>4</v>
      </c>
      <c s="6" t="s">
        <v>1134</v>
      </c>
      <c s="36" t="s">
        <v>576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1135</v>
      </c>
    </row>
    <row r="21" spans="1:5" ht="140.25">
      <c r="A21" t="s">
        <v>56</v>
      </c>
      <c r="E21" s="39" t="s">
        <v>579</v>
      </c>
    </row>
    <row r="22" spans="1:16" ht="12.75">
      <c r="A22" t="s">
        <v>48</v>
      </c>
      <c s="34" t="s">
        <v>62</v>
      </c>
      <c s="34" t="s">
        <v>1136</v>
      </c>
      <c s="35" t="s">
        <v>4</v>
      </c>
      <c s="6" t="s">
        <v>1137</v>
      </c>
      <c s="36" t="s">
        <v>742</v>
      </c>
      <c s="37">
        <v>129.92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63.75">
      <c r="A24" s="35" t="s">
        <v>55</v>
      </c>
      <c r="E24" s="40" t="s">
        <v>1138</v>
      </c>
    </row>
    <row r="25" spans="1:5" ht="12.75">
      <c r="A25" t="s">
        <v>56</v>
      </c>
      <c r="E25" s="39" t="s">
        <v>1139</v>
      </c>
    </row>
    <row r="26" spans="1:16" ht="12.75">
      <c r="A26" t="s">
        <v>48</v>
      </c>
      <c s="34" t="s">
        <v>66</v>
      </c>
      <c s="34" t="s">
        <v>1140</v>
      </c>
      <c s="35" t="s">
        <v>4</v>
      </c>
      <c s="6" t="s">
        <v>1141</v>
      </c>
      <c s="36" t="s">
        <v>1142</v>
      </c>
      <c s="37">
        <v>14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1143</v>
      </c>
    </row>
    <row r="29" spans="1:5" ht="12.75">
      <c r="A29" t="s">
        <v>56</v>
      </c>
      <c r="E29" s="39" t="s">
        <v>1139</v>
      </c>
    </row>
    <row r="30" spans="1:16" ht="12.75">
      <c r="A30" t="s">
        <v>48</v>
      </c>
      <c s="34" t="s">
        <v>69</v>
      </c>
      <c s="34" t="s">
        <v>1144</v>
      </c>
      <c s="35" t="s">
        <v>4</v>
      </c>
      <c s="6" t="s">
        <v>1145</v>
      </c>
      <c s="36" t="s">
        <v>742</v>
      </c>
      <c s="37">
        <v>129.92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76.5">
      <c r="A32" s="35" t="s">
        <v>55</v>
      </c>
      <c r="E32" s="40" t="s">
        <v>1146</v>
      </c>
    </row>
    <row r="33" spans="1:5" ht="12.75">
      <c r="A33" t="s">
        <v>56</v>
      </c>
      <c r="E33" s="39" t="s">
        <v>1139</v>
      </c>
    </row>
    <row r="34" spans="1:13" ht="12.75">
      <c r="A34" t="s">
        <v>45</v>
      </c>
      <c r="C34" s="31" t="s">
        <v>810</v>
      </c>
      <c r="E34" s="33" t="s">
        <v>811</v>
      </c>
      <c r="J34" s="32">
        <f>0</f>
      </c>
      <c s="32">
        <f>0</f>
      </c>
      <c s="32">
        <f>0+L35+L39+L43</f>
      </c>
      <c s="32">
        <f>0+M35+M39+M43</f>
      </c>
    </row>
    <row r="35" spans="1:16" ht="12.75">
      <c r="A35" t="s">
        <v>48</v>
      </c>
      <c s="34" t="s">
        <v>72</v>
      </c>
      <c s="34" t="s">
        <v>1147</v>
      </c>
      <c s="35" t="s">
        <v>4</v>
      </c>
      <c s="6" t="s">
        <v>1148</v>
      </c>
      <c s="36" t="s">
        <v>121</v>
      </c>
      <c s="37">
        <v>8640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1149</v>
      </c>
    </row>
    <row r="38" spans="1:5" ht="38.25">
      <c r="A38" t="s">
        <v>56</v>
      </c>
      <c r="E38" s="39" t="s">
        <v>1150</v>
      </c>
    </row>
    <row r="39" spans="1:16" ht="12.75">
      <c r="A39" t="s">
        <v>48</v>
      </c>
      <c s="34" t="s">
        <v>75</v>
      </c>
      <c s="34" t="s">
        <v>1151</v>
      </c>
      <c s="35" t="s">
        <v>4</v>
      </c>
      <c s="6" t="s">
        <v>1152</v>
      </c>
      <c s="36" t="s">
        <v>52</v>
      </c>
      <c s="37">
        <v>3802.887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29.5">
      <c r="A41" s="35" t="s">
        <v>55</v>
      </c>
      <c r="E41" s="40" t="s">
        <v>1153</v>
      </c>
    </row>
    <row r="42" spans="1:5" ht="318.75">
      <c r="A42" t="s">
        <v>56</v>
      </c>
      <c r="E42" s="39" t="s">
        <v>819</v>
      </c>
    </row>
    <row r="43" spans="1:16" ht="12.75">
      <c r="A43" t="s">
        <v>48</v>
      </c>
      <c s="34" t="s">
        <v>79</v>
      </c>
      <c s="34" t="s">
        <v>825</v>
      </c>
      <c s="35" t="s">
        <v>4</v>
      </c>
      <c s="6" t="s">
        <v>826</v>
      </c>
      <c s="36" t="s">
        <v>52</v>
      </c>
      <c s="37">
        <v>1503.936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1154</v>
      </c>
    </row>
    <row r="46" spans="1:5" ht="229.5">
      <c r="A46" t="s">
        <v>56</v>
      </c>
      <c r="E46" s="39" t="s">
        <v>828</v>
      </c>
    </row>
    <row r="47" spans="1:13" ht="12.75">
      <c r="A47" t="s">
        <v>45</v>
      </c>
      <c r="C47" s="31" t="s">
        <v>833</v>
      </c>
      <c r="E47" s="33" t="s">
        <v>834</v>
      </c>
      <c r="J47" s="32">
        <f>0</f>
      </c>
      <c s="32">
        <f>0</f>
      </c>
      <c s="32">
        <f>0+L48+L52+L56+L60+L64+L68+L72+L76+L80</f>
      </c>
      <c s="32">
        <f>0+M48+M52+M56+M60+M64+M68+M72+M76+M80</f>
      </c>
    </row>
    <row r="48" spans="1:16" ht="12.75">
      <c r="A48" t="s">
        <v>48</v>
      </c>
      <c s="34" t="s">
        <v>84</v>
      </c>
      <c s="34" t="s">
        <v>1155</v>
      </c>
      <c s="35" t="s">
        <v>4</v>
      </c>
      <c s="6" t="s">
        <v>1156</v>
      </c>
      <c s="36" t="s">
        <v>576</v>
      </c>
      <c s="37">
        <v>194.387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89.25">
      <c r="A50" s="35" t="s">
        <v>55</v>
      </c>
      <c r="E50" s="40" t="s">
        <v>1157</v>
      </c>
    </row>
    <row r="51" spans="1:5" ht="38.25">
      <c r="A51" t="s">
        <v>56</v>
      </c>
      <c r="E51" s="39" t="s">
        <v>1158</v>
      </c>
    </row>
    <row r="52" spans="1:16" ht="12.75">
      <c r="A52" t="s">
        <v>48</v>
      </c>
      <c s="34" t="s">
        <v>87</v>
      </c>
      <c s="34" t="s">
        <v>1159</v>
      </c>
      <c s="35" t="s">
        <v>4</v>
      </c>
      <c s="6" t="s">
        <v>1160</v>
      </c>
      <c s="36" t="s">
        <v>742</v>
      </c>
      <c s="37">
        <v>1167.08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1161</v>
      </c>
    </row>
    <row r="55" spans="1:5" ht="25.5">
      <c r="A55" t="s">
        <v>56</v>
      </c>
      <c r="E55" s="39" t="s">
        <v>1162</v>
      </c>
    </row>
    <row r="56" spans="1:16" ht="25.5">
      <c r="A56" t="s">
        <v>48</v>
      </c>
      <c s="34" t="s">
        <v>90</v>
      </c>
      <c s="34" t="s">
        <v>1163</v>
      </c>
      <c s="35" t="s">
        <v>4</v>
      </c>
      <c s="6" t="s">
        <v>1164</v>
      </c>
      <c s="36" t="s">
        <v>61</v>
      </c>
      <c s="37">
        <v>2064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577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38.25">
      <c r="A58" s="35" t="s">
        <v>55</v>
      </c>
      <c r="E58" s="40" t="s">
        <v>1165</v>
      </c>
    </row>
    <row r="59" spans="1:5" ht="63.75">
      <c r="A59" t="s">
        <v>56</v>
      </c>
      <c r="E59" s="39" t="s">
        <v>1166</v>
      </c>
    </row>
    <row r="60" spans="1:16" ht="12.75">
      <c r="A60" t="s">
        <v>48</v>
      </c>
      <c s="34" t="s">
        <v>93</v>
      </c>
      <c s="34" t="s">
        <v>1167</v>
      </c>
      <c s="35" t="s">
        <v>4</v>
      </c>
      <c s="6" t="s">
        <v>1168</v>
      </c>
      <c s="36" t="s">
        <v>61</v>
      </c>
      <c s="37">
        <v>1525.3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577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38.25">
      <c r="A62" s="35" t="s">
        <v>55</v>
      </c>
      <c r="E62" s="40" t="s">
        <v>1169</v>
      </c>
    </row>
    <row r="63" spans="1:5" ht="191.25">
      <c r="A63" t="s">
        <v>56</v>
      </c>
      <c r="E63" s="39" t="s">
        <v>1170</v>
      </c>
    </row>
    <row r="64" spans="1:16" ht="12.75">
      <c r="A64" t="s">
        <v>48</v>
      </c>
      <c s="34" t="s">
        <v>95</v>
      </c>
      <c s="34" t="s">
        <v>1171</v>
      </c>
      <c s="35" t="s">
        <v>4</v>
      </c>
      <c s="6" t="s">
        <v>1172</v>
      </c>
      <c s="36" t="s">
        <v>102</v>
      </c>
      <c s="37">
        <v>48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577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25.5">
      <c r="A66" s="35" t="s">
        <v>55</v>
      </c>
      <c r="E66" s="40" t="s">
        <v>1173</v>
      </c>
    </row>
    <row r="67" spans="1:5" ht="153">
      <c r="A67" t="s">
        <v>56</v>
      </c>
      <c r="E67" s="39" t="s">
        <v>1174</v>
      </c>
    </row>
    <row r="68" spans="1:16" ht="12.75">
      <c r="A68" t="s">
        <v>48</v>
      </c>
      <c s="34" t="s">
        <v>99</v>
      </c>
      <c s="34" t="s">
        <v>1175</v>
      </c>
      <c s="35" t="s">
        <v>4</v>
      </c>
      <c s="6" t="s">
        <v>1176</v>
      </c>
      <c s="36" t="s">
        <v>102</v>
      </c>
      <c s="37">
        <v>80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577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25.5">
      <c r="A70" s="35" t="s">
        <v>55</v>
      </c>
      <c r="E70" s="40" t="s">
        <v>1177</v>
      </c>
    </row>
    <row r="71" spans="1:5" ht="153">
      <c r="A71" t="s">
        <v>56</v>
      </c>
      <c r="E71" s="39" t="s">
        <v>1178</v>
      </c>
    </row>
    <row r="72" spans="1:16" ht="12.75">
      <c r="A72" t="s">
        <v>48</v>
      </c>
      <c s="34" t="s">
        <v>103</v>
      </c>
      <c s="34" t="s">
        <v>1179</v>
      </c>
      <c s="35" t="s">
        <v>4</v>
      </c>
      <c s="6" t="s">
        <v>1180</v>
      </c>
      <c s="36" t="s">
        <v>102</v>
      </c>
      <c s="37">
        <v>49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577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25.5">
      <c r="A74" s="35" t="s">
        <v>55</v>
      </c>
      <c r="E74" s="40" t="s">
        <v>1181</v>
      </c>
    </row>
    <row r="75" spans="1:5" ht="153">
      <c r="A75" t="s">
        <v>56</v>
      </c>
      <c r="E75" s="39" t="s">
        <v>1182</v>
      </c>
    </row>
    <row r="76" spans="1:16" ht="12.75">
      <c r="A76" t="s">
        <v>48</v>
      </c>
      <c s="34" t="s">
        <v>106</v>
      </c>
      <c s="34" t="s">
        <v>846</v>
      </c>
      <c s="35" t="s">
        <v>4</v>
      </c>
      <c s="6" t="s">
        <v>847</v>
      </c>
      <c s="36" t="s">
        <v>742</v>
      </c>
      <c s="37">
        <v>3689.748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577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76.5">
      <c r="A78" s="35" t="s">
        <v>55</v>
      </c>
      <c r="E78" s="40" t="s">
        <v>1183</v>
      </c>
    </row>
    <row r="79" spans="1:5" ht="102">
      <c r="A79" t="s">
        <v>56</v>
      </c>
      <c r="E79" s="39" t="s">
        <v>849</v>
      </c>
    </row>
    <row r="80" spans="1:16" ht="12.75">
      <c r="A80" t="s">
        <v>48</v>
      </c>
      <c s="34" t="s">
        <v>782</v>
      </c>
      <c s="34" t="s">
        <v>1184</v>
      </c>
      <c s="35" t="s">
        <v>4</v>
      </c>
      <c s="6" t="s">
        <v>1185</v>
      </c>
      <c s="36" t="s">
        <v>61</v>
      </c>
      <c s="37">
        <v>294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82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63.75">
      <c r="A82" s="35" t="s">
        <v>55</v>
      </c>
      <c r="E82" s="40" t="s">
        <v>1186</v>
      </c>
    </row>
    <row r="83" spans="1:5" ht="12.75">
      <c r="A83" t="s">
        <v>56</v>
      </c>
      <c r="E83" s="39" t="s">
        <v>1187</v>
      </c>
    </row>
    <row r="84" spans="1:13" ht="12.75">
      <c r="A84" t="s">
        <v>45</v>
      </c>
      <c r="C84" s="31" t="s">
        <v>1188</v>
      </c>
      <c r="E84" s="33" t="s">
        <v>1189</v>
      </c>
      <c r="J84" s="32">
        <f>0</f>
      </c>
      <c s="32">
        <f>0</f>
      </c>
      <c s="32">
        <f>0+L85+L89+L93+L97+L101</f>
      </c>
      <c s="32">
        <f>0+M85+M89+M93+M97+M101</f>
      </c>
    </row>
    <row r="85" spans="1:16" ht="12.75">
      <c r="A85" t="s">
        <v>48</v>
      </c>
      <c s="34" t="s">
        <v>109</v>
      </c>
      <c s="34" t="s">
        <v>1190</v>
      </c>
      <c s="35" t="s">
        <v>4</v>
      </c>
      <c s="6" t="s">
        <v>1191</v>
      </c>
      <c s="36" t="s">
        <v>975</v>
      </c>
      <c s="37">
        <v>4177.7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1130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25.5">
      <c r="A87" s="35" t="s">
        <v>55</v>
      </c>
      <c r="E87" s="40" t="s">
        <v>1192</v>
      </c>
    </row>
    <row r="88" spans="1:5" ht="293.25">
      <c r="A88" t="s">
        <v>56</v>
      </c>
      <c r="E88" s="39" t="s">
        <v>1193</v>
      </c>
    </row>
    <row r="89" spans="1:16" ht="12.75">
      <c r="A89" t="s">
        <v>48</v>
      </c>
      <c s="34" t="s">
        <v>112</v>
      </c>
      <c s="34" t="s">
        <v>1194</v>
      </c>
      <c s="35" t="s">
        <v>4</v>
      </c>
      <c s="6" t="s">
        <v>1195</v>
      </c>
      <c s="36" t="s">
        <v>52</v>
      </c>
      <c s="37">
        <v>710.55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577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38.25">
      <c r="A91" s="35" t="s">
        <v>55</v>
      </c>
      <c r="E91" s="40" t="s">
        <v>1196</v>
      </c>
    </row>
    <row r="92" spans="1:5" ht="369.75">
      <c r="A92" t="s">
        <v>56</v>
      </c>
      <c r="E92" s="39" t="s">
        <v>855</v>
      </c>
    </row>
    <row r="93" spans="1:16" ht="12.75">
      <c r="A93" t="s">
        <v>48</v>
      </c>
      <c s="34" t="s">
        <v>115</v>
      </c>
      <c s="34" t="s">
        <v>1197</v>
      </c>
      <c s="35" t="s">
        <v>4</v>
      </c>
      <c s="6" t="s">
        <v>1198</v>
      </c>
      <c s="36" t="s">
        <v>52</v>
      </c>
      <c s="37">
        <v>1380.22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577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76.5">
      <c r="A95" s="35" t="s">
        <v>55</v>
      </c>
      <c r="E95" s="40" t="s">
        <v>1199</v>
      </c>
    </row>
    <row r="96" spans="1:5" ht="369.75">
      <c r="A96" t="s">
        <v>56</v>
      </c>
      <c r="E96" s="39" t="s">
        <v>855</v>
      </c>
    </row>
    <row r="97" spans="1:16" ht="12.75">
      <c r="A97" t="s">
        <v>48</v>
      </c>
      <c s="34" t="s">
        <v>118</v>
      </c>
      <c s="34" t="s">
        <v>1200</v>
      </c>
      <c s="35" t="s">
        <v>4</v>
      </c>
      <c s="6" t="s">
        <v>1201</v>
      </c>
      <c s="36" t="s">
        <v>576</v>
      </c>
      <c s="37">
        <v>357.23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577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102">
      <c r="A99" s="35" t="s">
        <v>55</v>
      </c>
      <c r="E99" s="40" t="s">
        <v>1202</v>
      </c>
    </row>
    <row r="100" spans="1:5" ht="267.75">
      <c r="A100" t="s">
        <v>56</v>
      </c>
      <c r="E100" s="39" t="s">
        <v>1203</v>
      </c>
    </row>
    <row r="101" spans="1:16" ht="12.75">
      <c r="A101" t="s">
        <v>48</v>
      </c>
      <c s="34" t="s">
        <v>122</v>
      </c>
      <c s="34" t="s">
        <v>1204</v>
      </c>
      <c s="35" t="s">
        <v>4</v>
      </c>
      <c s="6" t="s">
        <v>1205</v>
      </c>
      <c s="36" t="s">
        <v>102</v>
      </c>
      <c s="37">
        <v>12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1130</v>
      </c>
      <c>
        <f>(M101*21)/100</f>
      </c>
      <c t="s">
        <v>26</v>
      </c>
    </row>
    <row r="102" spans="1:5" ht="12.75">
      <c r="A102" s="35" t="s">
        <v>54</v>
      </c>
      <c r="E102" s="39" t="s">
        <v>4</v>
      </c>
    </row>
    <row r="103" spans="1:5" ht="76.5">
      <c r="A103" s="35" t="s">
        <v>55</v>
      </c>
      <c r="E103" s="40" t="s">
        <v>1206</v>
      </c>
    </row>
    <row r="104" spans="1:5" ht="153">
      <c r="A104" t="s">
        <v>56</v>
      </c>
      <c r="E104" s="39" t="s">
        <v>1207</v>
      </c>
    </row>
    <row r="105" spans="1:13" ht="12.75">
      <c r="A105" t="s">
        <v>45</v>
      </c>
      <c r="C105" s="31" t="s">
        <v>850</v>
      </c>
      <c r="E105" s="33" t="s">
        <v>851</v>
      </c>
      <c r="J105" s="32">
        <f>0</f>
      </c>
      <c s="32">
        <f>0</f>
      </c>
      <c s="32">
        <f>0+L106+L110+L114+L118+L122+L126</f>
      </c>
      <c s="32">
        <f>0+M106+M110+M114+M118+M122+M126</f>
      </c>
    </row>
    <row r="106" spans="1:16" ht="12.75">
      <c r="A106" t="s">
        <v>48</v>
      </c>
      <c s="34" t="s">
        <v>127</v>
      </c>
      <c s="34" t="s">
        <v>1208</v>
      </c>
      <c s="35" t="s">
        <v>4</v>
      </c>
      <c s="6" t="s">
        <v>1209</v>
      </c>
      <c s="36" t="s">
        <v>576</v>
      </c>
      <c s="37">
        <v>8.299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577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63.75">
      <c r="A108" s="35" t="s">
        <v>55</v>
      </c>
      <c r="E108" s="40" t="s">
        <v>1210</v>
      </c>
    </row>
    <row r="109" spans="1:5" ht="293.25">
      <c r="A109" t="s">
        <v>56</v>
      </c>
      <c r="E109" s="39" t="s">
        <v>1193</v>
      </c>
    </row>
    <row r="110" spans="1:16" ht="12.75">
      <c r="A110" t="s">
        <v>48</v>
      </c>
      <c s="34" t="s">
        <v>128</v>
      </c>
      <c s="34" t="s">
        <v>1211</v>
      </c>
      <c s="35" t="s">
        <v>4</v>
      </c>
      <c s="6" t="s">
        <v>1212</v>
      </c>
      <c s="36" t="s">
        <v>52</v>
      </c>
      <c s="37">
        <v>11.127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577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63.75">
      <c r="A112" s="35" t="s">
        <v>55</v>
      </c>
      <c r="E112" s="40" t="s">
        <v>1213</v>
      </c>
    </row>
    <row r="113" spans="1:5" ht="369.75">
      <c r="A113" t="s">
        <v>56</v>
      </c>
      <c r="E113" s="39" t="s">
        <v>855</v>
      </c>
    </row>
    <row r="114" spans="1:16" ht="12.75">
      <c r="A114" t="s">
        <v>48</v>
      </c>
      <c s="34" t="s">
        <v>129</v>
      </c>
      <c s="34" t="s">
        <v>1214</v>
      </c>
      <c s="35" t="s">
        <v>4</v>
      </c>
      <c s="6" t="s">
        <v>1215</v>
      </c>
      <c s="36" t="s">
        <v>52</v>
      </c>
      <c s="37">
        <v>279.542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577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78.5">
      <c r="A116" s="35" t="s">
        <v>55</v>
      </c>
      <c r="E116" s="40" t="s">
        <v>1216</v>
      </c>
    </row>
    <row r="117" spans="1:5" ht="369.75">
      <c r="A117" t="s">
        <v>56</v>
      </c>
      <c r="E117" s="39" t="s">
        <v>855</v>
      </c>
    </row>
    <row r="118" spans="1:16" ht="12.75">
      <c r="A118" t="s">
        <v>48</v>
      </c>
      <c s="34" t="s">
        <v>130</v>
      </c>
      <c s="34" t="s">
        <v>1217</v>
      </c>
      <c s="35" t="s">
        <v>4</v>
      </c>
      <c s="6" t="s">
        <v>1218</v>
      </c>
      <c s="36" t="s">
        <v>52</v>
      </c>
      <c s="37">
        <v>93.91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577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27.5">
      <c r="A120" s="35" t="s">
        <v>55</v>
      </c>
      <c r="E120" s="40" t="s">
        <v>1219</v>
      </c>
    </row>
    <row r="121" spans="1:5" ht="369.75">
      <c r="A121" t="s">
        <v>56</v>
      </c>
      <c r="E121" s="39" t="s">
        <v>855</v>
      </c>
    </row>
    <row r="122" spans="1:16" ht="12.75">
      <c r="A122" t="s">
        <v>48</v>
      </c>
      <c s="34" t="s">
        <v>131</v>
      </c>
      <c s="34" t="s">
        <v>1220</v>
      </c>
      <c s="35" t="s">
        <v>4</v>
      </c>
      <c s="6" t="s">
        <v>1221</v>
      </c>
      <c s="36" t="s">
        <v>576</v>
      </c>
      <c s="37">
        <v>22.278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577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89.25">
      <c r="A124" s="35" t="s">
        <v>55</v>
      </c>
      <c r="E124" s="40" t="s">
        <v>1222</v>
      </c>
    </row>
    <row r="125" spans="1:5" ht="178.5">
      <c r="A125" t="s">
        <v>56</v>
      </c>
      <c r="E125" s="39" t="s">
        <v>1223</v>
      </c>
    </row>
    <row r="126" spans="1:16" ht="12.75">
      <c r="A126" t="s">
        <v>48</v>
      </c>
      <c s="34" t="s">
        <v>132</v>
      </c>
      <c s="34" t="s">
        <v>1224</v>
      </c>
      <c s="35" t="s">
        <v>4</v>
      </c>
      <c s="6" t="s">
        <v>1225</v>
      </c>
      <c s="36" t="s">
        <v>52</v>
      </c>
      <c s="37">
        <v>32.229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577</v>
      </c>
      <c>
        <f>(M126*21)/100</f>
      </c>
      <c t="s">
        <v>26</v>
      </c>
    </row>
    <row r="127" spans="1:5" ht="12.75">
      <c r="A127" s="35" t="s">
        <v>54</v>
      </c>
      <c r="E127" s="39" t="s">
        <v>4</v>
      </c>
    </row>
    <row r="128" spans="1:5" ht="255">
      <c r="A128" s="35" t="s">
        <v>55</v>
      </c>
      <c r="E128" s="40" t="s">
        <v>1226</v>
      </c>
    </row>
    <row r="129" spans="1:5" ht="102">
      <c r="A129" t="s">
        <v>56</v>
      </c>
      <c r="E129" s="39" t="s">
        <v>1227</v>
      </c>
    </row>
    <row r="130" spans="1:13" ht="12.75">
      <c r="A130" t="s">
        <v>45</v>
      </c>
      <c r="C130" s="31" t="s">
        <v>867</v>
      </c>
      <c r="E130" s="33" t="s">
        <v>868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48</v>
      </c>
      <c s="34" t="s">
        <v>133</v>
      </c>
      <c s="34" t="s">
        <v>1228</v>
      </c>
      <c s="35" t="s">
        <v>4</v>
      </c>
      <c s="6" t="s">
        <v>1229</v>
      </c>
      <c s="36" t="s">
        <v>61</v>
      </c>
      <c s="37">
        <v>35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1130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89.25">
      <c r="A133" s="35" t="s">
        <v>55</v>
      </c>
      <c r="E133" s="40" t="s">
        <v>1230</v>
      </c>
    </row>
    <row r="134" spans="1:5" ht="255">
      <c r="A134" t="s">
        <v>56</v>
      </c>
      <c r="E134" s="39" t="s">
        <v>1231</v>
      </c>
    </row>
    <row r="135" spans="1:13" ht="12.75">
      <c r="A135" t="s">
        <v>45</v>
      </c>
      <c r="C135" s="31" t="s">
        <v>734</v>
      </c>
      <c r="E135" s="33" t="s">
        <v>735</v>
      </c>
      <c r="J135" s="32">
        <f>0</f>
      </c>
      <c s="32">
        <f>0</f>
      </c>
      <c s="32">
        <f>0+L136+L140+L144+L148+L152+L156+L160+L164+L168+L172+L176+L180+L184+L188</f>
      </c>
      <c s="32">
        <f>0+M136+M140+M144+M148+M152+M156+M160+M164+M168+M172+M176+M180+M184+M188</f>
      </c>
    </row>
    <row r="136" spans="1:16" ht="25.5">
      <c r="A136" t="s">
        <v>48</v>
      </c>
      <c s="34" t="s">
        <v>135</v>
      </c>
      <c s="34" t="s">
        <v>1232</v>
      </c>
      <c s="35" t="s">
        <v>4</v>
      </c>
      <c s="6" t="s">
        <v>1233</v>
      </c>
      <c s="36" t="s">
        <v>102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1130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25.5">
      <c r="A138" s="35" t="s">
        <v>55</v>
      </c>
      <c r="E138" s="40" t="s">
        <v>1234</v>
      </c>
    </row>
    <row r="139" spans="1:5" ht="25.5">
      <c r="A139" t="s">
        <v>56</v>
      </c>
      <c r="E139" s="39" t="s">
        <v>1235</v>
      </c>
    </row>
    <row r="140" spans="1:16" ht="12.75">
      <c r="A140" t="s">
        <v>48</v>
      </c>
      <c s="34" t="s">
        <v>136</v>
      </c>
      <c s="34" t="s">
        <v>1236</v>
      </c>
      <c s="35" t="s">
        <v>4</v>
      </c>
      <c s="6" t="s">
        <v>1237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1130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25.5">
      <c r="A142" s="35" t="s">
        <v>55</v>
      </c>
      <c r="E142" s="40" t="s">
        <v>1234</v>
      </c>
    </row>
    <row r="143" spans="1:5" ht="25.5">
      <c r="A143" t="s">
        <v>56</v>
      </c>
      <c r="E143" s="39" t="s">
        <v>1238</v>
      </c>
    </row>
    <row r="144" spans="1:16" ht="12.75">
      <c r="A144" t="s">
        <v>48</v>
      </c>
      <c s="34" t="s">
        <v>138</v>
      </c>
      <c s="34" t="s">
        <v>1239</v>
      </c>
      <c s="35" t="s">
        <v>4</v>
      </c>
      <c s="6" t="s">
        <v>1240</v>
      </c>
      <c s="36" t="s">
        <v>1241</v>
      </c>
      <c s="37">
        <v>400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1130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25.5">
      <c r="A146" s="35" t="s">
        <v>55</v>
      </c>
      <c r="E146" s="40" t="s">
        <v>1242</v>
      </c>
    </row>
    <row r="147" spans="1:5" ht="25.5">
      <c r="A147" t="s">
        <v>56</v>
      </c>
      <c r="E147" s="39" t="s">
        <v>1243</v>
      </c>
    </row>
    <row r="148" spans="1:16" ht="12.75">
      <c r="A148" t="s">
        <v>48</v>
      </c>
      <c s="34" t="s">
        <v>139</v>
      </c>
      <c s="34" t="s">
        <v>1244</v>
      </c>
      <c s="35" t="s">
        <v>4</v>
      </c>
      <c s="6" t="s">
        <v>1245</v>
      </c>
      <c s="36" t="s">
        <v>102</v>
      </c>
      <c s="37">
        <v>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1130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38.25">
      <c r="A150" s="35" t="s">
        <v>55</v>
      </c>
      <c r="E150" s="40" t="s">
        <v>1246</v>
      </c>
    </row>
    <row r="151" spans="1:5" ht="51">
      <c r="A151" t="s">
        <v>56</v>
      </c>
      <c r="E151" s="39" t="s">
        <v>1247</v>
      </c>
    </row>
    <row r="152" spans="1:16" ht="12.75">
      <c r="A152" t="s">
        <v>48</v>
      </c>
      <c s="34" t="s">
        <v>140</v>
      </c>
      <c s="34" t="s">
        <v>1248</v>
      </c>
      <c s="35" t="s">
        <v>4</v>
      </c>
      <c s="6" t="s">
        <v>1249</v>
      </c>
      <c s="36" t="s">
        <v>102</v>
      </c>
      <c s="37">
        <v>4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1130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25.5">
      <c r="A154" s="35" t="s">
        <v>55</v>
      </c>
      <c r="E154" s="40" t="s">
        <v>1250</v>
      </c>
    </row>
    <row r="155" spans="1:5" ht="63.75">
      <c r="A155" t="s">
        <v>56</v>
      </c>
      <c r="E155" s="39" t="s">
        <v>1251</v>
      </c>
    </row>
    <row r="156" spans="1:16" ht="12.75">
      <c r="A156" t="s">
        <v>48</v>
      </c>
      <c s="34" t="s">
        <v>142</v>
      </c>
      <c s="34" t="s">
        <v>1252</v>
      </c>
      <c s="35" t="s">
        <v>4</v>
      </c>
      <c s="6" t="s">
        <v>1253</v>
      </c>
      <c s="36" t="s">
        <v>102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1130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38.25">
      <c r="A158" s="35" t="s">
        <v>55</v>
      </c>
      <c r="E158" s="40" t="s">
        <v>1246</v>
      </c>
    </row>
    <row r="159" spans="1:5" ht="25.5">
      <c r="A159" t="s">
        <v>56</v>
      </c>
      <c r="E159" s="39" t="s">
        <v>1254</v>
      </c>
    </row>
    <row r="160" spans="1:16" ht="12.75">
      <c r="A160" t="s">
        <v>48</v>
      </c>
      <c s="34" t="s">
        <v>144</v>
      </c>
      <c s="34" t="s">
        <v>1255</v>
      </c>
      <c s="35" t="s">
        <v>4</v>
      </c>
      <c s="6" t="s">
        <v>1256</v>
      </c>
      <c s="36" t="s">
        <v>1241</v>
      </c>
      <c s="37">
        <v>1200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1130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38.25">
      <c r="A162" s="35" t="s">
        <v>55</v>
      </c>
      <c r="E162" s="40" t="s">
        <v>1257</v>
      </c>
    </row>
    <row r="163" spans="1:5" ht="25.5">
      <c r="A163" t="s">
        <v>56</v>
      </c>
      <c r="E163" s="39" t="s">
        <v>1258</v>
      </c>
    </row>
    <row r="164" spans="1:16" ht="12.75">
      <c r="A164" t="s">
        <v>48</v>
      </c>
      <c s="34" t="s">
        <v>146</v>
      </c>
      <c s="34" t="s">
        <v>1259</v>
      </c>
      <c s="35" t="s">
        <v>4</v>
      </c>
      <c s="6" t="s">
        <v>1260</v>
      </c>
      <c s="36" t="s">
        <v>742</v>
      </c>
      <c s="37">
        <v>7.16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577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38.25">
      <c r="A166" s="35" t="s">
        <v>55</v>
      </c>
      <c r="E166" s="40" t="s">
        <v>1261</v>
      </c>
    </row>
    <row r="167" spans="1:5" ht="114.75">
      <c r="A167" t="s">
        <v>56</v>
      </c>
      <c r="E167" s="39" t="s">
        <v>1262</v>
      </c>
    </row>
    <row r="168" spans="1:16" ht="12.75">
      <c r="A168" t="s">
        <v>48</v>
      </c>
      <c s="34" t="s">
        <v>148</v>
      </c>
      <c s="34" t="s">
        <v>1263</v>
      </c>
      <c s="35" t="s">
        <v>4</v>
      </c>
      <c s="6" t="s">
        <v>1264</v>
      </c>
      <c s="36" t="s">
        <v>61</v>
      </c>
      <c s="37">
        <v>576.95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577</v>
      </c>
      <c>
        <f>(M168*21)/100</f>
      </c>
      <c t="s">
        <v>26</v>
      </c>
    </row>
    <row r="169" spans="1:5" ht="12.75">
      <c r="A169" s="35" t="s">
        <v>54</v>
      </c>
      <c r="E169" s="39" t="s">
        <v>4</v>
      </c>
    </row>
    <row r="170" spans="1:5" ht="242.25">
      <c r="A170" s="35" t="s">
        <v>55</v>
      </c>
      <c r="E170" s="40" t="s">
        <v>1265</v>
      </c>
    </row>
    <row r="171" spans="1:5" ht="25.5">
      <c r="A171" t="s">
        <v>56</v>
      </c>
      <c r="E171" s="39" t="s">
        <v>1266</v>
      </c>
    </row>
    <row r="172" spans="1:16" ht="12.75">
      <c r="A172" t="s">
        <v>48</v>
      </c>
      <c s="34" t="s">
        <v>150</v>
      </c>
      <c s="34" t="s">
        <v>1267</v>
      </c>
      <c s="35" t="s">
        <v>4</v>
      </c>
      <c s="6" t="s">
        <v>1268</v>
      </c>
      <c s="36" t="s">
        <v>742</v>
      </c>
      <c s="37">
        <v>2.16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1130</v>
      </c>
      <c>
        <f>(M172*21)/100</f>
      </c>
      <c t="s">
        <v>26</v>
      </c>
    </row>
    <row r="173" spans="1:5" ht="12.75">
      <c r="A173" s="35" t="s">
        <v>54</v>
      </c>
      <c r="E173" s="39" t="s">
        <v>4</v>
      </c>
    </row>
    <row r="174" spans="1:5" ht="76.5">
      <c r="A174" s="35" t="s">
        <v>55</v>
      </c>
      <c r="E174" s="40" t="s">
        <v>1269</v>
      </c>
    </row>
    <row r="175" spans="1:5" ht="63.75">
      <c r="A175" t="s">
        <v>56</v>
      </c>
      <c r="E175" s="39" t="s">
        <v>1270</v>
      </c>
    </row>
    <row r="176" spans="1:16" ht="12.75">
      <c r="A176" t="s">
        <v>48</v>
      </c>
      <c s="34" t="s">
        <v>152</v>
      </c>
      <c s="34" t="s">
        <v>1271</v>
      </c>
      <c s="35" t="s">
        <v>4</v>
      </c>
      <c s="6" t="s">
        <v>1272</v>
      </c>
      <c s="36" t="s">
        <v>61</v>
      </c>
      <c s="37">
        <v>184.4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1130</v>
      </c>
      <c>
        <f>(M176*21)/100</f>
      </c>
      <c t="s">
        <v>26</v>
      </c>
    </row>
    <row r="177" spans="1:5" ht="12.75">
      <c r="A177" s="35" t="s">
        <v>54</v>
      </c>
      <c r="E177" s="39" t="s">
        <v>4</v>
      </c>
    </row>
    <row r="178" spans="1:5" ht="25.5">
      <c r="A178" s="35" t="s">
        <v>55</v>
      </c>
      <c r="E178" s="40" t="s">
        <v>1273</v>
      </c>
    </row>
    <row r="179" spans="1:5" ht="76.5">
      <c r="A179" t="s">
        <v>56</v>
      </c>
      <c r="E179" s="39" t="s">
        <v>1274</v>
      </c>
    </row>
    <row r="180" spans="1:16" ht="12.75">
      <c r="A180" t="s">
        <v>48</v>
      </c>
      <c s="34" t="s">
        <v>154</v>
      </c>
      <c s="34" t="s">
        <v>1275</v>
      </c>
      <c s="35" t="s">
        <v>4</v>
      </c>
      <c s="6" t="s">
        <v>1276</v>
      </c>
      <c s="36" t="s">
        <v>52</v>
      </c>
      <c s="37">
        <v>2749.35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1130</v>
      </c>
      <c>
        <f>(M180*21)/100</f>
      </c>
      <c t="s">
        <v>26</v>
      </c>
    </row>
    <row r="181" spans="1:5" ht="12.75">
      <c r="A181" s="35" t="s">
        <v>54</v>
      </c>
      <c r="E181" s="39" t="s">
        <v>4</v>
      </c>
    </row>
    <row r="182" spans="1:5" ht="267.75">
      <c r="A182" s="35" t="s">
        <v>55</v>
      </c>
      <c r="E182" s="40" t="s">
        <v>1277</v>
      </c>
    </row>
    <row r="183" spans="1:5" ht="102">
      <c r="A183" t="s">
        <v>56</v>
      </c>
      <c r="E183" s="39" t="s">
        <v>1278</v>
      </c>
    </row>
    <row r="184" spans="1:16" ht="12.75">
      <c r="A184" t="s">
        <v>48</v>
      </c>
      <c s="34" t="s">
        <v>157</v>
      </c>
      <c s="34" t="s">
        <v>1279</v>
      </c>
      <c s="35" t="s">
        <v>4</v>
      </c>
      <c s="6" t="s">
        <v>1280</v>
      </c>
      <c s="36" t="s">
        <v>576</v>
      </c>
      <c s="37">
        <v>1.884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577</v>
      </c>
      <c>
        <f>(M184*21)/100</f>
      </c>
      <c t="s">
        <v>26</v>
      </c>
    </row>
    <row r="185" spans="1:5" ht="12.75">
      <c r="A185" s="35" t="s">
        <v>54</v>
      </c>
      <c r="E185" s="39" t="s">
        <v>4</v>
      </c>
    </row>
    <row r="186" spans="1:5" ht="25.5">
      <c r="A186" s="35" t="s">
        <v>55</v>
      </c>
      <c r="E186" s="40" t="s">
        <v>1281</v>
      </c>
    </row>
    <row r="187" spans="1:5" ht="102">
      <c r="A187" t="s">
        <v>56</v>
      </c>
      <c r="E187" s="39" t="s">
        <v>1282</v>
      </c>
    </row>
    <row r="188" spans="1:16" ht="12.75">
      <c r="A188" t="s">
        <v>48</v>
      </c>
      <c s="34" t="s">
        <v>160</v>
      </c>
      <c s="34" t="s">
        <v>1283</v>
      </c>
      <c s="35" t="s">
        <v>4</v>
      </c>
      <c s="6" t="s">
        <v>1284</v>
      </c>
      <c s="36" t="s">
        <v>61</v>
      </c>
      <c s="37">
        <v>34.1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577</v>
      </c>
      <c>
        <f>(M188*21)/100</f>
      </c>
      <c t="s">
        <v>26</v>
      </c>
    </row>
    <row r="189" spans="1:5" ht="12.75">
      <c r="A189" s="35" t="s">
        <v>54</v>
      </c>
      <c r="E189" s="39" t="s">
        <v>4</v>
      </c>
    </row>
    <row r="190" spans="1:5" ht="25.5">
      <c r="A190" s="35" t="s">
        <v>55</v>
      </c>
      <c r="E190" s="40" t="s">
        <v>1285</v>
      </c>
    </row>
    <row r="191" spans="1:5" ht="76.5">
      <c r="A191" t="s">
        <v>56</v>
      </c>
      <c r="E191" s="39" t="s">
        <v>1286</v>
      </c>
    </row>
    <row r="192" spans="1:13" ht="12.75">
      <c r="A192" t="s">
        <v>45</v>
      </c>
      <c r="C192" s="31" t="s">
        <v>522</v>
      </c>
      <c r="E192" s="33" t="s">
        <v>523</v>
      </c>
      <c r="J192" s="32">
        <f>0</f>
      </c>
      <c s="32">
        <f>0</f>
      </c>
      <c s="32">
        <f>0+L193</f>
      </c>
      <c s="32">
        <f>0+M193</f>
      </c>
    </row>
    <row r="193" spans="1:16" ht="25.5">
      <c r="A193" t="s">
        <v>48</v>
      </c>
      <c s="34" t="s">
        <v>163</v>
      </c>
      <c s="34" t="s">
        <v>1287</v>
      </c>
      <c s="35" t="s">
        <v>4</v>
      </c>
      <c s="6" t="s">
        <v>1288</v>
      </c>
      <c s="36" t="s">
        <v>61</v>
      </c>
      <c s="37">
        <v>35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577</v>
      </c>
      <c>
        <f>(M193*21)/100</f>
      </c>
      <c t="s">
        <v>26</v>
      </c>
    </row>
    <row r="194" spans="1:5" ht="12.75">
      <c r="A194" s="35" t="s">
        <v>54</v>
      </c>
      <c r="E194" s="39" t="s">
        <v>4</v>
      </c>
    </row>
    <row r="195" spans="1:5" ht="25.5">
      <c r="A195" s="35" t="s">
        <v>55</v>
      </c>
      <c r="E195" s="40" t="s">
        <v>1289</v>
      </c>
    </row>
    <row r="196" spans="1:5" ht="127.5">
      <c r="A196" t="s">
        <v>56</v>
      </c>
      <c r="E196" s="39" t="s">
        <v>1290</v>
      </c>
    </row>
    <row r="197" spans="1:13" ht="12.75">
      <c r="A197" t="s">
        <v>45</v>
      </c>
      <c r="C197" s="31" t="s">
        <v>1291</v>
      </c>
      <c r="E197" s="33" t="s">
        <v>1292</v>
      </c>
      <c r="J197" s="32">
        <f>0</f>
      </c>
      <c s="32">
        <f>0</f>
      </c>
      <c s="32">
        <f>0+L198+L202+L206</f>
      </c>
      <c s="32">
        <f>0+M198+M202+M206</f>
      </c>
    </row>
    <row r="198" spans="1:16" ht="12.75">
      <c r="A198" t="s">
        <v>48</v>
      </c>
      <c s="34" t="s">
        <v>165</v>
      </c>
      <c s="34" t="s">
        <v>1293</v>
      </c>
      <c s="35" t="s">
        <v>4</v>
      </c>
      <c s="6" t="s">
        <v>1294</v>
      </c>
      <c s="36" t="s">
        <v>742</v>
      </c>
      <c s="37">
        <v>61.484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577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76.5">
      <c r="A200" s="35" t="s">
        <v>55</v>
      </c>
      <c r="E200" s="40" t="s">
        <v>1295</v>
      </c>
    </row>
    <row r="201" spans="1:5" ht="191.25">
      <c r="A201" t="s">
        <v>56</v>
      </c>
      <c r="E201" s="39" t="s">
        <v>991</v>
      </c>
    </row>
    <row r="202" spans="1:16" ht="12.75">
      <c r="A202" t="s">
        <v>48</v>
      </c>
      <c s="34" t="s">
        <v>167</v>
      </c>
      <c s="34" t="s">
        <v>1296</v>
      </c>
      <c s="35" t="s">
        <v>4</v>
      </c>
      <c s="6" t="s">
        <v>1297</v>
      </c>
      <c s="36" t="s">
        <v>742</v>
      </c>
      <c s="37">
        <v>1854.986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1130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153">
      <c r="A204" s="35" t="s">
        <v>55</v>
      </c>
      <c r="E204" s="40" t="s">
        <v>1298</v>
      </c>
    </row>
    <row r="205" spans="1:5" ht="191.25">
      <c r="A205" t="s">
        <v>56</v>
      </c>
      <c r="E205" s="39" t="s">
        <v>991</v>
      </c>
    </row>
    <row r="206" spans="1:16" ht="12.75">
      <c r="A206" t="s">
        <v>48</v>
      </c>
      <c s="34" t="s">
        <v>170</v>
      </c>
      <c s="34" t="s">
        <v>1299</v>
      </c>
      <c s="35" t="s">
        <v>4</v>
      </c>
      <c s="6" t="s">
        <v>1300</v>
      </c>
      <c s="36" t="s">
        <v>742</v>
      </c>
      <c s="37">
        <v>5504.286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1130</v>
      </c>
      <c>
        <f>(M206*21)/100</f>
      </c>
      <c t="s">
        <v>26</v>
      </c>
    </row>
    <row r="207" spans="1:5" ht="12.75">
      <c r="A207" s="35" t="s">
        <v>54</v>
      </c>
      <c r="E207" s="39" t="s">
        <v>4</v>
      </c>
    </row>
    <row r="208" spans="1:5" ht="409.5">
      <c r="A208" s="35" t="s">
        <v>55</v>
      </c>
      <c r="E208" s="40" t="s">
        <v>1301</v>
      </c>
    </row>
    <row r="209" spans="1:5" ht="191.25">
      <c r="A209" t="s">
        <v>56</v>
      </c>
      <c r="E209" s="39" t="s">
        <v>1302</v>
      </c>
    </row>
    <row r="210" spans="1:13" ht="12.75">
      <c r="A210" t="s">
        <v>45</v>
      </c>
      <c r="C210" s="31" t="s">
        <v>1303</v>
      </c>
      <c r="E210" s="33" t="s">
        <v>1304</v>
      </c>
      <c r="J210" s="32">
        <f>0</f>
      </c>
      <c s="32">
        <f>0</f>
      </c>
      <c s="32">
        <f>0+L211</f>
      </c>
      <c s="32">
        <f>0+M211</f>
      </c>
    </row>
    <row r="211" spans="1:16" ht="12.75">
      <c r="A211" t="s">
        <v>48</v>
      </c>
      <c s="34" t="s">
        <v>173</v>
      </c>
      <c s="34" t="s">
        <v>1305</v>
      </c>
      <c s="35" t="s">
        <v>4</v>
      </c>
      <c s="6" t="s">
        <v>1306</v>
      </c>
      <c s="36" t="s">
        <v>742</v>
      </c>
      <c s="37">
        <v>13.542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577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38.25">
      <c r="A213" s="35" t="s">
        <v>55</v>
      </c>
      <c r="E213" s="40" t="s">
        <v>1307</v>
      </c>
    </row>
    <row r="214" spans="1:5" ht="140.25">
      <c r="A214" t="s">
        <v>56</v>
      </c>
      <c r="E214" s="39" t="s">
        <v>1308</v>
      </c>
    </row>
    <row r="215" spans="1:13" ht="12.75">
      <c r="A215" t="s">
        <v>45</v>
      </c>
      <c r="C215" s="31" t="s">
        <v>1309</v>
      </c>
      <c r="E215" s="33" t="s">
        <v>1310</v>
      </c>
      <c r="J215" s="32">
        <f>0</f>
      </c>
      <c s="32">
        <f>0</f>
      </c>
      <c s="32">
        <f>0+L216</f>
      </c>
      <c s="32">
        <f>0+M216</f>
      </c>
    </row>
    <row r="216" spans="1:16" ht="12.75">
      <c r="A216" t="s">
        <v>48</v>
      </c>
      <c s="34" t="s">
        <v>757</v>
      </c>
      <c s="34" t="s">
        <v>1311</v>
      </c>
      <c s="35" t="s">
        <v>4</v>
      </c>
      <c s="6" t="s">
        <v>1312</v>
      </c>
      <c s="36" t="s">
        <v>742</v>
      </c>
      <c s="37">
        <v>5.27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577</v>
      </c>
      <c>
        <f>(M216*21)/100</f>
      </c>
      <c t="s">
        <v>26</v>
      </c>
    </row>
    <row r="217" spans="1:5" ht="12.75">
      <c r="A217" s="35" t="s">
        <v>54</v>
      </c>
      <c r="E217" s="39" t="s">
        <v>4</v>
      </c>
    </row>
    <row r="218" spans="1:5" ht="38.25">
      <c r="A218" s="35" t="s">
        <v>55</v>
      </c>
      <c r="E218" s="40" t="s">
        <v>1313</v>
      </c>
    </row>
    <row r="219" spans="1:5" ht="102">
      <c r="A219" t="s">
        <v>56</v>
      </c>
      <c r="E219" s="39" t="s">
        <v>1314</v>
      </c>
    </row>
    <row r="220" spans="1:13" ht="12.75">
      <c r="A220" t="s">
        <v>45</v>
      </c>
      <c r="C220" s="31" t="s">
        <v>1315</v>
      </c>
      <c r="E220" s="33" t="s">
        <v>1316</v>
      </c>
      <c r="J220" s="32">
        <f>0</f>
      </c>
      <c s="32">
        <f>0</f>
      </c>
      <c s="32">
        <f>0+L221</f>
      </c>
      <c s="32">
        <f>0+M221</f>
      </c>
    </row>
    <row r="221" spans="1:16" ht="12.75">
      <c r="A221" t="s">
        <v>48</v>
      </c>
      <c s="34" t="s">
        <v>762</v>
      </c>
      <c s="34" t="s">
        <v>1317</v>
      </c>
      <c s="35" t="s">
        <v>4</v>
      </c>
      <c s="6" t="s">
        <v>1318</v>
      </c>
      <c s="36" t="s">
        <v>742</v>
      </c>
      <c s="37">
        <v>1120.513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577</v>
      </c>
      <c>
        <f>(M221*21)/100</f>
      </c>
      <c t="s">
        <v>26</v>
      </c>
    </row>
    <row r="222" spans="1:5" ht="12.75">
      <c r="A222" s="35" t="s">
        <v>54</v>
      </c>
      <c r="E222" s="39" t="s">
        <v>4</v>
      </c>
    </row>
    <row r="223" spans="1:5" ht="140.25">
      <c r="A223" s="35" t="s">
        <v>55</v>
      </c>
      <c r="E223" s="40" t="s">
        <v>1319</v>
      </c>
    </row>
    <row r="224" spans="1:5" ht="38.25">
      <c r="A224" t="s">
        <v>56</v>
      </c>
      <c r="E224" s="39" t="s">
        <v>1320</v>
      </c>
    </row>
    <row r="225" spans="1:13" ht="12.75">
      <c r="A225" t="s">
        <v>45</v>
      </c>
      <c r="C225" s="31" t="s">
        <v>1321</v>
      </c>
      <c r="E225" s="33" t="s">
        <v>1322</v>
      </c>
      <c r="J225" s="32">
        <f>0</f>
      </c>
      <c s="32">
        <f>0</f>
      </c>
      <c s="32">
        <f>0+L226+L230</f>
      </c>
      <c s="32">
        <f>0+M226+M230</f>
      </c>
    </row>
    <row r="226" spans="1:16" ht="12.75">
      <c r="A226" t="s">
        <v>48</v>
      </c>
      <c s="34" t="s">
        <v>767</v>
      </c>
      <c s="34" t="s">
        <v>1323</v>
      </c>
      <c s="35" t="s">
        <v>4</v>
      </c>
      <c s="6" t="s">
        <v>1324</v>
      </c>
      <c s="36" t="s">
        <v>742</v>
      </c>
      <c s="37">
        <v>304.022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577</v>
      </c>
      <c>
        <f>(M226*21)/100</f>
      </c>
      <c t="s">
        <v>26</v>
      </c>
    </row>
    <row r="227" spans="1:5" ht="12.75">
      <c r="A227" s="35" t="s">
        <v>54</v>
      </c>
      <c r="E227" s="39" t="s">
        <v>4</v>
      </c>
    </row>
    <row r="228" spans="1:5" ht="76.5">
      <c r="A228" s="35" t="s">
        <v>55</v>
      </c>
      <c r="E228" s="40" t="s">
        <v>1325</v>
      </c>
    </row>
    <row r="229" spans="1:5" ht="51">
      <c r="A229" t="s">
        <v>56</v>
      </c>
      <c r="E229" s="39" t="s">
        <v>1326</v>
      </c>
    </row>
    <row r="230" spans="1:16" ht="12.75">
      <c r="A230" t="s">
        <v>48</v>
      </c>
      <c s="34" t="s">
        <v>773</v>
      </c>
      <c s="34" t="s">
        <v>1327</v>
      </c>
      <c s="35" t="s">
        <v>4</v>
      </c>
      <c s="6" t="s">
        <v>1328</v>
      </c>
      <c s="36" t="s">
        <v>742</v>
      </c>
      <c s="37">
        <v>42.122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577</v>
      </c>
      <c>
        <f>(M230*21)/100</f>
      </c>
      <c t="s">
        <v>26</v>
      </c>
    </row>
    <row r="231" spans="1:5" ht="12.75">
      <c r="A231" s="35" t="s">
        <v>54</v>
      </c>
      <c r="E231" s="39" t="s">
        <v>4</v>
      </c>
    </row>
    <row r="232" spans="1:5" ht="38.25">
      <c r="A232" s="35" t="s">
        <v>55</v>
      </c>
      <c r="E232" s="40" t="s">
        <v>1329</v>
      </c>
    </row>
    <row r="233" spans="1:5" ht="51">
      <c r="A233" t="s">
        <v>56</v>
      </c>
      <c r="E233" s="39" t="s">
        <v>1326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</v>
      </c>
      <c r="E4" s="26" t="s">
        <v>14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COUNTIFS(L8:L199,"=0",A8:A199,"P")+COUNTIFS(L8:L199,"",A8:A199,"P")+SUM(Q8:Q199)</f>
      </c>
    </row>
    <row r="8" spans="1:13" ht="12.75">
      <c r="A8" t="s">
        <v>43</v>
      </c>
      <c r="C8" s="28" t="s">
        <v>44</v>
      </c>
      <c r="E8" s="30" t="s">
        <v>16</v>
      </c>
      <c r="J8" s="29">
        <f>0+J9+J98</f>
      </c>
      <c s="29">
        <f>0+K9+K98</f>
      </c>
      <c s="29">
        <f>0+L9+L98</f>
      </c>
      <c s="29">
        <f>0+M9+M98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0+L10+L14+L18+L22+L26+L30+L34+L38+L42+L46+L50+L54+L58+L62+L66+L70+L74+L78+L82+L86+L90+L94</f>
      </c>
      <c s="32">
        <f>0+M10+M14+M18+M22+M26+M30+M34+M38+M42+M46+M50+M54+M58+M62+M66+M70+M74+M78+M82+M86+M90+M94</f>
      </c>
    </row>
    <row r="10" spans="1:16" ht="12.75">
      <c r="A10" t="s">
        <v>48</v>
      </c>
      <c s="34" t="s">
        <v>49</v>
      </c>
      <c s="34" t="s">
        <v>50</v>
      </c>
      <c s="35" t="s">
        <v>4</v>
      </c>
      <c s="6" t="s">
        <v>51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57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59</v>
      </c>
      <c s="35" t="s">
        <v>4</v>
      </c>
      <c s="6" t="s">
        <v>60</v>
      </c>
      <c s="36" t="s">
        <v>61</v>
      </c>
      <c s="37">
        <v>75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63</v>
      </c>
      <c s="35" t="s">
        <v>4</v>
      </c>
      <c s="6" t="s">
        <v>64</v>
      </c>
      <c s="36" t="s">
        <v>65</v>
      </c>
      <c s="37">
        <v>3.9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67</v>
      </c>
      <c s="35" t="s">
        <v>4</v>
      </c>
      <c s="6" t="s">
        <v>68</v>
      </c>
      <c s="36" t="s">
        <v>65</v>
      </c>
      <c s="37">
        <v>4.6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70</v>
      </c>
      <c s="35" t="s">
        <v>4</v>
      </c>
      <c s="6" t="s">
        <v>71</v>
      </c>
      <c s="36" t="s">
        <v>61</v>
      </c>
      <c s="37">
        <v>100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73</v>
      </c>
      <c s="35" t="s">
        <v>4</v>
      </c>
      <c s="6" t="s">
        <v>74</v>
      </c>
      <c s="36" t="s">
        <v>61</v>
      </c>
      <c s="37">
        <v>100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85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25.5">
      <c r="A39" s="35" t="s">
        <v>54</v>
      </c>
      <c r="E39" s="39" t="s">
        <v>78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80</v>
      </c>
      <c s="35" t="s">
        <v>4</v>
      </c>
      <c s="6" t="s">
        <v>81</v>
      </c>
      <c s="36" t="s">
        <v>65</v>
      </c>
      <c s="37">
        <v>3.9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204">
      <c r="A45" t="s">
        <v>56</v>
      </c>
      <c r="E45" s="39" t="s">
        <v>83</v>
      </c>
    </row>
    <row r="46" spans="1:16" ht="12.75">
      <c r="A46" t="s">
        <v>48</v>
      </c>
      <c s="34" t="s">
        <v>84</v>
      </c>
      <c s="34" t="s">
        <v>85</v>
      </c>
      <c s="35" t="s">
        <v>4</v>
      </c>
      <c s="6" t="s">
        <v>86</v>
      </c>
      <c s="36" t="s">
        <v>65</v>
      </c>
      <c s="37">
        <v>4.6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88</v>
      </c>
      <c s="35" t="s">
        <v>4</v>
      </c>
      <c s="6" t="s">
        <v>89</v>
      </c>
      <c s="36" t="s">
        <v>61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91</v>
      </c>
      <c s="35" t="s">
        <v>4</v>
      </c>
      <c s="6" t="s">
        <v>92</v>
      </c>
      <c s="36" t="s">
        <v>65</v>
      </c>
      <c s="37">
        <v>1.4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94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25.5">
      <c r="A62" t="s">
        <v>48</v>
      </c>
      <c s="34" t="s">
        <v>95</v>
      </c>
      <c s="34" t="s">
        <v>96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100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104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25.5">
      <c r="A74" t="s">
        <v>48</v>
      </c>
      <c s="34" t="s">
        <v>106</v>
      </c>
      <c s="34" t="s">
        <v>107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25.5">
      <c r="A78" t="s">
        <v>48</v>
      </c>
      <c s="34" t="s">
        <v>109</v>
      </c>
      <c s="34" t="s">
        <v>110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25.5">
      <c r="A82" t="s">
        <v>48</v>
      </c>
      <c s="34" t="s">
        <v>112</v>
      </c>
      <c s="34" t="s">
        <v>113</v>
      </c>
      <c s="35" t="s">
        <v>4</v>
      </c>
      <c s="6" t="s">
        <v>114</v>
      </c>
      <c s="36" t="s">
        <v>102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116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119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122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3" ht="12.75">
      <c r="A98" t="s">
        <v>45</v>
      </c>
      <c r="C98" s="31" t="s">
        <v>125</v>
      </c>
      <c r="E98" s="33" t="s">
        <v>126</v>
      </c>
      <c r="J98" s="32">
        <f>0</f>
      </c>
      <c s="32">
        <f>0</f>
      </c>
      <c s="32">
        <f>0+L99+L103+L107+L111+L115+L119+L123+L127+L131+L135+L139+L143+L147+L151+L155+L159+L163+L167+L171+L175+L179+L183+L187+L191+L195+L199</f>
      </c>
      <c s="32">
        <f>0+M99+M103+M107+M111+M115+M119+M123+M127+M131+M135+M139+M143+M147+M151+M155+M159+M163+M167+M171+M175+M179+M183+M187+M191+M195+M199</f>
      </c>
    </row>
    <row r="99" spans="1:16" ht="12.75">
      <c r="A99" t="s">
        <v>48</v>
      </c>
      <c s="34" t="s">
        <v>127</v>
      </c>
      <c s="34" t="s">
        <v>50</v>
      </c>
      <c s="35" t="s">
        <v>4</v>
      </c>
      <c s="6" t="s">
        <v>51</v>
      </c>
      <c s="36" t="s">
        <v>52</v>
      </c>
      <c s="37">
        <v>13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57</v>
      </c>
      <c s="35" t="s">
        <v>4</v>
      </c>
      <c s="6" t="s">
        <v>58</v>
      </c>
      <c s="36" t="s">
        <v>52</v>
      </c>
      <c s="37">
        <v>13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59</v>
      </c>
      <c s="35" t="s">
        <v>4</v>
      </c>
      <c s="6" t="s">
        <v>60</v>
      </c>
      <c s="36" t="s">
        <v>61</v>
      </c>
      <c s="37">
        <v>30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63</v>
      </c>
      <c s="35" t="s">
        <v>4</v>
      </c>
      <c s="6" t="s">
        <v>64</v>
      </c>
      <c s="36" t="s">
        <v>65</v>
      </c>
      <c s="37">
        <v>1.5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67</v>
      </c>
      <c s="35" t="s">
        <v>4</v>
      </c>
      <c s="6" t="s">
        <v>68</v>
      </c>
      <c s="36" t="s">
        <v>65</v>
      </c>
      <c s="37">
        <v>1.5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70</v>
      </c>
      <c s="35" t="s">
        <v>4</v>
      </c>
      <c s="6" t="s">
        <v>71</v>
      </c>
      <c s="36" t="s">
        <v>61</v>
      </c>
      <c s="37">
        <v>50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134</v>
      </c>
      <c s="35" t="s">
        <v>4</v>
      </c>
      <c s="6" t="s">
        <v>74</v>
      </c>
      <c s="36" t="s">
        <v>61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76</v>
      </c>
      <c s="35" t="s">
        <v>4</v>
      </c>
      <c s="6" t="s">
        <v>77</v>
      </c>
      <c s="36" t="s">
        <v>61</v>
      </c>
      <c s="37">
        <v>20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25.5">
      <c r="A128" s="35" t="s">
        <v>54</v>
      </c>
      <c r="E128" s="39" t="s">
        <v>78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137</v>
      </c>
      <c s="35" t="s">
        <v>4</v>
      </c>
      <c s="6" t="s">
        <v>81</v>
      </c>
      <c s="36" t="s">
        <v>65</v>
      </c>
      <c s="37">
        <v>2.2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85</v>
      </c>
      <c s="35" t="s">
        <v>4</v>
      </c>
      <c s="6" t="s">
        <v>86</v>
      </c>
      <c s="36" t="s">
        <v>65</v>
      </c>
      <c s="37">
        <v>2.3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88</v>
      </c>
      <c s="35" t="s">
        <v>4</v>
      </c>
      <c s="6" t="s">
        <v>89</v>
      </c>
      <c s="36" t="s">
        <v>61</v>
      </c>
      <c s="37">
        <v>50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141</v>
      </c>
      <c s="35" t="s">
        <v>4</v>
      </c>
      <c s="6" t="s">
        <v>92</v>
      </c>
      <c s="36" t="s">
        <v>65</v>
      </c>
      <c s="37">
        <v>0.6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143</v>
      </c>
      <c s="35" t="s">
        <v>4</v>
      </c>
      <c s="6" t="s">
        <v>81</v>
      </c>
      <c s="36" t="s">
        <v>65</v>
      </c>
      <c s="37">
        <v>1.4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6" ht="25.5">
      <c r="A151" t="s">
        <v>48</v>
      </c>
      <c s="34" t="s">
        <v>144</v>
      </c>
      <c s="34" t="s">
        <v>145</v>
      </c>
      <c s="35" t="s">
        <v>4</v>
      </c>
      <c s="6" t="s">
        <v>97</v>
      </c>
      <c s="36" t="s">
        <v>98</v>
      </c>
      <c s="37">
        <v>8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53</v>
      </c>
      <c>
        <f>(M151*21)/100</f>
      </c>
      <c t="s">
        <v>26</v>
      </c>
    </row>
    <row r="152" spans="1:5" ht="12.75">
      <c r="A152" s="35" t="s">
        <v>54</v>
      </c>
      <c r="E152" s="39" t="s">
        <v>4</v>
      </c>
    </row>
    <row r="153" spans="1:5" ht="12.75">
      <c r="A153" s="35" t="s">
        <v>55</v>
      </c>
      <c r="E153" s="40" t="s">
        <v>4</v>
      </c>
    </row>
    <row r="154" spans="1:5" ht="12.75">
      <c r="A154" t="s">
        <v>56</v>
      </c>
      <c r="E154" s="39" t="s">
        <v>4</v>
      </c>
    </row>
    <row r="155" spans="1:16" ht="12.75">
      <c r="A155" t="s">
        <v>48</v>
      </c>
      <c s="34" t="s">
        <v>146</v>
      </c>
      <c s="34" t="s">
        <v>147</v>
      </c>
      <c s="35" t="s">
        <v>4</v>
      </c>
      <c s="6" t="s">
        <v>101</v>
      </c>
      <c s="36" t="s">
        <v>102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53</v>
      </c>
      <c>
        <f>(M155*21)/100</f>
      </c>
      <c t="s">
        <v>26</v>
      </c>
    </row>
    <row r="156" spans="1:5" ht="12.75">
      <c r="A156" s="35" t="s">
        <v>54</v>
      </c>
      <c r="E156" s="39" t="s">
        <v>4</v>
      </c>
    </row>
    <row r="157" spans="1:5" ht="12.75">
      <c r="A157" s="35" t="s">
        <v>55</v>
      </c>
      <c r="E157" s="40" t="s">
        <v>4</v>
      </c>
    </row>
    <row r="158" spans="1:5" ht="12.75">
      <c r="A158" t="s">
        <v>56</v>
      </c>
      <c r="E158" s="39" t="s">
        <v>4</v>
      </c>
    </row>
    <row r="159" spans="1:16" ht="12.75">
      <c r="A159" t="s">
        <v>48</v>
      </c>
      <c s="34" t="s">
        <v>148</v>
      </c>
      <c s="34" t="s">
        <v>149</v>
      </c>
      <c s="35" t="s">
        <v>4</v>
      </c>
      <c s="6" t="s">
        <v>105</v>
      </c>
      <c s="36" t="s">
        <v>102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53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12.75">
      <c r="A162" t="s">
        <v>56</v>
      </c>
      <c r="E162" s="39" t="s">
        <v>4</v>
      </c>
    </row>
    <row r="163" spans="1:16" ht="25.5">
      <c r="A163" t="s">
        <v>48</v>
      </c>
      <c s="34" t="s">
        <v>150</v>
      </c>
      <c s="34" t="s">
        <v>151</v>
      </c>
      <c s="35" t="s">
        <v>4</v>
      </c>
      <c s="6" t="s">
        <v>108</v>
      </c>
      <c s="36" t="s">
        <v>102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53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12.75">
      <c r="A166" t="s">
        <v>56</v>
      </c>
      <c r="E166" s="39" t="s">
        <v>4</v>
      </c>
    </row>
    <row r="167" spans="1:16" ht="25.5">
      <c r="A167" t="s">
        <v>48</v>
      </c>
      <c s="34" t="s">
        <v>152</v>
      </c>
      <c s="34" t="s">
        <v>153</v>
      </c>
      <c s="35" t="s">
        <v>4</v>
      </c>
      <c s="6" t="s">
        <v>111</v>
      </c>
      <c s="36" t="s">
        <v>102</v>
      </c>
      <c s="37">
        <v>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53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12.75">
      <c r="A170" t="s">
        <v>56</v>
      </c>
      <c r="E170" s="39" t="s">
        <v>4</v>
      </c>
    </row>
    <row r="171" spans="1:16" ht="12.75">
      <c r="A171" t="s">
        <v>48</v>
      </c>
      <c s="34" t="s">
        <v>154</v>
      </c>
      <c s="34" t="s">
        <v>155</v>
      </c>
      <c s="35" t="s">
        <v>4</v>
      </c>
      <c s="6" t="s">
        <v>156</v>
      </c>
      <c s="36" t="s">
        <v>102</v>
      </c>
      <c s="37">
        <v>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53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12.75">
      <c r="A174" t="s">
        <v>56</v>
      </c>
      <c r="E174" s="39" t="s">
        <v>4</v>
      </c>
    </row>
    <row r="175" spans="1:16" ht="12.75">
      <c r="A175" t="s">
        <v>48</v>
      </c>
      <c s="34" t="s">
        <v>157</v>
      </c>
      <c s="34" t="s">
        <v>158</v>
      </c>
      <c s="35" t="s">
        <v>4</v>
      </c>
      <c s="6" t="s">
        <v>159</v>
      </c>
      <c s="36" t="s">
        <v>102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53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12.75">
      <c r="A178" t="s">
        <v>56</v>
      </c>
      <c r="E178" s="39" t="s">
        <v>4</v>
      </c>
    </row>
    <row r="179" spans="1:16" ht="12.75">
      <c r="A179" t="s">
        <v>48</v>
      </c>
      <c s="34" t="s">
        <v>160</v>
      </c>
      <c s="34" t="s">
        <v>161</v>
      </c>
      <c s="35" t="s">
        <v>4</v>
      </c>
      <c s="6" t="s">
        <v>162</v>
      </c>
      <c s="36" t="s">
        <v>102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53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12.75">
      <c r="A182" t="s">
        <v>56</v>
      </c>
      <c r="E182" s="39" t="s">
        <v>4</v>
      </c>
    </row>
    <row r="183" spans="1:16" ht="12.75">
      <c r="A183" t="s">
        <v>48</v>
      </c>
      <c s="34" t="s">
        <v>163</v>
      </c>
      <c s="34" t="s">
        <v>164</v>
      </c>
      <c s="35" t="s">
        <v>4</v>
      </c>
      <c s="6" t="s">
        <v>117</v>
      </c>
      <c s="36" t="s">
        <v>102</v>
      </c>
      <c s="37">
        <v>6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53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4</v>
      </c>
    </row>
    <row r="187" spans="1:16" ht="12.75">
      <c r="A187" t="s">
        <v>48</v>
      </c>
      <c s="34" t="s">
        <v>165</v>
      </c>
      <c s="34" t="s">
        <v>166</v>
      </c>
      <c s="35" t="s">
        <v>4</v>
      </c>
      <c s="6" t="s">
        <v>120</v>
      </c>
      <c s="36" t="s">
        <v>121</v>
      </c>
      <c s="37">
        <v>32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53</v>
      </c>
      <c>
        <f>(M187*21)/100</f>
      </c>
      <c t="s">
        <v>26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4</v>
      </c>
    </row>
    <row r="190" spans="1:5" ht="12.75">
      <c r="A190" t="s">
        <v>56</v>
      </c>
      <c r="E190" s="39" t="s">
        <v>4</v>
      </c>
    </row>
    <row r="191" spans="1:16" ht="25.5">
      <c r="A191" t="s">
        <v>48</v>
      </c>
      <c s="34" t="s">
        <v>167</v>
      </c>
      <c s="34" t="s">
        <v>168</v>
      </c>
      <c s="35" t="s">
        <v>4</v>
      </c>
      <c s="6" t="s">
        <v>169</v>
      </c>
      <c s="36" t="s">
        <v>102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53</v>
      </c>
      <c>
        <f>(M191*21)/100</f>
      </c>
      <c t="s">
        <v>26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4</v>
      </c>
    </row>
    <row r="194" spans="1:5" ht="12.75">
      <c r="A194" t="s">
        <v>56</v>
      </c>
      <c r="E194" s="39" t="s">
        <v>4</v>
      </c>
    </row>
    <row r="195" spans="1:16" ht="12.75">
      <c r="A195" t="s">
        <v>48</v>
      </c>
      <c s="34" t="s">
        <v>170</v>
      </c>
      <c s="34" t="s">
        <v>171</v>
      </c>
      <c s="35" t="s">
        <v>4</v>
      </c>
      <c s="6" t="s">
        <v>172</v>
      </c>
      <c s="36" t="s">
        <v>102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53</v>
      </c>
      <c>
        <f>(M195*21)/100</f>
      </c>
      <c t="s">
        <v>26</v>
      </c>
    </row>
    <row r="196" spans="1:5" ht="12.75">
      <c r="A196" s="35" t="s">
        <v>54</v>
      </c>
      <c r="E196" s="39" t="s">
        <v>4</v>
      </c>
    </row>
    <row r="197" spans="1:5" ht="12.75">
      <c r="A197" s="35" t="s">
        <v>55</v>
      </c>
      <c r="E197" s="40" t="s">
        <v>4</v>
      </c>
    </row>
    <row r="198" spans="1:5" ht="12.75">
      <c r="A198" t="s">
        <v>56</v>
      </c>
      <c r="E198" s="39" t="s">
        <v>4</v>
      </c>
    </row>
    <row r="199" spans="1:16" ht="12.75">
      <c r="A199" t="s">
        <v>48</v>
      </c>
      <c s="34" t="s">
        <v>173</v>
      </c>
      <c s="34" t="s">
        <v>123</v>
      </c>
      <c s="35" t="s">
        <v>4</v>
      </c>
      <c s="6" t="s">
        <v>124</v>
      </c>
      <c s="36" t="s">
        <v>102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53</v>
      </c>
      <c>
        <f>(M199*21)/100</f>
      </c>
      <c t="s">
        <v>26</v>
      </c>
    </row>
    <row r="200" spans="1:5" ht="12.75">
      <c r="A200" s="35" t="s">
        <v>54</v>
      </c>
      <c r="E200" s="39" t="s">
        <v>4</v>
      </c>
    </row>
    <row r="201" spans="1:5" ht="12.75">
      <c r="A201" s="35" t="s">
        <v>55</v>
      </c>
      <c r="E201" s="40" t="s">
        <v>4</v>
      </c>
    </row>
    <row r="202" spans="1:5" ht="12.75">
      <c r="A202" t="s">
        <v>56</v>
      </c>
      <c r="E202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COUNTIFS(L8:L65,"=0",A8:A65,"P")+COUNTIFS(L8:L65,"",A8:A65,"P")+SUM(Q8:Q65)</f>
      </c>
    </row>
    <row r="8" spans="1:13" ht="12.75">
      <c r="A8" t="s">
        <v>43</v>
      </c>
      <c r="C8" s="28" t="s">
        <v>1334</v>
      </c>
      <c r="E8" s="30" t="s">
        <v>1333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413.563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1335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816</v>
      </c>
      <c s="35" t="s">
        <v>4</v>
      </c>
      <c s="6" t="s">
        <v>817</v>
      </c>
      <c s="36" t="s">
        <v>52</v>
      </c>
      <c s="37">
        <v>216.817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1338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820</v>
      </c>
      <c s="35" t="s">
        <v>4</v>
      </c>
      <c s="6" t="s">
        <v>821</v>
      </c>
      <c s="36" t="s">
        <v>52</v>
      </c>
      <c s="37">
        <v>13.557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1339</v>
      </c>
    </row>
    <row r="25" spans="1:5" ht="318.75">
      <c r="A25" t="s">
        <v>56</v>
      </c>
      <c r="E25" s="39" t="s">
        <v>819</v>
      </c>
    </row>
    <row r="26" spans="1:16" ht="12.75">
      <c r="A26" t="s">
        <v>48</v>
      </c>
      <c s="34" t="s">
        <v>66</v>
      </c>
      <c s="34" t="s">
        <v>1340</v>
      </c>
      <c s="35" t="s">
        <v>4</v>
      </c>
      <c s="6" t="s">
        <v>1341</v>
      </c>
      <c s="36" t="s">
        <v>61</v>
      </c>
      <c s="37">
        <v>10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1342</v>
      </c>
    </row>
    <row r="29" spans="1:5" ht="25.5">
      <c r="A29" t="s">
        <v>56</v>
      </c>
      <c r="E29" s="39" t="s">
        <v>1343</v>
      </c>
    </row>
    <row r="30" spans="1:16" ht="12.75">
      <c r="A30" t="s">
        <v>48</v>
      </c>
      <c s="34" t="s">
        <v>69</v>
      </c>
      <c s="34" t="s">
        <v>1344</v>
      </c>
      <c s="35" t="s">
        <v>4</v>
      </c>
      <c s="6" t="s">
        <v>1345</v>
      </c>
      <c s="36" t="s">
        <v>52</v>
      </c>
      <c s="37">
        <v>205.92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1346</v>
      </c>
    </row>
    <row r="33" spans="1:5" ht="229.5">
      <c r="A33" t="s">
        <v>56</v>
      </c>
      <c r="E33" s="39" t="s">
        <v>824</v>
      </c>
    </row>
    <row r="34" spans="1:16" ht="12.75">
      <c r="A34" t="s">
        <v>48</v>
      </c>
      <c s="34" t="s">
        <v>72</v>
      </c>
      <c s="34" t="s">
        <v>825</v>
      </c>
      <c s="35" t="s">
        <v>4</v>
      </c>
      <c s="6" t="s">
        <v>826</v>
      </c>
      <c s="36" t="s">
        <v>52</v>
      </c>
      <c s="37">
        <v>205.92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1130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14.75">
      <c r="A36" s="35" t="s">
        <v>55</v>
      </c>
      <c r="E36" s="40" t="s">
        <v>1347</v>
      </c>
    </row>
    <row r="37" spans="1:5" ht="229.5">
      <c r="A37" t="s">
        <v>56</v>
      </c>
      <c r="E37" s="39" t="s">
        <v>828</v>
      </c>
    </row>
    <row r="38" spans="1:13" ht="12.75">
      <c r="A38" t="s">
        <v>45</v>
      </c>
      <c r="C38" s="31" t="s">
        <v>867</v>
      </c>
      <c r="E38" s="33" t="s">
        <v>868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1204</v>
      </c>
      <c s="35" t="s">
        <v>4</v>
      </c>
      <c s="6" t="s">
        <v>1205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25.5">
      <c r="A41" s="35" t="s">
        <v>55</v>
      </c>
      <c r="E41" s="40" t="s">
        <v>1348</v>
      </c>
    </row>
    <row r="42" spans="1:5" ht="153">
      <c r="A42" t="s">
        <v>56</v>
      </c>
      <c r="E42" s="39" t="s">
        <v>1207</v>
      </c>
    </row>
    <row r="43" spans="1:16" ht="12.75">
      <c r="A43" t="s">
        <v>48</v>
      </c>
      <c s="34" t="s">
        <v>79</v>
      </c>
      <c s="34" t="s">
        <v>1349</v>
      </c>
      <c s="35" t="s">
        <v>4</v>
      </c>
      <c s="6" t="s">
        <v>1350</v>
      </c>
      <c s="36" t="s">
        <v>61</v>
      </c>
      <c s="37">
        <v>17.6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1130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38.25">
      <c r="A45" s="35" t="s">
        <v>55</v>
      </c>
      <c r="E45" s="40" t="s">
        <v>1351</v>
      </c>
    </row>
    <row r="46" spans="1:5" ht="255">
      <c r="A46" t="s">
        <v>56</v>
      </c>
      <c r="E46" s="39" t="s">
        <v>1231</v>
      </c>
    </row>
    <row r="47" spans="1:16" ht="12.75">
      <c r="A47" t="s">
        <v>48</v>
      </c>
      <c s="34" t="s">
        <v>84</v>
      </c>
      <c s="34" t="s">
        <v>1352</v>
      </c>
      <c s="35" t="s">
        <v>4</v>
      </c>
      <c s="6" t="s">
        <v>1353</v>
      </c>
      <c s="36" t="s">
        <v>61</v>
      </c>
      <c s="37">
        <v>214.5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1130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38.25">
      <c r="A49" s="35" t="s">
        <v>55</v>
      </c>
      <c r="E49" s="40" t="s">
        <v>1354</v>
      </c>
    </row>
    <row r="50" spans="1:5" ht="255">
      <c r="A50" t="s">
        <v>56</v>
      </c>
      <c r="E50" s="39" t="s">
        <v>872</v>
      </c>
    </row>
    <row r="51" spans="1:16" ht="12.75">
      <c r="A51" t="s">
        <v>48</v>
      </c>
      <c s="34" t="s">
        <v>87</v>
      </c>
      <c s="34" t="s">
        <v>1355</v>
      </c>
      <c s="35" t="s">
        <v>4</v>
      </c>
      <c s="6" t="s">
        <v>1356</v>
      </c>
      <c s="36" t="s">
        <v>102</v>
      </c>
      <c s="37">
        <v>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1130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1357</v>
      </c>
    </row>
    <row r="54" spans="1:5" ht="242.25">
      <c r="A54" t="s">
        <v>56</v>
      </c>
      <c r="E54" s="39" t="s">
        <v>1358</v>
      </c>
    </row>
    <row r="55" spans="1:16" ht="12.75">
      <c r="A55" t="s">
        <v>48</v>
      </c>
      <c s="34" t="s">
        <v>90</v>
      </c>
      <c s="34" t="s">
        <v>1359</v>
      </c>
      <c s="35" t="s">
        <v>4</v>
      </c>
      <c s="6" t="s">
        <v>1360</v>
      </c>
      <c s="36" t="s">
        <v>102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1130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38.25">
      <c r="A57" s="35" t="s">
        <v>55</v>
      </c>
      <c r="E57" s="40" t="s">
        <v>1361</v>
      </c>
    </row>
    <row r="58" spans="1:5" ht="89.25">
      <c r="A58" t="s">
        <v>56</v>
      </c>
      <c r="E58" s="39" t="s">
        <v>876</v>
      </c>
    </row>
    <row r="59" spans="1:13" ht="12.75">
      <c r="A59" t="s">
        <v>45</v>
      </c>
      <c r="C59" s="31" t="s">
        <v>1362</v>
      </c>
      <c r="E59" s="33" t="s">
        <v>1363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93</v>
      </c>
      <c s="34" t="s">
        <v>1364</v>
      </c>
      <c s="35" t="s">
        <v>4</v>
      </c>
      <c s="6" t="s">
        <v>1365</v>
      </c>
      <c s="36" t="s">
        <v>102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577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25.5">
      <c r="A62" s="35" t="s">
        <v>55</v>
      </c>
      <c r="E62" s="40" t="s">
        <v>1366</v>
      </c>
    </row>
    <row r="63" spans="1:5" ht="191.25">
      <c r="A63" t="s">
        <v>56</v>
      </c>
      <c r="E63" s="39" t="s">
        <v>1367</v>
      </c>
    </row>
    <row r="64" spans="1:13" ht="12.75">
      <c r="A64" t="s">
        <v>45</v>
      </c>
      <c r="C64" s="31" t="s">
        <v>1368</v>
      </c>
      <c r="E64" s="33" t="s">
        <v>1369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95</v>
      </c>
      <c s="34" t="s">
        <v>1370</v>
      </c>
      <c s="35" t="s">
        <v>4</v>
      </c>
      <c s="6" t="s">
        <v>1371</v>
      </c>
      <c s="36" t="s">
        <v>742</v>
      </c>
      <c s="37">
        <v>843.319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577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1372</v>
      </c>
    </row>
    <row r="68" spans="1:5" ht="89.25">
      <c r="A68" t="s">
        <v>56</v>
      </c>
      <c r="E68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COUNTIFS(L8:L95,"=0",A8:A95,"P")+COUNTIFS(L8:L95,"",A8:A95,"P")+SUM(Q8:Q95)</f>
      </c>
    </row>
    <row r="8" spans="1:13" ht="12.75">
      <c r="A8" t="s">
        <v>43</v>
      </c>
      <c r="C8" s="28" t="s">
        <v>1376</v>
      </c>
      <c r="E8" s="30" t="s">
        <v>1375</v>
      </c>
      <c r="J8" s="29">
        <f>0+J9+J22+J39+J56+J89+J94</f>
      </c>
      <c s="29">
        <f>0+K9+K22+K39+K56+K89+K94</f>
      </c>
      <c s="29">
        <f>0+L9+L22+L39+L56+L89+L94</f>
      </c>
      <c s="29">
        <f>0+M9+M22+M39+M56+M89+M94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995</v>
      </c>
      <c s="35" t="s">
        <v>4</v>
      </c>
      <c s="6" t="s">
        <v>996</v>
      </c>
      <c s="36" t="s">
        <v>576</v>
      </c>
      <c s="37">
        <v>16.355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1377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1378</v>
      </c>
      <c s="35" t="s">
        <v>4</v>
      </c>
      <c s="6" t="s">
        <v>1379</v>
      </c>
      <c s="36" t="s">
        <v>576</v>
      </c>
      <c s="37">
        <v>0.576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1380</v>
      </c>
    </row>
    <row r="17" spans="1:5" ht="140.25">
      <c r="A17" t="s">
        <v>56</v>
      </c>
      <c r="E17" s="39" t="s">
        <v>579</v>
      </c>
    </row>
    <row r="18" spans="1:16" ht="12.75">
      <c r="A18" t="s">
        <v>48</v>
      </c>
      <c s="34" t="s">
        <v>25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1139</v>
      </c>
    </row>
    <row r="22" spans="1:13" ht="12.75">
      <c r="A22" t="s">
        <v>45</v>
      </c>
      <c r="C22" s="31" t="s">
        <v>810</v>
      </c>
      <c r="E22" s="33" t="s">
        <v>811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25.5">
      <c r="A23" t="s">
        <v>48</v>
      </c>
      <c s="34" t="s">
        <v>62</v>
      </c>
      <c s="34" t="s">
        <v>806</v>
      </c>
      <c s="35" t="s">
        <v>4</v>
      </c>
      <c s="6" t="s">
        <v>807</v>
      </c>
      <c s="36" t="s">
        <v>576</v>
      </c>
      <c s="37">
        <v>150.314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38.25">
      <c r="A25" s="35" t="s">
        <v>55</v>
      </c>
      <c r="E25" s="40" t="s">
        <v>1381</v>
      </c>
    </row>
    <row r="26" spans="1:5" ht="140.25">
      <c r="A26" t="s">
        <v>56</v>
      </c>
      <c r="E26" s="39" t="s">
        <v>579</v>
      </c>
    </row>
    <row r="27" spans="1:16" ht="12.75">
      <c r="A27" t="s">
        <v>48</v>
      </c>
      <c s="34" t="s">
        <v>66</v>
      </c>
      <c s="34" t="s">
        <v>816</v>
      </c>
      <c s="35" t="s">
        <v>4</v>
      </c>
      <c s="6" t="s">
        <v>817</v>
      </c>
      <c s="36" t="s">
        <v>52</v>
      </c>
      <c s="37">
        <v>143.88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38.25">
      <c r="A29" s="35" t="s">
        <v>55</v>
      </c>
      <c r="E29" s="40" t="s">
        <v>1382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69</v>
      </c>
      <c s="34" t="s">
        <v>820</v>
      </c>
      <c s="35" t="s">
        <v>4</v>
      </c>
      <c s="6" t="s">
        <v>821</v>
      </c>
      <c s="36" t="s">
        <v>52</v>
      </c>
      <c s="37">
        <v>4.289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63.75">
      <c r="A33" s="35" t="s">
        <v>55</v>
      </c>
      <c r="E33" s="40" t="s">
        <v>1383</v>
      </c>
    </row>
    <row r="34" spans="1:5" ht="318.75">
      <c r="A34" t="s">
        <v>56</v>
      </c>
      <c r="E34" s="39" t="s">
        <v>819</v>
      </c>
    </row>
    <row r="35" spans="1:16" ht="12.75">
      <c r="A35" t="s">
        <v>48</v>
      </c>
      <c s="34" t="s">
        <v>72</v>
      </c>
      <c s="34" t="s">
        <v>825</v>
      </c>
      <c s="35" t="s">
        <v>4</v>
      </c>
      <c s="6" t="s">
        <v>826</v>
      </c>
      <c s="36" t="s">
        <v>52</v>
      </c>
      <c s="37">
        <v>120.12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14.75">
      <c r="A37" s="35" t="s">
        <v>55</v>
      </c>
      <c r="E37" s="40" t="s">
        <v>1384</v>
      </c>
    </row>
    <row r="38" spans="1:5" ht="229.5">
      <c r="A38" t="s">
        <v>56</v>
      </c>
      <c r="E38" s="39" t="s">
        <v>828</v>
      </c>
    </row>
    <row r="39" spans="1:13" ht="12.75">
      <c r="A39" t="s">
        <v>45</v>
      </c>
      <c r="C39" s="31" t="s">
        <v>867</v>
      </c>
      <c r="E39" s="33" t="s">
        <v>868</v>
      </c>
      <c r="J39" s="32">
        <f>0</f>
      </c>
      <c s="32">
        <f>0</f>
      </c>
      <c s="32">
        <f>0+L40+L44+L48+L52</f>
      </c>
      <c s="32">
        <f>0+M40+M44+M48+M52</f>
      </c>
    </row>
    <row r="40" spans="1:16" ht="12.75">
      <c r="A40" t="s">
        <v>48</v>
      </c>
      <c s="34" t="s">
        <v>75</v>
      </c>
      <c s="34" t="s">
        <v>1204</v>
      </c>
      <c s="35" t="s">
        <v>4</v>
      </c>
      <c s="6" t="s">
        <v>1205</v>
      </c>
      <c s="36" t="s">
        <v>102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1348</v>
      </c>
    </row>
    <row r="43" spans="1:5" ht="153">
      <c r="A43" t="s">
        <v>56</v>
      </c>
      <c r="E43" s="39" t="s">
        <v>1207</v>
      </c>
    </row>
    <row r="44" spans="1:16" ht="12.75">
      <c r="A44" t="s">
        <v>48</v>
      </c>
      <c s="34" t="s">
        <v>79</v>
      </c>
      <c s="34" t="s">
        <v>1349</v>
      </c>
      <c s="35" t="s">
        <v>4</v>
      </c>
      <c s="6" t="s">
        <v>1350</v>
      </c>
      <c s="36" t="s">
        <v>61</v>
      </c>
      <c s="37">
        <v>226.6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1385</v>
      </c>
    </row>
    <row r="47" spans="1:5" ht="255">
      <c r="A47" t="s">
        <v>56</v>
      </c>
      <c r="E47" s="39" t="s">
        <v>1231</v>
      </c>
    </row>
    <row r="48" spans="1:16" ht="12.75">
      <c r="A48" t="s">
        <v>48</v>
      </c>
      <c s="34" t="s">
        <v>84</v>
      </c>
      <c s="34" t="s">
        <v>1355</v>
      </c>
      <c s="35" t="s">
        <v>4</v>
      </c>
      <c s="6" t="s">
        <v>1356</v>
      </c>
      <c s="36" t="s">
        <v>102</v>
      </c>
      <c s="37">
        <v>1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25.5">
      <c r="A50" s="35" t="s">
        <v>55</v>
      </c>
      <c r="E50" s="40" t="s">
        <v>1348</v>
      </c>
    </row>
    <row r="51" spans="1:5" ht="242.25">
      <c r="A51" t="s">
        <v>56</v>
      </c>
      <c r="E51" s="39" t="s">
        <v>1358</v>
      </c>
    </row>
    <row r="52" spans="1:16" ht="12.75">
      <c r="A52" t="s">
        <v>48</v>
      </c>
      <c s="34" t="s">
        <v>87</v>
      </c>
      <c s="34" t="s">
        <v>873</v>
      </c>
      <c s="35" t="s">
        <v>4</v>
      </c>
      <c s="6" t="s">
        <v>874</v>
      </c>
      <c s="36" t="s">
        <v>102</v>
      </c>
      <c s="37">
        <v>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1386</v>
      </c>
    </row>
    <row r="55" spans="1:5" ht="89.25">
      <c r="A55" t="s">
        <v>56</v>
      </c>
      <c r="E55" s="39" t="s">
        <v>876</v>
      </c>
    </row>
    <row r="56" spans="1:13" ht="12.75">
      <c r="A56" t="s">
        <v>45</v>
      </c>
      <c r="C56" s="31" t="s">
        <v>734</v>
      </c>
      <c r="E56" s="33" t="s">
        <v>735</v>
      </c>
      <c r="J56" s="32">
        <f>0</f>
      </c>
      <c s="32">
        <f>0</f>
      </c>
      <c s="32">
        <f>0+L57+L61+L65+L69+L73+L77+L81+L85</f>
      </c>
      <c s="32">
        <f>0+M57+M61+M65+M69+M73+M77+M81+M85</f>
      </c>
    </row>
    <row r="57" spans="1:16" ht="25.5">
      <c r="A57" t="s">
        <v>48</v>
      </c>
      <c s="34" t="s">
        <v>90</v>
      </c>
      <c s="34" t="s">
        <v>1232</v>
      </c>
      <c s="35" t="s">
        <v>4</v>
      </c>
      <c s="6" t="s">
        <v>1233</v>
      </c>
      <c s="36" t="s">
        <v>102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25.5">
      <c r="A59" s="35" t="s">
        <v>55</v>
      </c>
      <c r="E59" s="40" t="s">
        <v>1234</v>
      </c>
    </row>
    <row r="60" spans="1:5" ht="25.5">
      <c r="A60" t="s">
        <v>56</v>
      </c>
      <c r="E60" s="39" t="s">
        <v>1235</v>
      </c>
    </row>
    <row r="61" spans="1:16" ht="12.75">
      <c r="A61" t="s">
        <v>48</v>
      </c>
      <c s="34" t="s">
        <v>93</v>
      </c>
      <c s="34" t="s">
        <v>1236</v>
      </c>
      <c s="35" t="s">
        <v>4</v>
      </c>
      <c s="6" t="s">
        <v>1237</v>
      </c>
      <c s="36" t="s">
        <v>102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25.5">
      <c r="A63" s="35" t="s">
        <v>55</v>
      </c>
      <c r="E63" s="40" t="s">
        <v>1234</v>
      </c>
    </row>
    <row r="64" spans="1:5" ht="25.5">
      <c r="A64" t="s">
        <v>56</v>
      </c>
      <c r="E64" s="39" t="s">
        <v>1238</v>
      </c>
    </row>
    <row r="65" spans="1:16" ht="12.75">
      <c r="A65" t="s">
        <v>48</v>
      </c>
      <c s="34" t="s">
        <v>95</v>
      </c>
      <c s="34" t="s">
        <v>1239</v>
      </c>
      <c s="35" t="s">
        <v>4</v>
      </c>
      <c s="6" t="s">
        <v>1240</v>
      </c>
      <c s="36" t="s">
        <v>1241</v>
      </c>
      <c s="37">
        <v>42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38.25">
      <c r="A67" s="35" t="s">
        <v>55</v>
      </c>
      <c r="E67" s="40" t="s">
        <v>1387</v>
      </c>
    </row>
    <row r="68" spans="1:5" ht="25.5">
      <c r="A68" t="s">
        <v>56</v>
      </c>
      <c r="E68" s="39" t="s">
        <v>1243</v>
      </c>
    </row>
    <row r="69" spans="1:16" ht="12.75">
      <c r="A69" t="s">
        <v>48</v>
      </c>
      <c s="34" t="s">
        <v>99</v>
      </c>
      <c s="34" t="s">
        <v>1244</v>
      </c>
      <c s="35" t="s">
        <v>4</v>
      </c>
      <c s="6" t="s">
        <v>1245</v>
      </c>
      <c s="36" t="s">
        <v>102</v>
      </c>
      <c s="37">
        <v>25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1388</v>
      </c>
    </row>
    <row r="72" spans="1:5" ht="51">
      <c r="A72" t="s">
        <v>56</v>
      </c>
      <c r="E72" s="39" t="s">
        <v>1247</v>
      </c>
    </row>
    <row r="73" spans="1:16" ht="12.75">
      <c r="A73" t="s">
        <v>48</v>
      </c>
      <c s="34" t="s">
        <v>103</v>
      </c>
      <c s="34" t="s">
        <v>1248</v>
      </c>
      <c s="35" t="s">
        <v>4</v>
      </c>
      <c s="6" t="s">
        <v>1249</v>
      </c>
      <c s="36" t="s">
        <v>102</v>
      </c>
      <c s="37">
        <v>25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25.5">
      <c r="A75" s="35" t="s">
        <v>55</v>
      </c>
      <c r="E75" s="40" t="s">
        <v>1389</v>
      </c>
    </row>
    <row r="76" spans="1:5" ht="63.75">
      <c r="A76" t="s">
        <v>56</v>
      </c>
      <c r="E76" s="39" t="s">
        <v>1251</v>
      </c>
    </row>
    <row r="77" spans="1:16" ht="12.75">
      <c r="A77" t="s">
        <v>48</v>
      </c>
      <c s="34" t="s">
        <v>106</v>
      </c>
      <c s="34" t="s">
        <v>1252</v>
      </c>
      <c s="35" t="s">
        <v>4</v>
      </c>
      <c s="6" t="s">
        <v>1253</v>
      </c>
      <c s="36" t="s">
        <v>102</v>
      </c>
      <c s="37">
        <v>25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1130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38.25">
      <c r="A79" s="35" t="s">
        <v>55</v>
      </c>
      <c r="E79" s="40" t="s">
        <v>1388</v>
      </c>
    </row>
    <row r="80" spans="1:5" ht="25.5">
      <c r="A80" t="s">
        <v>56</v>
      </c>
      <c r="E80" s="39" t="s">
        <v>1254</v>
      </c>
    </row>
    <row r="81" spans="1:16" ht="12.75">
      <c r="A81" t="s">
        <v>48</v>
      </c>
      <c s="34" t="s">
        <v>109</v>
      </c>
      <c s="34" t="s">
        <v>1255</v>
      </c>
      <c s="35" t="s">
        <v>4</v>
      </c>
      <c s="6" t="s">
        <v>1256</v>
      </c>
      <c s="36" t="s">
        <v>1241</v>
      </c>
      <c s="37">
        <v>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1130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38.25">
      <c r="A83" s="35" t="s">
        <v>55</v>
      </c>
      <c r="E83" s="40" t="s">
        <v>1390</v>
      </c>
    </row>
    <row r="84" spans="1:5" ht="25.5">
      <c r="A84" t="s">
        <v>56</v>
      </c>
      <c r="E84" s="39" t="s">
        <v>1258</v>
      </c>
    </row>
    <row r="85" spans="1:16" ht="12.75">
      <c r="A85" t="s">
        <v>48</v>
      </c>
      <c s="34" t="s">
        <v>112</v>
      </c>
      <c s="34" t="s">
        <v>1391</v>
      </c>
      <c s="35" t="s">
        <v>4</v>
      </c>
      <c s="6" t="s">
        <v>1392</v>
      </c>
      <c s="36" t="s">
        <v>61</v>
      </c>
      <c s="37">
        <v>218.988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577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25.5">
      <c r="A87" s="35" t="s">
        <v>55</v>
      </c>
      <c r="E87" s="40" t="s">
        <v>1393</v>
      </c>
    </row>
    <row r="88" spans="1:5" ht="76.5">
      <c r="A88" t="s">
        <v>56</v>
      </c>
      <c r="E88" s="39" t="s">
        <v>1286</v>
      </c>
    </row>
    <row r="89" spans="1:13" ht="12.75">
      <c r="A89" t="s">
        <v>45</v>
      </c>
      <c r="C89" s="31" t="s">
        <v>1362</v>
      </c>
      <c r="E89" s="33" t="s">
        <v>1363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48</v>
      </c>
      <c s="34" t="s">
        <v>115</v>
      </c>
      <c s="34" t="s">
        <v>1364</v>
      </c>
      <c s="35" t="s">
        <v>4</v>
      </c>
      <c s="6" t="s">
        <v>1365</v>
      </c>
      <c s="36" t="s">
        <v>102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577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76.5">
      <c r="A92" s="35" t="s">
        <v>55</v>
      </c>
      <c r="E92" s="40" t="s">
        <v>1394</v>
      </c>
    </row>
    <row r="93" spans="1:5" ht="191.25">
      <c r="A93" t="s">
        <v>56</v>
      </c>
      <c r="E93" s="39" t="s">
        <v>1367</v>
      </c>
    </row>
    <row r="94" spans="1:13" ht="12.75">
      <c r="A94" t="s">
        <v>45</v>
      </c>
      <c r="C94" s="31" t="s">
        <v>1368</v>
      </c>
      <c r="E94" s="33" t="s">
        <v>1369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48</v>
      </c>
      <c s="34" t="s">
        <v>118</v>
      </c>
      <c s="34" t="s">
        <v>1370</v>
      </c>
      <c s="35" t="s">
        <v>4</v>
      </c>
      <c s="6" t="s">
        <v>1371</v>
      </c>
      <c s="36" t="s">
        <v>742</v>
      </c>
      <c s="37">
        <v>827.904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577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25.5">
      <c r="A97" s="35" t="s">
        <v>55</v>
      </c>
      <c r="E97" s="40" t="s">
        <v>1395</v>
      </c>
    </row>
    <row r="98" spans="1:5" ht="89.25">
      <c r="A98" t="s">
        <v>56</v>
      </c>
      <c r="E98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COUNTIFS(L8:L61,"=0",A8:A61,"P")+COUNTIFS(L8:L61,"",A8:A61,"P")+SUM(Q8:Q61)</f>
      </c>
    </row>
    <row r="8" spans="1:13" ht="12.75">
      <c r="A8" t="s">
        <v>43</v>
      </c>
      <c r="C8" s="28" t="s">
        <v>1398</v>
      </c>
      <c r="E8" s="30" t="s">
        <v>1397</v>
      </c>
      <c r="J8" s="29">
        <f>0+J9+J34+J43+J60</f>
      </c>
      <c s="29">
        <f>0+K9+K34+K43+K60</f>
      </c>
      <c s="29">
        <f>0+L9+L34+L43+L60</f>
      </c>
      <c s="29">
        <f>0+M9+M34+M43+M60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3062.29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14.75">
      <c r="A12" s="35" t="s">
        <v>55</v>
      </c>
      <c r="E12" s="40" t="s">
        <v>1399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1151</v>
      </c>
      <c s="35" t="s">
        <v>4</v>
      </c>
      <c s="6" t="s">
        <v>1152</v>
      </c>
      <c s="36" t="s">
        <v>52</v>
      </c>
      <c s="37">
        <v>1650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1400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816</v>
      </c>
      <c s="35" t="s">
        <v>4</v>
      </c>
      <c s="6" t="s">
        <v>817</v>
      </c>
      <c s="36" t="s">
        <v>52</v>
      </c>
      <c s="37">
        <v>46.86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38.25">
      <c r="A24" s="35" t="s">
        <v>55</v>
      </c>
      <c r="E24" s="40" t="s">
        <v>1401</v>
      </c>
    </row>
    <row r="25" spans="1:5" ht="318.75">
      <c r="A25" t="s">
        <v>56</v>
      </c>
      <c r="E25" s="39" t="s">
        <v>819</v>
      </c>
    </row>
    <row r="26" spans="1:16" ht="12.75">
      <c r="A26" t="s">
        <v>48</v>
      </c>
      <c s="34" t="s">
        <v>66</v>
      </c>
      <c s="34" t="s">
        <v>820</v>
      </c>
      <c s="35" t="s">
        <v>4</v>
      </c>
      <c s="6" t="s">
        <v>821</v>
      </c>
      <c s="36" t="s">
        <v>52</v>
      </c>
      <c s="37">
        <v>4.412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25.5">
      <c r="A28" s="35" t="s">
        <v>55</v>
      </c>
      <c r="E28" s="40" t="s">
        <v>1402</v>
      </c>
    </row>
    <row r="29" spans="1:5" ht="318.75">
      <c r="A29" t="s">
        <v>56</v>
      </c>
      <c r="E29" s="39" t="s">
        <v>819</v>
      </c>
    </row>
    <row r="30" spans="1:16" ht="12.75">
      <c r="A30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1834.36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14.75">
      <c r="A32" s="35" t="s">
        <v>55</v>
      </c>
      <c r="E32" s="40" t="s">
        <v>1403</v>
      </c>
    </row>
    <row r="33" spans="1:5" ht="229.5">
      <c r="A33" t="s">
        <v>56</v>
      </c>
      <c r="E33" s="39" t="s">
        <v>828</v>
      </c>
    </row>
    <row r="34" spans="1:13" ht="12.75">
      <c r="A34" t="s">
        <v>45</v>
      </c>
      <c r="C34" s="31" t="s">
        <v>833</v>
      </c>
      <c r="E34" s="33" t="s">
        <v>834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48</v>
      </c>
      <c s="34" t="s">
        <v>72</v>
      </c>
      <c s="34" t="s">
        <v>1404</v>
      </c>
      <c s="35" t="s">
        <v>4</v>
      </c>
      <c s="6" t="s">
        <v>1405</v>
      </c>
      <c s="36" t="s">
        <v>742</v>
      </c>
      <c s="37">
        <v>96.8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1130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38.25">
      <c r="A37" s="35" t="s">
        <v>55</v>
      </c>
      <c r="E37" s="40" t="s">
        <v>1406</v>
      </c>
    </row>
    <row r="38" spans="1:5" ht="114.75">
      <c r="A38" t="s">
        <v>56</v>
      </c>
      <c r="E38" s="39" t="s">
        <v>1407</v>
      </c>
    </row>
    <row r="39" spans="1:16" ht="12.75">
      <c r="A39" t="s">
        <v>48</v>
      </c>
      <c s="34" t="s">
        <v>75</v>
      </c>
      <c s="34" t="s">
        <v>1408</v>
      </c>
      <c s="35" t="s">
        <v>4</v>
      </c>
      <c s="6" t="s">
        <v>1409</v>
      </c>
      <c s="36" t="s">
        <v>52</v>
      </c>
      <c s="37">
        <v>77.44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1410</v>
      </c>
    </row>
    <row r="42" spans="1:5" ht="38.25">
      <c r="A42" t="s">
        <v>56</v>
      </c>
      <c r="E42" s="39" t="s">
        <v>918</v>
      </c>
    </row>
    <row r="43" spans="1:13" ht="12.75">
      <c r="A43" t="s">
        <v>45</v>
      </c>
      <c r="C43" s="31" t="s">
        <v>867</v>
      </c>
      <c r="E43" s="33" t="s">
        <v>868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48</v>
      </c>
      <c s="34" t="s">
        <v>79</v>
      </c>
      <c s="34" t="s">
        <v>1411</v>
      </c>
      <c s="35" t="s">
        <v>4</v>
      </c>
      <c s="6" t="s">
        <v>1412</v>
      </c>
      <c s="36" t="s">
        <v>102</v>
      </c>
      <c s="37">
        <v>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1413</v>
      </c>
    </row>
    <row r="47" spans="1:5" ht="153">
      <c r="A47" t="s">
        <v>56</v>
      </c>
      <c r="E47" s="39" t="s">
        <v>1207</v>
      </c>
    </row>
    <row r="48" spans="1:16" ht="12.75">
      <c r="A48" t="s">
        <v>48</v>
      </c>
      <c s="34" t="s">
        <v>84</v>
      </c>
      <c s="34" t="s">
        <v>1352</v>
      </c>
      <c s="35" t="s">
        <v>4</v>
      </c>
      <c s="6" t="s">
        <v>1353</v>
      </c>
      <c s="36" t="s">
        <v>61</v>
      </c>
      <c s="37">
        <v>129.8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1130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02">
      <c r="A50" s="35" t="s">
        <v>55</v>
      </c>
      <c r="E50" s="40" t="s">
        <v>1414</v>
      </c>
    </row>
    <row r="51" spans="1:5" ht="255">
      <c r="A51" t="s">
        <v>56</v>
      </c>
      <c r="E51" s="39" t="s">
        <v>872</v>
      </c>
    </row>
    <row r="52" spans="1:16" ht="12.75">
      <c r="A52" t="s">
        <v>48</v>
      </c>
      <c s="34" t="s">
        <v>87</v>
      </c>
      <c s="34" t="s">
        <v>1355</v>
      </c>
      <c s="35" t="s">
        <v>4</v>
      </c>
      <c s="6" t="s">
        <v>1356</v>
      </c>
      <c s="36" t="s">
        <v>102</v>
      </c>
      <c s="37">
        <v>3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1130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25.5">
      <c r="A54" s="35" t="s">
        <v>55</v>
      </c>
      <c r="E54" s="40" t="s">
        <v>1357</v>
      </c>
    </row>
    <row r="55" spans="1:5" ht="242.25">
      <c r="A55" t="s">
        <v>56</v>
      </c>
      <c r="E55" s="39" t="s">
        <v>1358</v>
      </c>
    </row>
    <row r="56" spans="1:16" ht="12.75">
      <c r="A56" t="s">
        <v>48</v>
      </c>
      <c s="34" t="s">
        <v>90</v>
      </c>
      <c s="34" t="s">
        <v>1415</v>
      </c>
      <c s="35" t="s">
        <v>4</v>
      </c>
      <c s="6" t="s">
        <v>1416</v>
      </c>
      <c s="36" t="s">
        <v>102</v>
      </c>
      <c s="37">
        <v>244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25.5">
      <c r="A58" s="35" t="s">
        <v>55</v>
      </c>
      <c r="E58" s="40" t="s">
        <v>1417</v>
      </c>
    </row>
    <row r="59" spans="1:5" ht="12.75">
      <c r="A59" t="s">
        <v>56</v>
      </c>
      <c r="E59" s="39" t="s">
        <v>4</v>
      </c>
    </row>
    <row r="60" spans="1:13" ht="12.75">
      <c r="A60" t="s">
        <v>45</v>
      </c>
      <c r="C60" s="31" t="s">
        <v>1368</v>
      </c>
      <c r="E60" s="33" t="s">
        <v>1369</v>
      </c>
      <c r="J60" s="32">
        <f>0</f>
      </c>
      <c s="32">
        <f>0</f>
      </c>
      <c s="32">
        <f>0+L61</f>
      </c>
      <c s="32">
        <f>0+M61</f>
      </c>
    </row>
    <row r="61" spans="1:16" ht="12.75">
      <c r="A61" t="s">
        <v>48</v>
      </c>
      <c s="34" t="s">
        <v>93</v>
      </c>
      <c s="34" t="s">
        <v>1370</v>
      </c>
      <c s="35" t="s">
        <v>4</v>
      </c>
      <c s="6" t="s">
        <v>1371</v>
      </c>
      <c s="36" t="s">
        <v>742</v>
      </c>
      <c s="37">
        <v>552.167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577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76.5">
      <c r="A63" s="35" t="s">
        <v>55</v>
      </c>
      <c r="E63" s="40" t="s">
        <v>1418</v>
      </c>
    </row>
    <row r="64" spans="1:5" ht="89.25">
      <c r="A64" t="s">
        <v>56</v>
      </c>
      <c r="E64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COUNTIFS(L8:L82,"=0",A8:A82,"P")+COUNTIFS(L8:L82,"",A8:A82,"P")+SUM(Q8:Q82)</f>
      </c>
    </row>
    <row r="8" spans="1:13" ht="12.75">
      <c r="A8" t="s">
        <v>43</v>
      </c>
      <c r="C8" s="28" t="s">
        <v>1421</v>
      </c>
      <c r="E8" s="30" t="s">
        <v>1420</v>
      </c>
      <c r="J8" s="29">
        <f>0+J9+J34+J39+J48+J81</f>
      </c>
      <c s="29">
        <f>0+K9+K34+K39+K48+K81</f>
      </c>
      <c s="29">
        <f>0+L9+L34+L39+L48+L81</f>
      </c>
      <c s="29">
        <f>0+M9+M34+M39+M48+M81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33.66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1422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1151</v>
      </c>
      <c s="35" t="s">
        <v>4</v>
      </c>
      <c s="6" t="s">
        <v>1152</v>
      </c>
      <c s="36" t="s">
        <v>52</v>
      </c>
      <c s="37">
        <v>18.7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1423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1340</v>
      </c>
      <c s="35" t="s">
        <v>4</v>
      </c>
      <c s="6" t="s">
        <v>1341</v>
      </c>
      <c s="36" t="s">
        <v>61</v>
      </c>
      <c s="37">
        <v>20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1424</v>
      </c>
    </row>
    <row r="25" spans="1:5" ht="25.5">
      <c r="A25" t="s">
        <v>56</v>
      </c>
      <c r="E25" s="39" t="s">
        <v>1343</v>
      </c>
    </row>
    <row r="26" spans="1:16" ht="12.75">
      <c r="A26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13.378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02">
      <c r="A28" s="35" t="s">
        <v>55</v>
      </c>
      <c r="E28" s="40" t="s">
        <v>1425</v>
      </c>
    </row>
    <row r="29" spans="1:5" ht="229.5">
      <c r="A29" t="s">
        <v>56</v>
      </c>
      <c r="E29" s="39" t="s">
        <v>828</v>
      </c>
    </row>
    <row r="30" spans="1:16" ht="12.75">
      <c r="A30" t="s">
        <v>48</v>
      </c>
      <c s="34" t="s">
        <v>69</v>
      </c>
      <c s="34" t="s">
        <v>1426</v>
      </c>
      <c s="35" t="s">
        <v>4</v>
      </c>
      <c s="6" t="s">
        <v>1427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1428</v>
      </c>
    </row>
    <row r="33" spans="1:5" ht="204">
      <c r="A33" t="s">
        <v>56</v>
      </c>
      <c r="E33" s="39" t="s">
        <v>1429</v>
      </c>
    </row>
    <row r="34" spans="1:13" ht="12.75">
      <c r="A34" t="s">
        <v>45</v>
      </c>
      <c r="C34" s="31" t="s">
        <v>850</v>
      </c>
      <c r="E34" s="33" t="s">
        <v>851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1211</v>
      </c>
      <c s="35" t="s">
        <v>4</v>
      </c>
      <c s="6" t="s">
        <v>1212</v>
      </c>
      <c s="36" t="s">
        <v>52</v>
      </c>
      <c s="37">
        <v>3.3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1430</v>
      </c>
    </row>
    <row r="38" spans="1:5" ht="369.75">
      <c r="A38" t="s">
        <v>56</v>
      </c>
      <c r="E38" s="39" t="s">
        <v>855</v>
      </c>
    </row>
    <row r="39" spans="1:13" ht="12.75">
      <c r="A39" t="s">
        <v>45</v>
      </c>
      <c r="C39" s="31" t="s">
        <v>867</v>
      </c>
      <c r="E39" s="33" t="s">
        <v>868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1349</v>
      </c>
      <c s="35" t="s">
        <v>4</v>
      </c>
      <c s="6" t="s">
        <v>1350</v>
      </c>
      <c s="36" t="s">
        <v>61</v>
      </c>
      <c s="37">
        <v>19.8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1431</v>
      </c>
    </row>
    <row r="43" spans="1:5" ht="255">
      <c r="A43" t="s">
        <v>56</v>
      </c>
      <c r="E43" s="39" t="s">
        <v>1231</v>
      </c>
    </row>
    <row r="44" spans="1:16" ht="12.75">
      <c r="A44" t="s">
        <v>48</v>
      </c>
      <c s="34" t="s">
        <v>79</v>
      </c>
      <c s="34" t="s">
        <v>1359</v>
      </c>
      <c s="35" t="s">
        <v>4</v>
      </c>
      <c s="6" t="s">
        <v>1360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1432</v>
      </c>
    </row>
    <row r="47" spans="1:5" ht="89.25">
      <c r="A47" t="s">
        <v>56</v>
      </c>
      <c r="E47" s="39" t="s">
        <v>876</v>
      </c>
    </row>
    <row r="48" spans="1:13" ht="12.75">
      <c r="A48" t="s">
        <v>45</v>
      </c>
      <c r="C48" s="31" t="s">
        <v>734</v>
      </c>
      <c r="E48" s="33" t="s">
        <v>735</v>
      </c>
      <c r="J48" s="32">
        <f>0</f>
      </c>
      <c s="32">
        <f>0</f>
      </c>
      <c s="32">
        <f>0+L49+L53+L57+L61+L65+L69+L73+L77</f>
      </c>
      <c s="32">
        <f>0+M49+M53+M57+M61+M65+M69+M73+M77</f>
      </c>
    </row>
    <row r="49" spans="1:16" ht="25.5">
      <c r="A49" t="s">
        <v>48</v>
      </c>
      <c s="34" t="s">
        <v>84</v>
      </c>
      <c s="34" t="s">
        <v>1232</v>
      </c>
      <c s="35" t="s">
        <v>4</v>
      </c>
      <c s="6" t="s">
        <v>1233</v>
      </c>
      <c s="36" t="s">
        <v>102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1234</v>
      </c>
    </row>
    <row r="52" spans="1:5" ht="25.5">
      <c r="A52" t="s">
        <v>56</v>
      </c>
      <c r="E52" s="39" t="s">
        <v>1235</v>
      </c>
    </row>
    <row r="53" spans="1:16" ht="12.75">
      <c r="A53" t="s">
        <v>48</v>
      </c>
      <c s="34" t="s">
        <v>87</v>
      </c>
      <c s="34" t="s">
        <v>1236</v>
      </c>
      <c s="35" t="s">
        <v>4</v>
      </c>
      <c s="6" t="s">
        <v>1237</v>
      </c>
      <c s="36" t="s">
        <v>102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1130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25.5">
      <c r="A55" s="35" t="s">
        <v>55</v>
      </c>
      <c r="E55" s="40" t="s">
        <v>1234</v>
      </c>
    </row>
    <row r="56" spans="1:5" ht="25.5">
      <c r="A56" t="s">
        <v>56</v>
      </c>
      <c r="E56" s="39" t="s">
        <v>1238</v>
      </c>
    </row>
    <row r="57" spans="1:16" ht="12.75">
      <c r="A57" t="s">
        <v>48</v>
      </c>
      <c s="34" t="s">
        <v>90</v>
      </c>
      <c s="34" t="s">
        <v>1239</v>
      </c>
      <c s="35" t="s">
        <v>4</v>
      </c>
      <c s="6" t="s">
        <v>1240</v>
      </c>
      <c s="36" t="s">
        <v>1241</v>
      </c>
      <c s="37">
        <v>28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1130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38.25">
      <c r="A59" s="35" t="s">
        <v>55</v>
      </c>
      <c r="E59" s="40" t="s">
        <v>1433</v>
      </c>
    </row>
    <row r="60" spans="1:5" ht="25.5">
      <c r="A60" t="s">
        <v>56</v>
      </c>
      <c r="E60" s="39" t="s">
        <v>1243</v>
      </c>
    </row>
    <row r="61" spans="1:16" ht="12.75">
      <c r="A61" t="s">
        <v>48</v>
      </c>
      <c s="34" t="s">
        <v>93</v>
      </c>
      <c s="34" t="s">
        <v>1244</v>
      </c>
      <c s="35" t="s">
        <v>4</v>
      </c>
      <c s="6" t="s">
        <v>1245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1130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38.25">
      <c r="A63" s="35" t="s">
        <v>55</v>
      </c>
      <c r="E63" s="40" t="s">
        <v>1246</v>
      </c>
    </row>
    <row r="64" spans="1:5" ht="51">
      <c r="A64" t="s">
        <v>56</v>
      </c>
      <c r="E64" s="39" t="s">
        <v>1247</v>
      </c>
    </row>
    <row r="65" spans="1:16" ht="12.75">
      <c r="A65" t="s">
        <v>48</v>
      </c>
      <c s="34" t="s">
        <v>95</v>
      </c>
      <c s="34" t="s">
        <v>1248</v>
      </c>
      <c s="35" t="s">
        <v>4</v>
      </c>
      <c s="6" t="s">
        <v>1249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1130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25.5">
      <c r="A67" s="35" t="s">
        <v>55</v>
      </c>
      <c r="E67" s="40" t="s">
        <v>1250</v>
      </c>
    </row>
    <row r="68" spans="1:5" ht="63.75">
      <c r="A68" t="s">
        <v>56</v>
      </c>
      <c r="E68" s="39" t="s">
        <v>1251</v>
      </c>
    </row>
    <row r="69" spans="1:16" ht="12.75">
      <c r="A69" t="s">
        <v>48</v>
      </c>
      <c s="34" t="s">
        <v>99</v>
      </c>
      <c s="34" t="s">
        <v>1252</v>
      </c>
      <c s="35" t="s">
        <v>4</v>
      </c>
      <c s="6" t="s">
        <v>1253</v>
      </c>
      <c s="36" t="s">
        <v>102</v>
      </c>
      <c s="37">
        <v>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1130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38.25">
      <c r="A71" s="35" t="s">
        <v>55</v>
      </c>
      <c r="E71" s="40" t="s">
        <v>1246</v>
      </c>
    </row>
    <row r="72" spans="1:5" ht="25.5">
      <c r="A72" t="s">
        <v>56</v>
      </c>
      <c r="E72" s="39" t="s">
        <v>1254</v>
      </c>
    </row>
    <row r="73" spans="1:16" ht="12.75">
      <c r="A73" t="s">
        <v>48</v>
      </c>
      <c s="34" t="s">
        <v>103</v>
      </c>
      <c s="34" t="s">
        <v>1255</v>
      </c>
      <c s="35" t="s">
        <v>4</v>
      </c>
      <c s="6" t="s">
        <v>1256</v>
      </c>
      <c s="36" t="s">
        <v>1241</v>
      </c>
      <c s="37">
        <v>56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1130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38.25">
      <c r="A75" s="35" t="s">
        <v>55</v>
      </c>
      <c r="E75" s="40" t="s">
        <v>1434</v>
      </c>
    </row>
    <row r="76" spans="1:5" ht="25.5">
      <c r="A76" t="s">
        <v>56</v>
      </c>
      <c r="E76" s="39" t="s">
        <v>1258</v>
      </c>
    </row>
    <row r="77" spans="1:16" ht="12.75">
      <c r="A77" t="s">
        <v>48</v>
      </c>
      <c s="34" t="s">
        <v>106</v>
      </c>
      <c s="34" t="s">
        <v>1283</v>
      </c>
      <c s="35" t="s">
        <v>4</v>
      </c>
      <c s="6" t="s">
        <v>1284</v>
      </c>
      <c s="36" t="s">
        <v>61</v>
      </c>
      <c s="37">
        <v>34.1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577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25.5">
      <c r="A79" s="35" t="s">
        <v>55</v>
      </c>
      <c r="E79" s="40" t="s">
        <v>1285</v>
      </c>
    </row>
    <row r="80" spans="1:5" ht="76.5">
      <c r="A80" t="s">
        <v>56</v>
      </c>
      <c r="E80" s="39" t="s">
        <v>1286</v>
      </c>
    </row>
    <row r="81" spans="1:13" ht="12.75">
      <c r="A81" t="s">
        <v>45</v>
      </c>
      <c r="C81" s="31" t="s">
        <v>1368</v>
      </c>
      <c r="E81" s="33" t="s">
        <v>1369</v>
      </c>
      <c r="J81" s="32">
        <f>0</f>
      </c>
      <c s="32">
        <f>0</f>
      </c>
      <c s="32">
        <f>0+L82</f>
      </c>
      <c s="32">
        <f>0+M82</f>
      </c>
    </row>
    <row r="82" spans="1:16" ht="12.75">
      <c r="A82" t="s">
        <v>48</v>
      </c>
      <c s="34" t="s">
        <v>109</v>
      </c>
      <c s="34" t="s">
        <v>1370</v>
      </c>
      <c s="35" t="s">
        <v>4</v>
      </c>
      <c s="6" t="s">
        <v>1371</v>
      </c>
      <c s="36" t="s">
        <v>742</v>
      </c>
      <c s="37">
        <v>150.731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577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63.75">
      <c r="A84" s="35" t="s">
        <v>55</v>
      </c>
      <c r="E84" s="40" t="s">
        <v>1435</v>
      </c>
    </row>
    <row r="85" spans="1:5" ht="89.25">
      <c r="A85" t="s">
        <v>56</v>
      </c>
      <c r="E85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1330</v>
      </c>
      <c s="41">
        <f>Rekapitulace!C35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1330</v>
      </c>
      <c r="E4" s="26" t="s">
        <v>1331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COUNTIFS(L8:L59,"=0",A8:A59,"P")+COUNTIFS(L8:L59,"",A8:A59,"P")+SUM(Q8:Q59)</f>
      </c>
    </row>
    <row r="8" spans="1:13" ht="12.75">
      <c r="A8" t="s">
        <v>43</v>
      </c>
      <c r="C8" s="28" t="s">
        <v>1438</v>
      </c>
      <c r="E8" s="30" t="s">
        <v>1437</v>
      </c>
      <c r="J8" s="29">
        <f>0+J9+J34+J39+J48+J53+J58</f>
      </c>
      <c s="29">
        <f>0+K9+K34+K39+K48+K53+K58</f>
      </c>
      <c s="29">
        <f>0+L9+L34+L39+L48+L53+L58</f>
      </c>
      <c s="29">
        <f>0+M9+M34+M39+M48+M53+M58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35.64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1439</v>
      </c>
    </row>
    <row r="13" spans="1:5" ht="140.25">
      <c r="A13" t="s">
        <v>56</v>
      </c>
      <c r="E13" s="39" t="s">
        <v>579</v>
      </c>
    </row>
    <row r="14" spans="1:16" ht="12.75">
      <c r="A14" t="s">
        <v>48</v>
      </c>
      <c s="34" t="s">
        <v>26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1139</v>
      </c>
    </row>
    <row r="18" spans="1:16" ht="12.75">
      <c r="A18" t="s">
        <v>48</v>
      </c>
      <c s="34" t="s">
        <v>25</v>
      </c>
      <c s="34" t="s">
        <v>1151</v>
      </c>
      <c s="35" t="s">
        <v>4</v>
      </c>
      <c s="6" t="s">
        <v>1152</v>
      </c>
      <c s="36" t="s">
        <v>52</v>
      </c>
      <c s="37">
        <v>19.8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1440</v>
      </c>
    </row>
    <row r="21" spans="1:5" ht="318.75">
      <c r="A21" t="s">
        <v>56</v>
      </c>
      <c r="E21" s="39" t="s">
        <v>819</v>
      </c>
    </row>
    <row r="22" spans="1:16" ht="12.75">
      <c r="A22" t="s">
        <v>48</v>
      </c>
      <c s="34" t="s">
        <v>62</v>
      </c>
      <c s="34" t="s">
        <v>1340</v>
      </c>
      <c s="35" t="s">
        <v>4</v>
      </c>
      <c s="6" t="s">
        <v>1341</v>
      </c>
      <c s="36" t="s">
        <v>61</v>
      </c>
      <c s="37">
        <v>19.36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1441</v>
      </c>
    </row>
    <row r="25" spans="1:5" ht="25.5">
      <c r="A25" t="s">
        <v>56</v>
      </c>
      <c r="E25" s="39" t="s">
        <v>1343</v>
      </c>
    </row>
    <row r="26" spans="1:16" ht="12.75">
      <c r="A26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13.002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63.75">
      <c r="A28" s="35" t="s">
        <v>55</v>
      </c>
      <c r="E28" s="40" t="s">
        <v>1442</v>
      </c>
    </row>
    <row r="29" spans="1:5" ht="229.5">
      <c r="A29" t="s">
        <v>56</v>
      </c>
      <c r="E29" s="39" t="s">
        <v>828</v>
      </c>
    </row>
    <row r="30" spans="1:16" ht="12.75">
      <c r="A30" t="s">
        <v>48</v>
      </c>
      <c s="34" t="s">
        <v>69</v>
      </c>
      <c s="34" t="s">
        <v>1426</v>
      </c>
      <c s="35" t="s">
        <v>4</v>
      </c>
      <c s="6" t="s">
        <v>1427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1130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1428</v>
      </c>
    </row>
    <row r="33" spans="1:5" ht="204">
      <c r="A33" t="s">
        <v>56</v>
      </c>
      <c r="E33" s="39" t="s">
        <v>1429</v>
      </c>
    </row>
    <row r="34" spans="1:13" ht="12.75">
      <c r="A34" t="s">
        <v>45</v>
      </c>
      <c r="C34" s="31" t="s">
        <v>850</v>
      </c>
      <c r="E34" s="33" t="s">
        <v>851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48</v>
      </c>
      <c s="34" t="s">
        <v>72</v>
      </c>
      <c s="34" t="s">
        <v>1211</v>
      </c>
      <c s="35" t="s">
        <v>4</v>
      </c>
      <c s="6" t="s">
        <v>1212</v>
      </c>
      <c s="36" t="s">
        <v>52</v>
      </c>
      <c s="37">
        <v>3.287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577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76.5">
      <c r="A37" s="35" t="s">
        <v>55</v>
      </c>
      <c r="E37" s="40" t="s">
        <v>1443</v>
      </c>
    </row>
    <row r="38" spans="1:5" ht="369.75">
      <c r="A38" t="s">
        <v>56</v>
      </c>
      <c r="E38" s="39" t="s">
        <v>855</v>
      </c>
    </row>
    <row r="39" spans="1:13" ht="12.75">
      <c r="A39" t="s">
        <v>45</v>
      </c>
      <c r="C39" s="31" t="s">
        <v>867</v>
      </c>
      <c r="E39" s="33" t="s">
        <v>868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48</v>
      </c>
      <c s="34" t="s">
        <v>75</v>
      </c>
      <c s="34" t="s">
        <v>1349</v>
      </c>
      <c s="35" t="s">
        <v>4</v>
      </c>
      <c s="6" t="s">
        <v>1350</v>
      </c>
      <c s="36" t="s">
        <v>61</v>
      </c>
      <c s="37">
        <v>19.25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38.25">
      <c r="A42" s="35" t="s">
        <v>55</v>
      </c>
      <c r="E42" s="40" t="s">
        <v>1444</v>
      </c>
    </row>
    <row r="43" spans="1:5" ht="255">
      <c r="A43" t="s">
        <v>56</v>
      </c>
      <c r="E43" s="39" t="s">
        <v>1231</v>
      </c>
    </row>
    <row r="44" spans="1:16" ht="12.75">
      <c r="A44" t="s">
        <v>48</v>
      </c>
      <c s="34" t="s">
        <v>79</v>
      </c>
      <c s="34" t="s">
        <v>1359</v>
      </c>
      <c s="35" t="s">
        <v>4</v>
      </c>
      <c s="6" t="s">
        <v>1360</v>
      </c>
      <c s="36" t="s">
        <v>102</v>
      </c>
      <c s="37">
        <v>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1130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38.25">
      <c r="A46" s="35" t="s">
        <v>55</v>
      </c>
      <c r="E46" s="40" t="s">
        <v>1432</v>
      </c>
    </row>
    <row r="47" spans="1:5" ht="89.25">
      <c r="A47" t="s">
        <v>56</v>
      </c>
      <c r="E47" s="39" t="s">
        <v>876</v>
      </c>
    </row>
    <row r="48" spans="1:13" ht="12.75">
      <c r="A48" t="s">
        <v>45</v>
      </c>
      <c r="C48" s="31" t="s">
        <v>734</v>
      </c>
      <c r="E48" s="33" t="s">
        <v>735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1283</v>
      </c>
      <c s="35" t="s">
        <v>4</v>
      </c>
      <c s="6" t="s">
        <v>1284</v>
      </c>
      <c s="36" t="s">
        <v>61</v>
      </c>
      <c s="37">
        <v>34.1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577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25.5">
      <c r="A51" s="35" t="s">
        <v>55</v>
      </c>
      <c r="E51" s="40" t="s">
        <v>1285</v>
      </c>
    </row>
    <row r="52" spans="1:5" ht="76.5">
      <c r="A52" t="s">
        <v>56</v>
      </c>
      <c r="E52" s="39" t="s">
        <v>1286</v>
      </c>
    </row>
    <row r="53" spans="1:13" ht="12.75">
      <c r="A53" t="s">
        <v>45</v>
      </c>
      <c r="C53" s="31" t="s">
        <v>1445</v>
      </c>
      <c r="E53" s="33" t="s">
        <v>1446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48</v>
      </c>
      <c s="34" t="s">
        <v>87</v>
      </c>
      <c s="34" t="s">
        <v>1447</v>
      </c>
      <c s="35" t="s">
        <v>4</v>
      </c>
      <c s="6" t="s">
        <v>1448</v>
      </c>
      <c s="36" t="s">
        <v>102</v>
      </c>
      <c s="37">
        <v>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25.5">
      <c r="A56" s="35" t="s">
        <v>55</v>
      </c>
      <c r="E56" s="40" t="s">
        <v>1449</v>
      </c>
    </row>
    <row r="57" spans="1:5" ht="127.5">
      <c r="A57" t="s">
        <v>56</v>
      </c>
      <c r="E57" s="39" t="s">
        <v>1450</v>
      </c>
    </row>
    <row r="58" spans="1:13" ht="12.75">
      <c r="A58" t="s">
        <v>45</v>
      </c>
      <c r="C58" s="31" t="s">
        <v>1368</v>
      </c>
      <c r="E58" s="33" t="s">
        <v>1369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48</v>
      </c>
      <c s="34" t="s">
        <v>90</v>
      </c>
      <c s="34" t="s">
        <v>1370</v>
      </c>
      <c s="35" t="s">
        <v>4</v>
      </c>
      <c s="6" t="s">
        <v>1371</v>
      </c>
      <c s="36" t="s">
        <v>742</v>
      </c>
      <c s="37">
        <v>39.6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577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63.75">
      <c r="A61" s="35" t="s">
        <v>55</v>
      </c>
      <c r="E61" s="40" t="s">
        <v>1451</v>
      </c>
    </row>
    <row r="62" spans="1:5" ht="89.25">
      <c r="A62" t="s">
        <v>56</v>
      </c>
      <c r="E62" s="39" t="s">
        <v>1373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2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1452</v>
      </c>
      <c s="41">
        <f>Rekapitulace!C41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1452</v>
      </c>
      <c r="E4" s="26" t="s">
        <v>1453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COUNTIFS(L8:L256,"=0",A8:A256,"P")+COUNTIFS(L8:L256,"",A8:A256,"P")+SUM(Q8:Q256)</f>
      </c>
    </row>
    <row r="8" spans="1:13" ht="12.75">
      <c r="A8" t="s">
        <v>43</v>
      </c>
      <c r="C8" s="28" t="s">
        <v>1456</v>
      </c>
      <c r="E8" s="30" t="s">
        <v>1455</v>
      </c>
      <c r="J8" s="29">
        <f>0+J9+J38+J59+J120+J141+J170+J175+J180+J185+J214+J227+J232+J241+J246+J251</f>
      </c>
      <c s="29">
        <f>0+K9+K38+K59+K120+K141+K170+K175+K180+K185+K214+K227+K232+K241+K246+K251</f>
      </c>
      <c s="29">
        <f>0+L9+L38+L59+L120+L141+L170+L175+L180+L185+L214+L227+L232+L241+L246+L251</f>
      </c>
      <c s="29">
        <f>0+M9+M38+M59+M120+M141+M170+M175+M180+M185+M214+M227+M232+M241+M246+M251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10469.344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63.75">
      <c r="A12" s="35" t="s">
        <v>55</v>
      </c>
      <c r="E12" s="40" t="s">
        <v>1457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191.582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577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1458</v>
      </c>
    </row>
    <row r="17" spans="1:5" ht="140.25">
      <c r="A17" t="s">
        <v>56</v>
      </c>
      <c r="E17" s="39" t="s">
        <v>579</v>
      </c>
    </row>
    <row r="18" spans="1:16" ht="12.75">
      <c r="A18" t="s">
        <v>48</v>
      </c>
      <c s="34" t="s">
        <v>25</v>
      </c>
      <c s="34" t="s">
        <v>1336</v>
      </c>
      <c s="35" t="s">
        <v>4</v>
      </c>
      <c s="6" t="s">
        <v>1337</v>
      </c>
      <c s="36" t="s">
        <v>541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38.25">
      <c r="A20" s="35" t="s">
        <v>55</v>
      </c>
      <c r="E20" s="40" t="s">
        <v>1459</v>
      </c>
    </row>
    <row r="21" spans="1:5" ht="12.75">
      <c r="A21" t="s">
        <v>56</v>
      </c>
      <c r="E21" s="39" t="s">
        <v>1139</v>
      </c>
    </row>
    <row r="22" spans="1:16" ht="12.75">
      <c r="A22" t="s">
        <v>48</v>
      </c>
      <c s="34" t="s">
        <v>62</v>
      </c>
      <c s="34" t="s">
        <v>1460</v>
      </c>
      <c s="35" t="s">
        <v>4</v>
      </c>
      <c s="6" t="s">
        <v>1461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577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1462</v>
      </c>
    </row>
    <row r="25" spans="1:5" ht="12.75">
      <c r="A25" t="s">
        <v>56</v>
      </c>
      <c r="E25" s="39" t="s">
        <v>1139</v>
      </c>
    </row>
    <row r="26" spans="1:16" ht="12.75">
      <c r="A26" t="s">
        <v>48</v>
      </c>
      <c s="34" t="s">
        <v>66</v>
      </c>
      <c s="34" t="s">
        <v>1463</v>
      </c>
      <c s="35" t="s">
        <v>4</v>
      </c>
      <c s="6" t="s">
        <v>1464</v>
      </c>
      <c s="36" t="s">
        <v>1465</v>
      </c>
      <c s="37">
        <v>91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577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38.25">
      <c r="A28" s="35" t="s">
        <v>55</v>
      </c>
      <c r="E28" s="40" t="s">
        <v>1466</v>
      </c>
    </row>
    <row r="29" spans="1:5" ht="12.75">
      <c r="A29" t="s">
        <v>56</v>
      </c>
      <c r="E29" s="39" t="s">
        <v>1139</v>
      </c>
    </row>
    <row r="30" spans="1:16" ht="12.75">
      <c r="A30" t="s">
        <v>48</v>
      </c>
      <c s="34" t="s">
        <v>69</v>
      </c>
      <c s="34" t="s">
        <v>1467</v>
      </c>
      <c s="35" t="s">
        <v>4</v>
      </c>
      <c s="6" t="s">
        <v>1468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1469</v>
      </c>
    </row>
    <row r="33" spans="1:5" ht="12.75">
      <c r="A33" t="s">
        <v>56</v>
      </c>
      <c r="E33" s="39" t="s">
        <v>1139</v>
      </c>
    </row>
    <row r="34" spans="1:16" ht="12.75">
      <c r="A34" t="s">
        <v>48</v>
      </c>
      <c s="34" t="s">
        <v>72</v>
      </c>
      <c s="34" t="s">
        <v>1470</v>
      </c>
      <c s="35" t="s">
        <v>4</v>
      </c>
      <c s="6" t="s">
        <v>1471</v>
      </c>
      <c s="36" t="s">
        <v>102</v>
      </c>
      <c s="37">
        <v>65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25.5">
      <c r="A36" s="35" t="s">
        <v>55</v>
      </c>
      <c r="E36" s="40" t="s">
        <v>1472</v>
      </c>
    </row>
    <row r="37" spans="1:5" ht="12.75">
      <c r="A37" t="s">
        <v>56</v>
      </c>
      <c r="E37" s="39" t="s">
        <v>1473</v>
      </c>
    </row>
    <row r="38" spans="1:13" ht="12.75">
      <c r="A38" t="s">
        <v>45</v>
      </c>
      <c r="C38" s="31" t="s">
        <v>810</v>
      </c>
      <c r="E38" s="33" t="s">
        <v>811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1147</v>
      </c>
      <c s="35" t="s">
        <v>4</v>
      </c>
      <c s="6" t="s">
        <v>1148</v>
      </c>
      <c s="36" t="s">
        <v>121</v>
      </c>
      <c s="37">
        <v>4368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577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1474</v>
      </c>
    </row>
    <row r="42" spans="1:5" ht="38.25">
      <c r="A42" t="s">
        <v>56</v>
      </c>
      <c r="E42" s="39" t="s">
        <v>1150</v>
      </c>
    </row>
    <row r="43" spans="1:16" ht="12.75">
      <c r="A43" t="s">
        <v>48</v>
      </c>
      <c s="34" t="s">
        <v>79</v>
      </c>
      <c s="34" t="s">
        <v>1151</v>
      </c>
      <c s="35" t="s">
        <v>4</v>
      </c>
      <c s="6" t="s">
        <v>1152</v>
      </c>
      <c s="36" t="s">
        <v>52</v>
      </c>
      <c s="37">
        <v>1054.873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204">
      <c r="A45" s="35" t="s">
        <v>55</v>
      </c>
      <c r="E45" s="40" t="s">
        <v>1475</v>
      </c>
    </row>
    <row r="46" spans="1:5" ht="318.75">
      <c r="A46" t="s">
        <v>56</v>
      </c>
      <c r="E46" s="39" t="s">
        <v>819</v>
      </c>
    </row>
    <row r="47" spans="1:16" ht="12.75">
      <c r="A47" t="s">
        <v>48</v>
      </c>
      <c s="34" t="s">
        <v>84</v>
      </c>
      <c s="34" t="s">
        <v>816</v>
      </c>
      <c s="35" t="s">
        <v>4</v>
      </c>
      <c s="6" t="s">
        <v>817</v>
      </c>
      <c s="36" t="s">
        <v>52</v>
      </c>
      <c s="37">
        <v>3442.213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1130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51">
      <c r="A49" s="35" t="s">
        <v>55</v>
      </c>
      <c r="E49" s="40" t="s">
        <v>1476</v>
      </c>
    </row>
    <row r="50" spans="1:5" ht="318.75">
      <c r="A50" t="s">
        <v>56</v>
      </c>
      <c r="E50" s="39" t="s">
        <v>819</v>
      </c>
    </row>
    <row r="51" spans="1:16" ht="12.75">
      <c r="A51" t="s">
        <v>48</v>
      </c>
      <c s="34" t="s">
        <v>87</v>
      </c>
      <c s="34" t="s">
        <v>1477</v>
      </c>
      <c s="35" t="s">
        <v>4</v>
      </c>
      <c s="6" t="s">
        <v>1478</v>
      </c>
      <c s="36" t="s">
        <v>61</v>
      </c>
      <c s="37">
        <v>87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1130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25.5">
      <c r="A53" s="35" t="s">
        <v>55</v>
      </c>
      <c r="E53" s="40" t="s">
        <v>1479</v>
      </c>
    </row>
    <row r="54" spans="1:5" ht="25.5">
      <c r="A54" t="s">
        <v>56</v>
      </c>
      <c r="E54" s="39" t="s">
        <v>1343</v>
      </c>
    </row>
    <row r="55" spans="1:16" ht="12.75">
      <c r="A55" t="s">
        <v>48</v>
      </c>
      <c s="34" t="s">
        <v>90</v>
      </c>
      <c s="34" t="s">
        <v>825</v>
      </c>
      <c s="35" t="s">
        <v>4</v>
      </c>
      <c s="6" t="s">
        <v>826</v>
      </c>
      <c s="36" t="s">
        <v>52</v>
      </c>
      <c s="37">
        <v>3325.168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1130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53">
      <c r="A57" s="35" t="s">
        <v>55</v>
      </c>
      <c r="E57" s="40" t="s">
        <v>1480</v>
      </c>
    </row>
    <row r="58" spans="1:5" ht="229.5">
      <c r="A58" t="s">
        <v>56</v>
      </c>
      <c r="E58" s="39" t="s">
        <v>828</v>
      </c>
    </row>
    <row r="59" spans="1:13" ht="12.75">
      <c r="A59" t="s">
        <v>45</v>
      </c>
      <c r="C59" s="31" t="s">
        <v>833</v>
      </c>
      <c r="E59" s="33" t="s">
        <v>834</v>
      </c>
      <c r="J59" s="32">
        <f>0</f>
      </c>
      <c s="32">
        <f>0</f>
      </c>
      <c s="32">
        <f>0+L60+L64+L68+L72+L76+L80+L84+L88+L92+L96+L100+L104+L108+L112+L116</f>
      </c>
      <c s="32">
        <f>0+M60+M64+M68+M72+M76+M80+M84+M88+M92+M96+M100+M104+M108+M112+M116</f>
      </c>
    </row>
    <row r="60" spans="1:16" ht="12.75">
      <c r="A60" t="s">
        <v>48</v>
      </c>
      <c s="34" t="s">
        <v>93</v>
      </c>
      <c s="34" t="s">
        <v>1155</v>
      </c>
      <c s="35" t="s">
        <v>4</v>
      </c>
      <c s="6" t="s">
        <v>1156</v>
      </c>
      <c s="36" t="s">
        <v>576</v>
      </c>
      <c s="37">
        <v>188.252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1130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78.5">
      <c r="A62" s="35" t="s">
        <v>55</v>
      </c>
      <c r="E62" s="40" t="s">
        <v>1481</v>
      </c>
    </row>
    <row r="63" spans="1:5" ht="38.25">
      <c r="A63" t="s">
        <v>56</v>
      </c>
      <c r="E63" s="39" t="s">
        <v>1158</v>
      </c>
    </row>
    <row r="64" spans="1:16" ht="12.75">
      <c r="A64" t="s">
        <v>48</v>
      </c>
      <c s="34" t="s">
        <v>95</v>
      </c>
      <c s="34" t="s">
        <v>1159</v>
      </c>
      <c s="35" t="s">
        <v>4</v>
      </c>
      <c s="6" t="s">
        <v>1160</v>
      </c>
      <c s="36" t="s">
        <v>742</v>
      </c>
      <c s="37">
        <v>1839.859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1130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02">
      <c r="A66" s="35" t="s">
        <v>55</v>
      </c>
      <c r="E66" s="40" t="s">
        <v>1482</v>
      </c>
    </row>
    <row r="67" spans="1:5" ht="25.5">
      <c r="A67" t="s">
        <v>56</v>
      </c>
      <c r="E67" s="39" t="s">
        <v>1162</v>
      </c>
    </row>
    <row r="68" spans="1:16" ht="12.75">
      <c r="A68" t="s">
        <v>48</v>
      </c>
      <c s="34" t="s">
        <v>99</v>
      </c>
      <c s="34" t="s">
        <v>1483</v>
      </c>
      <c s="35" t="s">
        <v>4</v>
      </c>
      <c s="6" t="s">
        <v>1484</v>
      </c>
      <c s="36" t="s">
        <v>576</v>
      </c>
      <c s="37">
        <v>33.224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577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38.25">
      <c r="A70" s="35" t="s">
        <v>55</v>
      </c>
      <c r="E70" s="40" t="s">
        <v>1485</v>
      </c>
    </row>
    <row r="71" spans="1:5" ht="331.5">
      <c r="A71" t="s">
        <v>56</v>
      </c>
      <c r="E71" s="39" t="s">
        <v>1486</v>
      </c>
    </row>
    <row r="72" spans="1:16" ht="12.75">
      <c r="A72" t="s">
        <v>48</v>
      </c>
      <c s="34" t="s">
        <v>103</v>
      </c>
      <c s="34" t="s">
        <v>1487</v>
      </c>
      <c s="35" t="s">
        <v>4</v>
      </c>
      <c s="6" t="s">
        <v>1488</v>
      </c>
      <c s="36" t="s">
        <v>576</v>
      </c>
      <c s="37">
        <v>33.224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577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38.25">
      <c r="A74" s="35" t="s">
        <v>55</v>
      </c>
      <c r="E74" s="40" t="s">
        <v>1489</v>
      </c>
    </row>
    <row r="75" spans="1:5" ht="12.75">
      <c r="A75" t="s">
        <v>56</v>
      </c>
      <c r="E75" s="39" t="s">
        <v>1490</v>
      </c>
    </row>
    <row r="76" spans="1:16" ht="12.75">
      <c r="A76" t="s">
        <v>48</v>
      </c>
      <c s="34" t="s">
        <v>106</v>
      </c>
      <c s="34" t="s">
        <v>1491</v>
      </c>
      <c s="35" t="s">
        <v>4</v>
      </c>
      <c s="6" t="s">
        <v>1492</v>
      </c>
      <c s="36" t="s">
        <v>52</v>
      </c>
      <c s="37">
        <v>101.888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1130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63.75">
      <c r="A78" s="35" t="s">
        <v>55</v>
      </c>
      <c r="E78" s="40" t="s">
        <v>1493</v>
      </c>
    </row>
    <row r="79" spans="1:5" ht="409.5">
      <c r="A79" t="s">
        <v>56</v>
      </c>
      <c r="E79" s="39" t="s">
        <v>1494</v>
      </c>
    </row>
    <row r="80" spans="1:16" ht="12.75">
      <c r="A80" t="s">
        <v>48</v>
      </c>
      <c s="34" t="s">
        <v>109</v>
      </c>
      <c s="34" t="s">
        <v>1495</v>
      </c>
      <c s="35" t="s">
        <v>4</v>
      </c>
      <c s="6" t="s">
        <v>1496</v>
      </c>
      <c s="36" t="s">
        <v>576</v>
      </c>
      <c s="37">
        <v>13.23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1130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89.25">
      <c r="A82" s="35" t="s">
        <v>55</v>
      </c>
      <c r="E82" s="40" t="s">
        <v>1497</v>
      </c>
    </row>
    <row r="83" spans="1:5" ht="267.75">
      <c r="A83" t="s">
        <v>56</v>
      </c>
      <c r="E83" s="39" t="s">
        <v>1203</v>
      </c>
    </row>
    <row r="84" spans="1:16" ht="25.5">
      <c r="A84" t="s">
        <v>48</v>
      </c>
      <c s="34" t="s">
        <v>112</v>
      </c>
      <c s="34" t="s">
        <v>1163</v>
      </c>
      <c s="35" t="s">
        <v>4</v>
      </c>
      <c s="6" t="s">
        <v>1164</v>
      </c>
      <c s="36" t="s">
        <v>61</v>
      </c>
      <c s="37">
        <v>4632.26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40.25">
      <c r="A86" s="35" t="s">
        <v>55</v>
      </c>
      <c r="E86" s="40" t="s">
        <v>1498</v>
      </c>
    </row>
    <row r="87" spans="1:5" ht="63.75">
      <c r="A87" t="s">
        <v>56</v>
      </c>
      <c r="E87" s="39" t="s">
        <v>1166</v>
      </c>
    </row>
    <row r="88" spans="1:16" ht="12.75">
      <c r="A88" t="s">
        <v>48</v>
      </c>
      <c s="34" t="s">
        <v>115</v>
      </c>
      <c s="34" t="s">
        <v>1167</v>
      </c>
      <c s="35" t="s">
        <v>4</v>
      </c>
      <c s="6" t="s">
        <v>1168</v>
      </c>
      <c s="36" t="s">
        <v>61</v>
      </c>
      <c s="37">
        <v>1051.4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577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38.25">
      <c r="A90" s="35" t="s">
        <v>55</v>
      </c>
      <c r="E90" s="40" t="s">
        <v>1499</v>
      </c>
    </row>
    <row r="91" spans="1:5" ht="191.25">
      <c r="A91" t="s">
        <v>56</v>
      </c>
      <c r="E91" s="39" t="s">
        <v>1170</v>
      </c>
    </row>
    <row r="92" spans="1:16" ht="12.75">
      <c r="A92" t="s">
        <v>48</v>
      </c>
      <c s="34" t="s">
        <v>118</v>
      </c>
      <c s="34" t="s">
        <v>1500</v>
      </c>
      <c s="35" t="s">
        <v>4</v>
      </c>
      <c s="6" t="s">
        <v>1501</v>
      </c>
      <c s="36" t="s">
        <v>52</v>
      </c>
      <c s="37">
        <v>421.506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78.5">
      <c r="A94" s="35" t="s">
        <v>55</v>
      </c>
      <c r="E94" s="40" t="s">
        <v>1502</v>
      </c>
    </row>
    <row r="95" spans="1:5" ht="76.5">
      <c r="A95" t="s">
        <v>56</v>
      </c>
      <c r="E95" s="39" t="s">
        <v>1503</v>
      </c>
    </row>
    <row r="96" spans="1:16" ht="12.75">
      <c r="A96" t="s">
        <v>48</v>
      </c>
      <c s="34" t="s">
        <v>122</v>
      </c>
      <c s="34" t="s">
        <v>1171</v>
      </c>
      <c s="35" t="s">
        <v>4</v>
      </c>
      <c s="6" t="s">
        <v>1172</v>
      </c>
      <c s="36" t="s">
        <v>102</v>
      </c>
      <c s="37">
        <v>151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76.5">
      <c r="A98" s="35" t="s">
        <v>55</v>
      </c>
      <c r="E98" s="40" t="s">
        <v>1504</v>
      </c>
    </row>
    <row r="99" spans="1:5" ht="153">
      <c r="A99" t="s">
        <v>56</v>
      </c>
      <c r="E99" s="39" t="s">
        <v>1174</v>
      </c>
    </row>
    <row r="100" spans="1:16" ht="12.75">
      <c r="A100" t="s">
        <v>48</v>
      </c>
      <c s="34" t="s">
        <v>127</v>
      </c>
      <c s="34" t="s">
        <v>1175</v>
      </c>
      <c s="35" t="s">
        <v>4</v>
      </c>
      <c s="6" t="s">
        <v>1176</v>
      </c>
      <c s="36" t="s">
        <v>102</v>
      </c>
      <c s="37">
        <v>113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76.5">
      <c r="A102" s="35" t="s">
        <v>55</v>
      </c>
      <c r="E102" s="40" t="s">
        <v>1505</v>
      </c>
    </row>
    <row r="103" spans="1:5" ht="153">
      <c r="A103" t="s">
        <v>56</v>
      </c>
      <c r="E103" s="39" t="s">
        <v>1178</v>
      </c>
    </row>
    <row r="104" spans="1:16" ht="12.75">
      <c r="A104" t="s">
        <v>48</v>
      </c>
      <c s="34" t="s">
        <v>128</v>
      </c>
      <c s="34" t="s">
        <v>1506</v>
      </c>
      <c s="35" t="s">
        <v>4</v>
      </c>
      <c s="6" t="s">
        <v>1507</v>
      </c>
      <c s="36" t="s">
        <v>52</v>
      </c>
      <c s="37">
        <v>113.341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577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63.75">
      <c r="A106" s="35" t="s">
        <v>55</v>
      </c>
      <c r="E106" s="40" t="s">
        <v>1508</v>
      </c>
    </row>
    <row r="107" spans="1:5" ht="38.25">
      <c r="A107" t="s">
        <v>56</v>
      </c>
      <c r="E107" s="39" t="s">
        <v>1509</v>
      </c>
    </row>
    <row r="108" spans="1:16" ht="12.75">
      <c r="A108" t="s">
        <v>48</v>
      </c>
      <c s="34" t="s">
        <v>129</v>
      </c>
      <c s="34" t="s">
        <v>1510</v>
      </c>
      <c s="35" t="s">
        <v>4</v>
      </c>
      <c s="6" t="s">
        <v>1511</v>
      </c>
      <c s="36" t="s">
        <v>52</v>
      </c>
      <c s="37">
        <v>15.166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577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76.5">
      <c r="A110" s="35" t="s">
        <v>55</v>
      </c>
      <c r="E110" s="40" t="s">
        <v>1512</v>
      </c>
    </row>
    <row r="111" spans="1:5" ht="369.75">
      <c r="A111" t="s">
        <v>56</v>
      </c>
      <c r="E111" s="39" t="s">
        <v>1513</v>
      </c>
    </row>
    <row r="112" spans="1:16" ht="12.75">
      <c r="A112" t="s">
        <v>48</v>
      </c>
      <c s="34" t="s">
        <v>130</v>
      </c>
      <c s="34" t="s">
        <v>846</v>
      </c>
      <c s="35" t="s">
        <v>4</v>
      </c>
      <c s="6" t="s">
        <v>847</v>
      </c>
      <c s="36" t="s">
        <v>742</v>
      </c>
      <c s="37">
        <v>3562.575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577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76.5">
      <c r="A114" s="35" t="s">
        <v>55</v>
      </c>
      <c r="E114" s="40" t="s">
        <v>1514</v>
      </c>
    </row>
    <row r="115" spans="1:5" ht="102">
      <c r="A115" t="s">
        <v>56</v>
      </c>
      <c r="E115" s="39" t="s">
        <v>849</v>
      </c>
    </row>
    <row r="116" spans="1:16" ht="12.75">
      <c r="A116" t="s">
        <v>48</v>
      </c>
      <c s="34" t="s">
        <v>792</v>
      </c>
      <c s="34" t="s">
        <v>1184</v>
      </c>
      <c s="35" t="s">
        <v>4</v>
      </c>
      <c s="6" t="s">
        <v>1185</v>
      </c>
      <c s="36" t="s">
        <v>61</v>
      </c>
      <c s="37">
        <v>27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82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63.75">
      <c r="A118" s="35" t="s">
        <v>55</v>
      </c>
      <c r="E118" s="40" t="s">
        <v>1515</v>
      </c>
    </row>
    <row r="119" spans="1:5" ht="12.75">
      <c r="A119" t="s">
        <v>56</v>
      </c>
      <c r="E119" s="39" t="s">
        <v>1187</v>
      </c>
    </row>
    <row r="120" spans="1:13" ht="12.75">
      <c r="A120" t="s">
        <v>45</v>
      </c>
      <c r="C120" s="31" t="s">
        <v>1188</v>
      </c>
      <c r="E120" s="33" t="s">
        <v>1189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48</v>
      </c>
      <c s="34" t="s">
        <v>131</v>
      </c>
      <c s="34" t="s">
        <v>1516</v>
      </c>
      <c s="35" t="s">
        <v>4</v>
      </c>
      <c s="6" t="s">
        <v>1517</v>
      </c>
      <c s="36" t="s">
        <v>52</v>
      </c>
      <c s="37">
        <v>4.826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577</v>
      </c>
      <c>
        <f>(M121*21)/100</f>
      </c>
      <c t="s">
        <v>26</v>
      </c>
    </row>
    <row r="122" spans="1:5" ht="12.75">
      <c r="A122" s="35" t="s">
        <v>54</v>
      </c>
      <c r="E122" s="39" t="s">
        <v>4</v>
      </c>
    </row>
    <row r="123" spans="1:5" ht="51">
      <c r="A123" s="35" t="s">
        <v>55</v>
      </c>
      <c r="E123" s="40" t="s">
        <v>1518</v>
      </c>
    </row>
    <row r="124" spans="1:5" ht="369.75">
      <c r="A124" t="s">
        <v>56</v>
      </c>
      <c r="E124" s="39" t="s">
        <v>1513</v>
      </c>
    </row>
    <row r="125" spans="1:16" ht="12.75">
      <c r="A125" t="s">
        <v>48</v>
      </c>
      <c s="34" t="s">
        <v>132</v>
      </c>
      <c s="34" t="s">
        <v>1519</v>
      </c>
      <c s="35" t="s">
        <v>4</v>
      </c>
      <c s="6" t="s">
        <v>1520</v>
      </c>
      <c s="36" t="s">
        <v>576</v>
      </c>
      <c s="37">
        <v>0.758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577</v>
      </c>
      <c>
        <f>(M125*21)/100</f>
      </c>
      <c t="s">
        <v>26</v>
      </c>
    </row>
    <row r="126" spans="1:5" ht="12.75">
      <c r="A126" s="35" t="s">
        <v>54</v>
      </c>
      <c r="E126" s="39" t="s">
        <v>4</v>
      </c>
    </row>
    <row r="127" spans="1:5" ht="38.25">
      <c r="A127" s="35" t="s">
        <v>55</v>
      </c>
      <c r="E127" s="40" t="s">
        <v>1521</v>
      </c>
    </row>
    <row r="128" spans="1:5" ht="267.75">
      <c r="A128" t="s">
        <v>56</v>
      </c>
      <c r="E128" s="39" t="s">
        <v>1203</v>
      </c>
    </row>
    <row r="129" spans="1:16" ht="12.75">
      <c r="A129" t="s">
        <v>48</v>
      </c>
      <c s="34" t="s">
        <v>133</v>
      </c>
      <c s="34" t="s">
        <v>1522</v>
      </c>
      <c s="35" t="s">
        <v>4</v>
      </c>
      <c s="6" t="s">
        <v>1523</v>
      </c>
      <c s="36" t="s">
        <v>52</v>
      </c>
      <c s="37">
        <v>187.907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26</v>
      </c>
    </row>
    <row r="130" spans="1:5" ht="12.75">
      <c r="A130" s="35" t="s">
        <v>54</v>
      </c>
      <c r="E130" s="39" t="s">
        <v>4</v>
      </c>
    </row>
    <row r="131" spans="1:5" ht="38.25">
      <c r="A131" s="35" t="s">
        <v>55</v>
      </c>
      <c r="E131" s="40" t="s">
        <v>1524</v>
      </c>
    </row>
    <row r="132" spans="1:5" ht="229.5">
      <c r="A132" t="s">
        <v>56</v>
      </c>
      <c r="E132" s="39" t="s">
        <v>1525</v>
      </c>
    </row>
    <row r="133" spans="1:16" ht="12.75">
      <c r="A133" t="s">
        <v>48</v>
      </c>
      <c s="34" t="s">
        <v>135</v>
      </c>
      <c s="34" t="s">
        <v>1197</v>
      </c>
      <c s="35" t="s">
        <v>4</v>
      </c>
      <c s="6" t="s">
        <v>1198</v>
      </c>
      <c s="36" t="s">
        <v>52</v>
      </c>
      <c s="37">
        <v>554.85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577</v>
      </c>
      <c>
        <f>(M133*21)/100</f>
      </c>
      <c t="s">
        <v>26</v>
      </c>
    </row>
    <row r="134" spans="1:5" ht="12.75">
      <c r="A134" s="35" t="s">
        <v>54</v>
      </c>
      <c r="E134" s="39" t="s">
        <v>4</v>
      </c>
    </row>
    <row r="135" spans="1:5" ht="38.25">
      <c r="A135" s="35" t="s">
        <v>55</v>
      </c>
      <c r="E135" s="40" t="s">
        <v>1526</v>
      </c>
    </row>
    <row r="136" spans="1:5" ht="369.75">
      <c r="A136" t="s">
        <v>56</v>
      </c>
      <c r="E136" s="39" t="s">
        <v>855</v>
      </c>
    </row>
    <row r="137" spans="1:16" ht="12.75">
      <c r="A137" t="s">
        <v>48</v>
      </c>
      <c s="34" t="s">
        <v>136</v>
      </c>
      <c s="34" t="s">
        <v>1200</v>
      </c>
      <c s="35" t="s">
        <v>4</v>
      </c>
      <c s="6" t="s">
        <v>1201</v>
      </c>
      <c s="36" t="s">
        <v>576</v>
      </c>
      <c s="37">
        <v>64.3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577</v>
      </c>
      <c>
        <f>(M137*21)/100</f>
      </c>
      <c t="s">
        <v>26</v>
      </c>
    </row>
    <row r="138" spans="1:5" ht="12.75">
      <c r="A138" s="35" t="s">
        <v>54</v>
      </c>
      <c r="E138" s="39" t="s">
        <v>4</v>
      </c>
    </row>
    <row r="139" spans="1:5" ht="25.5">
      <c r="A139" s="35" t="s">
        <v>55</v>
      </c>
      <c r="E139" s="40" t="s">
        <v>1527</v>
      </c>
    </row>
    <row r="140" spans="1:5" ht="267.75">
      <c r="A140" t="s">
        <v>56</v>
      </c>
      <c r="E140" s="39" t="s">
        <v>1203</v>
      </c>
    </row>
    <row r="141" spans="1:13" ht="12.75">
      <c r="A141" t="s">
        <v>45</v>
      </c>
      <c r="C141" s="31" t="s">
        <v>850</v>
      </c>
      <c r="E141" s="33" t="s">
        <v>851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48</v>
      </c>
      <c s="34" t="s">
        <v>138</v>
      </c>
      <c s="34" t="s">
        <v>1528</v>
      </c>
      <c s="35" t="s">
        <v>4</v>
      </c>
      <c s="6" t="s">
        <v>1529</v>
      </c>
      <c s="36" t="s">
        <v>576</v>
      </c>
      <c s="37">
        <v>1.884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577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76.5">
      <c r="A144" s="35" t="s">
        <v>55</v>
      </c>
      <c r="E144" s="40" t="s">
        <v>1530</v>
      </c>
    </row>
    <row r="145" spans="1:5" ht="293.25">
      <c r="A145" t="s">
        <v>56</v>
      </c>
      <c r="E145" s="39" t="s">
        <v>1193</v>
      </c>
    </row>
    <row r="146" spans="1:16" ht="12.75">
      <c r="A146" t="s">
        <v>48</v>
      </c>
      <c s="34" t="s">
        <v>139</v>
      </c>
      <c s="34" t="s">
        <v>852</v>
      </c>
      <c s="35" t="s">
        <v>4</v>
      </c>
      <c s="6" t="s">
        <v>853</v>
      </c>
      <c s="36" t="s">
        <v>52</v>
      </c>
      <c s="37">
        <v>70.379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1130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63.75">
      <c r="A148" s="35" t="s">
        <v>55</v>
      </c>
      <c r="E148" s="40" t="s">
        <v>1531</v>
      </c>
    </row>
    <row r="149" spans="1:5" ht="369.75">
      <c r="A149" t="s">
        <v>56</v>
      </c>
      <c r="E149" s="39" t="s">
        <v>855</v>
      </c>
    </row>
    <row r="150" spans="1:16" ht="12.75">
      <c r="A150" t="s">
        <v>48</v>
      </c>
      <c s="34" t="s">
        <v>140</v>
      </c>
      <c s="34" t="s">
        <v>1532</v>
      </c>
      <c s="35" t="s">
        <v>4</v>
      </c>
      <c s="6" t="s">
        <v>1533</v>
      </c>
      <c s="36" t="s">
        <v>52</v>
      </c>
      <c s="37">
        <v>222.96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577</v>
      </c>
      <c>
        <f>(M150*21)/100</f>
      </c>
      <c t="s">
        <v>26</v>
      </c>
    </row>
    <row r="151" spans="1:5" ht="12.75">
      <c r="A151" s="35" t="s">
        <v>54</v>
      </c>
      <c r="E151" s="39" t="s">
        <v>4</v>
      </c>
    </row>
    <row r="152" spans="1:5" ht="38.25">
      <c r="A152" s="35" t="s">
        <v>55</v>
      </c>
      <c r="E152" s="40" t="s">
        <v>1534</v>
      </c>
    </row>
    <row r="153" spans="1:5" ht="369.75">
      <c r="A153" t="s">
        <v>56</v>
      </c>
      <c r="E153" s="39" t="s">
        <v>855</v>
      </c>
    </row>
    <row r="154" spans="1:16" ht="12.75">
      <c r="A154" t="s">
        <v>48</v>
      </c>
      <c s="34" t="s">
        <v>142</v>
      </c>
      <c s="34" t="s">
        <v>1211</v>
      </c>
      <c s="35" t="s">
        <v>4</v>
      </c>
      <c s="6" t="s">
        <v>1212</v>
      </c>
      <c s="36" t="s">
        <v>52</v>
      </c>
      <c s="37">
        <v>6.574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577</v>
      </c>
      <c>
        <f>(M154*21)/100</f>
      </c>
      <c t="s">
        <v>26</v>
      </c>
    </row>
    <row r="155" spans="1:5" ht="12.75">
      <c r="A155" s="35" t="s">
        <v>54</v>
      </c>
      <c r="E155" s="39" t="s">
        <v>4</v>
      </c>
    </row>
    <row r="156" spans="1:5" ht="76.5">
      <c r="A156" s="35" t="s">
        <v>55</v>
      </c>
      <c r="E156" s="40" t="s">
        <v>1535</v>
      </c>
    </row>
    <row r="157" spans="1:5" ht="369.75">
      <c r="A157" t="s">
        <v>56</v>
      </c>
      <c r="E157" s="39" t="s">
        <v>855</v>
      </c>
    </row>
    <row r="158" spans="1:16" ht="12.75">
      <c r="A158" t="s">
        <v>48</v>
      </c>
      <c s="34" t="s">
        <v>144</v>
      </c>
      <c s="34" t="s">
        <v>1536</v>
      </c>
      <c s="35" t="s">
        <v>4</v>
      </c>
      <c s="6" t="s">
        <v>1537</v>
      </c>
      <c s="36" t="s">
        <v>52</v>
      </c>
      <c s="37">
        <v>2.945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577</v>
      </c>
      <c>
        <f>(M158*21)/100</f>
      </c>
      <c t="s">
        <v>26</v>
      </c>
    </row>
    <row r="159" spans="1:5" ht="12.75">
      <c r="A159" s="35" t="s">
        <v>54</v>
      </c>
      <c r="E159" s="39" t="s">
        <v>4</v>
      </c>
    </row>
    <row r="160" spans="1:5" ht="76.5">
      <c r="A160" s="35" t="s">
        <v>55</v>
      </c>
      <c r="E160" s="40" t="s">
        <v>1538</v>
      </c>
    </row>
    <row r="161" spans="1:5" ht="369.75">
      <c r="A161" t="s">
        <v>56</v>
      </c>
      <c r="E161" s="39" t="s">
        <v>855</v>
      </c>
    </row>
    <row r="162" spans="1:16" ht="12.75">
      <c r="A162" t="s">
        <v>48</v>
      </c>
      <c s="34" t="s">
        <v>146</v>
      </c>
      <c s="34" t="s">
        <v>1539</v>
      </c>
      <c s="35" t="s">
        <v>4</v>
      </c>
      <c s="6" t="s">
        <v>1540</v>
      </c>
      <c s="36" t="s">
        <v>576</v>
      </c>
      <c s="37">
        <v>0.465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577</v>
      </c>
      <c>
        <f>(M162*21)/100</f>
      </c>
      <c t="s">
        <v>26</v>
      </c>
    </row>
    <row r="163" spans="1:5" ht="12.75">
      <c r="A163" s="35" t="s">
        <v>54</v>
      </c>
      <c r="E163" s="39" t="s">
        <v>4</v>
      </c>
    </row>
    <row r="164" spans="1:5" ht="25.5">
      <c r="A164" s="35" t="s">
        <v>55</v>
      </c>
      <c r="E164" s="40" t="s">
        <v>1541</v>
      </c>
    </row>
    <row r="165" spans="1:5" ht="178.5">
      <c r="A165" t="s">
        <v>56</v>
      </c>
      <c r="E165" s="39" t="s">
        <v>1223</v>
      </c>
    </row>
    <row r="166" spans="1:16" ht="12.75">
      <c r="A166" t="s">
        <v>48</v>
      </c>
      <c s="34" t="s">
        <v>148</v>
      </c>
      <c s="34" t="s">
        <v>915</v>
      </c>
      <c s="35" t="s">
        <v>4</v>
      </c>
      <c s="6" t="s">
        <v>916</v>
      </c>
      <c s="36" t="s">
        <v>52</v>
      </c>
      <c s="37">
        <v>284.201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577</v>
      </c>
      <c>
        <f>(M166*21)/100</f>
      </c>
      <c t="s">
        <v>26</v>
      </c>
    </row>
    <row r="167" spans="1:5" ht="12.75">
      <c r="A167" s="35" t="s">
        <v>54</v>
      </c>
      <c r="E167" s="39" t="s">
        <v>4</v>
      </c>
    </row>
    <row r="168" spans="1:5" ht="89.25">
      <c r="A168" s="35" t="s">
        <v>55</v>
      </c>
      <c r="E168" s="40" t="s">
        <v>1542</v>
      </c>
    </row>
    <row r="169" spans="1:5" ht="38.25">
      <c r="A169" t="s">
        <v>56</v>
      </c>
      <c r="E169" s="39" t="s">
        <v>918</v>
      </c>
    </row>
    <row r="170" spans="1:13" ht="12.75">
      <c r="A170" t="s">
        <v>45</v>
      </c>
      <c r="C170" s="31" t="s">
        <v>599</v>
      </c>
      <c r="E170" s="33" t="s">
        <v>600</v>
      </c>
      <c r="J170" s="32">
        <f>0</f>
      </c>
      <c s="32">
        <f>0</f>
      </c>
      <c s="32">
        <f>0+L171</f>
      </c>
      <c s="32">
        <f>0+M171</f>
      </c>
    </row>
    <row r="171" spans="1:16" ht="12.75">
      <c r="A171" t="s">
        <v>48</v>
      </c>
      <c s="34" t="s">
        <v>150</v>
      </c>
      <c s="34" t="s">
        <v>920</v>
      </c>
      <c s="35" t="s">
        <v>4</v>
      </c>
      <c s="6" t="s">
        <v>921</v>
      </c>
      <c s="36" t="s">
        <v>742</v>
      </c>
      <c s="37">
        <v>238.824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577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89.25">
      <c r="A173" s="35" t="s">
        <v>55</v>
      </c>
      <c r="E173" s="40" t="s">
        <v>1543</v>
      </c>
    </row>
    <row r="174" spans="1:5" ht="153">
      <c r="A174" t="s">
        <v>56</v>
      </c>
      <c r="E174" s="39" t="s">
        <v>923</v>
      </c>
    </row>
    <row r="175" spans="1:13" ht="12.75">
      <c r="A175" t="s">
        <v>45</v>
      </c>
      <c r="C175" s="31" t="s">
        <v>943</v>
      </c>
      <c r="E175" s="33" t="s">
        <v>944</v>
      </c>
      <c r="J175" s="32">
        <f>0</f>
      </c>
      <c s="32">
        <f>0</f>
      </c>
      <c s="32">
        <f>0+L176</f>
      </c>
      <c s="32">
        <f>0+M176</f>
      </c>
    </row>
    <row r="176" spans="1:16" ht="12.75">
      <c r="A176" t="s">
        <v>48</v>
      </c>
      <c s="34" t="s">
        <v>118</v>
      </c>
      <c s="34" t="s">
        <v>1544</v>
      </c>
      <c s="35" t="s">
        <v>4</v>
      </c>
      <c s="6" t="s">
        <v>1545</v>
      </c>
      <c s="36" t="s">
        <v>52</v>
      </c>
      <c s="37">
        <v>38.843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1130</v>
      </c>
      <c>
        <f>(M176*21)/100</f>
      </c>
      <c t="s">
        <v>26</v>
      </c>
    </row>
    <row r="177" spans="1:5" ht="12.75">
      <c r="A177" s="35" t="s">
        <v>54</v>
      </c>
      <c r="E177" s="39" t="s">
        <v>4</v>
      </c>
    </row>
    <row r="178" spans="1:5" ht="25.5">
      <c r="A178" s="35" t="s">
        <v>55</v>
      </c>
      <c r="E178" s="40" t="s">
        <v>1546</v>
      </c>
    </row>
    <row r="179" spans="1:5" ht="357">
      <c r="A179" t="s">
        <v>56</v>
      </c>
      <c r="E179" s="39" t="s">
        <v>1547</v>
      </c>
    </row>
    <row r="180" spans="1:13" ht="12.75">
      <c r="A180" t="s">
        <v>45</v>
      </c>
      <c r="C180" s="31" t="s">
        <v>867</v>
      </c>
      <c r="E180" s="33" t="s">
        <v>868</v>
      </c>
      <c r="J180" s="32">
        <f>0</f>
      </c>
      <c s="32">
        <f>0</f>
      </c>
      <c s="32">
        <f>0+L181</f>
      </c>
      <c s="32">
        <f>0+M181</f>
      </c>
    </row>
    <row r="181" spans="1:16" ht="12.75">
      <c r="A181" t="s">
        <v>48</v>
      </c>
      <c s="34" t="s">
        <v>152</v>
      </c>
      <c s="34" t="s">
        <v>1548</v>
      </c>
      <c s="35" t="s">
        <v>4</v>
      </c>
      <c s="6" t="s">
        <v>1549</v>
      </c>
      <c s="36" t="s">
        <v>102</v>
      </c>
      <c s="37">
        <v>29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577</v>
      </c>
      <c>
        <f>(M181*21)/100</f>
      </c>
      <c t="s">
        <v>26</v>
      </c>
    </row>
    <row r="182" spans="1:5" ht="12.75">
      <c r="A182" s="35" t="s">
        <v>54</v>
      </c>
      <c r="E182" s="39" t="s">
        <v>4</v>
      </c>
    </row>
    <row r="183" spans="1:5" ht="25.5">
      <c r="A183" s="35" t="s">
        <v>55</v>
      </c>
      <c r="E183" s="40" t="s">
        <v>1550</v>
      </c>
    </row>
    <row r="184" spans="1:5" ht="38.25">
      <c r="A184" t="s">
        <v>56</v>
      </c>
      <c r="E184" s="39" t="s">
        <v>1551</v>
      </c>
    </row>
    <row r="185" spans="1:13" ht="12.75">
      <c r="A185" t="s">
        <v>45</v>
      </c>
      <c r="C185" s="31" t="s">
        <v>734</v>
      </c>
      <c r="E185" s="33" t="s">
        <v>735</v>
      </c>
      <c r="J185" s="32">
        <f>0</f>
      </c>
      <c s="32">
        <f>0</f>
      </c>
      <c s="32">
        <f>0+L186+L190+L194+L198+L202+L206+L210</f>
      </c>
      <c s="32">
        <f>0+M186+M190+M194+M198+M202+M206+M210</f>
      </c>
    </row>
    <row r="186" spans="1:16" ht="12.75">
      <c r="A186" t="s">
        <v>48</v>
      </c>
      <c s="34" t="s">
        <v>127</v>
      </c>
      <c s="34" t="s">
        <v>1552</v>
      </c>
      <c s="35" t="s">
        <v>4</v>
      </c>
      <c s="6" t="s">
        <v>1553</v>
      </c>
      <c s="36" t="s">
        <v>1554</v>
      </c>
      <c s="37">
        <v>9996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1130</v>
      </c>
      <c>
        <f>(M186*21)/100</f>
      </c>
      <c t="s">
        <v>26</v>
      </c>
    </row>
    <row r="187" spans="1:5" ht="12.75">
      <c r="A187" s="35" t="s">
        <v>54</v>
      </c>
      <c r="E187" s="39" t="s">
        <v>4</v>
      </c>
    </row>
    <row r="188" spans="1:5" ht="76.5">
      <c r="A188" s="35" t="s">
        <v>55</v>
      </c>
      <c r="E188" s="40" t="s">
        <v>1555</v>
      </c>
    </row>
    <row r="189" spans="1:5" ht="25.5">
      <c r="A189" t="s">
        <v>56</v>
      </c>
      <c r="E189" s="39" t="s">
        <v>1556</v>
      </c>
    </row>
    <row r="190" spans="1:16" ht="12.75">
      <c r="A190" t="s">
        <v>48</v>
      </c>
      <c s="34" t="s">
        <v>129</v>
      </c>
      <c s="34" t="s">
        <v>1557</v>
      </c>
      <c s="35" t="s">
        <v>4</v>
      </c>
      <c s="6" t="s">
        <v>1558</v>
      </c>
      <c s="36" t="s">
        <v>742</v>
      </c>
      <c s="37">
        <v>3.84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1130</v>
      </c>
      <c>
        <f>(M190*21)/100</f>
      </c>
      <c t="s">
        <v>26</v>
      </c>
    </row>
    <row r="191" spans="1:5" ht="12.75">
      <c r="A191" s="35" t="s">
        <v>54</v>
      </c>
      <c r="E191" s="39" t="s">
        <v>4</v>
      </c>
    </row>
    <row r="192" spans="1:5" ht="25.5">
      <c r="A192" s="35" t="s">
        <v>55</v>
      </c>
      <c r="E192" s="40" t="s">
        <v>1559</v>
      </c>
    </row>
    <row r="193" spans="1:5" ht="89.25">
      <c r="A193" t="s">
        <v>56</v>
      </c>
      <c r="E193" s="39" t="s">
        <v>1560</v>
      </c>
    </row>
    <row r="194" spans="1:16" ht="12.75">
      <c r="A194" t="s">
        <v>48</v>
      </c>
      <c s="34" t="s">
        <v>154</v>
      </c>
      <c s="34" t="s">
        <v>1263</v>
      </c>
      <c s="35" t="s">
        <v>4</v>
      </c>
      <c s="6" t="s">
        <v>1264</v>
      </c>
      <c s="36" t="s">
        <v>61</v>
      </c>
      <c s="37">
        <v>214.35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577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02">
      <c r="A196" s="35" t="s">
        <v>55</v>
      </c>
      <c r="E196" s="40" t="s">
        <v>1561</v>
      </c>
    </row>
    <row r="197" spans="1:5" ht="25.5">
      <c r="A197" t="s">
        <v>56</v>
      </c>
      <c r="E197" s="39" t="s">
        <v>1266</v>
      </c>
    </row>
    <row r="198" spans="1:16" ht="12.75">
      <c r="A198" t="s">
        <v>48</v>
      </c>
      <c s="34" t="s">
        <v>157</v>
      </c>
      <c s="34" t="s">
        <v>1267</v>
      </c>
      <c s="35" t="s">
        <v>4</v>
      </c>
      <c s="6" t="s">
        <v>1268</v>
      </c>
      <c s="36" t="s">
        <v>742</v>
      </c>
      <c s="37">
        <v>18.9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1130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27.5">
      <c r="A200" s="35" t="s">
        <v>55</v>
      </c>
      <c r="E200" s="40" t="s">
        <v>1562</v>
      </c>
    </row>
    <row r="201" spans="1:5" ht="63.75">
      <c r="A201" t="s">
        <v>56</v>
      </c>
      <c r="E201" s="39" t="s">
        <v>1270</v>
      </c>
    </row>
    <row r="202" spans="1:16" ht="12.75">
      <c r="A202" t="s">
        <v>48</v>
      </c>
      <c s="34" t="s">
        <v>160</v>
      </c>
      <c s="34" t="s">
        <v>1563</v>
      </c>
      <c s="35" t="s">
        <v>4</v>
      </c>
      <c s="6" t="s">
        <v>1564</v>
      </c>
      <c s="36" t="s">
        <v>975</v>
      </c>
      <c s="37">
        <v>500.83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1130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25.5">
      <c r="A204" s="35" t="s">
        <v>55</v>
      </c>
      <c r="E204" s="40" t="s">
        <v>1565</v>
      </c>
    </row>
    <row r="205" spans="1:5" ht="409.5">
      <c r="A205" t="s">
        <v>56</v>
      </c>
      <c r="E205" s="39" t="s">
        <v>1566</v>
      </c>
    </row>
    <row r="206" spans="1:16" ht="12.75">
      <c r="A206" t="s">
        <v>48</v>
      </c>
      <c s="34" t="s">
        <v>163</v>
      </c>
      <c s="34" t="s">
        <v>1567</v>
      </c>
      <c s="35" t="s">
        <v>4</v>
      </c>
      <c s="6" t="s">
        <v>1568</v>
      </c>
      <c s="36" t="s">
        <v>52</v>
      </c>
      <c s="37">
        <v>76.633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577</v>
      </c>
      <c>
        <f>(M206*21)/100</f>
      </c>
      <c t="s">
        <v>26</v>
      </c>
    </row>
    <row r="207" spans="1:5" ht="12.75">
      <c r="A207" s="35" t="s">
        <v>54</v>
      </c>
      <c r="E207" s="39" t="s">
        <v>4</v>
      </c>
    </row>
    <row r="208" spans="1:5" ht="229.5">
      <c r="A208" s="35" t="s">
        <v>55</v>
      </c>
      <c r="E208" s="40" t="s">
        <v>1569</v>
      </c>
    </row>
    <row r="209" spans="1:5" ht="102">
      <c r="A209" t="s">
        <v>56</v>
      </c>
      <c r="E209" s="39" t="s">
        <v>1278</v>
      </c>
    </row>
    <row r="210" spans="1:16" ht="12.75">
      <c r="A210" t="s">
        <v>48</v>
      </c>
      <c s="34" t="s">
        <v>165</v>
      </c>
      <c s="34" t="s">
        <v>1283</v>
      </c>
      <c s="35" t="s">
        <v>4</v>
      </c>
      <c s="6" t="s">
        <v>1284</v>
      </c>
      <c s="36" t="s">
        <v>61</v>
      </c>
      <c s="37">
        <v>230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577</v>
      </c>
      <c>
        <f>(M210*21)/100</f>
      </c>
      <c t="s">
        <v>26</v>
      </c>
    </row>
    <row r="211" spans="1:5" ht="12.75">
      <c r="A211" s="35" t="s">
        <v>54</v>
      </c>
      <c r="E211" s="39" t="s">
        <v>4</v>
      </c>
    </row>
    <row r="212" spans="1:5" ht="89.25">
      <c r="A212" s="35" t="s">
        <v>55</v>
      </c>
      <c r="E212" s="40" t="s">
        <v>1570</v>
      </c>
    </row>
    <row r="213" spans="1:5" ht="76.5">
      <c r="A213" t="s">
        <v>56</v>
      </c>
      <c r="E213" s="39" t="s">
        <v>1286</v>
      </c>
    </row>
    <row r="214" spans="1:13" ht="12.75">
      <c r="A214" t="s">
        <v>45</v>
      </c>
      <c r="C214" s="31" t="s">
        <v>1291</v>
      </c>
      <c r="E214" s="33" t="s">
        <v>1292</v>
      </c>
      <c r="J214" s="32">
        <f>0</f>
      </c>
      <c s="32">
        <f>0</f>
      </c>
      <c s="32">
        <f>0+L215+L219+L223</f>
      </c>
      <c s="32">
        <f>0+M215+M219+M223</f>
      </c>
    </row>
    <row r="215" spans="1:16" ht="12.75">
      <c r="A215" t="s">
        <v>48</v>
      </c>
      <c s="34" t="s">
        <v>167</v>
      </c>
      <c s="34" t="s">
        <v>1293</v>
      </c>
      <c s="35" t="s">
        <v>4</v>
      </c>
      <c s="6" t="s">
        <v>1294</v>
      </c>
      <c s="36" t="s">
        <v>742</v>
      </c>
      <c s="37">
        <v>123.54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577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76.5">
      <c r="A217" s="35" t="s">
        <v>55</v>
      </c>
      <c r="E217" s="40" t="s">
        <v>1571</v>
      </c>
    </row>
    <row r="218" spans="1:5" ht="191.25">
      <c r="A218" t="s">
        <v>56</v>
      </c>
      <c r="E218" s="39" t="s">
        <v>991</v>
      </c>
    </row>
    <row r="219" spans="1:16" ht="12.75">
      <c r="A219" t="s">
        <v>48</v>
      </c>
      <c s="34" t="s">
        <v>170</v>
      </c>
      <c s="34" t="s">
        <v>1296</v>
      </c>
      <c s="35" t="s">
        <v>4</v>
      </c>
      <c s="6" t="s">
        <v>1297</v>
      </c>
      <c s="36" t="s">
        <v>742</v>
      </c>
      <c s="37">
        <v>972.274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1130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65.75">
      <c r="A221" s="35" t="s">
        <v>55</v>
      </c>
      <c r="E221" s="40" t="s">
        <v>1572</v>
      </c>
    </row>
    <row r="222" spans="1:5" ht="191.25">
      <c r="A222" t="s">
        <v>56</v>
      </c>
      <c r="E222" s="39" t="s">
        <v>991</v>
      </c>
    </row>
    <row r="223" spans="1:16" ht="12.75">
      <c r="A223" t="s">
        <v>48</v>
      </c>
      <c s="34" t="s">
        <v>173</v>
      </c>
      <c s="34" t="s">
        <v>1299</v>
      </c>
      <c s="35" t="s">
        <v>4</v>
      </c>
      <c s="6" t="s">
        <v>1300</v>
      </c>
      <c s="36" t="s">
        <v>742</v>
      </c>
      <c s="37">
        <v>5180.602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577</v>
      </c>
      <c>
        <f>(M223*21)/100</f>
      </c>
      <c t="s">
        <v>26</v>
      </c>
    </row>
    <row r="224" spans="1:5" ht="12.75">
      <c r="A224" s="35" t="s">
        <v>54</v>
      </c>
      <c r="E224" s="39" t="s">
        <v>4</v>
      </c>
    </row>
    <row r="225" spans="1:5" ht="191.25">
      <c r="A225" s="35" t="s">
        <v>55</v>
      </c>
      <c r="E225" s="40" t="s">
        <v>1573</v>
      </c>
    </row>
    <row r="226" spans="1:5" ht="191.25">
      <c r="A226" t="s">
        <v>56</v>
      </c>
      <c r="E226" s="39" t="s">
        <v>1302</v>
      </c>
    </row>
    <row r="227" spans="1:13" ht="12.75">
      <c r="A227" t="s">
        <v>45</v>
      </c>
      <c r="C227" s="31" t="s">
        <v>1574</v>
      </c>
      <c r="E227" s="33" t="s">
        <v>1575</v>
      </c>
      <c r="J227" s="32">
        <f>0</f>
      </c>
      <c s="32">
        <f>0</f>
      </c>
      <c s="32">
        <f>0+L228</f>
      </c>
      <c s="32">
        <f>0+M228</f>
      </c>
    </row>
    <row r="228" spans="1:16" ht="12.75">
      <c r="A228" t="s">
        <v>48</v>
      </c>
      <c s="34" t="s">
        <v>757</v>
      </c>
      <c s="34" t="s">
        <v>1204</v>
      </c>
      <c s="35" t="s">
        <v>4</v>
      </c>
      <c s="6" t="s">
        <v>1205</v>
      </c>
      <c s="36" t="s">
        <v>102</v>
      </c>
      <c s="37">
        <v>2</v>
      </c>
      <c s="36">
        <v>0</v>
      </c>
      <c s="36">
        <f>ROUND(G228*H228,6)</f>
      </c>
      <c r="L228" s="38">
        <v>0</v>
      </c>
      <c s="32">
        <f>ROUND(ROUND(L228,2)*ROUND(G228,3),2)</f>
      </c>
      <c s="36" t="s">
        <v>577</v>
      </c>
      <c>
        <f>(M228*21)/100</f>
      </c>
      <c t="s">
        <v>26</v>
      </c>
    </row>
    <row r="229" spans="1:5" ht="12.75">
      <c r="A229" s="35" t="s">
        <v>54</v>
      </c>
      <c r="E229" s="39" t="s">
        <v>4</v>
      </c>
    </row>
    <row r="230" spans="1:5" ht="25.5">
      <c r="A230" s="35" t="s">
        <v>55</v>
      </c>
      <c r="E230" s="40" t="s">
        <v>1576</v>
      </c>
    </row>
    <row r="231" spans="1:5" ht="153">
      <c r="A231" t="s">
        <v>56</v>
      </c>
      <c r="E231" s="39" t="s">
        <v>1207</v>
      </c>
    </row>
    <row r="232" spans="1:13" ht="12.75">
      <c r="A232" t="s">
        <v>45</v>
      </c>
      <c r="C232" s="31" t="s">
        <v>1577</v>
      </c>
      <c r="E232" s="33" t="s">
        <v>1578</v>
      </c>
      <c r="J232" s="32">
        <f>0</f>
      </c>
      <c s="32">
        <f>0</f>
      </c>
      <c s="32">
        <f>0+L233+L237</f>
      </c>
      <c s="32">
        <f>0+M233+M237</f>
      </c>
    </row>
    <row r="233" spans="1:16" ht="12.75">
      <c r="A233" t="s">
        <v>48</v>
      </c>
      <c s="34" t="s">
        <v>762</v>
      </c>
      <c s="34" t="s">
        <v>1579</v>
      </c>
      <c s="35" t="s">
        <v>4</v>
      </c>
      <c s="6" t="s">
        <v>1580</v>
      </c>
      <c s="36" t="s">
        <v>742</v>
      </c>
      <c s="37">
        <v>2499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1130</v>
      </c>
      <c>
        <f>(M233*21)/100</f>
      </c>
      <c t="s">
        <v>26</v>
      </c>
    </row>
    <row r="234" spans="1:5" ht="12.75">
      <c r="A234" s="35" t="s">
        <v>54</v>
      </c>
      <c r="E234" s="39" t="s">
        <v>4</v>
      </c>
    </row>
    <row r="235" spans="1:5" ht="38.25">
      <c r="A235" s="35" t="s">
        <v>55</v>
      </c>
      <c r="E235" s="40" t="s">
        <v>1581</v>
      </c>
    </row>
    <row r="236" spans="1:5" ht="127.5">
      <c r="A236" t="s">
        <v>56</v>
      </c>
      <c r="E236" s="39" t="s">
        <v>1582</v>
      </c>
    </row>
    <row r="237" spans="1:16" ht="12.75">
      <c r="A237" t="s">
        <v>48</v>
      </c>
      <c s="34" t="s">
        <v>767</v>
      </c>
      <c s="34" t="s">
        <v>1583</v>
      </c>
      <c s="35" t="s">
        <v>4</v>
      </c>
      <c s="6" t="s">
        <v>1584</v>
      </c>
      <c s="36" t="s">
        <v>102</v>
      </c>
      <c s="37">
        <v>100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577</v>
      </c>
      <c>
        <f>(M237*21)/100</f>
      </c>
      <c t="s">
        <v>26</v>
      </c>
    </row>
    <row r="238" spans="1:5" ht="12.75">
      <c r="A238" s="35" t="s">
        <v>54</v>
      </c>
      <c r="E238" s="39" t="s">
        <v>4</v>
      </c>
    </row>
    <row r="239" spans="1:5" ht="38.25">
      <c r="A239" s="35" t="s">
        <v>55</v>
      </c>
      <c r="E239" s="40" t="s">
        <v>1585</v>
      </c>
    </row>
    <row r="240" spans="1:5" ht="89.25">
      <c r="A240" t="s">
        <v>56</v>
      </c>
      <c r="E240" s="39" t="s">
        <v>1586</v>
      </c>
    </row>
    <row r="241" spans="1:13" ht="12.75">
      <c r="A241" t="s">
        <v>45</v>
      </c>
      <c r="C241" s="31" t="s">
        <v>1587</v>
      </c>
      <c r="E241" s="33" t="s">
        <v>1588</v>
      </c>
      <c r="J241" s="32">
        <f>0</f>
      </c>
      <c s="32">
        <f>0</f>
      </c>
      <c s="32">
        <f>0+L242</f>
      </c>
      <c s="32">
        <f>0+M242</f>
      </c>
    </row>
    <row r="242" spans="1:16" ht="12.75">
      <c r="A242" t="s">
        <v>48</v>
      </c>
      <c s="34" t="s">
        <v>773</v>
      </c>
      <c s="34" t="s">
        <v>1589</v>
      </c>
      <c s="35" t="s">
        <v>4</v>
      </c>
      <c s="6" t="s">
        <v>1590</v>
      </c>
      <c s="36" t="s">
        <v>742</v>
      </c>
      <c s="37">
        <v>80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577</v>
      </c>
      <c>
        <f>(M242*21)/100</f>
      </c>
      <c t="s">
        <v>26</v>
      </c>
    </row>
    <row r="243" spans="1:5" ht="12.75">
      <c r="A243" s="35" t="s">
        <v>54</v>
      </c>
      <c r="E243" s="39" t="s">
        <v>4</v>
      </c>
    </row>
    <row r="244" spans="1:5" ht="38.25">
      <c r="A244" s="35" t="s">
        <v>55</v>
      </c>
      <c r="E244" s="40" t="s">
        <v>1591</v>
      </c>
    </row>
    <row r="245" spans="1:5" ht="38.25">
      <c r="A245" t="s">
        <v>56</v>
      </c>
      <c r="E245" s="39" t="s">
        <v>1320</v>
      </c>
    </row>
    <row r="246" spans="1:13" ht="12.75">
      <c r="A246" t="s">
        <v>45</v>
      </c>
      <c r="C246" s="31" t="s">
        <v>1592</v>
      </c>
      <c r="E246" s="33" t="s">
        <v>1593</v>
      </c>
      <c r="J246" s="32">
        <f>0</f>
      </c>
      <c s="32">
        <f>0</f>
      </c>
      <c s="32">
        <f>0+L247</f>
      </c>
      <c s="32">
        <f>0+M247</f>
      </c>
    </row>
    <row r="247" spans="1:16" ht="12.75">
      <c r="A247" t="s">
        <v>48</v>
      </c>
      <c s="34" t="s">
        <v>778</v>
      </c>
      <c s="34" t="s">
        <v>1594</v>
      </c>
      <c s="35" t="s">
        <v>4</v>
      </c>
      <c s="6" t="s">
        <v>1595</v>
      </c>
      <c s="36" t="s">
        <v>742</v>
      </c>
      <c s="37">
        <v>37.49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1130</v>
      </c>
      <c>
        <f>(M247*21)/100</f>
      </c>
      <c t="s">
        <v>26</v>
      </c>
    </row>
    <row r="248" spans="1:5" ht="12.75">
      <c r="A248" s="35" t="s">
        <v>54</v>
      </c>
      <c r="E248" s="39" t="s">
        <v>4</v>
      </c>
    </row>
    <row r="249" spans="1:5" ht="38.25">
      <c r="A249" s="35" t="s">
        <v>55</v>
      </c>
      <c r="E249" s="40" t="s">
        <v>1596</v>
      </c>
    </row>
    <row r="250" spans="1:5" ht="38.25">
      <c r="A250" t="s">
        <v>56</v>
      </c>
      <c r="E250" s="39" t="s">
        <v>1320</v>
      </c>
    </row>
    <row r="251" spans="1:13" ht="12.75">
      <c r="A251" t="s">
        <v>45</v>
      </c>
      <c r="C251" s="31" t="s">
        <v>1321</v>
      </c>
      <c r="E251" s="33" t="s">
        <v>1322</v>
      </c>
      <c r="J251" s="32">
        <f>0</f>
      </c>
      <c s="32">
        <f>0</f>
      </c>
      <c s="32">
        <f>0+L252+L256</f>
      </c>
      <c s="32">
        <f>0+M252+M256</f>
      </c>
    </row>
    <row r="252" spans="1:16" ht="12.75">
      <c r="A252" t="s">
        <v>48</v>
      </c>
      <c s="34" t="s">
        <v>782</v>
      </c>
      <c s="34" t="s">
        <v>1597</v>
      </c>
      <c s="35" t="s">
        <v>4</v>
      </c>
      <c s="6" t="s">
        <v>1598</v>
      </c>
      <c s="36" t="s">
        <v>742</v>
      </c>
      <c s="37">
        <v>11.616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577</v>
      </c>
      <c>
        <f>(M252*21)/100</f>
      </c>
      <c t="s">
        <v>26</v>
      </c>
    </row>
    <row r="253" spans="1:5" ht="12.75">
      <c r="A253" s="35" t="s">
        <v>54</v>
      </c>
      <c r="E253" s="39" t="s">
        <v>4</v>
      </c>
    </row>
    <row r="254" spans="1:5" ht="38.25">
      <c r="A254" s="35" t="s">
        <v>55</v>
      </c>
      <c r="E254" s="40" t="s">
        <v>1599</v>
      </c>
    </row>
    <row r="255" spans="1:5" ht="51">
      <c r="A255" t="s">
        <v>56</v>
      </c>
      <c r="E255" s="39" t="s">
        <v>1326</v>
      </c>
    </row>
    <row r="256" spans="1:16" ht="12.75">
      <c r="A256" t="s">
        <v>48</v>
      </c>
      <c s="34" t="s">
        <v>787</v>
      </c>
      <c s="34" t="s">
        <v>1327</v>
      </c>
      <c s="35" t="s">
        <v>4</v>
      </c>
      <c s="6" t="s">
        <v>1328</v>
      </c>
      <c s="36" t="s">
        <v>742</v>
      </c>
      <c s="37">
        <v>13.162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577</v>
      </c>
      <c>
        <f>(M256*21)/100</f>
      </c>
      <c t="s">
        <v>26</v>
      </c>
    </row>
    <row r="257" spans="1:5" ht="12.75">
      <c r="A257" s="35" t="s">
        <v>54</v>
      </c>
      <c r="E257" s="39" t="s">
        <v>4</v>
      </c>
    </row>
    <row r="258" spans="1:5" ht="89.25">
      <c r="A258" s="35" t="s">
        <v>55</v>
      </c>
      <c r="E258" s="40" t="s">
        <v>1600</v>
      </c>
    </row>
    <row r="259" spans="1:5" ht="51">
      <c r="A259" t="s">
        <v>56</v>
      </c>
      <c r="E259" s="39" t="s">
        <v>1326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1605</v>
      </c>
      <c r="E8" s="30" t="s">
        <v>1604</v>
      </c>
      <c r="J8" s="29">
        <f>0+J9+J22+J35+J56+J61+J70+J79+J104+J117+J122</f>
      </c>
      <c s="29">
        <f>0+K9+K22+K35+K56+K61+K70+K79+K104+K117+K122</f>
      </c>
      <c s="29">
        <f>0+L9+L22+L35+L56+L61+L70+L79+L104+L117+L122</f>
      </c>
      <c s="29">
        <f>0+M9+M22+M35+M56+M61+M70+M79+M104+M117+M122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48</v>
      </c>
      <c s="34" t="s">
        <v>49</v>
      </c>
      <c s="34" t="s">
        <v>806</v>
      </c>
      <c s="35" t="s">
        <v>4</v>
      </c>
      <c s="6" t="s">
        <v>807</v>
      </c>
      <c s="36" t="s">
        <v>576</v>
      </c>
      <c s="37">
        <v>274.162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02">
      <c r="A12" s="35" t="s">
        <v>55</v>
      </c>
      <c r="E12" s="40" t="s">
        <v>1606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596.578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78.5">
      <c r="A16" s="35" t="s">
        <v>55</v>
      </c>
      <c r="E16" s="40" t="s">
        <v>1607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1007</v>
      </c>
      <c s="35" t="s">
        <v>4</v>
      </c>
      <c s="6" t="s">
        <v>1008</v>
      </c>
      <c s="36" t="s">
        <v>576</v>
      </c>
      <c s="37">
        <v>0.05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577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1608</v>
      </c>
    </row>
    <row r="21" spans="1:5" ht="140.25">
      <c r="A21" t="s">
        <v>56</v>
      </c>
      <c r="E21" s="39" t="s">
        <v>579</v>
      </c>
    </row>
    <row r="22" spans="1:13" ht="12.75">
      <c r="A22" t="s">
        <v>45</v>
      </c>
      <c r="C22" s="31" t="s">
        <v>810</v>
      </c>
      <c r="E22" s="33" t="s">
        <v>811</v>
      </c>
      <c r="J22" s="32">
        <f>0</f>
      </c>
      <c s="32">
        <f>0</f>
      </c>
      <c s="32">
        <f>0+L23+L27+L31</f>
      </c>
      <c s="32">
        <f>0+M23+M27+M31</f>
      </c>
    </row>
    <row r="23" spans="1:16" ht="25.5">
      <c r="A23" t="s">
        <v>48</v>
      </c>
      <c s="34" t="s">
        <v>62</v>
      </c>
      <c s="34" t="s">
        <v>901</v>
      </c>
      <c s="35" t="s">
        <v>4</v>
      </c>
      <c s="6" t="s">
        <v>902</v>
      </c>
      <c s="36" t="s">
        <v>52</v>
      </c>
      <c s="37">
        <v>24.35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02">
      <c r="A25" s="35" t="s">
        <v>55</v>
      </c>
      <c r="E25" s="40" t="s">
        <v>1609</v>
      </c>
    </row>
    <row r="26" spans="1:5" ht="63.75">
      <c r="A26" t="s">
        <v>56</v>
      </c>
      <c r="E26" s="39" t="s">
        <v>904</v>
      </c>
    </row>
    <row r="27" spans="1:16" ht="12.75">
      <c r="A27" t="s">
        <v>48</v>
      </c>
      <c s="34" t="s">
        <v>66</v>
      </c>
      <c s="34" t="s">
        <v>1151</v>
      </c>
      <c s="35" t="s">
        <v>4</v>
      </c>
      <c s="6" t="s">
        <v>1152</v>
      </c>
      <c s="36" t="s">
        <v>52</v>
      </c>
      <c s="37">
        <v>141.4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67.75">
      <c r="A29" s="35" t="s">
        <v>55</v>
      </c>
      <c r="E29" s="40" t="s">
        <v>1610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71.249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53">
      <c r="A33" s="35" t="s">
        <v>55</v>
      </c>
      <c r="E33" s="40" t="s">
        <v>1611</v>
      </c>
    </row>
    <row r="34" spans="1:5" ht="229.5">
      <c r="A34" t="s">
        <v>56</v>
      </c>
      <c r="E34" s="39" t="s">
        <v>828</v>
      </c>
    </row>
    <row r="35" spans="1:13" ht="12.75">
      <c r="A35" t="s">
        <v>45</v>
      </c>
      <c r="C35" s="31" t="s">
        <v>833</v>
      </c>
      <c r="E35" s="33" t="s">
        <v>834</v>
      </c>
      <c r="J35" s="32">
        <f>0</f>
      </c>
      <c s="32">
        <f>0</f>
      </c>
      <c s="32">
        <f>0+L36+L40+L44+L48+L52</f>
      </c>
      <c s="32">
        <f>0+M36+M40+M44+M48+M52</f>
      </c>
    </row>
    <row r="36" spans="1:16" ht="12.75">
      <c r="A36" t="s">
        <v>48</v>
      </c>
      <c s="34" t="s">
        <v>72</v>
      </c>
      <c s="34" t="s">
        <v>1612</v>
      </c>
      <c s="35" t="s">
        <v>4</v>
      </c>
      <c s="6" t="s">
        <v>1613</v>
      </c>
      <c s="36" t="s">
        <v>52</v>
      </c>
      <c s="37">
        <v>3.685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76.5">
      <c r="A38" s="35" t="s">
        <v>55</v>
      </c>
      <c r="E38" s="40" t="s">
        <v>1614</v>
      </c>
    </row>
    <row r="39" spans="1:5" ht="369.75">
      <c r="A39" t="s">
        <v>56</v>
      </c>
      <c r="E39" s="39" t="s">
        <v>1513</v>
      </c>
    </row>
    <row r="40" spans="1:16" ht="12.75">
      <c r="A40" t="s">
        <v>48</v>
      </c>
      <c s="34" t="s">
        <v>75</v>
      </c>
      <c s="34" t="s">
        <v>1615</v>
      </c>
      <c s="35" t="s">
        <v>4</v>
      </c>
      <c s="6" t="s">
        <v>1616</v>
      </c>
      <c s="36" t="s">
        <v>52</v>
      </c>
      <c s="37">
        <v>50.841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1130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409.5">
      <c r="A42" s="35" t="s">
        <v>55</v>
      </c>
      <c r="E42" s="40" t="s">
        <v>1617</v>
      </c>
    </row>
    <row r="43" spans="1:5" ht="369.75">
      <c r="A43" t="s">
        <v>56</v>
      </c>
      <c r="E43" s="39" t="s">
        <v>1513</v>
      </c>
    </row>
    <row r="44" spans="1:16" ht="12.75">
      <c r="A44" t="s">
        <v>48</v>
      </c>
      <c s="34" t="s">
        <v>79</v>
      </c>
      <c s="34" t="s">
        <v>1618</v>
      </c>
      <c s="35" t="s">
        <v>4</v>
      </c>
      <c s="6" t="s">
        <v>1619</v>
      </c>
      <c s="36" t="s">
        <v>576</v>
      </c>
      <c s="37">
        <v>1.364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89.25">
      <c r="A46" s="35" t="s">
        <v>55</v>
      </c>
      <c r="E46" s="40" t="s">
        <v>1620</v>
      </c>
    </row>
    <row r="47" spans="1:5" ht="267.75">
      <c r="A47" t="s">
        <v>56</v>
      </c>
      <c r="E47" s="39" t="s">
        <v>1203</v>
      </c>
    </row>
    <row r="48" spans="1:16" ht="12.75">
      <c r="A48" t="s">
        <v>48</v>
      </c>
      <c s="34" t="s">
        <v>84</v>
      </c>
      <c s="34" t="s">
        <v>1621</v>
      </c>
      <c s="35" t="s">
        <v>4</v>
      </c>
      <c s="6" t="s">
        <v>1622</v>
      </c>
      <c s="36" t="s">
        <v>576</v>
      </c>
      <c s="37">
        <v>1.236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577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38.25">
      <c r="A50" s="35" t="s">
        <v>55</v>
      </c>
      <c r="E50" s="40" t="s">
        <v>1623</v>
      </c>
    </row>
    <row r="51" spans="1:5" ht="267.75">
      <c r="A51" t="s">
        <v>56</v>
      </c>
      <c r="E51" s="39" t="s">
        <v>1203</v>
      </c>
    </row>
    <row r="52" spans="1:16" ht="12.75">
      <c r="A52" t="s">
        <v>48</v>
      </c>
      <c s="34" t="s">
        <v>87</v>
      </c>
      <c s="34" t="s">
        <v>1624</v>
      </c>
      <c s="35" t="s">
        <v>4</v>
      </c>
      <c s="6" t="s">
        <v>1625</v>
      </c>
      <c s="36" t="s">
        <v>742</v>
      </c>
      <c s="37">
        <v>11.8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577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38.25">
      <c r="A54" s="35" t="s">
        <v>55</v>
      </c>
      <c r="E54" s="40" t="s">
        <v>1626</v>
      </c>
    </row>
    <row r="55" spans="1:5" ht="102">
      <c r="A55" t="s">
        <v>56</v>
      </c>
      <c r="E55" s="39" t="s">
        <v>849</v>
      </c>
    </row>
    <row r="56" spans="1:13" ht="12.75">
      <c r="A56" t="s">
        <v>45</v>
      </c>
      <c r="C56" s="31" t="s">
        <v>1188</v>
      </c>
      <c r="E56" s="33" t="s">
        <v>1189</v>
      </c>
      <c r="J56" s="32">
        <f>0</f>
      </c>
      <c s="32">
        <f>0</f>
      </c>
      <c s="32">
        <f>0+L57</f>
      </c>
      <c s="32">
        <f>0+M57</f>
      </c>
    </row>
    <row r="57" spans="1:16" ht="12.75">
      <c r="A57" t="s">
        <v>48</v>
      </c>
      <c s="34" t="s">
        <v>90</v>
      </c>
      <c s="34" t="s">
        <v>1627</v>
      </c>
      <c s="35" t="s">
        <v>4</v>
      </c>
      <c s="6" t="s">
        <v>1628</v>
      </c>
      <c s="36" t="s">
        <v>975</v>
      </c>
      <c s="37">
        <v>564.9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577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7.5">
      <c r="A59" s="35" t="s">
        <v>55</v>
      </c>
      <c r="E59" s="40" t="s">
        <v>1629</v>
      </c>
    </row>
    <row r="60" spans="1:5" ht="293.25">
      <c r="A60" t="s">
        <v>56</v>
      </c>
      <c r="E60" s="39" t="s">
        <v>1193</v>
      </c>
    </row>
    <row r="61" spans="1:13" ht="12.75">
      <c r="A61" t="s">
        <v>45</v>
      </c>
      <c r="C61" s="31" t="s">
        <v>850</v>
      </c>
      <c r="E61" s="33" t="s">
        <v>851</v>
      </c>
      <c r="J61" s="32">
        <f>0</f>
      </c>
      <c s="32">
        <f>0</f>
      </c>
      <c s="32">
        <f>0+L62+L66</f>
      </c>
      <c s="32">
        <f>0+M62+M66</f>
      </c>
    </row>
    <row r="62" spans="1:16" ht="12.75">
      <c r="A62" t="s">
        <v>48</v>
      </c>
      <c s="34" t="s">
        <v>93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577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1139</v>
      </c>
    </row>
    <row r="66" spans="1:16" ht="12.75">
      <c r="A66" t="s">
        <v>48</v>
      </c>
      <c s="34" t="s">
        <v>95</v>
      </c>
      <c s="34" t="s">
        <v>852</v>
      </c>
      <c s="35" t="s">
        <v>4</v>
      </c>
      <c s="6" t="s">
        <v>853</v>
      </c>
      <c s="36" t="s">
        <v>52</v>
      </c>
      <c s="37">
        <v>4.237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229.5">
      <c r="A68" s="35" t="s">
        <v>55</v>
      </c>
      <c r="E68" s="40" t="s">
        <v>1630</v>
      </c>
    </row>
    <row r="69" spans="1:5" ht="369.75">
      <c r="A69" t="s">
        <v>56</v>
      </c>
      <c r="E69" s="39" t="s">
        <v>855</v>
      </c>
    </row>
    <row r="70" spans="1:13" ht="12.75">
      <c r="A70" t="s">
        <v>45</v>
      </c>
      <c r="C70" s="31" t="s">
        <v>599</v>
      </c>
      <c r="E70" s="33" t="s">
        <v>600</v>
      </c>
      <c r="J70" s="32">
        <f>0</f>
      </c>
      <c s="32">
        <f>0</f>
      </c>
      <c s="32">
        <f>0+L71+L75</f>
      </c>
      <c s="32">
        <f>0+M71+M75</f>
      </c>
    </row>
    <row r="71" spans="1:16" ht="12.75">
      <c r="A71" t="s">
        <v>48</v>
      </c>
      <c s="34" t="s">
        <v>99</v>
      </c>
      <c s="34" t="s">
        <v>1631</v>
      </c>
      <c s="35" t="s">
        <v>4</v>
      </c>
      <c s="6" t="s">
        <v>1632</v>
      </c>
      <c s="36" t="s">
        <v>742</v>
      </c>
      <c s="37">
        <v>118.65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577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38.25">
      <c r="A73" s="35" t="s">
        <v>55</v>
      </c>
      <c r="E73" s="40" t="s">
        <v>1633</v>
      </c>
    </row>
    <row r="74" spans="1:5" ht="51">
      <c r="A74" t="s">
        <v>56</v>
      </c>
      <c r="E74" s="39" t="s">
        <v>1634</v>
      </c>
    </row>
    <row r="75" spans="1:16" ht="12.75">
      <c r="A75" t="s">
        <v>48</v>
      </c>
      <c s="34" t="s">
        <v>103</v>
      </c>
      <c s="34" t="s">
        <v>920</v>
      </c>
      <c s="35" t="s">
        <v>4</v>
      </c>
      <c s="6" t="s">
        <v>921</v>
      </c>
      <c s="36" t="s">
        <v>742</v>
      </c>
      <c s="37">
        <v>118.65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1130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38.25">
      <c r="A77" s="35" t="s">
        <v>55</v>
      </c>
      <c r="E77" s="40" t="s">
        <v>1635</v>
      </c>
    </row>
    <row r="78" spans="1:5" ht="153">
      <c r="A78" t="s">
        <v>56</v>
      </c>
      <c r="E78" s="39" t="s">
        <v>923</v>
      </c>
    </row>
    <row r="79" spans="1:13" ht="12.75">
      <c r="A79" t="s">
        <v>45</v>
      </c>
      <c r="C79" s="31" t="s">
        <v>734</v>
      </c>
      <c r="E79" s="33" t="s">
        <v>735</v>
      </c>
      <c r="J79" s="32">
        <f>0</f>
      </c>
      <c s="32">
        <f>0</f>
      </c>
      <c s="32">
        <f>0+L80+L84+L88+L92+L96+L100</f>
      </c>
      <c s="32">
        <f>0+M80+M84+M88+M92+M96+M100</f>
      </c>
    </row>
    <row r="80" spans="1:16" ht="12.75">
      <c r="A80" t="s">
        <v>48</v>
      </c>
      <c s="34" t="s">
        <v>106</v>
      </c>
      <c s="34" t="s">
        <v>1636</v>
      </c>
      <c s="35" t="s">
        <v>4</v>
      </c>
      <c s="6" t="s">
        <v>1637</v>
      </c>
      <c s="36" t="s">
        <v>52</v>
      </c>
      <c s="37">
        <v>0.021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577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14.75">
      <c r="A82" s="35" t="s">
        <v>55</v>
      </c>
      <c r="E82" s="40" t="s">
        <v>1638</v>
      </c>
    </row>
    <row r="83" spans="1:5" ht="38.25">
      <c r="A83" t="s">
        <v>56</v>
      </c>
      <c r="E83" s="39" t="s">
        <v>1639</v>
      </c>
    </row>
    <row r="84" spans="1:16" ht="12.75">
      <c r="A84" t="s">
        <v>48</v>
      </c>
      <c s="34" t="s">
        <v>109</v>
      </c>
      <c s="34" t="s">
        <v>1640</v>
      </c>
      <c s="35" t="s">
        <v>4</v>
      </c>
      <c s="6" t="s">
        <v>1641</v>
      </c>
      <c s="36" t="s">
        <v>975</v>
      </c>
      <c s="37">
        <v>1321.5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63.75">
      <c r="A86" s="35" t="s">
        <v>55</v>
      </c>
      <c r="E86" s="40" t="s">
        <v>1642</v>
      </c>
    </row>
    <row r="87" spans="1:5" ht="357">
      <c r="A87" t="s">
        <v>56</v>
      </c>
      <c r="E87" s="39" t="s">
        <v>977</v>
      </c>
    </row>
    <row r="88" spans="1:16" ht="12.75">
      <c r="A88" t="s">
        <v>48</v>
      </c>
      <c s="34" t="s">
        <v>112</v>
      </c>
      <c s="34" t="s">
        <v>1643</v>
      </c>
      <c s="35" t="s">
        <v>4</v>
      </c>
      <c s="6" t="s">
        <v>1644</v>
      </c>
      <c s="36" t="s">
        <v>576</v>
      </c>
      <c s="37">
        <v>2.5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577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1645</v>
      </c>
    </row>
    <row r="91" spans="1:5" ht="25.5">
      <c r="A91" t="s">
        <v>56</v>
      </c>
      <c r="E91" s="39" t="s">
        <v>1646</v>
      </c>
    </row>
    <row r="92" spans="1:16" ht="12.75">
      <c r="A92" t="s">
        <v>48</v>
      </c>
      <c s="34" t="s">
        <v>115</v>
      </c>
      <c s="34" t="s">
        <v>1647</v>
      </c>
      <c s="35" t="s">
        <v>4</v>
      </c>
      <c s="6" t="s">
        <v>1648</v>
      </c>
      <c s="36" t="s">
        <v>52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1649</v>
      </c>
    </row>
    <row r="95" spans="1:5" ht="25.5">
      <c r="A95" t="s">
        <v>56</v>
      </c>
      <c r="E95" s="39" t="s">
        <v>1646</v>
      </c>
    </row>
    <row r="96" spans="1:16" ht="12.75">
      <c r="A96" t="s">
        <v>48</v>
      </c>
      <c s="34" t="s">
        <v>118</v>
      </c>
      <c s="34" t="s">
        <v>1275</v>
      </c>
      <c s="35" t="s">
        <v>4</v>
      </c>
      <c s="6" t="s">
        <v>1276</v>
      </c>
      <c s="36" t="s">
        <v>52</v>
      </c>
      <c s="37">
        <v>298.289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53">
      <c r="A98" s="35" t="s">
        <v>55</v>
      </c>
      <c r="E98" s="40" t="s">
        <v>1650</v>
      </c>
    </row>
    <row r="99" spans="1:5" ht="102">
      <c r="A99" t="s">
        <v>56</v>
      </c>
      <c r="E99" s="39" t="s">
        <v>1278</v>
      </c>
    </row>
    <row r="100" spans="1:16" ht="12.75">
      <c r="A100" t="s">
        <v>48</v>
      </c>
      <c s="34" t="s">
        <v>122</v>
      </c>
      <c s="34" t="s">
        <v>1283</v>
      </c>
      <c s="35" t="s">
        <v>4</v>
      </c>
      <c s="6" t="s">
        <v>1284</v>
      </c>
      <c s="36" t="s">
        <v>61</v>
      </c>
      <c s="37">
        <v>15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1651</v>
      </c>
    </row>
    <row r="103" spans="1:5" ht="76.5">
      <c r="A103" t="s">
        <v>56</v>
      </c>
      <c r="E103" s="39" t="s">
        <v>1286</v>
      </c>
    </row>
    <row r="104" spans="1:13" ht="12.75">
      <c r="A104" t="s">
        <v>45</v>
      </c>
      <c r="C104" s="31" t="s">
        <v>1291</v>
      </c>
      <c r="E104" s="33" t="s">
        <v>1292</v>
      </c>
      <c r="J104" s="32">
        <f>0</f>
      </c>
      <c s="32">
        <f>0</f>
      </c>
      <c s="32">
        <f>0+L105+L109+L113</f>
      </c>
      <c s="32">
        <f>0+M105+M109+M113</f>
      </c>
    </row>
    <row r="105" spans="1:16" ht="25.5">
      <c r="A105" t="s">
        <v>48</v>
      </c>
      <c s="34" t="s">
        <v>127</v>
      </c>
      <c s="34" t="s">
        <v>988</v>
      </c>
      <c s="35" t="s">
        <v>4</v>
      </c>
      <c s="6" t="s">
        <v>989</v>
      </c>
      <c s="36" t="s">
        <v>742</v>
      </c>
      <c s="37">
        <v>272.195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577</v>
      </c>
      <c>
        <f>(M105*21)/100</f>
      </c>
      <c t="s">
        <v>26</v>
      </c>
    </row>
    <row r="106" spans="1:5" ht="12.75">
      <c r="A106" s="35" t="s">
        <v>54</v>
      </c>
      <c r="E106" s="39" t="s">
        <v>4</v>
      </c>
    </row>
    <row r="107" spans="1:5" ht="63.75">
      <c r="A107" s="35" t="s">
        <v>55</v>
      </c>
      <c r="E107" s="40" t="s">
        <v>1652</v>
      </c>
    </row>
    <row r="108" spans="1:5" ht="191.25">
      <c r="A108" t="s">
        <v>56</v>
      </c>
      <c r="E108" s="39" t="s">
        <v>991</v>
      </c>
    </row>
    <row r="109" spans="1:16" ht="25.5">
      <c r="A109" t="s">
        <v>48</v>
      </c>
      <c s="34" t="s">
        <v>128</v>
      </c>
      <c s="34" t="s">
        <v>1653</v>
      </c>
      <c s="35" t="s">
        <v>4</v>
      </c>
      <c s="6" t="s">
        <v>1654</v>
      </c>
      <c s="36" t="s">
        <v>742</v>
      </c>
      <c s="37">
        <v>9.912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577</v>
      </c>
      <c>
        <f>(M109*21)/100</f>
      </c>
      <c t="s">
        <v>26</v>
      </c>
    </row>
    <row r="110" spans="1:5" ht="12.75">
      <c r="A110" s="35" t="s">
        <v>54</v>
      </c>
      <c r="E110" s="39" t="s">
        <v>4</v>
      </c>
    </row>
    <row r="111" spans="1:5" ht="38.25">
      <c r="A111" s="35" t="s">
        <v>55</v>
      </c>
      <c r="E111" s="40" t="s">
        <v>1655</v>
      </c>
    </row>
    <row r="112" spans="1:5" ht="191.25">
      <c r="A112" t="s">
        <v>56</v>
      </c>
      <c r="E112" s="39" t="s">
        <v>991</v>
      </c>
    </row>
    <row r="113" spans="1:16" ht="25.5">
      <c r="A113" t="s">
        <v>48</v>
      </c>
      <c s="34" t="s">
        <v>129</v>
      </c>
      <c s="34" t="s">
        <v>1656</v>
      </c>
      <c s="35" t="s">
        <v>4</v>
      </c>
      <c s="6" t="s">
        <v>1657</v>
      </c>
      <c s="36" t="s">
        <v>742</v>
      </c>
      <c s="37">
        <v>45.224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577</v>
      </c>
      <c>
        <f>(M113*21)/100</f>
      </c>
      <c t="s">
        <v>26</v>
      </c>
    </row>
    <row r="114" spans="1:5" ht="12.75">
      <c r="A114" s="35" t="s">
        <v>54</v>
      </c>
      <c r="E114" s="39" t="s">
        <v>4</v>
      </c>
    </row>
    <row r="115" spans="1:5" ht="76.5">
      <c r="A115" s="35" t="s">
        <v>55</v>
      </c>
      <c r="E115" s="40" t="s">
        <v>1658</v>
      </c>
    </row>
    <row r="116" spans="1:5" ht="191.25">
      <c r="A116" t="s">
        <v>56</v>
      </c>
      <c r="E116" s="39" t="s">
        <v>1302</v>
      </c>
    </row>
    <row r="117" spans="1:13" ht="12.75">
      <c r="A117" t="s">
        <v>45</v>
      </c>
      <c r="C117" s="31" t="s">
        <v>1368</v>
      </c>
      <c r="E117" s="33" t="s">
        <v>1369</v>
      </c>
      <c r="J117" s="32">
        <f>0</f>
      </c>
      <c s="32">
        <f>0</f>
      </c>
      <c s="32">
        <f>0+L118</f>
      </c>
      <c s="32">
        <f>0+M118</f>
      </c>
    </row>
    <row r="118" spans="1:16" ht="12.75">
      <c r="A118" t="s">
        <v>48</v>
      </c>
      <c s="34" t="s">
        <v>130</v>
      </c>
      <c s="34" t="s">
        <v>1659</v>
      </c>
      <c s="35" t="s">
        <v>4</v>
      </c>
      <c s="6" t="s">
        <v>1660</v>
      </c>
      <c s="36" t="s">
        <v>742</v>
      </c>
      <c s="37">
        <v>91.8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577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02">
      <c r="A120" s="35" t="s">
        <v>55</v>
      </c>
      <c r="E120" s="40" t="s">
        <v>1661</v>
      </c>
    </row>
    <row r="121" spans="1:5" ht="89.25">
      <c r="A121" t="s">
        <v>56</v>
      </c>
      <c r="E121" s="39" t="s">
        <v>1662</v>
      </c>
    </row>
    <row r="122" spans="1:13" ht="12.75">
      <c r="A122" t="s">
        <v>45</v>
      </c>
      <c r="C122" s="31" t="s">
        <v>1315</v>
      </c>
      <c r="E122" s="33" t="s">
        <v>1316</v>
      </c>
      <c r="J122" s="32">
        <f>0</f>
      </c>
      <c s="32">
        <f>0</f>
      </c>
      <c s="32">
        <f>0+L123</f>
      </c>
      <c s="32">
        <f>0+M123</f>
      </c>
    </row>
    <row r="123" spans="1:16" ht="12.75">
      <c r="A123" t="s">
        <v>48</v>
      </c>
      <c s="34" t="s">
        <v>131</v>
      </c>
      <c s="34" t="s">
        <v>1317</v>
      </c>
      <c s="35" t="s">
        <v>4</v>
      </c>
      <c s="6" t="s">
        <v>1318</v>
      </c>
      <c s="36" t="s">
        <v>742</v>
      </c>
      <c s="37">
        <v>29.7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577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38.25">
      <c r="A125" s="35" t="s">
        <v>55</v>
      </c>
      <c r="E125" s="40" t="s">
        <v>1663</v>
      </c>
    </row>
    <row r="126" spans="1:5" ht="38.25">
      <c r="A126" t="s">
        <v>56</v>
      </c>
      <c r="E126" s="39" t="s">
        <v>1320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COUNTIFS(L8:L100,"=0",A8:A100,"P")+COUNTIFS(L8:L100,"",A8:A100,"P")+SUM(Q8:Q100)</f>
      </c>
    </row>
    <row r="8" spans="1:13" ht="12.75">
      <c r="A8" t="s">
        <v>43</v>
      </c>
      <c r="C8" s="28" t="s">
        <v>1666</v>
      </c>
      <c r="E8" s="30" t="s">
        <v>1665</v>
      </c>
      <c r="J8" s="29">
        <f>0+J9+J14+J35+J48+J53+J78+J83</f>
      </c>
      <c s="29">
        <f>0+K9+K14+K35+K48+K53+K78+K83</f>
      </c>
      <c s="29">
        <f>0+L9+L14+L35+L48+L53+L78+L83</f>
      </c>
      <c s="29">
        <f>0+M9+M14+M35+M48+M53+M78+M83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5.618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1667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5.988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1668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4.224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1669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1670</v>
      </c>
      <c s="35" t="s">
        <v>4</v>
      </c>
      <c s="6" t="s">
        <v>1671</v>
      </c>
      <c s="36" t="s">
        <v>61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1672</v>
      </c>
    </row>
    <row r="26" spans="1:5" ht="38.25">
      <c r="A26" t="s">
        <v>56</v>
      </c>
      <c r="E26" s="39" t="s">
        <v>1673</v>
      </c>
    </row>
    <row r="27" spans="1:16" ht="12.75">
      <c r="A27" t="s">
        <v>48</v>
      </c>
      <c s="34" t="s">
        <v>66</v>
      </c>
      <c s="34" t="s">
        <v>1151</v>
      </c>
      <c s="35" t="s">
        <v>4</v>
      </c>
      <c s="6" t="s">
        <v>1152</v>
      </c>
      <c s="36" t="s">
        <v>52</v>
      </c>
      <c s="37">
        <v>3.024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1674</v>
      </c>
    </row>
    <row r="30" spans="1:5" ht="318.75">
      <c r="A30" t="s">
        <v>56</v>
      </c>
      <c r="E30" s="39" t="s">
        <v>819</v>
      </c>
    </row>
    <row r="31" spans="1:16" ht="12.75">
      <c r="A31" t="s">
        <v>48</v>
      </c>
      <c s="34" t="s">
        <v>69</v>
      </c>
      <c s="34" t="s">
        <v>825</v>
      </c>
      <c s="35" t="s">
        <v>4</v>
      </c>
      <c s="6" t="s">
        <v>826</v>
      </c>
      <c s="36" t="s">
        <v>52</v>
      </c>
      <c s="37">
        <v>2.268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1130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51">
      <c r="A33" s="35" t="s">
        <v>55</v>
      </c>
      <c r="E33" s="40" t="s">
        <v>1675</v>
      </c>
    </row>
    <row r="34" spans="1:5" ht="229.5">
      <c r="A34" t="s">
        <v>56</v>
      </c>
      <c r="E34" s="39" t="s">
        <v>828</v>
      </c>
    </row>
    <row r="35" spans="1:13" ht="12.75">
      <c r="A35" t="s">
        <v>45</v>
      </c>
      <c r="C35" s="31" t="s">
        <v>833</v>
      </c>
      <c r="E35" s="33" t="s">
        <v>834</v>
      </c>
      <c r="J35" s="32">
        <f>0</f>
      </c>
      <c s="32">
        <f>0</f>
      </c>
      <c s="32">
        <f>0+L36+L40+L44</f>
      </c>
      <c s="32">
        <f>0+M36+M40+M44</f>
      </c>
    </row>
    <row r="36" spans="1:16" ht="12.75">
      <c r="A36" t="s">
        <v>48</v>
      </c>
      <c s="34" t="s">
        <v>72</v>
      </c>
      <c s="34" t="s">
        <v>1615</v>
      </c>
      <c s="35" t="s">
        <v>4</v>
      </c>
      <c s="6" t="s">
        <v>1616</v>
      </c>
      <c s="36" t="s">
        <v>52</v>
      </c>
      <c s="37">
        <v>1.21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1130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89.25">
      <c r="A38" s="35" t="s">
        <v>55</v>
      </c>
      <c r="E38" s="40" t="s">
        <v>1676</v>
      </c>
    </row>
    <row r="39" spans="1:5" ht="369.75">
      <c r="A39" t="s">
        <v>56</v>
      </c>
      <c r="E39" s="39" t="s">
        <v>1513</v>
      </c>
    </row>
    <row r="40" spans="1:16" ht="12.75">
      <c r="A40" t="s">
        <v>48</v>
      </c>
      <c s="34" t="s">
        <v>75</v>
      </c>
      <c s="34" t="s">
        <v>1618</v>
      </c>
      <c s="35" t="s">
        <v>4</v>
      </c>
      <c s="6" t="s">
        <v>1619</v>
      </c>
      <c s="36" t="s">
        <v>576</v>
      </c>
      <c s="37">
        <v>0.059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51">
      <c r="A42" s="35" t="s">
        <v>55</v>
      </c>
      <c r="E42" s="40" t="s">
        <v>1677</v>
      </c>
    </row>
    <row r="43" spans="1:5" ht="267.75">
      <c r="A43" t="s">
        <v>56</v>
      </c>
      <c r="E43" s="39" t="s">
        <v>1203</v>
      </c>
    </row>
    <row r="44" spans="1:16" ht="25.5">
      <c r="A44" t="s">
        <v>48</v>
      </c>
      <c s="34" t="s">
        <v>79</v>
      </c>
      <c s="34" t="s">
        <v>1678</v>
      </c>
      <c s="35" t="s">
        <v>4</v>
      </c>
      <c s="6" t="s">
        <v>1679</v>
      </c>
      <c s="36" t="s">
        <v>742</v>
      </c>
      <c s="37">
        <v>300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577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25.5">
      <c r="A46" s="35" t="s">
        <v>55</v>
      </c>
      <c r="E46" s="40" t="s">
        <v>1680</v>
      </c>
    </row>
    <row r="47" spans="1:5" ht="102">
      <c r="A47" t="s">
        <v>56</v>
      </c>
      <c r="E47" s="39" t="s">
        <v>1681</v>
      </c>
    </row>
    <row r="48" spans="1:13" ht="12.75">
      <c r="A48" t="s">
        <v>45</v>
      </c>
      <c r="C48" s="31" t="s">
        <v>850</v>
      </c>
      <c r="E48" s="33" t="s">
        <v>851</v>
      </c>
      <c r="J48" s="32">
        <f>0</f>
      </c>
      <c s="32">
        <f>0</f>
      </c>
      <c s="32">
        <f>0+L49</f>
      </c>
      <c s="32">
        <f>0+M49</f>
      </c>
    </row>
    <row r="49" spans="1:16" ht="12.75">
      <c r="A49" t="s">
        <v>48</v>
      </c>
      <c s="34" t="s">
        <v>84</v>
      </c>
      <c s="34" t="s">
        <v>852</v>
      </c>
      <c s="35" t="s">
        <v>4</v>
      </c>
      <c s="6" t="s">
        <v>853</v>
      </c>
      <c s="36" t="s">
        <v>52</v>
      </c>
      <c s="37">
        <v>0.252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1130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76.5">
      <c r="A51" s="35" t="s">
        <v>55</v>
      </c>
      <c r="E51" s="40" t="s">
        <v>1682</v>
      </c>
    </row>
    <row r="52" spans="1:5" ht="369.75">
      <c r="A52" t="s">
        <v>56</v>
      </c>
      <c r="E52" s="39" t="s">
        <v>855</v>
      </c>
    </row>
    <row r="53" spans="1:13" ht="12.75">
      <c r="A53" t="s">
        <v>45</v>
      </c>
      <c r="C53" s="31" t="s">
        <v>734</v>
      </c>
      <c r="E53" s="33" t="s">
        <v>735</v>
      </c>
      <c r="J53" s="32">
        <f>0</f>
      </c>
      <c s="32">
        <f>0</f>
      </c>
      <c s="32">
        <f>0+L54+L58+L62+L66+L70+L74</f>
      </c>
      <c s="32">
        <f>0+M54+M58+M62+M66+M70+M74</f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19027.98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1683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1.7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1685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7.5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1688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8.845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1691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0.296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1694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1697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0+L84+L88+L92+L96+L100</f>
      </c>
      <c s="32">
        <f>0+M84+M88+M92+M96+M100</f>
      </c>
    </row>
    <row r="84" spans="1:16" ht="12.75">
      <c r="A84" t="s">
        <v>48</v>
      </c>
      <c s="34" t="s">
        <v>109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1139</v>
      </c>
    </row>
    <row r="88" spans="1:16" ht="12.75">
      <c r="A88" t="s">
        <v>48</v>
      </c>
      <c s="34" t="s">
        <v>112</v>
      </c>
      <c s="34" t="s">
        <v>1698</v>
      </c>
      <c s="35" t="s">
        <v>4</v>
      </c>
      <c s="6" t="s">
        <v>1699</v>
      </c>
      <c s="36" t="s">
        <v>742</v>
      </c>
      <c s="37">
        <v>312.646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5.5">
      <c r="A90" s="35" t="s">
        <v>55</v>
      </c>
      <c r="E90" s="40" t="s">
        <v>1700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1701</v>
      </c>
      <c s="35" t="s">
        <v>4</v>
      </c>
      <c s="6" t="s">
        <v>1702</v>
      </c>
      <c s="36" t="s">
        <v>742</v>
      </c>
      <c s="37">
        <v>26.4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1130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53">
      <c r="A94" s="35" t="s">
        <v>55</v>
      </c>
      <c r="E94" s="40" t="s">
        <v>1703</v>
      </c>
    </row>
    <row r="95" spans="1:5" ht="102">
      <c r="A95" t="s">
        <v>56</v>
      </c>
      <c r="E95" s="39" t="s">
        <v>1314</v>
      </c>
    </row>
    <row r="96" spans="1:16" ht="12.75">
      <c r="A96" t="s">
        <v>48</v>
      </c>
      <c s="34" t="s">
        <v>118</v>
      </c>
      <c s="34" t="s">
        <v>1704</v>
      </c>
      <c s="35" t="s">
        <v>4</v>
      </c>
      <c s="6" t="s">
        <v>1705</v>
      </c>
      <c s="36" t="s">
        <v>61</v>
      </c>
      <c s="37">
        <v>32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577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25.5">
      <c r="A98" s="35" t="s">
        <v>55</v>
      </c>
      <c r="E98" s="40" t="s">
        <v>1706</v>
      </c>
    </row>
    <row r="99" spans="1:5" ht="127.5">
      <c r="A99" t="s">
        <v>56</v>
      </c>
      <c r="E99" s="39" t="s">
        <v>1707</v>
      </c>
    </row>
    <row r="100" spans="1:16" ht="12.75">
      <c r="A100" t="s">
        <v>48</v>
      </c>
      <c s="34" t="s">
        <v>122</v>
      </c>
      <c s="34" t="s">
        <v>1708</v>
      </c>
      <c s="35" t="s">
        <v>4</v>
      </c>
      <c s="6" t="s">
        <v>1709</v>
      </c>
      <c s="36" t="s">
        <v>61</v>
      </c>
      <c s="37">
        <v>32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577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25.5">
      <c r="A102" s="35" t="s">
        <v>55</v>
      </c>
      <c r="E102" s="40" t="s">
        <v>1706</v>
      </c>
    </row>
    <row r="103" spans="1:5" ht="127.5">
      <c r="A103" t="s">
        <v>56</v>
      </c>
      <c r="E103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1712</v>
      </c>
      <c r="E8" s="30" t="s">
        <v>1711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5.969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1713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235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1720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12883.38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14.75">
      <c r="A56" s="35" t="s">
        <v>55</v>
      </c>
      <c r="E56" s="40" t="s">
        <v>1722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1724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6.658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1725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0.309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1726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256.296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1728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38.4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1729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45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1730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1733</v>
      </c>
      <c r="E8" s="30" t="s">
        <v>1732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7.345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1734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270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1735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15758.74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7.5">
      <c r="A56" s="35" t="s">
        <v>55</v>
      </c>
      <c r="E56" s="40" t="s">
        <v>1736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9.8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1737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7.869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1738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0.376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1739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256.3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1740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45.2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216.75">
      <c r="A90" s="35" t="s">
        <v>55</v>
      </c>
      <c r="E90" s="40" t="s">
        <v>1741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56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1742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COUNTIFS(L8:L123,"=0",A8:A123,"P")+COUNTIFS(L8:L123,"",A8:A123,"P")+SUM(Q8:Q123)</f>
      </c>
    </row>
    <row r="8" spans="1:13" ht="12.75">
      <c r="A8" t="s">
        <v>43</v>
      </c>
      <c r="C8" s="28" t="s">
        <v>178</v>
      </c>
      <c r="E8" s="30" t="s">
        <v>177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181</v>
      </c>
      <c s="35" t="s">
        <v>4</v>
      </c>
      <c s="6" t="s">
        <v>182</v>
      </c>
      <c s="36" t="s">
        <v>52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186</v>
      </c>
      <c s="35" t="s">
        <v>4</v>
      </c>
      <c s="6" t="s">
        <v>187</v>
      </c>
      <c s="36" t="s">
        <v>61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188</v>
      </c>
      <c s="35" t="s">
        <v>4</v>
      </c>
      <c s="6" t="s">
        <v>189</v>
      </c>
      <c s="36" t="s">
        <v>61</v>
      </c>
      <c s="37">
        <v>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26</v>
      </c>
      <c r="E30" s="33" t="s">
        <v>190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25.5">
      <c r="A31" t="s">
        <v>48</v>
      </c>
      <c s="34" t="s">
        <v>69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6" ht="12.75">
      <c r="A35" t="s">
        <v>48</v>
      </c>
      <c s="34" t="s">
        <v>72</v>
      </c>
      <c s="34" t="s">
        <v>193</v>
      </c>
      <c s="35" t="s">
        <v>4</v>
      </c>
      <c s="6" t="s">
        <v>194</v>
      </c>
      <c s="36" t="s">
        <v>195</v>
      </c>
      <c s="37">
        <v>2.5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2.75">
      <c r="A38" t="s">
        <v>56</v>
      </c>
      <c r="E38" s="39" t="s">
        <v>4</v>
      </c>
    </row>
    <row r="39" spans="1:16" ht="12.75">
      <c r="A39" t="s">
        <v>48</v>
      </c>
      <c s="34" t="s">
        <v>75</v>
      </c>
      <c s="34" t="s">
        <v>196</v>
      </c>
      <c s="35" t="s">
        <v>4</v>
      </c>
      <c s="6" t="s">
        <v>197</v>
      </c>
      <c s="36" t="s">
        <v>195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198</v>
      </c>
      <c s="35" t="s">
        <v>4</v>
      </c>
      <c s="6" t="s">
        <v>199</v>
      </c>
      <c s="36" t="s">
        <v>195</v>
      </c>
      <c s="37">
        <v>19.5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25.5">
      <c r="A47" t="s">
        <v>48</v>
      </c>
      <c s="34" t="s">
        <v>84</v>
      </c>
      <c s="34" t="s">
        <v>200</v>
      </c>
      <c s="35" t="s">
        <v>4</v>
      </c>
      <c s="6" t="s">
        <v>201</v>
      </c>
      <c s="36" t="s">
        <v>195</v>
      </c>
      <c s="37">
        <v>66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25.5">
      <c r="A51" t="s">
        <v>48</v>
      </c>
      <c s="34" t="s">
        <v>87</v>
      </c>
      <c s="34" t="s">
        <v>202</v>
      </c>
      <c s="35" t="s">
        <v>4</v>
      </c>
      <c s="6" t="s">
        <v>203</v>
      </c>
      <c s="36" t="s">
        <v>61</v>
      </c>
      <c s="37">
        <v>1310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204</v>
      </c>
      <c s="35" t="s">
        <v>4</v>
      </c>
      <c s="6" t="s">
        <v>205</v>
      </c>
      <c s="36" t="s">
        <v>195</v>
      </c>
      <c s="37">
        <v>35.5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206</v>
      </c>
      <c s="35" t="s">
        <v>4</v>
      </c>
      <c s="6" t="s">
        <v>207</v>
      </c>
      <c s="36" t="s">
        <v>195</v>
      </c>
      <c s="37">
        <v>42.7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208</v>
      </c>
      <c s="35" t="s">
        <v>4</v>
      </c>
      <c s="6" t="s">
        <v>209</v>
      </c>
      <c s="36" t="s">
        <v>61</v>
      </c>
      <c s="37">
        <v>2100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210</v>
      </c>
      <c s="35" t="s">
        <v>4</v>
      </c>
      <c s="6" t="s">
        <v>211</v>
      </c>
      <c s="36" t="s">
        <v>102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212</v>
      </c>
      <c s="35" t="s">
        <v>4</v>
      </c>
      <c s="6" t="s">
        <v>213</v>
      </c>
      <c s="36" t="s">
        <v>102</v>
      </c>
      <c s="37">
        <v>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214</v>
      </c>
      <c s="35" t="s">
        <v>4</v>
      </c>
      <c s="6" t="s">
        <v>215</v>
      </c>
      <c s="36" t="s">
        <v>102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216</v>
      </c>
      <c s="35" t="s">
        <v>4</v>
      </c>
      <c s="6" t="s">
        <v>217</v>
      </c>
      <c s="36" t="s">
        <v>102</v>
      </c>
      <c s="37">
        <v>12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218</v>
      </c>
      <c s="35" t="s">
        <v>4</v>
      </c>
      <c s="6" t="s">
        <v>219</v>
      </c>
      <c s="36" t="s">
        <v>102</v>
      </c>
      <c s="37">
        <v>3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220</v>
      </c>
      <c s="35" t="s">
        <v>4</v>
      </c>
      <c s="6" t="s">
        <v>221</v>
      </c>
      <c s="36" t="s">
        <v>61</v>
      </c>
      <c s="37">
        <v>30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222</v>
      </c>
      <c s="35" t="s">
        <v>4</v>
      </c>
      <c s="6" t="s">
        <v>223</v>
      </c>
      <c s="36" t="s">
        <v>102</v>
      </c>
      <c s="37">
        <v>13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224</v>
      </c>
      <c s="35" t="s">
        <v>4</v>
      </c>
      <c s="6" t="s">
        <v>225</v>
      </c>
      <c s="36" t="s">
        <v>102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226</v>
      </c>
      <c s="35" t="s">
        <v>4</v>
      </c>
      <c s="6" t="s">
        <v>227</v>
      </c>
      <c s="36" t="s">
        <v>102</v>
      </c>
      <c s="37">
        <v>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228</v>
      </c>
      <c s="35" t="s">
        <v>4</v>
      </c>
      <c s="6" t="s">
        <v>229</v>
      </c>
      <c s="36" t="s">
        <v>102</v>
      </c>
      <c s="37">
        <v>5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230</v>
      </c>
      <c s="35" t="s">
        <v>4</v>
      </c>
      <c s="6" t="s">
        <v>231</v>
      </c>
      <c s="36" t="s">
        <v>102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232</v>
      </c>
      <c s="35" t="s">
        <v>4</v>
      </c>
      <c s="6" t="s">
        <v>233</v>
      </c>
      <c s="36" t="s">
        <v>102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234</v>
      </c>
      <c s="35" t="s">
        <v>4</v>
      </c>
      <c s="6" t="s">
        <v>235</v>
      </c>
      <c s="36" t="s">
        <v>102</v>
      </c>
      <c s="37">
        <v>1100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25.5">
      <c r="A119" t="s">
        <v>48</v>
      </c>
      <c s="34" t="s">
        <v>132</v>
      </c>
      <c s="34" t="s">
        <v>236</v>
      </c>
      <c s="35" t="s">
        <v>4</v>
      </c>
      <c s="6" t="s">
        <v>237</v>
      </c>
      <c s="36" t="s">
        <v>238</v>
      </c>
      <c s="37">
        <v>120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25.5">
      <c r="A123" t="s">
        <v>48</v>
      </c>
      <c s="34" t="s">
        <v>133</v>
      </c>
      <c s="34" t="s">
        <v>239</v>
      </c>
      <c s="35" t="s">
        <v>4</v>
      </c>
      <c s="6" t="s">
        <v>240</v>
      </c>
      <c s="36" t="s">
        <v>241</v>
      </c>
      <c s="37">
        <v>213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1745</v>
      </c>
      <c r="E8" s="30" t="s">
        <v>1744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4.428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1746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1747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9219.52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1748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5.9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1749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6.25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1750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0.229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1751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180.4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1752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24.4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91.25">
      <c r="A90" s="35" t="s">
        <v>55</v>
      </c>
      <c r="E90" s="40" t="s">
        <v>1753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1754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COUNTIFS(L8:L92,"=0",A8:A92,"P")+COUNTIFS(L8:L92,"",A8:A92,"P")+SUM(Q8:Q92)</f>
      </c>
    </row>
    <row r="8" spans="1:13" ht="12.75">
      <c r="A8" t="s">
        <v>43</v>
      </c>
      <c r="C8" s="28" t="s">
        <v>1757</v>
      </c>
      <c r="E8" s="30" t="s">
        <v>1756</v>
      </c>
      <c r="J8" s="29">
        <f>0+J9+J14+J31+J44+J49+J78+J83</f>
      </c>
      <c s="29">
        <f>0+K9+K14+K31+K44+K49+K78+K83</f>
      </c>
      <c s="29">
        <f>0+L9+L14+L31+L44+L49+L78+L83</f>
      </c>
      <c s="29">
        <f>0+M9+M14+M31+M44+M49+M78+M83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49</v>
      </c>
      <c s="34" t="s">
        <v>1000</v>
      </c>
      <c s="35" t="s">
        <v>4</v>
      </c>
      <c s="6" t="s">
        <v>1001</v>
      </c>
      <c s="36" t="s">
        <v>576</v>
      </c>
      <c s="37">
        <v>4.362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1758</v>
      </c>
    </row>
    <row r="13" spans="1:5" ht="140.25">
      <c r="A13" t="s">
        <v>56</v>
      </c>
      <c r="E13" s="39" t="s">
        <v>579</v>
      </c>
    </row>
    <row r="14" spans="1:13" ht="12.75">
      <c r="A14" t="s">
        <v>45</v>
      </c>
      <c r="C14" s="31" t="s">
        <v>810</v>
      </c>
      <c r="E14" s="33" t="s">
        <v>811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25.5">
      <c r="A15" t="s">
        <v>48</v>
      </c>
      <c s="34" t="s">
        <v>26</v>
      </c>
      <c s="34" t="s">
        <v>806</v>
      </c>
      <c s="35" t="s">
        <v>4</v>
      </c>
      <c s="6" t="s">
        <v>807</v>
      </c>
      <c s="36" t="s">
        <v>576</v>
      </c>
      <c s="37">
        <v>4.182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51">
      <c r="A17" s="35" t="s">
        <v>55</v>
      </c>
      <c r="E17" s="40" t="s">
        <v>1714</v>
      </c>
    </row>
    <row r="18" spans="1:5" ht="140.25">
      <c r="A18" t="s">
        <v>56</v>
      </c>
      <c r="E18" s="39" t="s">
        <v>579</v>
      </c>
    </row>
    <row r="19" spans="1:16" ht="25.5">
      <c r="A19" t="s">
        <v>48</v>
      </c>
      <c s="34" t="s">
        <v>25</v>
      </c>
      <c s="34" t="s">
        <v>889</v>
      </c>
      <c s="35" t="s">
        <v>4</v>
      </c>
      <c s="6" t="s">
        <v>890</v>
      </c>
      <c s="36" t="s">
        <v>576</v>
      </c>
      <c s="37">
        <v>2.112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38.25">
      <c r="A21" s="35" t="s">
        <v>55</v>
      </c>
      <c r="E21" s="40" t="s">
        <v>1715</v>
      </c>
    </row>
    <row r="22" spans="1:5" ht="140.25">
      <c r="A22" t="s">
        <v>56</v>
      </c>
      <c r="E22" s="39" t="s">
        <v>579</v>
      </c>
    </row>
    <row r="23" spans="1:16" ht="12.75">
      <c r="A23" t="s">
        <v>48</v>
      </c>
      <c s="34" t="s">
        <v>62</v>
      </c>
      <c s="34" t="s">
        <v>1151</v>
      </c>
      <c s="35" t="s">
        <v>4</v>
      </c>
      <c s="6" t="s">
        <v>1152</v>
      </c>
      <c s="36" t="s">
        <v>52</v>
      </c>
      <c s="37">
        <v>2.112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1130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51">
      <c r="A25" s="35" t="s">
        <v>55</v>
      </c>
      <c r="E25" s="40" t="s">
        <v>1716</v>
      </c>
    </row>
    <row r="26" spans="1:5" ht="318.75">
      <c r="A26" t="s">
        <v>56</v>
      </c>
      <c r="E26" s="39" t="s">
        <v>819</v>
      </c>
    </row>
    <row r="27" spans="1:16" ht="12.75">
      <c r="A27" t="s">
        <v>48</v>
      </c>
      <c s="34" t="s">
        <v>66</v>
      </c>
      <c s="34" t="s">
        <v>825</v>
      </c>
      <c s="35" t="s">
        <v>4</v>
      </c>
      <c s="6" t="s">
        <v>826</v>
      </c>
      <c s="36" t="s">
        <v>52</v>
      </c>
      <c s="37">
        <v>2.112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1130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51">
      <c r="A29" s="35" t="s">
        <v>55</v>
      </c>
      <c r="E29" s="40" t="s">
        <v>1717</v>
      </c>
    </row>
    <row r="30" spans="1:5" ht="229.5">
      <c r="A30" t="s">
        <v>56</v>
      </c>
      <c r="E30" s="39" t="s">
        <v>828</v>
      </c>
    </row>
    <row r="31" spans="1:13" ht="12.75">
      <c r="A31" t="s">
        <v>45</v>
      </c>
      <c r="C31" s="31" t="s">
        <v>833</v>
      </c>
      <c r="E31" s="33" t="s">
        <v>834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48</v>
      </c>
      <c s="34" t="s">
        <v>69</v>
      </c>
      <c s="34" t="s">
        <v>1615</v>
      </c>
      <c s="35" t="s">
        <v>4</v>
      </c>
      <c s="6" t="s">
        <v>1616</v>
      </c>
      <c s="36" t="s">
        <v>52</v>
      </c>
      <c s="37">
        <v>0.806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1130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02">
      <c r="A34" s="35" t="s">
        <v>55</v>
      </c>
      <c r="E34" s="40" t="s">
        <v>1718</v>
      </c>
    </row>
    <row r="35" spans="1:5" ht="369.75">
      <c r="A35" t="s">
        <v>56</v>
      </c>
      <c r="E35" s="39" t="s">
        <v>1513</v>
      </c>
    </row>
    <row r="36" spans="1:16" ht="12.75">
      <c r="A36" t="s">
        <v>48</v>
      </c>
      <c s="34" t="s">
        <v>72</v>
      </c>
      <c s="34" t="s">
        <v>1618</v>
      </c>
      <c s="35" t="s">
        <v>4</v>
      </c>
      <c s="6" t="s">
        <v>1619</v>
      </c>
      <c s="36" t="s">
        <v>576</v>
      </c>
      <c s="37">
        <v>0.073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1719</v>
      </c>
    </row>
    <row r="39" spans="1:5" ht="267.75">
      <c r="A39" t="s">
        <v>56</v>
      </c>
      <c r="E39" s="39" t="s">
        <v>1203</v>
      </c>
    </row>
    <row r="40" spans="1:16" ht="25.5">
      <c r="A40" t="s">
        <v>48</v>
      </c>
      <c s="34" t="s">
        <v>75</v>
      </c>
      <c s="34" t="s">
        <v>1678</v>
      </c>
      <c s="35" t="s">
        <v>4</v>
      </c>
      <c s="6" t="s">
        <v>1679</v>
      </c>
      <c s="36" t="s">
        <v>742</v>
      </c>
      <c s="37">
        <v>160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577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25.5">
      <c r="A42" s="35" t="s">
        <v>55</v>
      </c>
      <c r="E42" s="40" t="s">
        <v>1747</v>
      </c>
    </row>
    <row r="43" spans="1:5" ht="102">
      <c r="A43" t="s">
        <v>56</v>
      </c>
      <c r="E43" s="39" t="s">
        <v>1681</v>
      </c>
    </row>
    <row r="44" spans="1:13" ht="12.75">
      <c r="A44" t="s">
        <v>45</v>
      </c>
      <c r="C44" s="31" t="s">
        <v>850</v>
      </c>
      <c r="E44" s="33" t="s">
        <v>851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48</v>
      </c>
      <c s="34" t="s">
        <v>79</v>
      </c>
      <c s="34" t="s">
        <v>852</v>
      </c>
      <c s="35" t="s">
        <v>4</v>
      </c>
      <c s="6" t="s">
        <v>853</v>
      </c>
      <c s="36" t="s">
        <v>52</v>
      </c>
      <c s="37">
        <v>0.202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1130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89.25">
      <c r="A47" s="35" t="s">
        <v>55</v>
      </c>
      <c r="E47" s="40" t="s">
        <v>1721</v>
      </c>
    </row>
    <row r="48" spans="1:5" ht="369.75">
      <c r="A48" t="s">
        <v>56</v>
      </c>
      <c r="E48" s="39" t="s">
        <v>855</v>
      </c>
    </row>
    <row r="49" spans="1:13" ht="12.75">
      <c r="A49" t="s">
        <v>45</v>
      </c>
      <c r="C49" s="31" t="s">
        <v>734</v>
      </c>
      <c r="E49" s="33" t="s">
        <v>735</v>
      </c>
      <c r="J49" s="32">
        <f>0</f>
      </c>
      <c s="32">
        <f>0</f>
      </c>
      <c s="32">
        <f>0+L50+L54+L58+L62+L66+L70+L74</f>
      </c>
      <c s="32">
        <f>0+M50+M54+M58+M62+M66+M70+M74</f>
      </c>
    </row>
    <row r="50" spans="1:16" ht="12.75">
      <c r="A50" t="s">
        <v>48</v>
      </c>
      <c s="34" t="s">
        <v>84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577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1139</v>
      </c>
    </row>
    <row r="54" spans="1:16" ht="12.75">
      <c r="A54" t="s">
        <v>48</v>
      </c>
      <c s="34" t="s">
        <v>87</v>
      </c>
      <c s="34" t="s">
        <v>1640</v>
      </c>
      <c s="35" t="s">
        <v>4</v>
      </c>
      <c s="6" t="s">
        <v>1641</v>
      </c>
      <c s="36" t="s">
        <v>975</v>
      </c>
      <c s="37">
        <v>9221.98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577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02">
      <c r="A56" s="35" t="s">
        <v>55</v>
      </c>
      <c r="E56" s="40" t="s">
        <v>1759</v>
      </c>
    </row>
    <row r="57" spans="1:5" ht="357">
      <c r="A57" t="s">
        <v>56</v>
      </c>
      <c r="E57" s="39" t="s">
        <v>977</v>
      </c>
    </row>
    <row r="58" spans="1:16" ht="12.75">
      <c r="A58" t="s">
        <v>48</v>
      </c>
      <c s="34" t="s">
        <v>90</v>
      </c>
      <c s="34" t="s">
        <v>1643</v>
      </c>
      <c s="35" t="s">
        <v>4</v>
      </c>
      <c s="6" t="s">
        <v>1644</v>
      </c>
      <c s="36" t="s">
        <v>576</v>
      </c>
      <c s="37">
        <v>0.5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577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25.5">
      <c r="A60" s="35" t="s">
        <v>55</v>
      </c>
      <c r="E60" s="40" t="s">
        <v>1684</v>
      </c>
    </row>
    <row r="61" spans="1:5" ht="25.5">
      <c r="A61" t="s">
        <v>56</v>
      </c>
      <c r="E61" s="39" t="s">
        <v>1646</v>
      </c>
    </row>
    <row r="62" spans="1:16" ht="12.75">
      <c r="A62" t="s">
        <v>48</v>
      </c>
      <c s="34" t="s">
        <v>93</v>
      </c>
      <c s="34" t="s">
        <v>1275</v>
      </c>
      <c s="35" t="s">
        <v>4</v>
      </c>
      <c s="6" t="s">
        <v>1276</v>
      </c>
      <c s="36" t="s">
        <v>52</v>
      </c>
      <c s="37">
        <v>0.8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1130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38.25">
      <c r="A64" s="35" t="s">
        <v>55</v>
      </c>
      <c r="E64" s="40" t="s">
        <v>1723</v>
      </c>
    </row>
    <row r="65" spans="1:5" ht="102">
      <c r="A65" t="s">
        <v>56</v>
      </c>
      <c r="E65" s="39" t="s">
        <v>1278</v>
      </c>
    </row>
    <row r="66" spans="1:16" ht="12.75">
      <c r="A66" t="s">
        <v>48</v>
      </c>
      <c s="34" t="s">
        <v>95</v>
      </c>
      <c s="34" t="s">
        <v>1686</v>
      </c>
      <c s="35" t="s">
        <v>4</v>
      </c>
      <c s="6" t="s">
        <v>1687</v>
      </c>
      <c s="36" t="s">
        <v>52</v>
      </c>
      <c s="37">
        <v>5.8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1130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38.25">
      <c r="A68" s="35" t="s">
        <v>55</v>
      </c>
      <c r="E68" s="40" t="s">
        <v>1760</v>
      </c>
    </row>
    <row r="69" spans="1:5" ht="102">
      <c r="A69" t="s">
        <v>56</v>
      </c>
      <c r="E69" s="39" t="s">
        <v>1278</v>
      </c>
    </row>
    <row r="70" spans="1:16" ht="12.75">
      <c r="A70" t="s">
        <v>48</v>
      </c>
      <c s="34" t="s">
        <v>99</v>
      </c>
      <c s="34" t="s">
        <v>1689</v>
      </c>
      <c s="35" t="s">
        <v>4</v>
      </c>
      <c s="6" t="s">
        <v>1690</v>
      </c>
      <c s="36" t="s">
        <v>576</v>
      </c>
      <c s="37">
        <v>6.107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1130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38.25">
      <c r="A72" s="35" t="s">
        <v>55</v>
      </c>
      <c r="E72" s="40" t="s">
        <v>1761</v>
      </c>
    </row>
    <row r="73" spans="1:5" ht="102">
      <c r="A73" t="s">
        <v>56</v>
      </c>
      <c r="E73" s="39" t="s">
        <v>1282</v>
      </c>
    </row>
    <row r="74" spans="1:16" ht="12.75">
      <c r="A74" t="s">
        <v>48</v>
      </c>
      <c s="34" t="s">
        <v>103</v>
      </c>
      <c s="34" t="s">
        <v>1692</v>
      </c>
      <c s="35" t="s">
        <v>4</v>
      </c>
      <c s="6" t="s">
        <v>1693</v>
      </c>
      <c s="36" t="s">
        <v>576</v>
      </c>
      <c s="37">
        <v>0.224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577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38.25">
      <c r="A76" s="35" t="s">
        <v>55</v>
      </c>
      <c r="E76" s="40" t="s">
        <v>1762</v>
      </c>
    </row>
    <row r="77" spans="1:5" ht="76.5">
      <c r="A77" t="s">
        <v>56</v>
      </c>
      <c r="E77" s="39" t="s">
        <v>1286</v>
      </c>
    </row>
    <row r="78" spans="1:13" ht="12.75">
      <c r="A78" t="s">
        <v>45</v>
      </c>
      <c r="C78" s="31" t="s">
        <v>1362</v>
      </c>
      <c r="E78" s="33" t="s">
        <v>1363</v>
      </c>
      <c r="J78" s="32">
        <f>0</f>
      </c>
      <c s="32">
        <f>0</f>
      </c>
      <c s="32">
        <f>0+L79</f>
      </c>
      <c s="32">
        <f>0+M79</f>
      </c>
    </row>
    <row r="79" spans="1:16" ht="12.75">
      <c r="A79" t="s">
        <v>48</v>
      </c>
      <c s="34" t="s">
        <v>106</v>
      </c>
      <c s="34" t="s">
        <v>1695</v>
      </c>
      <c s="35" t="s">
        <v>4</v>
      </c>
      <c s="6" t="s">
        <v>1696</v>
      </c>
      <c s="36" t="s">
        <v>102</v>
      </c>
      <c s="37">
        <v>3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577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25.5">
      <c r="A81" s="35" t="s">
        <v>55</v>
      </c>
      <c r="E81" s="40" t="s">
        <v>1727</v>
      </c>
    </row>
    <row r="82" spans="1:5" ht="153">
      <c r="A82" t="s">
        <v>56</v>
      </c>
      <c r="E82" s="39" t="s">
        <v>1207</v>
      </c>
    </row>
    <row r="83" spans="1:13" ht="12.75">
      <c r="A83" t="s">
        <v>45</v>
      </c>
      <c r="C83" s="31" t="s">
        <v>1309</v>
      </c>
      <c r="E83" s="33" t="s">
        <v>1310</v>
      </c>
      <c r="J83" s="32">
        <f>0</f>
      </c>
      <c s="32">
        <f>0</f>
      </c>
      <c s="32">
        <f>0+L84+L88+L92</f>
      </c>
      <c s="32">
        <f>0+M84+M88+M92</f>
      </c>
    </row>
    <row r="84" spans="1:16" ht="12.75">
      <c r="A84" t="s">
        <v>48</v>
      </c>
      <c s="34" t="s">
        <v>109</v>
      </c>
      <c s="34" t="s">
        <v>1698</v>
      </c>
      <c s="35" t="s">
        <v>4</v>
      </c>
      <c s="6" t="s">
        <v>1699</v>
      </c>
      <c s="36" t="s">
        <v>742</v>
      </c>
      <c s="37">
        <v>174.5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577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25.5">
      <c r="A86" s="35" t="s">
        <v>55</v>
      </c>
      <c r="E86" s="40" t="s">
        <v>1763</v>
      </c>
    </row>
    <row r="87" spans="1:5" ht="102">
      <c r="A87" t="s">
        <v>56</v>
      </c>
      <c r="E87" s="39" t="s">
        <v>1314</v>
      </c>
    </row>
    <row r="88" spans="1:16" ht="12.75">
      <c r="A88" t="s">
        <v>48</v>
      </c>
      <c s="34" t="s">
        <v>112</v>
      </c>
      <c s="34" t="s">
        <v>1701</v>
      </c>
      <c s="35" t="s">
        <v>4</v>
      </c>
      <c s="6" t="s">
        <v>1702</v>
      </c>
      <c s="36" t="s">
        <v>742</v>
      </c>
      <c s="37">
        <v>23.6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1130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40.25">
      <c r="A90" s="35" t="s">
        <v>55</v>
      </c>
      <c r="E90" s="40" t="s">
        <v>1764</v>
      </c>
    </row>
    <row r="91" spans="1:5" ht="102">
      <c r="A91" t="s">
        <v>56</v>
      </c>
      <c r="E91" s="39" t="s">
        <v>1314</v>
      </c>
    </row>
    <row r="92" spans="1:16" ht="12.75">
      <c r="A92" t="s">
        <v>48</v>
      </c>
      <c s="34" t="s">
        <v>115</v>
      </c>
      <c s="34" t="s">
        <v>1704</v>
      </c>
      <c s="35" t="s">
        <v>4</v>
      </c>
      <c s="6" t="s">
        <v>1705</v>
      </c>
      <c s="36" t="s">
        <v>61</v>
      </c>
      <c s="37">
        <v>26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577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25.5">
      <c r="A94" s="35" t="s">
        <v>55</v>
      </c>
      <c r="E94" s="40" t="s">
        <v>1754</v>
      </c>
    </row>
    <row r="95" spans="1:5" ht="127.5">
      <c r="A95" t="s">
        <v>56</v>
      </c>
      <c r="E95" s="39" t="s">
        <v>1707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1767</v>
      </c>
      <c r="E8" s="30" t="s">
        <v>1766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734</v>
      </c>
      <c r="E9" s="33" t="s">
        <v>735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1640</v>
      </c>
      <c s="35" t="s">
        <v>4</v>
      </c>
      <c s="6" t="s">
        <v>1641</v>
      </c>
      <c s="36" t="s">
        <v>975</v>
      </c>
      <c s="37">
        <v>11.646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1768</v>
      </c>
    </row>
    <row r="13" spans="1:5" ht="357">
      <c r="A13" t="s">
        <v>56</v>
      </c>
      <c r="E13" s="39" t="s">
        <v>977</v>
      </c>
    </row>
    <row r="14" spans="1:13" ht="12.75">
      <c r="A14" t="s">
        <v>45</v>
      </c>
      <c r="C14" s="31" t="s">
        <v>1309</v>
      </c>
      <c r="E14" s="33" t="s">
        <v>1310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48</v>
      </c>
      <c s="34" t="s">
        <v>26</v>
      </c>
      <c s="34" t="s">
        <v>1698</v>
      </c>
      <c s="35" t="s">
        <v>4</v>
      </c>
      <c s="6" t="s">
        <v>1699</v>
      </c>
      <c s="36" t="s">
        <v>742</v>
      </c>
      <c s="37">
        <v>111.627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577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25.5">
      <c r="A17" s="35" t="s">
        <v>55</v>
      </c>
      <c r="E17" s="40" t="s">
        <v>1769</v>
      </c>
    </row>
    <row r="18" spans="1:5" ht="102">
      <c r="A18" t="s">
        <v>56</v>
      </c>
      <c r="E18" s="39" t="s">
        <v>1314</v>
      </c>
    </row>
    <row r="19" spans="1:16" ht="12.75">
      <c r="A19" t="s">
        <v>48</v>
      </c>
      <c s="34" t="s">
        <v>25</v>
      </c>
      <c s="34" t="s">
        <v>1701</v>
      </c>
      <c s="35" t="s">
        <v>4</v>
      </c>
      <c s="6" t="s">
        <v>1702</v>
      </c>
      <c s="36" t="s">
        <v>742</v>
      </c>
      <c s="37">
        <v>26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1130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02">
      <c r="A21" s="35" t="s">
        <v>55</v>
      </c>
      <c r="E21" s="40" t="s">
        <v>1770</v>
      </c>
    </row>
    <row r="22" spans="1:5" ht="102">
      <c r="A22" t="s">
        <v>56</v>
      </c>
      <c r="E22" s="39" t="s">
        <v>1314</v>
      </c>
    </row>
    <row r="23" spans="1:16" ht="12.75">
      <c r="A23" t="s">
        <v>48</v>
      </c>
      <c s="34" t="s">
        <v>62</v>
      </c>
      <c s="34" t="s">
        <v>1771</v>
      </c>
      <c s="35" t="s">
        <v>4</v>
      </c>
      <c s="6" t="s">
        <v>1772</v>
      </c>
      <c s="36" t="s">
        <v>61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1773</v>
      </c>
    </row>
    <row r="26" spans="1:5" ht="127.5">
      <c r="A26" t="s">
        <v>56</v>
      </c>
      <c r="E26" s="39" t="s">
        <v>1707</v>
      </c>
    </row>
    <row r="27" spans="1:16" ht="12.75">
      <c r="A27" t="s">
        <v>48</v>
      </c>
      <c s="34" t="s">
        <v>66</v>
      </c>
      <c s="34" t="s">
        <v>1774</v>
      </c>
      <c s="35" t="s">
        <v>4</v>
      </c>
      <c s="6" t="s">
        <v>1775</v>
      </c>
      <c s="36" t="s">
        <v>975</v>
      </c>
      <c s="37">
        <v>942.3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114.75">
      <c r="A29" s="35" t="s">
        <v>55</v>
      </c>
      <c r="E29" s="40" t="s">
        <v>1776</v>
      </c>
    </row>
    <row r="30" spans="1:5" ht="102">
      <c r="A30" t="s">
        <v>56</v>
      </c>
      <c r="E30" s="39" t="s">
        <v>1314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1779</v>
      </c>
      <c r="E8" s="30" t="s">
        <v>1778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943</v>
      </c>
      <c r="E9" s="33" t="s">
        <v>944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1780</v>
      </c>
      <c s="35" t="s">
        <v>4</v>
      </c>
      <c s="6" t="s">
        <v>1781</v>
      </c>
      <c s="36" t="s">
        <v>742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1782</v>
      </c>
    </row>
    <row r="13" spans="1:5" ht="76.5">
      <c r="A13" t="s">
        <v>56</v>
      </c>
      <c r="E13" s="39" t="s">
        <v>948</v>
      </c>
    </row>
    <row r="14" spans="1:13" ht="12.75">
      <c r="A14" t="s">
        <v>45</v>
      </c>
      <c r="C14" s="31" t="s">
        <v>734</v>
      </c>
      <c r="E14" s="33" t="s">
        <v>735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1563</v>
      </c>
      <c s="35" t="s">
        <v>4</v>
      </c>
      <c s="6" t="s">
        <v>1564</v>
      </c>
      <c s="36" t="s">
        <v>975</v>
      </c>
      <c s="37">
        <v>66.825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577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1783</v>
      </c>
    </row>
    <row r="18" spans="1:5" ht="409.5">
      <c r="A18" t="s">
        <v>56</v>
      </c>
      <c r="E18" s="39" t="s">
        <v>1566</v>
      </c>
    </row>
    <row r="19" spans="1:16" ht="12.75">
      <c r="A19" t="s">
        <v>48</v>
      </c>
      <c s="34" t="s">
        <v>25</v>
      </c>
      <c s="34" t="s">
        <v>973</v>
      </c>
      <c s="35" t="s">
        <v>4</v>
      </c>
      <c s="6" t="s">
        <v>974</v>
      </c>
      <c s="36" t="s">
        <v>975</v>
      </c>
      <c s="37">
        <v>529.875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577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1784</v>
      </c>
    </row>
    <row r="22" spans="1:5" ht="357">
      <c r="A22" t="s">
        <v>56</v>
      </c>
      <c r="E22" s="39" t="s">
        <v>977</v>
      </c>
    </row>
    <row r="23" spans="1:16" ht="12.75">
      <c r="A23" t="s">
        <v>48</v>
      </c>
      <c s="34" t="s">
        <v>62</v>
      </c>
      <c s="34" t="s">
        <v>1640</v>
      </c>
      <c s="35" t="s">
        <v>4</v>
      </c>
      <c s="6" t="s">
        <v>1641</v>
      </c>
      <c s="36" t="s">
        <v>975</v>
      </c>
      <c s="37">
        <v>1355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1785</v>
      </c>
    </row>
    <row r="26" spans="1:5" ht="357">
      <c r="A26" t="s">
        <v>56</v>
      </c>
      <c r="E26" s="39" t="s">
        <v>977</v>
      </c>
    </row>
    <row r="27" spans="1:16" ht="12.75">
      <c r="A27" t="s">
        <v>48</v>
      </c>
      <c s="34" t="s">
        <v>66</v>
      </c>
      <c s="34" t="s">
        <v>1786</v>
      </c>
      <c s="35" t="s">
        <v>4</v>
      </c>
      <c s="6" t="s">
        <v>1787</v>
      </c>
      <c s="36" t="s">
        <v>102</v>
      </c>
      <c s="37">
        <v>31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1788</v>
      </c>
    </row>
    <row r="30" spans="1:5" ht="409.5">
      <c r="A30" t="s">
        <v>56</v>
      </c>
      <c r="E30" s="39" t="s">
        <v>1566</v>
      </c>
    </row>
    <row r="31" spans="1:16" ht="12.75">
      <c r="A31" t="s">
        <v>48</v>
      </c>
      <c s="34" t="s">
        <v>69</v>
      </c>
      <c s="34" t="s">
        <v>1789</v>
      </c>
      <c s="35" t="s">
        <v>4</v>
      </c>
      <c s="6" t="s">
        <v>1790</v>
      </c>
      <c s="36" t="s">
        <v>102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1791</v>
      </c>
    </row>
    <row r="34" spans="1:5" ht="409.5">
      <c r="A34" t="s">
        <v>56</v>
      </c>
      <c r="E34" s="39" t="s">
        <v>1566</v>
      </c>
    </row>
    <row r="35" spans="1:13" ht="12.75">
      <c r="A35" t="s">
        <v>45</v>
      </c>
      <c r="C35" s="31" t="s">
        <v>1321</v>
      </c>
      <c r="E35" s="33" t="s">
        <v>1322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1792</v>
      </c>
      <c s="35" t="s">
        <v>4</v>
      </c>
      <c s="6" t="s">
        <v>1793</v>
      </c>
      <c s="36" t="s">
        <v>742</v>
      </c>
      <c s="37">
        <v>40.21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1794</v>
      </c>
    </row>
    <row r="39" spans="1:5" ht="51">
      <c r="A39" t="s">
        <v>56</v>
      </c>
      <c r="E39" s="39" t="s">
        <v>1795</v>
      </c>
    </row>
    <row r="40" spans="1:13" ht="12.75">
      <c r="A40" t="s">
        <v>45</v>
      </c>
      <c r="C40" s="31" t="s">
        <v>1796</v>
      </c>
      <c r="E40" s="33" t="s">
        <v>1797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1798</v>
      </c>
      <c s="35" t="s">
        <v>4</v>
      </c>
      <c s="6" t="s">
        <v>1799</v>
      </c>
      <c s="36" t="s">
        <v>742</v>
      </c>
      <c s="37">
        <v>27.5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577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1800</v>
      </c>
    </row>
    <row r="44" spans="1:5" ht="38.25">
      <c r="A44" t="s">
        <v>56</v>
      </c>
      <c r="E44" s="39" t="s">
        <v>1801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COUNTIFS(L8:L41,"=0",A8:A41,"P")+COUNTIFS(L8:L41,"",A8:A41,"P")+SUM(Q8:Q41)</f>
      </c>
    </row>
    <row r="8" spans="1:13" ht="12.75">
      <c r="A8" t="s">
        <v>43</v>
      </c>
      <c r="C8" s="28" t="s">
        <v>1804</v>
      </c>
      <c r="E8" s="30" t="s">
        <v>1803</v>
      </c>
      <c r="J8" s="29">
        <f>0+J9+J14+J35+J40</f>
      </c>
      <c s="29">
        <f>0+K9+K14+K35+K40</f>
      </c>
      <c s="29">
        <f>0+L9+L14+L35+L40</f>
      </c>
      <c s="29">
        <f>0+M9+M14+M35+M40</f>
      </c>
    </row>
    <row r="9" spans="1:13" ht="12.75">
      <c r="A9" t="s">
        <v>45</v>
      </c>
      <c r="C9" s="31" t="s">
        <v>943</v>
      </c>
      <c r="E9" s="33" t="s">
        <v>944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1780</v>
      </c>
      <c s="35" t="s">
        <v>4</v>
      </c>
      <c s="6" t="s">
        <v>1781</v>
      </c>
      <c s="36" t="s">
        <v>742</v>
      </c>
      <c s="37">
        <v>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577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38.25">
      <c r="A12" s="35" t="s">
        <v>55</v>
      </c>
      <c r="E12" s="40" t="s">
        <v>1782</v>
      </c>
    </row>
    <row r="13" spans="1:5" ht="76.5">
      <c r="A13" t="s">
        <v>56</v>
      </c>
      <c r="E13" s="39" t="s">
        <v>948</v>
      </c>
    </row>
    <row r="14" spans="1:13" ht="12.75">
      <c r="A14" t="s">
        <v>45</v>
      </c>
      <c r="C14" s="31" t="s">
        <v>734</v>
      </c>
      <c r="E14" s="33" t="s">
        <v>735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48</v>
      </c>
      <c s="34" t="s">
        <v>26</v>
      </c>
      <c s="34" t="s">
        <v>1563</v>
      </c>
      <c s="35" t="s">
        <v>4</v>
      </c>
      <c s="6" t="s">
        <v>1564</v>
      </c>
      <c s="36" t="s">
        <v>975</v>
      </c>
      <c s="37">
        <v>216.27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577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38.25">
      <c r="A17" s="35" t="s">
        <v>55</v>
      </c>
      <c r="E17" s="40" t="s">
        <v>1805</v>
      </c>
    </row>
    <row r="18" spans="1:5" ht="409.5">
      <c r="A18" t="s">
        <v>56</v>
      </c>
      <c r="E18" s="39" t="s">
        <v>1566</v>
      </c>
    </row>
    <row r="19" spans="1:16" ht="12.75">
      <c r="A19" t="s">
        <v>48</v>
      </c>
      <c s="34" t="s">
        <v>25</v>
      </c>
      <c s="34" t="s">
        <v>973</v>
      </c>
      <c s="35" t="s">
        <v>4</v>
      </c>
      <c s="6" t="s">
        <v>974</v>
      </c>
      <c s="36" t="s">
        <v>975</v>
      </c>
      <c s="37">
        <v>871.35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577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25.5">
      <c r="A21" s="35" t="s">
        <v>55</v>
      </c>
      <c r="E21" s="40" t="s">
        <v>1806</v>
      </c>
    </row>
    <row r="22" spans="1:5" ht="357">
      <c r="A22" t="s">
        <v>56</v>
      </c>
      <c r="E22" s="39" t="s">
        <v>977</v>
      </c>
    </row>
    <row r="23" spans="1:16" ht="12.75">
      <c r="A23" t="s">
        <v>48</v>
      </c>
      <c s="34" t="s">
        <v>62</v>
      </c>
      <c s="34" t="s">
        <v>1640</v>
      </c>
      <c s="35" t="s">
        <v>4</v>
      </c>
      <c s="6" t="s">
        <v>1641</v>
      </c>
      <c s="36" t="s">
        <v>975</v>
      </c>
      <c s="37">
        <v>2737.12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577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25.5">
      <c r="A25" s="35" t="s">
        <v>55</v>
      </c>
      <c r="E25" s="40" t="s">
        <v>1807</v>
      </c>
    </row>
    <row r="26" spans="1:5" ht="357">
      <c r="A26" t="s">
        <v>56</v>
      </c>
      <c r="E26" s="39" t="s">
        <v>977</v>
      </c>
    </row>
    <row r="27" spans="1:16" ht="12.75">
      <c r="A27" t="s">
        <v>48</v>
      </c>
      <c s="34" t="s">
        <v>66</v>
      </c>
      <c s="34" t="s">
        <v>1786</v>
      </c>
      <c s="35" t="s">
        <v>4</v>
      </c>
      <c s="6" t="s">
        <v>1787</v>
      </c>
      <c s="36" t="s">
        <v>102</v>
      </c>
      <c s="37">
        <v>62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577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1808</v>
      </c>
    </row>
    <row r="30" spans="1:5" ht="409.5">
      <c r="A30" t="s">
        <v>56</v>
      </c>
      <c r="E30" s="39" t="s">
        <v>1566</v>
      </c>
    </row>
    <row r="31" spans="1:16" ht="12.75">
      <c r="A31" t="s">
        <v>48</v>
      </c>
      <c s="34" t="s">
        <v>69</v>
      </c>
      <c s="34" t="s">
        <v>1789</v>
      </c>
      <c s="35" t="s">
        <v>4</v>
      </c>
      <c s="6" t="s">
        <v>1790</v>
      </c>
      <c s="36" t="s">
        <v>102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577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25.5">
      <c r="A33" s="35" t="s">
        <v>55</v>
      </c>
      <c r="E33" s="40" t="s">
        <v>1809</v>
      </c>
    </row>
    <row r="34" spans="1:5" ht="409.5">
      <c r="A34" t="s">
        <v>56</v>
      </c>
      <c r="E34" s="39" t="s">
        <v>1566</v>
      </c>
    </row>
    <row r="35" spans="1:13" ht="12.75">
      <c r="A35" t="s">
        <v>45</v>
      </c>
      <c r="C35" s="31" t="s">
        <v>1321</v>
      </c>
      <c r="E35" s="33" t="s">
        <v>1322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48</v>
      </c>
      <c s="34" t="s">
        <v>72</v>
      </c>
      <c s="34" t="s">
        <v>1792</v>
      </c>
      <c s="35" t="s">
        <v>4</v>
      </c>
      <c s="6" t="s">
        <v>1793</v>
      </c>
      <c s="36" t="s">
        <v>742</v>
      </c>
      <c s="37">
        <v>82.92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577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25.5">
      <c r="A38" s="35" t="s">
        <v>55</v>
      </c>
      <c r="E38" s="40" t="s">
        <v>1810</v>
      </c>
    </row>
    <row r="39" spans="1:5" ht="51">
      <c r="A39" t="s">
        <v>56</v>
      </c>
      <c r="E39" s="39" t="s">
        <v>1795</v>
      </c>
    </row>
    <row r="40" spans="1:13" ht="12.75">
      <c r="A40" t="s">
        <v>45</v>
      </c>
      <c r="C40" s="31" t="s">
        <v>1796</v>
      </c>
      <c r="E40" s="33" t="s">
        <v>1797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48</v>
      </c>
      <c s="34" t="s">
        <v>75</v>
      </c>
      <c s="34" t="s">
        <v>1798</v>
      </c>
      <c s="35" t="s">
        <v>4</v>
      </c>
      <c s="6" t="s">
        <v>1799</v>
      </c>
      <c s="36" t="s">
        <v>742</v>
      </c>
      <c s="37">
        <v>70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577</v>
      </c>
      <c>
        <f>(M41*21)/100</f>
      </c>
      <c t="s">
        <v>26</v>
      </c>
    </row>
    <row r="42" spans="1:5" ht="12.75">
      <c r="A42" s="35" t="s">
        <v>54</v>
      </c>
      <c r="E42" s="39" t="s">
        <v>4</v>
      </c>
    </row>
    <row r="43" spans="1:5" ht="25.5">
      <c r="A43" s="35" t="s">
        <v>55</v>
      </c>
      <c r="E43" s="40" t="s">
        <v>1811</v>
      </c>
    </row>
    <row r="44" spans="1:5" ht="38.25">
      <c r="A44" t="s">
        <v>56</v>
      </c>
      <c r="E44" s="39" t="s">
        <v>1801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COUNTIFS(L8:L104,"=0",A8:A104,"P")+COUNTIFS(L8:L104,"",A8:A104,"P")+SUM(Q8:Q104)</f>
      </c>
    </row>
    <row r="8" spans="1:13" ht="12.75">
      <c r="A8" t="s">
        <v>43</v>
      </c>
      <c r="C8" s="28" t="s">
        <v>1814</v>
      </c>
      <c r="E8" s="30" t="s">
        <v>1813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45</v>
      </c>
      <c r="C9" s="31" t="s">
        <v>1815</v>
      </c>
      <c r="E9" s="33" t="s">
        <v>1816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1817</v>
      </c>
      <c s="35" t="s">
        <v>4</v>
      </c>
      <c s="6" t="s">
        <v>1818</v>
      </c>
      <c s="36" t="s">
        <v>102</v>
      </c>
      <c s="37">
        <v>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1819</v>
      </c>
    </row>
    <row r="13" spans="1:5" ht="191.25">
      <c r="A13" t="s">
        <v>56</v>
      </c>
      <c r="E13" s="39" t="s">
        <v>423</v>
      </c>
    </row>
    <row r="14" spans="1:13" ht="12.75">
      <c r="A14" t="s">
        <v>45</v>
      </c>
      <c r="C14" s="31" t="s">
        <v>833</v>
      </c>
      <c r="E14" s="33" t="s">
        <v>834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48</v>
      </c>
      <c s="34" t="s">
        <v>26</v>
      </c>
      <c s="34" t="s">
        <v>1612</v>
      </c>
      <c s="35" t="s">
        <v>4</v>
      </c>
      <c s="6" t="s">
        <v>1613</v>
      </c>
      <c s="36" t="s">
        <v>52</v>
      </c>
      <c s="37">
        <v>0.081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1130</v>
      </c>
      <c>
        <f>(M15*21)/100</f>
      </c>
      <c t="s">
        <v>26</v>
      </c>
    </row>
    <row r="16" spans="1:5" ht="12.75">
      <c r="A16" s="35" t="s">
        <v>54</v>
      </c>
      <c r="E16" s="39" t="s">
        <v>4</v>
      </c>
    </row>
    <row r="17" spans="1:5" ht="12.75">
      <c r="A17" s="35" t="s">
        <v>55</v>
      </c>
      <c r="E17" s="40" t="s">
        <v>1820</v>
      </c>
    </row>
    <row r="18" spans="1:5" ht="369.75">
      <c r="A18" t="s">
        <v>56</v>
      </c>
      <c r="E18" s="39" t="s">
        <v>1513</v>
      </c>
    </row>
    <row r="19" spans="1:13" ht="12.75">
      <c r="A19" t="s">
        <v>45</v>
      </c>
      <c r="C19" s="31" t="s">
        <v>734</v>
      </c>
      <c r="E19" s="33" t="s">
        <v>735</v>
      </c>
      <c r="J19" s="32">
        <f>0</f>
      </c>
      <c s="32">
        <f>0</f>
      </c>
      <c s="32">
        <f>0+L20+L24+L28+L32+L36+L40+L44+L48+L52+L56+L60+L64+L68+L72+L76+L80+L84+L88+L92+L96+L100+L104</f>
      </c>
      <c s="32">
        <f>0+M20+M24+M28+M32+M36+M40+M44+M48+M52+M56+M60+M64+M68+M72+M76+M80+M84+M88+M92+M96+M100+M104</f>
      </c>
    </row>
    <row r="20" spans="1:16" ht="12.75">
      <c r="A20" t="s">
        <v>48</v>
      </c>
      <c s="34" t="s">
        <v>25</v>
      </c>
      <c s="34" t="s">
        <v>1821</v>
      </c>
      <c s="35" t="s">
        <v>4</v>
      </c>
      <c s="6" t="s">
        <v>1822</v>
      </c>
      <c s="36" t="s">
        <v>102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1130</v>
      </c>
      <c>
        <f>(M20*21)/100</f>
      </c>
      <c t="s">
        <v>26</v>
      </c>
    </row>
    <row r="21" spans="1:5" ht="12.75">
      <c r="A21" s="35" t="s">
        <v>54</v>
      </c>
      <c r="E21" s="39" t="s">
        <v>4</v>
      </c>
    </row>
    <row r="22" spans="1:5" ht="12.75">
      <c r="A22" s="35" t="s">
        <v>55</v>
      </c>
      <c r="E22" s="40" t="s">
        <v>1823</v>
      </c>
    </row>
    <row r="23" spans="1:5" ht="114.75">
      <c r="A23" t="s">
        <v>56</v>
      </c>
      <c r="E23" s="39" t="s">
        <v>1824</v>
      </c>
    </row>
    <row r="24" spans="1:16" ht="12.75">
      <c r="A24" t="s">
        <v>48</v>
      </c>
      <c s="34" t="s">
        <v>66</v>
      </c>
      <c s="34" t="s">
        <v>1825</v>
      </c>
      <c s="35" t="s">
        <v>4</v>
      </c>
      <c s="6" t="s">
        <v>1826</v>
      </c>
      <c s="36" t="s">
        <v>102</v>
      </c>
      <c s="37">
        <v>85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1130</v>
      </c>
      <c>
        <f>(M24*21)/100</f>
      </c>
      <c t="s">
        <v>26</v>
      </c>
    </row>
    <row r="25" spans="1:5" ht="12.75">
      <c r="A25" s="35" t="s">
        <v>54</v>
      </c>
      <c r="E25" s="39" t="s">
        <v>4</v>
      </c>
    </row>
    <row r="26" spans="1:5" ht="12.75">
      <c r="A26" s="35" t="s">
        <v>55</v>
      </c>
      <c r="E26" s="40" t="s">
        <v>4</v>
      </c>
    </row>
    <row r="27" spans="1:5" ht="127.5">
      <c r="A27" t="s">
        <v>56</v>
      </c>
      <c r="E27" s="39" t="s">
        <v>800</v>
      </c>
    </row>
    <row r="28" spans="1:16" ht="25.5">
      <c r="A28" t="s">
        <v>48</v>
      </c>
      <c s="34" t="s">
        <v>69</v>
      </c>
      <c s="34" t="s">
        <v>1827</v>
      </c>
      <c s="35" t="s">
        <v>4</v>
      </c>
      <c s="6" t="s">
        <v>1828</v>
      </c>
      <c s="36" t="s">
        <v>770</v>
      </c>
      <c s="37">
        <v>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1130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127.5">
      <c r="A31" t="s">
        <v>56</v>
      </c>
      <c r="E31" s="39" t="s">
        <v>1829</v>
      </c>
    </row>
    <row r="32" spans="1:16" ht="12.75">
      <c r="A32" t="s">
        <v>48</v>
      </c>
      <c s="34" t="s">
        <v>72</v>
      </c>
      <c s="34" t="s">
        <v>1830</v>
      </c>
      <c s="35" t="s">
        <v>4</v>
      </c>
      <c s="6" t="s">
        <v>1831</v>
      </c>
      <c s="36" t="s">
        <v>102</v>
      </c>
      <c s="37">
        <v>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7.5">
      <c r="A34" s="35" t="s">
        <v>55</v>
      </c>
      <c r="E34" s="40" t="s">
        <v>1832</v>
      </c>
    </row>
    <row r="35" spans="1:5" ht="12.75">
      <c r="A35" t="s">
        <v>56</v>
      </c>
      <c r="E35" s="39" t="s">
        <v>4</v>
      </c>
    </row>
    <row r="36" spans="1:16" ht="12.75">
      <c r="A36" t="s">
        <v>48</v>
      </c>
      <c s="34" t="s">
        <v>75</v>
      </c>
      <c s="34" t="s">
        <v>1833</v>
      </c>
      <c s="35" t="s">
        <v>4</v>
      </c>
      <c s="6" t="s">
        <v>1834</v>
      </c>
      <c s="36" t="s">
        <v>102</v>
      </c>
      <c s="37">
        <v>14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51">
      <c r="A38" s="35" t="s">
        <v>55</v>
      </c>
      <c r="E38" s="40" t="s">
        <v>1835</v>
      </c>
    </row>
    <row r="39" spans="1:5" ht="12.75">
      <c r="A39" t="s">
        <v>56</v>
      </c>
      <c r="E39" s="39" t="s">
        <v>4</v>
      </c>
    </row>
    <row r="40" spans="1:16" ht="12.75">
      <c r="A40" t="s">
        <v>48</v>
      </c>
      <c s="34" t="s">
        <v>79</v>
      </c>
      <c s="34" t="s">
        <v>1836</v>
      </c>
      <c s="35" t="s">
        <v>4</v>
      </c>
      <c s="6" t="s">
        <v>1837</v>
      </c>
      <c s="36" t="s">
        <v>102</v>
      </c>
      <c s="37">
        <v>14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25.5">
      <c r="A44" t="s">
        <v>48</v>
      </c>
      <c s="34" t="s">
        <v>84</v>
      </c>
      <c s="34" t="s">
        <v>1838</v>
      </c>
      <c s="35" t="s">
        <v>4</v>
      </c>
      <c s="6" t="s">
        <v>1839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7.5">
      <c r="A46" s="35" t="s">
        <v>55</v>
      </c>
      <c r="E46" s="40" t="s">
        <v>1840</v>
      </c>
    </row>
    <row r="47" spans="1:5" ht="12.75">
      <c r="A47" t="s">
        <v>56</v>
      </c>
      <c r="E47" s="39" t="s">
        <v>4</v>
      </c>
    </row>
    <row r="48" spans="1:16" ht="12.75">
      <c r="A48" t="s">
        <v>48</v>
      </c>
      <c s="34" t="s">
        <v>87</v>
      </c>
      <c s="34" t="s">
        <v>1841</v>
      </c>
      <c s="35" t="s">
        <v>4</v>
      </c>
      <c s="6" t="s">
        <v>1842</v>
      </c>
      <c s="36" t="s">
        <v>102</v>
      </c>
      <c s="37">
        <v>28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7.5">
      <c r="A50" s="35" t="s">
        <v>55</v>
      </c>
      <c r="E50" s="40" t="s">
        <v>1843</v>
      </c>
    </row>
    <row r="51" spans="1:5" ht="12.75">
      <c r="A51" t="s">
        <v>56</v>
      </c>
      <c r="E51" s="39" t="s">
        <v>4</v>
      </c>
    </row>
    <row r="52" spans="1:16" ht="12.75">
      <c r="A52" t="s">
        <v>48</v>
      </c>
      <c s="34" t="s">
        <v>90</v>
      </c>
      <c s="34" t="s">
        <v>1844</v>
      </c>
      <c s="35" t="s">
        <v>4</v>
      </c>
      <c s="6" t="s">
        <v>1845</v>
      </c>
      <c s="36" t="s">
        <v>102</v>
      </c>
      <c s="37">
        <v>10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7.5">
      <c r="A54" s="35" t="s">
        <v>55</v>
      </c>
      <c r="E54" s="40" t="s">
        <v>1846</v>
      </c>
    </row>
    <row r="55" spans="1:5" ht="12.75">
      <c r="A55" t="s">
        <v>56</v>
      </c>
      <c r="E55" s="39" t="s">
        <v>4</v>
      </c>
    </row>
    <row r="56" spans="1:16" ht="25.5">
      <c r="A56" t="s">
        <v>48</v>
      </c>
      <c s="34" t="s">
        <v>93</v>
      </c>
      <c s="34" t="s">
        <v>1847</v>
      </c>
      <c s="35" t="s">
        <v>4</v>
      </c>
      <c s="6" t="s">
        <v>1848</v>
      </c>
      <c s="36" t="s">
        <v>102</v>
      </c>
      <c s="37">
        <v>108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26</v>
      </c>
    </row>
    <row r="57" spans="1:5" ht="12.75">
      <c r="A57" s="35" t="s">
        <v>54</v>
      </c>
      <c r="E57" s="39" t="s">
        <v>4</v>
      </c>
    </row>
    <row r="58" spans="1:5" ht="127.5">
      <c r="A58" s="35" t="s">
        <v>55</v>
      </c>
      <c r="E58" s="40" t="s">
        <v>1849</v>
      </c>
    </row>
    <row r="59" spans="1:5" ht="12.75">
      <c r="A59" t="s">
        <v>56</v>
      </c>
      <c r="E59" s="39" t="s">
        <v>4</v>
      </c>
    </row>
    <row r="60" spans="1:16" ht="12.75">
      <c r="A60" t="s">
        <v>48</v>
      </c>
      <c s="34" t="s">
        <v>99</v>
      </c>
      <c s="34" t="s">
        <v>1850</v>
      </c>
      <c s="35" t="s">
        <v>4</v>
      </c>
      <c s="6" t="s">
        <v>1851</v>
      </c>
      <c s="36" t="s">
        <v>102</v>
      </c>
      <c s="37">
        <v>3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7.5">
      <c r="A62" s="35" t="s">
        <v>55</v>
      </c>
      <c r="E62" s="40" t="s">
        <v>1852</v>
      </c>
    </row>
    <row r="63" spans="1:5" ht="12.75">
      <c r="A63" t="s">
        <v>56</v>
      </c>
      <c r="E63" s="39" t="s">
        <v>4</v>
      </c>
    </row>
    <row r="64" spans="1:16" ht="12.75">
      <c r="A64" t="s">
        <v>48</v>
      </c>
      <c s="34" t="s">
        <v>103</v>
      </c>
      <c s="34" t="s">
        <v>1853</v>
      </c>
      <c s="35" t="s">
        <v>4</v>
      </c>
      <c s="6" t="s">
        <v>1854</v>
      </c>
      <c s="36" t="s">
        <v>102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26</v>
      </c>
    </row>
    <row r="65" spans="1:5" ht="12.75">
      <c r="A65" s="35" t="s">
        <v>54</v>
      </c>
      <c r="E65" s="39" t="s">
        <v>4</v>
      </c>
    </row>
    <row r="66" spans="1:5" ht="127.5">
      <c r="A66" s="35" t="s">
        <v>55</v>
      </c>
      <c r="E66" s="40" t="s">
        <v>1855</v>
      </c>
    </row>
    <row r="67" spans="1:5" ht="12.75">
      <c r="A67" t="s">
        <v>56</v>
      </c>
      <c r="E67" s="39" t="s">
        <v>4</v>
      </c>
    </row>
    <row r="68" spans="1:16" ht="12.75">
      <c r="A68" t="s">
        <v>48</v>
      </c>
      <c s="34" t="s">
        <v>109</v>
      </c>
      <c s="34" t="s">
        <v>1856</v>
      </c>
      <c s="35" t="s">
        <v>4</v>
      </c>
      <c s="6" t="s">
        <v>1857</v>
      </c>
      <c s="36" t="s">
        <v>102</v>
      </c>
      <c s="37">
        <v>10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26</v>
      </c>
    </row>
    <row r="69" spans="1:5" ht="12.75">
      <c r="A69" s="35" t="s">
        <v>54</v>
      </c>
      <c r="E69" s="39" t="s">
        <v>4</v>
      </c>
    </row>
    <row r="70" spans="1:5" ht="127.5">
      <c r="A70" s="35" t="s">
        <v>55</v>
      </c>
      <c r="E70" s="40" t="s">
        <v>1858</v>
      </c>
    </row>
    <row r="71" spans="1:5" ht="12.75">
      <c r="A71" t="s">
        <v>56</v>
      </c>
      <c r="E71" s="39" t="s">
        <v>4</v>
      </c>
    </row>
    <row r="72" spans="1:16" ht="12.75">
      <c r="A72" t="s">
        <v>48</v>
      </c>
      <c s="34" t="s">
        <v>112</v>
      </c>
      <c s="34" t="s">
        <v>1859</v>
      </c>
      <c s="35" t="s">
        <v>4</v>
      </c>
      <c s="6" t="s">
        <v>1860</v>
      </c>
      <c s="36" t="s">
        <v>102</v>
      </c>
      <c s="37">
        <v>14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7.5">
      <c r="A74" s="35" t="s">
        <v>55</v>
      </c>
      <c r="E74" s="40" t="s">
        <v>1861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115</v>
      </c>
      <c s="34" t="s">
        <v>1862</v>
      </c>
      <c s="35" t="s">
        <v>4</v>
      </c>
      <c s="6" t="s">
        <v>1863</v>
      </c>
      <c s="36" t="s">
        <v>102</v>
      </c>
      <c s="37">
        <v>70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7.5">
      <c r="A78" s="35" t="s">
        <v>55</v>
      </c>
      <c r="E78" s="40" t="s">
        <v>1864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118</v>
      </c>
      <c s="34" t="s">
        <v>1865</v>
      </c>
      <c s="35" t="s">
        <v>4</v>
      </c>
      <c s="6" t="s">
        <v>1866</v>
      </c>
      <c s="36" t="s">
        <v>102</v>
      </c>
      <c s="37">
        <v>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7.5">
      <c r="A82" s="35" t="s">
        <v>55</v>
      </c>
      <c r="E82" s="40" t="s">
        <v>1867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127</v>
      </c>
      <c s="34" t="s">
        <v>1868</v>
      </c>
      <c s="35" t="s">
        <v>4</v>
      </c>
      <c s="6" t="s">
        <v>1869</v>
      </c>
      <c s="36" t="s">
        <v>102</v>
      </c>
      <c s="37">
        <v>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7.5">
      <c r="A86" s="35" t="s">
        <v>55</v>
      </c>
      <c r="E86" s="40" t="s">
        <v>1870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128</v>
      </c>
      <c s="34" t="s">
        <v>1871</v>
      </c>
      <c s="35" t="s">
        <v>4</v>
      </c>
      <c s="6" t="s">
        <v>1872</v>
      </c>
      <c s="36" t="s">
        <v>102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7.5">
      <c r="A90" s="35" t="s">
        <v>55</v>
      </c>
      <c r="E90" s="40" t="s">
        <v>1855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129</v>
      </c>
      <c s="34" t="s">
        <v>1873</v>
      </c>
      <c s="35" t="s">
        <v>4</v>
      </c>
      <c s="6" t="s">
        <v>1874</v>
      </c>
      <c s="36" t="s">
        <v>102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7.5">
      <c r="A94" s="35" t="s">
        <v>55</v>
      </c>
      <c r="E94" s="40" t="s">
        <v>1875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130</v>
      </c>
      <c s="34" t="s">
        <v>1876</v>
      </c>
      <c s="35" t="s">
        <v>4</v>
      </c>
      <c s="6" t="s">
        <v>1877</v>
      </c>
      <c s="36" t="s">
        <v>102</v>
      </c>
      <c s="37">
        <v>1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7.5">
      <c r="A98" s="35" t="s">
        <v>55</v>
      </c>
      <c r="E98" s="40" t="s">
        <v>1875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131</v>
      </c>
      <c s="34" t="s">
        <v>1878</v>
      </c>
      <c s="35" t="s">
        <v>4</v>
      </c>
      <c s="6" t="s">
        <v>1879</v>
      </c>
      <c s="36" t="s">
        <v>102</v>
      </c>
      <c s="37">
        <v>1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7.5">
      <c r="A102" s="35" t="s">
        <v>55</v>
      </c>
      <c r="E102" s="40" t="s">
        <v>1880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132</v>
      </c>
      <c s="34" t="s">
        <v>1881</v>
      </c>
      <c s="35" t="s">
        <v>4</v>
      </c>
      <c s="6" t="s">
        <v>1882</v>
      </c>
      <c s="36" t="s">
        <v>102</v>
      </c>
      <c s="37">
        <v>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7.5">
      <c r="A106" s="35" t="s">
        <v>55</v>
      </c>
      <c r="E106" s="40" t="s">
        <v>1883</v>
      </c>
    </row>
    <row r="107" spans="1:5" ht="12.75">
      <c r="A107" t="s">
        <v>56</v>
      </c>
      <c r="E107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1601</v>
      </c>
      <c s="41">
        <f>Rekapitulace!C43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1601</v>
      </c>
      <c r="E4" s="26" t="s">
        <v>1602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COUNTIFS(L8:L43,"=0",A8:A43,"P")+COUNTIFS(L8:L43,"",A8:A43,"P")+SUM(Q8:Q43)</f>
      </c>
    </row>
    <row r="8" spans="1:13" ht="12.75">
      <c r="A8" t="s">
        <v>43</v>
      </c>
      <c r="C8" s="28" t="s">
        <v>1886</v>
      </c>
      <c r="E8" s="30" t="s">
        <v>1885</v>
      </c>
      <c r="J8" s="29">
        <f>0+J9+J38</f>
      </c>
      <c s="29">
        <f>0+K9+K38</f>
      </c>
      <c s="29">
        <f>0+L9+L38</f>
      </c>
      <c s="29">
        <f>0+M9+M38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25.5">
      <c r="A10" t="s">
        <v>48</v>
      </c>
      <c s="34" t="s">
        <v>49</v>
      </c>
      <c s="34" t="s">
        <v>995</v>
      </c>
      <c s="35" t="s">
        <v>4</v>
      </c>
      <c s="6" t="s">
        <v>996</v>
      </c>
      <c s="36" t="s">
        <v>576</v>
      </c>
      <c s="37">
        <v>0.427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1130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1887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26</v>
      </c>
      <c s="34" t="s">
        <v>889</v>
      </c>
      <c s="35" t="s">
        <v>4</v>
      </c>
      <c s="6" t="s">
        <v>890</v>
      </c>
      <c s="36" t="s">
        <v>576</v>
      </c>
      <c s="37">
        <v>58.961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1130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89.25">
      <c r="A16" s="35" t="s">
        <v>55</v>
      </c>
      <c r="E16" s="40" t="s">
        <v>1888</v>
      </c>
    </row>
    <row r="17" spans="1:5" ht="140.25">
      <c r="A17" t="s">
        <v>56</v>
      </c>
      <c r="E17" s="39" t="s">
        <v>579</v>
      </c>
    </row>
    <row r="18" spans="1:16" ht="25.5">
      <c r="A18" t="s">
        <v>48</v>
      </c>
      <c s="34" t="s">
        <v>25</v>
      </c>
      <c s="34" t="s">
        <v>1000</v>
      </c>
      <c s="35" t="s">
        <v>4</v>
      </c>
      <c s="6" t="s">
        <v>1001</v>
      </c>
      <c s="36" t="s">
        <v>576</v>
      </c>
      <c s="37">
        <v>0.1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1130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1889</v>
      </c>
    </row>
    <row r="21" spans="1:5" ht="140.25">
      <c r="A21" t="s">
        <v>56</v>
      </c>
      <c r="E21" s="39" t="s">
        <v>579</v>
      </c>
    </row>
    <row r="22" spans="1:16" ht="25.5">
      <c r="A22" t="s">
        <v>48</v>
      </c>
      <c s="34" t="s">
        <v>62</v>
      </c>
      <c s="34" t="s">
        <v>1003</v>
      </c>
      <c s="35" t="s">
        <v>4</v>
      </c>
      <c s="6" t="s">
        <v>1004</v>
      </c>
      <c s="36" t="s">
        <v>576</v>
      </c>
      <c s="37">
        <v>0.25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1130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579</v>
      </c>
    </row>
    <row r="26" spans="1:16" ht="25.5">
      <c r="A26" t="s">
        <v>48</v>
      </c>
      <c s="34" t="s">
        <v>66</v>
      </c>
      <c s="34" t="s">
        <v>1378</v>
      </c>
      <c s="35" t="s">
        <v>4</v>
      </c>
      <c s="6" t="s">
        <v>1379</v>
      </c>
      <c s="36" t="s">
        <v>576</v>
      </c>
      <c s="37">
        <v>0.25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1130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40.25">
      <c r="A29" t="s">
        <v>56</v>
      </c>
      <c r="E29" s="39" t="s">
        <v>579</v>
      </c>
    </row>
    <row r="30" spans="1:16" ht="25.5">
      <c r="A30" t="s">
        <v>48</v>
      </c>
      <c s="34" t="s">
        <v>69</v>
      </c>
      <c s="34" t="s">
        <v>1007</v>
      </c>
      <c s="35" t="s">
        <v>4</v>
      </c>
      <c s="6" t="s">
        <v>1008</v>
      </c>
      <c s="36" t="s">
        <v>576</v>
      </c>
      <c s="37">
        <v>0.05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577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25.5">
      <c r="A32" s="35" t="s">
        <v>55</v>
      </c>
      <c r="E32" s="40" t="s">
        <v>1608</v>
      </c>
    </row>
    <row r="33" spans="1:5" ht="140.25">
      <c r="A33" t="s">
        <v>56</v>
      </c>
      <c r="E33" s="39" t="s">
        <v>579</v>
      </c>
    </row>
    <row r="34" spans="1:16" ht="12.75">
      <c r="A34" t="s">
        <v>48</v>
      </c>
      <c s="34" t="s">
        <v>72</v>
      </c>
      <c s="34" t="s">
        <v>1336</v>
      </c>
      <c s="35" t="s">
        <v>4</v>
      </c>
      <c s="6" t="s">
        <v>1337</v>
      </c>
      <c s="36" t="s">
        <v>541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577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1139</v>
      </c>
    </row>
    <row r="38" spans="1:13" ht="12.75">
      <c r="A38" t="s">
        <v>45</v>
      </c>
      <c r="C38" s="31" t="s">
        <v>734</v>
      </c>
      <c r="E38" s="33" t="s">
        <v>735</v>
      </c>
      <c r="J38" s="32">
        <f>0</f>
      </c>
      <c s="32">
        <f>0</f>
      </c>
      <c s="32">
        <f>0+L39+L43</f>
      </c>
      <c s="32">
        <f>0+M39+M43</f>
      </c>
    </row>
    <row r="39" spans="1:16" ht="12.75">
      <c r="A39" t="s">
        <v>48</v>
      </c>
      <c s="34" t="s">
        <v>75</v>
      </c>
      <c s="34" t="s">
        <v>1689</v>
      </c>
      <c s="35" t="s">
        <v>4</v>
      </c>
      <c s="6" t="s">
        <v>1690</v>
      </c>
      <c s="36" t="s">
        <v>576</v>
      </c>
      <c s="37">
        <v>0.5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1130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38.25">
      <c r="A41" s="35" t="s">
        <v>55</v>
      </c>
      <c r="E41" s="40" t="s">
        <v>1890</v>
      </c>
    </row>
    <row r="42" spans="1:5" ht="102">
      <c r="A42" t="s">
        <v>56</v>
      </c>
      <c r="E42" s="39" t="s">
        <v>1282</v>
      </c>
    </row>
    <row r="43" spans="1:16" ht="12.75">
      <c r="A43" t="s">
        <v>48</v>
      </c>
      <c s="34" t="s">
        <v>79</v>
      </c>
      <c s="34" t="s">
        <v>1891</v>
      </c>
      <c s="35" t="s">
        <v>4</v>
      </c>
      <c s="6" t="s">
        <v>1892</v>
      </c>
      <c s="36" t="s">
        <v>1046</v>
      </c>
      <c s="37">
        <v>41.34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577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76.5">
      <c r="A45" s="35" t="s">
        <v>55</v>
      </c>
      <c r="E45" s="40" t="s">
        <v>1893</v>
      </c>
    </row>
    <row r="46" spans="1:5" ht="216.75">
      <c r="A46" t="s">
        <v>56</v>
      </c>
      <c r="E46" s="39" t="s">
        <v>1048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T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1894</v>
      </c>
      <c s="41">
        <f>Rekapitulace!C55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1894</v>
      </c>
      <c r="E4" s="26" t="s">
        <v>1895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COUNTIFS(L8:L292,"=0",A8:A292,"P")+COUNTIFS(L8:L292,"",A8:A292,"P")+SUM(Q8:Q292)</f>
      </c>
    </row>
    <row r="8" spans="1:13" ht="12.75">
      <c r="A8" t="s">
        <v>43</v>
      </c>
      <c r="C8" s="28" t="s">
        <v>1897</v>
      </c>
      <c r="E8" s="30" t="s">
        <v>1895</v>
      </c>
      <c r="J8" s="29">
        <f>0+J9+J38+J71+J168+J193+J206+J263</f>
      </c>
      <c s="29">
        <f>0+K9+K38+K71+K168+K193+K206+K263</f>
      </c>
      <c s="29">
        <f>0+L9+L38+L71+L168+L193+L206+L263</f>
      </c>
      <c s="29">
        <f>0+M9+M38+M71+M168+M193+M206+M263</f>
      </c>
    </row>
    <row r="9" spans="1:13" ht="12.75">
      <c r="A9" t="s">
        <v>45</v>
      </c>
      <c r="C9" s="31" t="s">
        <v>1898</v>
      </c>
      <c r="E9" s="33" t="s">
        <v>1899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1900</v>
      </c>
      <c s="35" t="s">
        <v>4</v>
      </c>
      <c s="6" t="s">
        <v>1901</v>
      </c>
      <c s="36" t="s">
        <v>52</v>
      </c>
      <c s="37">
        <v>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1902</v>
      </c>
      <c s="35" t="s">
        <v>4</v>
      </c>
      <c s="6" t="s">
        <v>1903</v>
      </c>
      <c s="36" t="s">
        <v>751</v>
      </c>
      <c s="37">
        <v>70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1904</v>
      </c>
      <c s="35" t="s">
        <v>4</v>
      </c>
      <c s="6" t="s">
        <v>1905</v>
      </c>
      <c s="36" t="s">
        <v>102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1906</v>
      </c>
      <c s="35" t="s">
        <v>4</v>
      </c>
      <c s="6" t="s">
        <v>1907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1908</v>
      </c>
      <c s="35" t="s">
        <v>4</v>
      </c>
      <c s="6" t="s">
        <v>1909</v>
      </c>
      <c s="36" t="s">
        <v>61</v>
      </c>
      <c s="37">
        <v>1.2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1910</v>
      </c>
      <c s="35" t="s">
        <v>4</v>
      </c>
      <c s="6" t="s">
        <v>1911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25.5">
      <c r="A34" t="s">
        <v>48</v>
      </c>
      <c s="34" t="s">
        <v>72</v>
      </c>
      <c s="34" t="s">
        <v>1912</v>
      </c>
      <c s="35" t="s">
        <v>4</v>
      </c>
      <c s="6" t="s">
        <v>1913</v>
      </c>
      <c s="36" t="s">
        <v>121</v>
      </c>
      <c s="37">
        <v>12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1914</v>
      </c>
      <c r="E38" s="33" t="s">
        <v>1915</v>
      </c>
      <c r="J38" s="32">
        <f>0</f>
      </c>
      <c s="32">
        <f>0</f>
      </c>
      <c s="32">
        <f>0+L39+L43+L47+L51+L55+L59+L63+L67</f>
      </c>
      <c s="32">
        <f>0+M39+M43+M47+M51+M55+M59+M63+M67</f>
      </c>
    </row>
    <row r="39" spans="1:16" ht="25.5">
      <c r="A39" t="s">
        <v>48</v>
      </c>
      <c s="34" t="s">
        <v>75</v>
      </c>
      <c s="34" t="s">
        <v>1916</v>
      </c>
      <c s="35" t="s">
        <v>4</v>
      </c>
      <c s="6" t="s">
        <v>1917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25.5">
      <c r="A43" t="s">
        <v>48</v>
      </c>
      <c s="34" t="s">
        <v>79</v>
      </c>
      <c s="34" t="s">
        <v>1918</v>
      </c>
      <c s="35" t="s">
        <v>4</v>
      </c>
      <c s="6" t="s">
        <v>1919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1920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1921</v>
      </c>
      <c s="35" t="s">
        <v>4</v>
      </c>
      <c s="6" t="s">
        <v>1922</v>
      </c>
      <c s="36" t="s">
        <v>102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1923</v>
      </c>
      <c s="35" t="s">
        <v>4</v>
      </c>
      <c s="6" t="s">
        <v>1924</v>
      </c>
      <c s="36" t="s">
        <v>61</v>
      </c>
      <c s="37">
        <v>29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1925</v>
      </c>
      <c s="35" t="s">
        <v>4</v>
      </c>
      <c s="6" t="s">
        <v>1926</v>
      </c>
      <c s="36" t="s">
        <v>102</v>
      </c>
      <c s="37">
        <v>3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1927</v>
      </c>
      <c s="35" t="s">
        <v>4</v>
      </c>
      <c s="6" t="s">
        <v>1928</v>
      </c>
      <c s="36" t="s">
        <v>102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25.5">
      <c r="A63" t="s">
        <v>48</v>
      </c>
      <c s="34" t="s">
        <v>95</v>
      </c>
      <c s="34" t="s">
        <v>1929</v>
      </c>
      <c s="35" t="s">
        <v>4</v>
      </c>
      <c s="6" t="s">
        <v>1930</v>
      </c>
      <c s="36" t="s">
        <v>102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25.5">
      <c r="A67" t="s">
        <v>48</v>
      </c>
      <c s="34" t="s">
        <v>99</v>
      </c>
      <c s="34" t="s">
        <v>1931</v>
      </c>
      <c s="35" t="s">
        <v>4</v>
      </c>
      <c s="6" t="s">
        <v>1932</v>
      </c>
      <c s="36" t="s">
        <v>121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3" ht="12.75">
      <c r="A71" t="s">
        <v>45</v>
      </c>
      <c r="C71" s="31" t="s">
        <v>1933</v>
      </c>
      <c r="E71" s="33" t="s">
        <v>1934</v>
      </c>
      <c r="J71" s="32">
        <f>0</f>
      </c>
      <c s="32">
        <f>0</f>
      </c>
      <c s="32">
        <f>0+L72+L76+L80+L84+L88+L92+L96+L100+L104+L108+L112+L116+L120+L124+L128+L132+L136+L140+L144+L148+L152+L156+L160+L164</f>
      </c>
      <c s="32">
        <f>0+M72+M76+M80+M84+M88+M92+M96+M100+M104+M108+M112+M116+M120+M124+M128+M132+M136+M140+M144+M148+M152+M156+M160+M164</f>
      </c>
    </row>
    <row r="72" spans="1:16" ht="12.75">
      <c r="A72" t="s">
        <v>48</v>
      </c>
      <c s="34" t="s">
        <v>103</v>
      </c>
      <c s="34" t="s">
        <v>1935</v>
      </c>
      <c s="35" t="s">
        <v>4</v>
      </c>
      <c s="6" t="s">
        <v>1936</v>
      </c>
      <c s="36" t="s">
        <v>102</v>
      </c>
      <c s="37">
        <v>1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26</v>
      </c>
    </row>
    <row r="73" spans="1:5" ht="12.75">
      <c r="A73" s="35" t="s">
        <v>54</v>
      </c>
      <c r="E73" s="39" t="s">
        <v>4</v>
      </c>
    </row>
    <row r="74" spans="1:5" ht="12.75">
      <c r="A74" s="35" t="s">
        <v>55</v>
      </c>
      <c r="E74" s="40" t="s">
        <v>4</v>
      </c>
    </row>
    <row r="75" spans="1:5" ht="12.75">
      <c r="A75" t="s">
        <v>56</v>
      </c>
      <c r="E75" s="39" t="s">
        <v>4</v>
      </c>
    </row>
    <row r="76" spans="1:16" ht="12.75">
      <c r="A76" t="s">
        <v>48</v>
      </c>
      <c s="34" t="s">
        <v>106</v>
      </c>
      <c s="34" t="s">
        <v>1937</v>
      </c>
      <c s="35" t="s">
        <v>4</v>
      </c>
      <c s="6" t="s">
        <v>1938</v>
      </c>
      <c s="36" t="s">
        <v>102</v>
      </c>
      <c s="37">
        <v>2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53</v>
      </c>
      <c>
        <f>(M76*21)/100</f>
      </c>
      <c t="s">
        <v>26</v>
      </c>
    </row>
    <row r="77" spans="1:5" ht="12.75">
      <c r="A77" s="35" t="s">
        <v>54</v>
      </c>
      <c r="E77" s="39" t="s">
        <v>4</v>
      </c>
    </row>
    <row r="78" spans="1:5" ht="12.75">
      <c r="A78" s="35" t="s">
        <v>55</v>
      </c>
      <c r="E78" s="40" t="s">
        <v>4</v>
      </c>
    </row>
    <row r="79" spans="1:5" ht="12.75">
      <c r="A79" t="s">
        <v>56</v>
      </c>
      <c r="E79" s="39" t="s">
        <v>4</v>
      </c>
    </row>
    <row r="80" spans="1:16" ht="12.75">
      <c r="A80" t="s">
        <v>48</v>
      </c>
      <c s="34" t="s">
        <v>109</v>
      </c>
      <c s="34" t="s">
        <v>1939</v>
      </c>
      <c s="35" t="s">
        <v>4</v>
      </c>
      <c s="6" t="s">
        <v>1940</v>
      </c>
      <c s="36" t="s">
        <v>102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26</v>
      </c>
    </row>
    <row r="81" spans="1:5" ht="12.75">
      <c r="A81" s="35" t="s">
        <v>54</v>
      </c>
      <c r="E81" s="39" t="s">
        <v>4</v>
      </c>
    </row>
    <row r="82" spans="1:5" ht="12.75">
      <c r="A82" s="35" t="s">
        <v>55</v>
      </c>
      <c r="E82" s="40" t="s">
        <v>4</v>
      </c>
    </row>
    <row r="83" spans="1:5" ht="12.75">
      <c r="A83" t="s">
        <v>56</v>
      </c>
      <c r="E83" s="39" t="s">
        <v>4</v>
      </c>
    </row>
    <row r="84" spans="1:16" ht="12.75">
      <c r="A84" t="s">
        <v>48</v>
      </c>
      <c s="34" t="s">
        <v>112</v>
      </c>
      <c s="34" t="s">
        <v>1941</v>
      </c>
      <c s="35" t="s">
        <v>4</v>
      </c>
      <c s="6" t="s">
        <v>1942</v>
      </c>
      <c s="36" t="s">
        <v>102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26</v>
      </c>
    </row>
    <row r="85" spans="1:5" ht="12.75">
      <c r="A85" s="35" t="s">
        <v>54</v>
      </c>
      <c r="E85" s="39" t="s">
        <v>4</v>
      </c>
    </row>
    <row r="86" spans="1:5" ht="12.75">
      <c r="A86" s="35" t="s">
        <v>55</v>
      </c>
      <c r="E86" s="40" t="s">
        <v>4</v>
      </c>
    </row>
    <row r="87" spans="1:5" ht="12.75">
      <c r="A87" t="s">
        <v>56</v>
      </c>
      <c r="E87" s="39" t="s">
        <v>4</v>
      </c>
    </row>
    <row r="88" spans="1:16" ht="12.75">
      <c r="A88" t="s">
        <v>48</v>
      </c>
      <c s="34" t="s">
        <v>115</v>
      </c>
      <c s="34" t="s">
        <v>1943</v>
      </c>
      <c s="35" t="s">
        <v>4</v>
      </c>
      <c s="6" t="s">
        <v>1944</v>
      </c>
      <c s="36" t="s">
        <v>102</v>
      </c>
      <c s="37">
        <v>663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26</v>
      </c>
    </row>
    <row r="89" spans="1:5" ht="12.75">
      <c r="A89" s="35" t="s">
        <v>54</v>
      </c>
      <c r="E89" s="39" t="s">
        <v>4</v>
      </c>
    </row>
    <row r="90" spans="1:5" ht="12.75">
      <c r="A90" s="35" t="s">
        <v>55</v>
      </c>
      <c r="E90" s="40" t="s">
        <v>4</v>
      </c>
    </row>
    <row r="91" spans="1:5" ht="12.75">
      <c r="A91" t="s">
        <v>56</v>
      </c>
      <c r="E91" s="39" t="s">
        <v>4</v>
      </c>
    </row>
    <row r="92" spans="1:16" ht="12.75">
      <c r="A92" t="s">
        <v>48</v>
      </c>
      <c s="34" t="s">
        <v>118</v>
      </c>
      <c s="34" t="s">
        <v>1945</v>
      </c>
      <c s="35" t="s">
        <v>4</v>
      </c>
      <c s="6" t="s">
        <v>1946</v>
      </c>
      <c s="36" t="s">
        <v>102</v>
      </c>
      <c s="37">
        <v>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26</v>
      </c>
    </row>
    <row r="93" spans="1:5" ht="12.75">
      <c r="A93" s="35" t="s">
        <v>54</v>
      </c>
      <c r="E93" s="39" t="s">
        <v>4</v>
      </c>
    </row>
    <row r="94" spans="1:5" ht="12.75">
      <c r="A94" s="35" t="s">
        <v>55</v>
      </c>
      <c r="E94" s="40" t="s">
        <v>4</v>
      </c>
    </row>
    <row r="95" spans="1:5" ht="12.75">
      <c r="A95" t="s">
        <v>56</v>
      </c>
      <c r="E95" s="39" t="s">
        <v>4</v>
      </c>
    </row>
    <row r="96" spans="1:16" ht="12.75">
      <c r="A96" t="s">
        <v>48</v>
      </c>
      <c s="34" t="s">
        <v>122</v>
      </c>
      <c s="34" t="s">
        <v>1947</v>
      </c>
      <c s="35" t="s">
        <v>4</v>
      </c>
      <c s="6" t="s">
        <v>1948</v>
      </c>
      <c s="36" t="s">
        <v>102</v>
      </c>
      <c s="37">
        <v>12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26</v>
      </c>
    </row>
    <row r="97" spans="1:5" ht="12.75">
      <c r="A97" s="35" t="s">
        <v>54</v>
      </c>
      <c r="E97" s="39" t="s">
        <v>4</v>
      </c>
    </row>
    <row r="98" spans="1:5" ht="12.75">
      <c r="A98" s="35" t="s">
        <v>55</v>
      </c>
      <c r="E98" s="40" t="s">
        <v>4</v>
      </c>
    </row>
    <row r="99" spans="1:5" ht="12.75">
      <c r="A99" t="s">
        <v>56</v>
      </c>
      <c r="E99" s="39" t="s">
        <v>4</v>
      </c>
    </row>
    <row r="100" spans="1:16" ht="12.75">
      <c r="A100" t="s">
        <v>48</v>
      </c>
      <c s="34" t="s">
        <v>127</v>
      </c>
      <c s="34" t="s">
        <v>1949</v>
      </c>
      <c s="35" t="s">
        <v>4</v>
      </c>
      <c s="6" t="s">
        <v>1950</v>
      </c>
      <c s="36" t="s">
        <v>61</v>
      </c>
      <c s="37">
        <v>4500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26</v>
      </c>
    </row>
    <row r="101" spans="1:5" ht="12.75">
      <c r="A101" s="35" t="s">
        <v>54</v>
      </c>
      <c r="E101" s="39" t="s">
        <v>4</v>
      </c>
    </row>
    <row r="102" spans="1:5" ht="12.75">
      <c r="A102" s="35" t="s">
        <v>55</v>
      </c>
      <c r="E102" s="40" t="s">
        <v>4</v>
      </c>
    </row>
    <row r="103" spans="1:5" ht="12.75">
      <c r="A103" t="s">
        <v>56</v>
      </c>
      <c r="E103" s="39" t="s">
        <v>4</v>
      </c>
    </row>
    <row r="104" spans="1:16" ht="12.75">
      <c r="A104" t="s">
        <v>48</v>
      </c>
      <c s="34" t="s">
        <v>128</v>
      </c>
      <c s="34" t="s">
        <v>1951</v>
      </c>
      <c s="35" t="s">
        <v>4</v>
      </c>
      <c s="6" t="s">
        <v>1952</v>
      </c>
      <c s="36" t="s">
        <v>61</v>
      </c>
      <c s="37">
        <v>4500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26</v>
      </c>
    </row>
    <row r="105" spans="1:5" ht="12.75">
      <c r="A105" s="35" t="s">
        <v>54</v>
      </c>
      <c r="E105" s="39" t="s">
        <v>4</v>
      </c>
    </row>
    <row r="106" spans="1:5" ht="12.75">
      <c r="A106" s="35" t="s">
        <v>55</v>
      </c>
      <c r="E106" s="40" t="s">
        <v>4</v>
      </c>
    </row>
    <row r="107" spans="1:5" ht="12.75">
      <c r="A107" t="s">
        <v>56</v>
      </c>
      <c r="E107" s="39" t="s">
        <v>4</v>
      </c>
    </row>
    <row r="108" spans="1:16" ht="12.75">
      <c r="A108" t="s">
        <v>48</v>
      </c>
      <c s="34" t="s">
        <v>129</v>
      </c>
      <c s="34" t="s">
        <v>1953</v>
      </c>
      <c s="35" t="s">
        <v>4</v>
      </c>
      <c s="6" t="s">
        <v>1954</v>
      </c>
      <c s="36" t="s">
        <v>102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26</v>
      </c>
    </row>
    <row r="109" spans="1:5" ht="12.75">
      <c r="A109" s="35" t="s">
        <v>54</v>
      </c>
      <c r="E109" s="39" t="s">
        <v>4</v>
      </c>
    </row>
    <row r="110" spans="1:5" ht="12.75">
      <c r="A110" s="35" t="s">
        <v>55</v>
      </c>
      <c r="E110" s="40" t="s">
        <v>4</v>
      </c>
    </row>
    <row r="111" spans="1:5" ht="12.75">
      <c r="A111" t="s">
        <v>56</v>
      </c>
      <c r="E111" s="39" t="s">
        <v>4</v>
      </c>
    </row>
    <row r="112" spans="1:16" ht="12.75">
      <c r="A112" t="s">
        <v>48</v>
      </c>
      <c s="34" t="s">
        <v>130</v>
      </c>
      <c s="34" t="s">
        <v>1955</v>
      </c>
      <c s="35" t="s">
        <v>4</v>
      </c>
      <c s="6" t="s">
        <v>1956</v>
      </c>
      <c s="36" t="s">
        <v>102</v>
      </c>
      <c s="37">
        <v>12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26</v>
      </c>
    </row>
    <row r="113" spans="1:5" ht="12.75">
      <c r="A113" s="35" t="s">
        <v>54</v>
      </c>
      <c r="E113" s="39" t="s">
        <v>4</v>
      </c>
    </row>
    <row r="114" spans="1:5" ht="12.75">
      <c r="A114" s="35" t="s">
        <v>55</v>
      </c>
      <c r="E114" s="40" t="s">
        <v>4</v>
      </c>
    </row>
    <row r="115" spans="1:5" ht="12.75">
      <c r="A115" t="s">
        <v>56</v>
      </c>
      <c r="E115" s="39" t="s">
        <v>4</v>
      </c>
    </row>
    <row r="116" spans="1:16" ht="12.75">
      <c r="A116" t="s">
        <v>48</v>
      </c>
      <c s="34" t="s">
        <v>131</v>
      </c>
      <c s="34" t="s">
        <v>1957</v>
      </c>
      <c s="35" t="s">
        <v>4</v>
      </c>
      <c s="6" t="s">
        <v>1958</v>
      </c>
      <c s="36" t="s">
        <v>61</v>
      </c>
      <c s="37">
        <v>70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26</v>
      </c>
    </row>
    <row r="117" spans="1:5" ht="12.75">
      <c r="A117" s="35" t="s">
        <v>54</v>
      </c>
      <c r="E117" s="39" t="s">
        <v>4</v>
      </c>
    </row>
    <row r="118" spans="1:5" ht="12.75">
      <c r="A118" s="35" t="s">
        <v>55</v>
      </c>
      <c r="E118" s="40" t="s">
        <v>4</v>
      </c>
    </row>
    <row r="119" spans="1:5" ht="12.75">
      <c r="A119" t="s">
        <v>56</v>
      </c>
      <c r="E119" s="39" t="s">
        <v>4</v>
      </c>
    </row>
    <row r="120" spans="1:16" ht="12.75">
      <c r="A120" t="s">
        <v>48</v>
      </c>
      <c s="34" t="s">
        <v>132</v>
      </c>
      <c s="34" t="s">
        <v>1959</v>
      </c>
      <c s="35" t="s">
        <v>4</v>
      </c>
      <c s="6" t="s">
        <v>1960</v>
      </c>
      <c s="36" t="s">
        <v>102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53</v>
      </c>
      <c>
        <f>(M120*21)/100</f>
      </c>
      <c t="s">
        <v>26</v>
      </c>
    </row>
    <row r="121" spans="1:5" ht="12.75">
      <c r="A121" s="35" t="s">
        <v>54</v>
      </c>
      <c r="E121" s="39" t="s">
        <v>4</v>
      </c>
    </row>
    <row r="122" spans="1:5" ht="12.75">
      <c r="A122" s="35" t="s">
        <v>55</v>
      </c>
      <c r="E122" s="40" t="s">
        <v>4</v>
      </c>
    </row>
    <row r="123" spans="1:5" ht="12.75">
      <c r="A123" t="s">
        <v>56</v>
      </c>
      <c r="E123" s="39" t="s">
        <v>4</v>
      </c>
    </row>
    <row r="124" spans="1:16" ht="12.75">
      <c r="A124" t="s">
        <v>48</v>
      </c>
      <c s="34" t="s">
        <v>133</v>
      </c>
      <c s="34" t="s">
        <v>1961</v>
      </c>
      <c s="35" t="s">
        <v>4</v>
      </c>
      <c s="6" t="s">
        <v>1962</v>
      </c>
      <c s="36" t="s">
        <v>102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26</v>
      </c>
    </row>
    <row r="125" spans="1:5" ht="12.75">
      <c r="A125" s="35" t="s">
        <v>54</v>
      </c>
      <c r="E125" s="39" t="s">
        <v>4</v>
      </c>
    </row>
    <row r="126" spans="1:5" ht="12.75">
      <c r="A126" s="35" t="s">
        <v>55</v>
      </c>
      <c r="E126" s="40" t="s">
        <v>4</v>
      </c>
    </row>
    <row r="127" spans="1:5" ht="12.75">
      <c r="A127" t="s">
        <v>56</v>
      </c>
      <c r="E127" s="39" t="s">
        <v>4</v>
      </c>
    </row>
    <row r="128" spans="1:16" ht="12.75">
      <c r="A128" t="s">
        <v>48</v>
      </c>
      <c s="34" t="s">
        <v>135</v>
      </c>
      <c s="34" t="s">
        <v>1963</v>
      </c>
      <c s="35" t="s">
        <v>4</v>
      </c>
      <c s="6" t="s">
        <v>1964</v>
      </c>
      <c s="36" t="s">
        <v>102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26</v>
      </c>
    </row>
    <row r="129" spans="1:5" ht="12.75">
      <c r="A129" s="35" t="s">
        <v>54</v>
      </c>
      <c r="E129" s="39" t="s">
        <v>4</v>
      </c>
    </row>
    <row r="130" spans="1:5" ht="12.75">
      <c r="A130" s="35" t="s">
        <v>55</v>
      </c>
      <c r="E130" s="40" t="s">
        <v>4</v>
      </c>
    </row>
    <row r="131" spans="1:5" ht="12.75">
      <c r="A131" t="s">
        <v>56</v>
      </c>
      <c r="E131" s="39" t="s">
        <v>4</v>
      </c>
    </row>
    <row r="132" spans="1:16" ht="12.75">
      <c r="A132" t="s">
        <v>48</v>
      </c>
      <c s="34" t="s">
        <v>136</v>
      </c>
      <c s="34" t="s">
        <v>1965</v>
      </c>
      <c s="35" t="s">
        <v>4</v>
      </c>
      <c s="6" t="s">
        <v>1966</v>
      </c>
      <c s="36" t="s">
        <v>102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26</v>
      </c>
    </row>
    <row r="133" spans="1:5" ht="12.75">
      <c r="A133" s="35" t="s">
        <v>54</v>
      </c>
      <c r="E133" s="39" t="s">
        <v>4</v>
      </c>
    </row>
    <row r="134" spans="1:5" ht="12.75">
      <c r="A134" s="35" t="s">
        <v>55</v>
      </c>
      <c r="E134" s="40" t="s">
        <v>4</v>
      </c>
    </row>
    <row r="135" spans="1:5" ht="12.75">
      <c r="A135" t="s">
        <v>56</v>
      </c>
      <c r="E135" s="39" t="s">
        <v>4</v>
      </c>
    </row>
    <row r="136" spans="1:16" ht="12.75">
      <c r="A136" t="s">
        <v>48</v>
      </c>
      <c s="34" t="s">
        <v>138</v>
      </c>
      <c s="34" t="s">
        <v>1967</v>
      </c>
      <c s="35" t="s">
        <v>4</v>
      </c>
      <c s="6" t="s">
        <v>1968</v>
      </c>
      <c s="36" t="s">
        <v>102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26</v>
      </c>
    </row>
    <row r="137" spans="1:5" ht="12.75">
      <c r="A137" s="35" t="s">
        <v>54</v>
      </c>
      <c r="E137" s="39" t="s">
        <v>4</v>
      </c>
    </row>
    <row r="138" spans="1:5" ht="12.75">
      <c r="A138" s="35" t="s">
        <v>55</v>
      </c>
      <c r="E138" s="40" t="s">
        <v>4</v>
      </c>
    </row>
    <row r="139" spans="1:5" ht="12.75">
      <c r="A139" t="s">
        <v>56</v>
      </c>
      <c r="E139" s="39" t="s">
        <v>4</v>
      </c>
    </row>
    <row r="140" spans="1:16" ht="25.5">
      <c r="A140" t="s">
        <v>48</v>
      </c>
      <c s="34" t="s">
        <v>139</v>
      </c>
      <c s="34" t="s">
        <v>1969</v>
      </c>
      <c s="35" t="s">
        <v>4</v>
      </c>
      <c s="6" t="s">
        <v>1970</v>
      </c>
      <c s="36" t="s">
        <v>102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26</v>
      </c>
    </row>
    <row r="141" spans="1:5" ht="12.75">
      <c r="A141" s="35" t="s">
        <v>54</v>
      </c>
      <c r="E141" s="39" t="s">
        <v>4</v>
      </c>
    </row>
    <row r="142" spans="1:5" ht="12.75">
      <c r="A142" s="35" t="s">
        <v>55</v>
      </c>
      <c r="E142" s="40" t="s">
        <v>4</v>
      </c>
    </row>
    <row r="143" spans="1:5" ht="12.75">
      <c r="A143" t="s">
        <v>56</v>
      </c>
      <c r="E143" s="39" t="s">
        <v>4</v>
      </c>
    </row>
    <row r="144" spans="1:16" ht="25.5">
      <c r="A144" t="s">
        <v>48</v>
      </c>
      <c s="34" t="s">
        <v>140</v>
      </c>
      <c s="34" t="s">
        <v>1971</v>
      </c>
      <c s="35" t="s">
        <v>4</v>
      </c>
      <c s="6" t="s">
        <v>1972</v>
      </c>
      <c s="36" t="s">
        <v>102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26</v>
      </c>
    </row>
    <row r="145" spans="1:5" ht="12.75">
      <c r="A145" s="35" t="s">
        <v>54</v>
      </c>
      <c r="E145" s="39" t="s">
        <v>4</v>
      </c>
    </row>
    <row r="146" spans="1:5" ht="12.75">
      <c r="A146" s="35" t="s">
        <v>55</v>
      </c>
      <c r="E146" s="40" t="s">
        <v>4</v>
      </c>
    </row>
    <row r="147" spans="1:5" ht="12.75">
      <c r="A147" t="s">
        <v>56</v>
      </c>
      <c r="E147" s="39" t="s">
        <v>4</v>
      </c>
    </row>
    <row r="148" spans="1:16" ht="12.75">
      <c r="A148" t="s">
        <v>48</v>
      </c>
      <c s="34" t="s">
        <v>142</v>
      </c>
      <c s="34" t="s">
        <v>1973</v>
      </c>
      <c s="35" t="s">
        <v>4</v>
      </c>
      <c s="6" t="s">
        <v>1974</v>
      </c>
      <c s="36" t="s">
        <v>102</v>
      </c>
      <c s="37">
        <v>5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53</v>
      </c>
      <c>
        <f>(M148*21)/100</f>
      </c>
      <c t="s">
        <v>26</v>
      </c>
    </row>
    <row r="149" spans="1:5" ht="12.75">
      <c r="A149" s="35" t="s">
        <v>54</v>
      </c>
      <c r="E149" s="39" t="s">
        <v>4</v>
      </c>
    </row>
    <row r="150" spans="1:5" ht="12.75">
      <c r="A150" s="35" t="s">
        <v>55</v>
      </c>
      <c r="E150" s="40" t="s">
        <v>4</v>
      </c>
    </row>
    <row r="151" spans="1:5" ht="12.75">
      <c r="A151" t="s">
        <v>56</v>
      </c>
      <c r="E151" s="39" t="s">
        <v>4</v>
      </c>
    </row>
    <row r="152" spans="1:16" ht="12.75">
      <c r="A152" t="s">
        <v>48</v>
      </c>
      <c s="34" t="s">
        <v>144</v>
      </c>
      <c s="34" t="s">
        <v>1975</v>
      </c>
      <c s="35" t="s">
        <v>4</v>
      </c>
      <c s="6" t="s">
        <v>1976</v>
      </c>
      <c s="36" t="s">
        <v>102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  <row r="156" spans="1:16" ht="12.75">
      <c r="A156" t="s">
        <v>48</v>
      </c>
      <c s="34" t="s">
        <v>146</v>
      </c>
      <c s="34" t="s">
        <v>1977</v>
      </c>
      <c s="35" t="s">
        <v>4</v>
      </c>
      <c s="6" t="s">
        <v>1978</v>
      </c>
      <c s="36" t="s">
        <v>102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53</v>
      </c>
      <c>
        <f>(M156*21)/100</f>
      </c>
      <c t="s">
        <v>26</v>
      </c>
    </row>
    <row r="157" spans="1:5" ht="12.75">
      <c r="A157" s="35" t="s">
        <v>54</v>
      </c>
      <c r="E157" s="39" t="s">
        <v>4</v>
      </c>
    </row>
    <row r="158" spans="1:5" ht="12.75">
      <c r="A158" s="35" t="s">
        <v>55</v>
      </c>
      <c r="E158" s="40" t="s">
        <v>4</v>
      </c>
    </row>
    <row r="159" spans="1:5" ht="12.75">
      <c r="A159" t="s">
        <v>56</v>
      </c>
      <c r="E159" s="39" t="s">
        <v>4</v>
      </c>
    </row>
    <row r="160" spans="1:16" ht="12.75">
      <c r="A160" t="s">
        <v>48</v>
      </c>
      <c s="34" t="s">
        <v>148</v>
      </c>
      <c s="34" t="s">
        <v>1979</v>
      </c>
      <c s="35" t="s">
        <v>4</v>
      </c>
      <c s="6" t="s">
        <v>1980</v>
      </c>
      <c s="36" t="s">
        <v>102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53</v>
      </c>
      <c>
        <f>(M160*21)/100</f>
      </c>
      <c t="s">
        <v>26</v>
      </c>
    </row>
    <row r="161" spans="1:5" ht="12.75">
      <c r="A161" s="35" t="s">
        <v>54</v>
      </c>
      <c r="E161" s="39" t="s">
        <v>4</v>
      </c>
    </row>
    <row r="162" spans="1:5" ht="12.75">
      <c r="A162" s="35" t="s">
        <v>55</v>
      </c>
      <c r="E162" s="40" t="s">
        <v>4</v>
      </c>
    </row>
    <row r="163" spans="1:5" ht="12.75">
      <c r="A163" t="s">
        <v>56</v>
      </c>
      <c r="E163" s="39" t="s">
        <v>4</v>
      </c>
    </row>
    <row r="164" spans="1:16" ht="12.75">
      <c r="A164" t="s">
        <v>48</v>
      </c>
      <c s="34" t="s">
        <v>150</v>
      </c>
      <c s="34" t="s">
        <v>1981</v>
      </c>
      <c s="35" t="s">
        <v>4</v>
      </c>
      <c s="6" t="s">
        <v>1982</v>
      </c>
      <c s="36" t="s">
        <v>121</v>
      </c>
      <c s="37">
        <v>180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53</v>
      </c>
      <c>
        <f>(M164*21)/100</f>
      </c>
      <c t="s">
        <v>26</v>
      </c>
    </row>
    <row r="165" spans="1:5" ht="12.75">
      <c r="A165" s="35" t="s">
        <v>54</v>
      </c>
      <c r="E165" s="39" t="s">
        <v>4</v>
      </c>
    </row>
    <row r="166" spans="1:5" ht="12.75">
      <c r="A166" s="35" t="s">
        <v>55</v>
      </c>
      <c r="E166" s="40" t="s">
        <v>4</v>
      </c>
    </row>
    <row r="167" spans="1:5" ht="12.75">
      <c r="A167" t="s">
        <v>56</v>
      </c>
      <c r="E167" s="39" t="s">
        <v>4</v>
      </c>
    </row>
    <row r="168" spans="1:13" ht="12.75">
      <c r="A168" t="s">
        <v>45</v>
      </c>
      <c r="C168" s="31" t="s">
        <v>1983</v>
      </c>
      <c r="E168" s="33" t="s">
        <v>1984</v>
      </c>
      <c r="J168" s="32">
        <f>0</f>
      </c>
      <c s="32">
        <f>0</f>
      </c>
      <c s="32">
        <f>0+L169+L173+L177+L181+L185+L189</f>
      </c>
      <c s="32">
        <f>0+M169+M173+M177+M181+M185+M189</f>
      </c>
    </row>
    <row r="169" spans="1:16" ht="25.5">
      <c r="A169" t="s">
        <v>48</v>
      </c>
      <c s="34" t="s">
        <v>152</v>
      </c>
      <c s="34" t="s">
        <v>1985</v>
      </c>
      <c s="35" t="s">
        <v>4</v>
      </c>
      <c s="6" t="s">
        <v>1986</v>
      </c>
      <c s="36" t="s">
        <v>102</v>
      </c>
      <c s="37">
        <v>1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53</v>
      </c>
      <c>
        <f>(M169*21)/100</f>
      </c>
      <c t="s">
        <v>26</v>
      </c>
    </row>
    <row r="170" spans="1:5" ht="12.75">
      <c r="A170" s="35" t="s">
        <v>54</v>
      </c>
      <c r="E170" s="39" t="s">
        <v>4</v>
      </c>
    </row>
    <row r="171" spans="1:5" ht="12.75">
      <c r="A171" s="35" t="s">
        <v>55</v>
      </c>
      <c r="E171" s="40" t="s">
        <v>4</v>
      </c>
    </row>
    <row r="172" spans="1:5" ht="12.75">
      <c r="A172" t="s">
        <v>56</v>
      </c>
      <c r="E172" s="39" t="s">
        <v>4</v>
      </c>
    </row>
    <row r="173" spans="1:16" ht="12.75">
      <c r="A173" t="s">
        <v>48</v>
      </c>
      <c s="34" t="s">
        <v>154</v>
      </c>
      <c s="34" t="s">
        <v>1987</v>
      </c>
      <c s="35" t="s">
        <v>4</v>
      </c>
      <c s="6" t="s">
        <v>1988</v>
      </c>
      <c s="36" t="s">
        <v>102</v>
      </c>
      <c s="37">
        <v>1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53</v>
      </c>
      <c>
        <f>(M173*21)/100</f>
      </c>
      <c t="s">
        <v>26</v>
      </c>
    </row>
    <row r="174" spans="1:5" ht="12.75">
      <c r="A174" s="35" t="s">
        <v>54</v>
      </c>
      <c r="E174" s="39" t="s">
        <v>4</v>
      </c>
    </row>
    <row r="175" spans="1:5" ht="12.75">
      <c r="A175" s="35" t="s">
        <v>55</v>
      </c>
      <c r="E175" s="40" t="s">
        <v>4</v>
      </c>
    </row>
    <row r="176" spans="1:5" ht="12.75">
      <c r="A176" t="s">
        <v>56</v>
      </c>
      <c r="E176" s="39" t="s">
        <v>4</v>
      </c>
    </row>
    <row r="177" spans="1:16" ht="12.75">
      <c r="A177" t="s">
        <v>48</v>
      </c>
      <c s="34" t="s">
        <v>157</v>
      </c>
      <c s="34" t="s">
        <v>1989</v>
      </c>
      <c s="35" t="s">
        <v>4</v>
      </c>
      <c s="6" t="s">
        <v>1990</v>
      </c>
      <c s="36" t="s">
        <v>102</v>
      </c>
      <c s="37">
        <v>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53</v>
      </c>
      <c>
        <f>(M177*21)/100</f>
      </c>
      <c t="s">
        <v>26</v>
      </c>
    </row>
    <row r="178" spans="1:5" ht="12.75">
      <c r="A178" s="35" t="s">
        <v>54</v>
      </c>
      <c r="E178" s="39" t="s">
        <v>4</v>
      </c>
    </row>
    <row r="179" spans="1:5" ht="12.75">
      <c r="A179" s="35" t="s">
        <v>55</v>
      </c>
      <c r="E179" s="40" t="s">
        <v>4</v>
      </c>
    </row>
    <row r="180" spans="1:5" ht="12.75">
      <c r="A180" t="s">
        <v>56</v>
      </c>
      <c r="E180" s="39" t="s">
        <v>4</v>
      </c>
    </row>
    <row r="181" spans="1:16" ht="12.75">
      <c r="A181" t="s">
        <v>48</v>
      </c>
      <c s="34" t="s">
        <v>160</v>
      </c>
      <c s="34" t="s">
        <v>1991</v>
      </c>
      <c s="35" t="s">
        <v>4</v>
      </c>
      <c s="6" t="s">
        <v>1992</v>
      </c>
      <c s="36" t="s">
        <v>102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53</v>
      </c>
      <c>
        <f>(M181*21)/100</f>
      </c>
      <c t="s">
        <v>26</v>
      </c>
    </row>
    <row r="182" spans="1:5" ht="12.75">
      <c r="A182" s="35" t="s">
        <v>54</v>
      </c>
      <c r="E182" s="39" t="s">
        <v>4</v>
      </c>
    </row>
    <row r="183" spans="1:5" ht="12.75">
      <c r="A183" s="35" t="s">
        <v>55</v>
      </c>
      <c r="E183" s="40" t="s">
        <v>4</v>
      </c>
    </row>
    <row r="184" spans="1:5" ht="12.75">
      <c r="A184" t="s">
        <v>56</v>
      </c>
      <c r="E184" s="39" t="s">
        <v>4</v>
      </c>
    </row>
    <row r="185" spans="1:16" ht="25.5">
      <c r="A185" t="s">
        <v>48</v>
      </c>
      <c s="34" t="s">
        <v>163</v>
      </c>
      <c s="34" t="s">
        <v>1993</v>
      </c>
      <c s="35" t="s">
        <v>4</v>
      </c>
      <c s="6" t="s">
        <v>1994</v>
      </c>
      <c s="36" t="s">
        <v>102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53</v>
      </c>
      <c>
        <f>(M185*21)/100</f>
      </c>
      <c t="s">
        <v>26</v>
      </c>
    </row>
    <row r="186" spans="1:5" ht="12.75">
      <c r="A186" s="35" t="s">
        <v>54</v>
      </c>
      <c r="E186" s="39" t="s">
        <v>4</v>
      </c>
    </row>
    <row r="187" spans="1:5" ht="12.75">
      <c r="A187" s="35" t="s">
        <v>55</v>
      </c>
      <c r="E187" s="40" t="s">
        <v>4</v>
      </c>
    </row>
    <row r="188" spans="1:5" ht="12.75">
      <c r="A188" t="s">
        <v>56</v>
      </c>
      <c r="E188" s="39" t="s">
        <v>4</v>
      </c>
    </row>
    <row r="189" spans="1:16" ht="12.75">
      <c r="A189" t="s">
        <v>48</v>
      </c>
      <c s="34" t="s">
        <v>165</v>
      </c>
      <c s="34" t="s">
        <v>1995</v>
      </c>
      <c s="35" t="s">
        <v>4</v>
      </c>
      <c s="6" t="s">
        <v>1996</v>
      </c>
      <c s="36" t="s">
        <v>102</v>
      </c>
      <c s="37">
        <v>2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53</v>
      </c>
      <c>
        <f>(M189*21)/100</f>
      </c>
      <c t="s">
        <v>26</v>
      </c>
    </row>
    <row r="190" spans="1:5" ht="12.75">
      <c r="A190" s="35" t="s">
        <v>54</v>
      </c>
      <c r="E190" s="39" t="s">
        <v>4</v>
      </c>
    </row>
    <row r="191" spans="1:5" ht="12.75">
      <c r="A191" s="35" t="s">
        <v>55</v>
      </c>
      <c r="E191" s="40" t="s">
        <v>4</v>
      </c>
    </row>
    <row r="192" spans="1:5" ht="12.75">
      <c r="A192" t="s">
        <v>56</v>
      </c>
      <c r="E192" s="39" t="s">
        <v>4</v>
      </c>
    </row>
    <row r="193" spans="1:13" ht="12.75">
      <c r="A193" t="s">
        <v>45</v>
      </c>
      <c r="C193" s="31" t="s">
        <v>1997</v>
      </c>
      <c r="E193" s="33" t="s">
        <v>1998</v>
      </c>
      <c r="J193" s="32">
        <f>0</f>
      </c>
      <c s="32">
        <f>0</f>
      </c>
      <c s="32">
        <f>0+L194+L198+L202</f>
      </c>
      <c s="32">
        <f>0+M194+M198+M202</f>
      </c>
    </row>
    <row r="194" spans="1:16" ht="12.75">
      <c r="A194" t="s">
        <v>48</v>
      </c>
      <c s="34" t="s">
        <v>167</v>
      </c>
      <c s="34" t="s">
        <v>1999</v>
      </c>
      <c s="35" t="s">
        <v>4</v>
      </c>
      <c s="6" t="s">
        <v>2000</v>
      </c>
      <c s="36" t="s">
        <v>102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26</v>
      </c>
    </row>
    <row r="195" spans="1:5" ht="12.75">
      <c r="A195" s="35" t="s">
        <v>54</v>
      </c>
      <c r="E195" s="39" t="s">
        <v>4</v>
      </c>
    </row>
    <row r="196" spans="1:5" ht="12.75">
      <c r="A196" s="35" t="s">
        <v>55</v>
      </c>
      <c r="E196" s="40" t="s">
        <v>4</v>
      </c>
    </row>
    <row r="197" spans="1:5" ht="12.75">
      <c r="A197" t="s">
        <v>56</v>
      </c>
      <c r="E197" s="39" t="s">
        <v>4</v>
      </c>
    </row>
    <row r="198" spans="1:16" ht="12.75">
      <c r="A198" t="s">
        <v>48</v>
      </c>
      <c s="34" t="s">
        <v>170</v>
      </c>
      <c s="34" t="s">
        <v>2001</v>
      </c>
      <c s="35" t="s">
        <v>4</v>
      </c>
      <c s="6" t="s">
        <v>2002</v>
      </c>
      <c s="36" t="s">
        <v>102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26</v>
      </c>
    </row>
    <row r="199" spans="1:5" ht="12.75">
      <c r="A199" s="35" t="s">
        <v>54</v>
      </c>
      <c r="E199" s="39" t="s">
        <v>4</v>
      </c>
    </row>
    <row r="200" spans="1:5" ht="12.75">
      <c r="A200" s="35" t="s">
        <v>55</v>
      </c>
      <c r="E200" s="40" t="s">
        <v>4</v>
      </c>
    </row>
    <row r="201" spans="1:5" ht="12.75">
      <c r="A201" t="s">
        <v>56</v>
      </c>
      <c r="E201" s="39" t="s">
        <v>4</v>
      </c>
    </row>
    <row r="202" spans="1:16" ht="12.75">
      <c r="A202" t="s">
        <v>48</v>
      </c>
      <c s="34" t="s">
        <v>173</v>
      </c>
      <c s="34" t="s">
        <v>2003</v>
      </c>
      <c s="35" t="s">
        <v>4</v>
      </c>
      <c s="6" t="s">
        <v>2004</v>
      </c>
      <c s="36" t="s">
        <v>102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26</v>
      </c>
    </row>
    <row r="203" spans="1:5" ht="12.75">
      <c r="A203" s="35" t="s">
        <v>54</v>
      </c>
      <c r="E203" s="39" t="s">
        <v>4</v>
      </c>
    </row>
    <row r="204" spans="1:5" ht="12.75">
      <c r="A204" s="35" t="s">
        <v>55</v>
      </c>
      <c r="E204" s="40" t="s">
        <v>4</v>
      </c>
    </row>
    <row r="205" spans="1:5" ht="12.75">
      <c r="A205" t="s">
        <v>56</v>
      </c>
      <c r="E205" s="39" t="s">
        <v>4</v>
      </c>
    </row>
    <row r="206" spans="1:13" ht="12.75">
      <c r="A206" t="s">
        <v>45</v>
      </c>
      <c r="C206" s="31" t="s">
        <v>2005</v>
      </c>
      <c r="E206" s="33" t="s">
        <v>2006</v>
      </c>
      <c r="J206" s="32">
        <f>0</f>
      </c>
      <c s="32">
        <f>0</f>
      </c>
      <c s="32">
        <f>0+L207+L211+L215+L219+L223+L227+L231+L235+L239+L243+L247+L251+L255+L259</f>
      </c>
      <c s="32">
        <f>0+M207+M211+M215+M219+M223+M227+M231+M235+M239+M243+M247+M251+M255+M259</f>
      </c>
    </row>
    <row r="207" spans="1:16" ht="12.75">
      <c r="A207" t="s">
        <v>48</v>
      </c>
      <c s="34" t="s">
        <v>757</v>
      </c>
      <c s="34" t="s">
        <v>2007</v>
      </c>
      <c s="35" t="s">
        <v>4</v>
      </c>
      <c s="6" t="s">
        <v>2008</v>
      </c>
      <c s="36" t="s">
        <v>52</v>
      </c>
      <c s="37">
        <v>1.5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53</v>
      </c>
      <c>
        <f>(M207*21)/100</f>
      </c>
      <c t="s">
        <v>26</v>
      </c>
    </row>
    <row r="208" spans="1:5" ht="12.75">
      <c r="A208" s="35" t="s">
        <v>54</v>
      </c>
      <c r="E208" s="39" t="s">
        <v>4</v>
      </c>
    </row>
    <row r="209" spans="1:5" ht="12.75">
      <c r="A209" s="35" t="s">
        <v>55</v>
      </c>
      <c r="E209" s="40" t="s">
        <v>4</v>
      </c>
    </row>
    <row r="210" spans="1:5" ht="12.75">
      <c r="A210" t="s">
        <v>56</v>
      </c>
      <c r="E210" s="39" t="s">
        <v>4</v>
      </c>
    </row>
    <row r="211" spans="1:16" ht="12.75">
      <c r="A211" t="s">
        <v>48</v>
      </c>
      <c s="34" t="s">
        <v>762</v>
      </c>
      <c s="34" t="s">
        <v>2009</v>
      </c>
      <c s="35" t="s">
        <v>4</v>
      </c>
      <c s="6" t="s">
        <v>2010</v>
      </c>
      <c s="36" t="s">
        <v>102</v>
      </c>
      <c s="37">
        <v>3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53</v>
      </c>
      <c>
        <f>(M211*21)/100</f>
      </c>
      <c t="s">
        <v>26</v>
      </c>
    </row>
    <row r="212" spans="1:5" ht="12.75">
      <c r="A212" s="35" t="s">
        <v>54</v>
      </c>
      <c r="E212" s="39" t="s">
        <v>4</v>
      </c>
    </row>
    <row r="213" spans="1:5" ht="12.75">
      <c r="A213" s="35" t="s">
        <v>55</v>
      </c>
      <c r="E213" s="40" t="s">
        <v>4</v>
      </c>
    </row>
    <row r="214" spans="1:5" ht="12.75">
      <c r="A214" t="s">
        <v>56</v>
      </c>
      <c r="E214" s="39" t="s">
        <v>4</v>
      </c>
    </row>
    <row r="215" spans="1:16" ht="12.75">
      <c r="A215" t="s">
        <v>48</v>
      </c>
      <c s="34" t="s">
        <v>767</v>
      </c>
      <c s="34" t="s">
        <v>2011</v>
      </c>
      <c s="35" t="s">
        <v>4</v>
      </c>
      <c s="6" t="s">
        <v>2012</v>
      </c>
      <c s="36" t="s">
        <v>102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53</v>
      </c>
      <c>
        <f>(M215*21)/100</f>
      </c>
      <c t="s">
        <v>26</v>
      </c>
    </row>
    <row r="216" spans="1:5" ht="12.75">
      <c r="A216" s="35" t="s">
        <v>54</v>
      </c>
      <c r="E216" s="39" t="s">
        <v>4</v>
      </c>
    </row>
    <row r="217" spans="1:5" ht="12.75">
      <c r="A217" s="35" t="s">
        <v>55</v>
      </c>
      <c r="E217" s="40" t="s">
        <v>4</v>
      </c>
    </row>
    <row r="218" spans="1:5" ht="12.75">
      <c r="A218" t="s">
        <v>56</v>
      </c>
      <c r="E218" s="39" t="s">
        <v>4</v>
      </c>
    </row>
    <row r="219" spans="1:16" ht="12.75">
      <c r="A219" t="s">
        <v>48</v>
      </c>
      <c s="34" t="s">
        <v>773</v>
      </c>
      <c s="34" t="s">
        <v>2013</v>
      </c>
      <c s="35" t="s">
        <v>4</v>
      </c>
      <c s="6" t="s">
        <v>2014</v>
      </c>
      <c s="36" t="s">
        <v>102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53</v>
      </c>
      <c>
        <f>(M219*21)/100</f>
      </c>
      <c t="s">
        <v>26</v>
      </c>
    </row>
    <row r="220" spans="1:5" ht="12.75">
      <c r="A220" s="35" t="s">
        <v>54</v>
      </c>
      <c r="E220" s="39" t="s">
        <v>4</v>
      </c>
    </row>
    <row r="221" spans="1:5" ht="12.75">
      <c r="A221" s="35" t="s">
        <v>55</v>
      </c>
      <c r="E221" s="40" t="s">
        <v>4</v>
      </c>
    </row>
    <row r="222" spans="1:5" ht="12.75">
      <c r="A222" t="s">
        <v>56</v>
      </c>
      <c r="E222" s="39" t="s">
        <v>4</v>
      </c>
    </row>
    <row r="223" spans="1:16" ht="12.75">
      <c r="A223" t="s">
        <v>48</v>
      </c>
      <c s="34" t="s">
        <v>778</v>
      </c>
      <c s="34" t="s">
        <v>2015</v>
      </c>
      <c s="35" t="s">
        <v>4</v>
      </c>
      <c s="6" t="s">
        <v>2016</v>
      </c>
      <c s="36" t="s">
        <v>102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53</v>
      </c>
      <c>
        <f>(M223*21)/100</f>
      </c>
      <c t="s">
        <v>26</v>
      </c>
    </row>
    <row r="224" spans="1:5" ht="12.75">
      <c r="A224" s="35" t="s">
        <v>54</v>
      </c>
      <c r="E224" s="39" t="s">
        <v>4</v>
      </c>
    </row>
    <row r="225" spans="1:5" ht="12.75">
      <c r="A225" s="35" t="s">
        <v>55</v>
      </c>
      <c r="E225" s="40" t="s">
        <v>4</v>
      </c>
    </row>
    <row r="226" spans="1:5" ht="12.75">
      <c r="A226" t="s">
        <v>56</v>
      </c>
      <c r="E226" s="39" t="s">
        <v>4</v>
      </c>
    </row>
    <row r="227" spans="1:16" ht="12.75">
      <c r="A227" t="s">
        <v>48</v>
      </c>
      <c s="34" t="s">
        <v>782</v>
      </c>
      <c s="34" t="s">
        <v>2017</v>
      </c>
      <c s="35" t="s">
        <v>4</v>
      </c>
      <c s="6" t="s">
        <v>2018</v>
      </c>
      <c s="36" t="s">
        <v>102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53</v>
      </c>
      <c>
        <f>(M227*21)/100</f>
      </c>
      <c t="s">
        <v>26</v>
      </c>
    </row>
    <row r="228" spans="1:5" ht="12.75">
      <c r="A228" s="35" t="s">
        <v>54</v>
      </c>
      <c r="E228" s="39" t="s">
        <v>4</v>
      </c>
    </row>
    <row r="229" spans="1:5" ht="12.75">
      <c r="A229" s="35" t="s">
        <v>55</v>
      </c>
      <c r="E229" s="40" t="s">
        <v>4</v>
      </c>
    </row>
    <row r="230" spans="1:5" ht="12.75">
      <c r="A230" t="s">
        <v>56</v>
      </c>
      <c r="E230" s="39" t="s">
        <v>4</v>
      </c>
    </row>
    <row r="231" spans="1:16" ht="12.75">
      <c r="A231" t="s">
        <v>48</v>
      </c>
      <c s="34" t="s">
        <v>787</v>
      </c>
      <c s="34" t="s">
        <v>2019</v>
      </c>
      <c s="35" t="s">
        <v>4</v>
      </c>
      <c s="6" t="s">
        <v>2020</v>
      </c>
      <c s="36" t="s">
        <v>102</v>
      </c>
      <c s="37">
        <v>4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53</v>
      </c>
      <c>
        <f>(M231*21)/100</f>
      </c>
      <c t="s">
        <v>26</v>
      </c>
    </row>
    <row r="232" spans="1:5" ht="12.75">
      <c r="A232" s="35" t="s">
        <v>54</v>
      </c>
      <c r="E232" s="39" t="s">
        <v>4</v>
      </c>
    </row>
    <row r="233" spans="1:5" ht="12.75">
      <c r="A233" s="35" t="s">
        <v>55</v>
      </c>
      <c r="E233" s="40" t="s">
        <v>4</v>
      </c>
    </row>
    <row r="234" spans="1:5" ht="12.75">
      <c r="A234" t="s">
        <v>56</v>
      </c>
      <c r="E234" s="39" t="s">
        <v>4</v>
      </c>
    </row>
    <row r="235" spans="1:16" ht="12.75">
      <c r="A235" t="s">
        <v>48</v>
      </c>
      <c s="34" t="s">
        <v>792</v>
      </c>
      <c s="34" t="s">
        <v>2021</v>
      </c>
      <c s="35" t="s">
        <v>4</v>
      </c>
      <c s="6" t="s">
        <v>2022</v>
      </c>
      <c s="36" t="s">
        <v>102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53</v>
      </c>
      <c>
        <f>(M235*21)/100</f>
      </c>
      <c t="s">
        <v>26</v>
      </c>
    </row>
    <row r="236" spans="1:5" ht="12.75">
      <c r="A236" s="35" t="s">
        <v>54</v>
      </c>
      <c r="E236" s="39" t="s">
        <v>4</v>
      </c>
    </row>
    <row r="237" spans="1:5" ht="12.75">
      <c r="A237" s="35" t="s">
        <v>55</v>
      </c>
      <c r="E237" s="40" t="s">
        <v>4</v>
      </c>
    </row>
    <row r="238" spans="1:5" ht="12.75">
      <c r="A238" t="s">
        <v>56</v>
      </c>
      <c r="E238" s="39" t="s">
        <v>4</v>
      </c>
    </row>
    <row r="239" spans="1:16" ht="25.5">
      <c r="A239" t="s">
        <v>48</v>
      </c>
      <c s="34" t="s">
        <v>796</v>
      </c>
      <c s="34" t="s">
        <v>2023</v>
      </c>
      <c s="35" t="s">
        <v>4</v>
      </c>
      <c s="6" t="s">
        <v>2024</v>
      </c>
      <c s="36" t="s">
        <v>102</v>
      </c>
      <c s="37">
        <v>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53</v>
      </c>
      <c>
        <f>(M239*21)/100</f>
      </c>
      <c t="s">
        <v>26</v>
      </c>
    </row>
    <row r="240" spans="1:5" ht="12.75">
      <c r="A240" s="35" t="s">
        <v>54</v>
      </c>
      <c r="E240" s="39" t="s">
        <v>4</v>
      </c>
    </row>
    <row r="241" spans="1:5" ht="12.75">
      <c r="A241" s="35" t="s">
        <v>55</v>
      </c>
      <c r="E241" s="40" t="s">
        <v>4</v>
      </c>
    </row>
    <row r="242" spans="1:5" ht="12.75">
      <c r="A242" t="s">
        <v>56</v>
      </c>
      <c r="E242" s="39" t="s">
        <v>4</v>
      </c>
    </row>
    <row r="243" spans="1:16" ht="12.75">
      <c r="A243" t="s">
        <v>48</v>
      </c>
      <c s="34" t="s">
        <v>2025</v>
      </c>
      <c s="34" t="s">
        <v>2026</v>
      </c>
      <c s="35" t="s">
        <v>4</v>
      </c>
      <c s="6" t="s">
        <v>2027</v>
      </c>
      <c s="36" t="s">
        <v>102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53</v>
      </c>
      <c>
        <f>(M243*21)/100</f>
      </c>
      <c t="s">
        <v>26</v>
      </c>
    </row>
    <row r="244" spans="1:5" ht="12.75">
      <c r="A244" s="35" t="s">
        <v>54</v>
      </c>
      <c r="E244" s="39" t="s">
        <v>4</v>
      </c>
    </row>
    <row r="245" spans="1:5" ht="12.75">
      <c r="A245" s="35" t="s">
        <v>55</v>
      </c>
      <c r="E245" s="40" t="s">
        <v>4</v>
      </c>
    </row>
    <row r="246" spans="1:5" ht="12.75">
      <c r="A246" t="s">
        <v>56</v>
      </c>
      <c r="E246" s="39" t="s">
        <v>4</v>
      </c>
    </row>
    <row r="247" spans="1:16" ht="12.75">
      <c r="A247" t="s">
        <v>48</v>
      </c>
      <c s="34" t="s">
        <v>2028</v>
      </c>
      <c s="34" t="s">
        <v>2029</v>
      </c>
      <c s="35" t="s">
        <v>4</v>
      </c>
      <c s="6" t="s">
        <v>2030</v>
      </c>
      <c s="36" t="s">
        <v>102</v>
      </c>
      <c s="37">
        <v>663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53</v>
      </c>
      <c>
        <f>(M247*21)/100</f>
      </c>
      <c t="s">
        <v>26</v>
      </c>
    </row>
    <row r="248" spans="1:5" ht="12.75">
      <c r="A248" s="35" t="s">
        <v>54</v>
      </c>
      <c r="E248" s="39" t="s">
        <v>4</v>
      </c>
    </row>
    <row r="249" spans="1:5" ht="12.75">
      <c r="A249" s="35" t="s">
        <v>55</v>
      </c>
      <c r="E249" s="40" t="s">
        <v>4</v>
      </c>
    </row>
    <row r="250" spans="1:5" ht="12.75">
      <c r="A250" t="s">
        <v>56</v>
      </c>
      <c r="E250" s="39" t="s">
        <v>4</v>
      </c>
    </row>
    <row r="251" spans="1:16" ht="12.75">
      <c r="A251" t="s">
        <v>48</v>
      </c>
      <c s="34" t="s">
        <v>2031</v>
      </c>
      <c s="34" t="s">
        <v>2032</v>
      </c>
      <c s="35" t="s">
        <v>4</v>
      </c>
      <c s="6" t="s">
        <v>2033</v>
      </c>
      <c s="36" t="s">
        <v>61</v>
      </c>
      <c s="37">
        <v>4500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53</v>
      </c>
      <c>
        <f>(M251*21)/100</f>
      </c>
      <c t="s">
        <v>26</v>
      </c>
    </row>
    <row r="252" spans="1:5" ht="12.75">
      <c r="A252" s="35" t="s">
        <v>54</v>
      </c>
      <c r="E252" s="39" t="s">
        <v>4</v>
      </c>
    </row>
    <row r="253" spans="1:5" ht="12.75">
      <c r="A253" s="35" t="s">
        <v>55</v>
      </c>
      <c r="E253" s="40" t="s">
        <v>4</v>
      </c>
    </row>
    <row r="254" spans="1:5" ht="12.75">
      <c r="A254" t="s">
        <v>56</v>
      </c>
      <c r="E254" s="39" t="s">
        <v>4</v>
      </c>
    </row>
    <row r="255" spans="1:16" ht="12.75">
      <c r="A255" t="s">
        <v>48</v>
      </c>
      <c s="34" t="s">
        <v>2034</v>
      </c>
      <c s="34" t="s">
        <v>2035</v>
      </c>
      <c s="35" t="s">
        <v>4</v>
      </c>
      <c s="6" t="s">
        <v>2036</v>
      </c>
      <c s="36" t="s">
        <v>770</v>
      </c>
      <c s="37">
        <v>60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53</v>
      </c>
      <c>
        <f>(M255*21)/100</f>
      </c>
      <c t="s">
        <v>26</v>
      </c>
    </row>
    <row r="256" spans="1:5" ht="12.75">
      <c r="A256" s="35" t="s">
        <v>54</v>
      </c>
      <c r="E256" s="39" t="s">
        <v>4</v>
      </c>
    </row>
    <row r="257" spans="1:5" ht="12.75">
      <c r="A257" s="35" t="s">
        <v>55</v>
      </c>
      <c r="E257" s="40" t="s">
        <v>4</v>
      </c>
    </row>
    <row r="258" spans="1:5" ht="12.75">
      <c r="A258" t="s">
        <v>56</v>
      </c>
      <c r="E258" s="39" t="s">
        <v>4</v>
      </c>
    </row>
    <row r="259" spans="1:16" ht="12.75">
      <c r="A259" t="s">
        <v>48</v>
      </c>
      <c s="34" t="s">
        <v>2037</v>
      </c>
      <c s="34" t="s">
        <v>2038</v>
      </c>
      <c s="35" t="s">
        <v>4</v>
      </c>
      <c s="6" t="s">
        <v>2039</v>
      </c>
      <c s="36" t="s">
        <v>121</v>
      </c>
      <c s="37">
        <v>70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53</v>
      </c>
      <c>
        <f>(M259*21)/100</f>
      </c>
      <c t="s">
        <v>26</v>
      </c>
    </row>
    <row r="260" spans="1:5" ht="12.75">
      <c r="A260" s="35" t="s">
        <v>54</v>
      </c>
      <c r="E260" s="39" t="s">
        <v>4</v>
      </c>
    </row>
    <row r="261" spans="1:5" ht="12.75">
      <c r="A261" s="35" t="s">
        <v>55</v>
      </c>
      <c r="E261" s="40" t="s">
        <v>4</v>
      </c>
    </row>
    <row r="262" spans="1:5" ht="12.75">
      <c r="A262" t="s">
        <v>56</v>
      </c>
      <c r="E262" s="39" t="s">
        <v>4</v>
      </c>
    </row>
    <row r="263" spans="1:13" ht="12.75">
      <c r="A263" t="s">
        <v>45</v>
      </c>
      <c r="C263" s="31" t="s">
        <v>2040</v>
      </c>
      <c r="E263" s="33" t="s">
        <v>2041</v>
      </c>
      <c r="J263" s="32">
        <f>0</f>
      </c>
      <c s="32">
        <f>0</f>
      </c>
      <c s="32">
        <f>0+L264+L268+L272+L276+L280+L284+L288+L292</f>
      </c>
      <c s="32">
        <f>0+M264+M268+M272+M276+M280+M284+M288+M292</f>
      </c>
    </row>
    <row r="264" spans="1:16" ht="12.75">
      <c r="A264" t="s">
        <v>48</v>
      </c>
      <c s="34" t="s">
        <v>2042</v>
      </c>
      <c s="34" t="s">
        <v>2043</v>
      </c>
      <c s="35" t="s">
        <v>4</v>
      </c>
      <c s="6" t="s">
        <v>2044</v>
      </c>
      <c s="36" t="s">
        <v>2045</v>
      </c>
      <c s="37">
        <v>4.5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53</v>
      </c>
      <c>
        <f>(M264*21)/100</f>
      </c>
      <c t="s">
        <v>26</v>
      </c>
    </row>
    <row r="265" spans="1:5" ht="12.75">
      <c r="A265" s="35" t="s">
        <v>54</v>
      </c>
      <c r="E265" s="39" t="s">
        <v>4</v>
      </c>
    </row>
    <row r="266" spans="1:5" ht="12.75">
      <c r="A266" s="35" t="s">
        <v>55</v>
      </c>
      <c r="E266" s="40" t="s">
        <v>4</v>
      </c>
    </row>
    <row r="267" spans="1:5" ht="12.75">
      <c r="A267" t="s">
        <v>56</v>
      </c>
      <c r="E267" s="39" t="s">
        <v>4</v>
      </c>
    </row>
    <row r="268" spans="1:16" ht="12.75">
      <c r="A268" t="s">
        <v>48</v>
      </c>
      <c s="34" t="s">
        <v>2046</v>
      </c>
      <c s="34" t="s">
        <v>2047</v>
      </c>
      <c s="35" t="s">
        <v>4</v>
      </c>
      <c s="6" t="s">
        <v>2048</v>
      </c>
      <c s="36" t="s">
        <v>102</v>
      </c>
      <c s="37">
        <v>7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53</v>
      </c>
      <c>
        <f>(M268*21)/100</f>
      </c>
      <c t="s">
        <v>26</v>
      </c>
    </row>
    <row r="269" spans="1:5" ht="12.75">
      <c r="A269" s="35" t="s">
        <v>54</v>
      </c>
      <c r="E269" s="39" t="s">
        <v>4</v>
      </c>
    </row>
    <row r="270" spans="1:5" ht="12.75">
      <c r="A270" s="35" t="s">
        <v>55</v>
      </c>
      <c r="E270" s="40" t="s">
        <v>4</v>
      </c>
    </row>
    <row r="271" spans="1:5" ht="12.75">
      <c r="A271" t="s">
        <v>56</v>
      </c>
      <c r="E271" s="39" t="s">
        <v>4</v>
      </c>
    </row>
    <row r="272" spans="1:16" ht="12.75">
      <c r="A272" t="s">
        <v>48</v>
      </c>
      <c s="34" t="s">
        <v>2049</v>
      </c>
      <c s="34" t="s">
        <v>2050</v>
      </c>
      <c s="35" t="s">
        <v>4</v>
      </c>
      <c s="6" t="s">
        <v>2051</v>
      </c>
      <c s="36" t="s">
        <v>102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53</v>
      </c>
      <c>
        <f>(M272*21)/100</f>
      </c>
      <c t="s">
        <v>26</v>
      </c>
    </row>
    <row r="273" spans="1:5" ht="12.75">
      <c r="A273" s="35" t="s">
        <v>54</v>
      </c>
      <c r="E273" s="39" t="s">
        <v>4</v>
      </c>
    </row>
    <row r="274" spans="1:5" ht="12.75">
      <c r="A274" s="35" t="s">
        <v>55</v>
      </c>
      <c r="E274" s="40" t="s">
        <v>4</v>
      </c>
    </row>
    <row r="275" spans="1:5" ht="12.75">
      <c r="A275" t="s">
        <v>56</v>
      </c>
      <c r="E275" s="39" t="s">
        <v>4</v>
      </c>
    </row>
    <row r="276" spans="1:16" ht="12.75">
      <c r="A276" t="s">
        <v>48</v>
      </c>
      <c s="34" t="s">
        <v>2052</v>
      </c>
      <c s="34" t="s">
        <v>2053</v>
      </c>
      <c s="35" t="s">
        <v>4</v>
      </c>
      <c s="6" t="s">
        <v>2054</v>
      </c>
      <c s="36" t="s">
        <v>102</v>
      </c>
      <c s="37">
        <v>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53</v>
      </c>
      <c>
        <f>(M276*21)/100</f>
      </c>
      <c t="s">
        <v>26</v>
      </c>
    </row>
    <row r="277" spans="1:5" ht="12.75">
      <c r="A277" s="35" t="s">
        <v>54</v>
      </c>
      <c r="E277" s="39" t="s">
        <v>4</v>
      </c>
    </row>
    <row r="278" spans="1:5" ht="12.75">
      <c r="A278" s="35" t="s">
        <v>55</v>
      </c>
      <c r="E278" s="40" t="s">
        <v>4</v>
      </c>
    </row>
    <row r="279" spans="1:5" ht="12.75">
      <c r="A279" t="s">
        <v>56</v>
      </c>
      <c r="E279" s="39" t="s">
        <v>4</v>
      </c>
    </row>
    <row r="280" spans="1:16" ht="12.75">
      <c r="A280" t="s">
        <v>48</v>
      </c>
      <c s="34" t="s">
        <v>2055</v>
      </c>
      <c s="34" t="s">
        <v>2056</v>
      </c>
      <c s="35" t="s">
        <v>4</v>
      </c>
      <c s="6" t="s">
        <v>2057</v>
      </c>
      <c s="36" t="s">
        <v>121</v>
      </c>
      <c s="37">
        <v>24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53</v>
      </c>
      <c>
        <f>(M280*21)/100</f>
      </c>
      <c t="s">
        <v>26</v>
      </c>
    </row>
    <row r="281" spans="1:5" ht="12.75">
      <c r="A281" s="35" t="s">
        <v>54</v>
      </c>
      <c r="E281" s="39" t="s">
        <v>4</v>
      </c>
    </row>
    <row r="282" spans="1:5" ht="12.75">
      <c r="A282" s="35" t="s">
        <v>55</v>
      </c>
      <c r="E282" s="40" t="s">
        <v>4</v>
      </c>
    </row>
    <row r="283" spans="1:5" ht="12.75">
      <c r="A283" t="s">
        <v>56</v>
      </c>
      <c r="E283" s="39" t="s">
        <v>4</v>
      </c>
    </row>
    <row r="284" spans="1:16" ht="25.5">
      <c r="A284" t="s">
        <v>48</v>
      </c>
      <c s="34" t="s">
        <v>2058</v>
      </c>
      <c s="34" t="s">
        <v>2059</v>
      </c>
      <c s="35" t="s">
        <v>4</v>
      </c>
      <c s="6" t="s">
        <v>2060</v>
      </c>
      <c s="36" t="s">
        <v>576</v>
      </c>
      <c s="37">
        <v>12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53</v>
      </c>
      <c>
        <f>(M284*21)/100</f>
      </c>
      <c t="s">
        <v>26</v>
      </c>
    </row>
    <row r="285" spans="1:5" ht="12.75">
      <c r="A285" s="35" t="s">
        <v>54</v>
      </c>
      <c r="E285" s="39" t="s">
        <v>4</v>
      </c>
    </row>
    <row r="286" spans="1:5" ht="12.75">
      <c r="A286" s="35" t="s">
        <v>55</v>
      </c>
      <c r="E286" s="40" t="s">
        <v>4</v>
      </c>
    </row>
    <row r="287" spans="1:5" ht="12.75">
      <c r="A287" t="s">
        <v>56</v>
      </c>
      <c r="E287" s="39" t="s">
        <v>4</v>
      </c>
    </row>
    <row r="288" spans="1:16" ht="25.5">
      <c r="A288" t="s">
        <v>48</v>
      </c>
      <c s="34" t="s">
        <v>2061</v>
      </c>
      <c s="34" t="s">
        <v>889</v>
      </c>
      <c s="35" t="s">
        <v>4</v>
      </c>
      <c s="6" t="s">
        <v>890</v>
      </c>
      <c s="36" t="s">
        <v>576</v>
      </c>
      <c s="37">
        <v>3.3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53</v>
      </c>
      <c>
        <f>(M288*21)/100</f>
      </c>
      <c t="s">
        <v>26</v>
      </c>
    </row>
    <row r="289" spans="1:5" ht="12.75">
      <c r="A289" s="35" t="s">
        <v>54</v>
      </c>
      <c r="E289" s="39" t="s">
        <v>4</v>
      </c>
    </row>
    <row r="290" spans="1:5" ht="12.75">
      <c r="A290" s="35" t="s">
        <v>55</v>
      </c>
      <c r="E290" s="40" t="s">
        <v>4</v>
      </c>
    </row>
    <row r="291" spans="1:5" ht="12.75">
      <c r="A291" t="s">
        <v>56</v>
      </c>
      <c r="E291" s="39" t="s">
        <v>4</v>
      </c>
    </row>
    <row r="292" spans="1:16" ht="25.5">
      <c r="A292" t="s">
        <v>48</v>
      </c>
      <c s="34" t="s">
        <v>2062</v>
      </c>
      <c s="34" t="s">
        <v>2063</v>
      </c>
      <c s="35" t="s">
        <v>4</v>
      </c>
      <c s="6" t="s">
        <v>2064</v>
      </c>
      <c s="36" t="s">
        <v>576</v>
      </c>
      <c s="37">
        <v>0.1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53</v>
      </c>
      <c>
        <f>(M292*21)/100</f>
      </c>
      <c t="s">
        <v>26</v>
      </c>
    </row>
    <row r="293" spans="1:5" ht="12.75">
      <c r="A293" s="35" t="s">
        <v>54</v>
      </c>
      <c r="E293" s="39" t="s">
        <v>4</v>
      </c>
    </row>
    <row r="294" spans="1:5" ht="12.75">
      <c r="A294" s="35" t="s">
        <v>55</v>
      </c>
      <c r="E294" s="40" t="s">
        <v>4</v>
      </c>
    </row>
    <row r="295" spans="1:5" ht="12.75">
      <c r="A295" t="s">
        <v>56</v>
      </c>
      <c r="E29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2065</v>
      </c>
      <c s="41">
        <f>Rekapitulace!C57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2065</v>
      </c>
      <c r="E4" s="26" t="s">
        <v>2066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2068</v>
      </c>
      <c r="E8" s="30" t="s">
        <v>2066</v>
      </c>
      <c r="J8" s="29">
        <f>0+J9+J30+J35+J52+J57</f>
      </c>
      <c s="29">
        <f>0+K9+K30+K35+K52+K57</f>
      </c>
      <c s="29">
        <f>0+L9+L30+L35+L52+L57</f>
      </c>
      <c s="29">
        <f>0+M9+M30+M35+M52+M57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2069</v>
      </c>
      <c s="35" t="s">
        <v>4</v>
      </c>
      <c s="6" t="s">
        <v>2070</v>
      </c>
      <c s="36" t="s">
        <v>52</v>
      </c>
      <c s="37">
        <v>28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38.25">
      <c r="A11" s="35" t="s">
        <v>54</v>
      </c>
      <c r="E11" s="39" t="s">
        <v>2071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38.25">
      <c r="A14" t="s">
        <v>48</v>
      </c>
      <c s="34" t="s">
        <v>26</v>
      </c>
      <c s="34" t="s">
        <v>2072</v>
      </c>
      <c s="35" t="s">
        <v>4</v>
      </c>
      <c s="6" t="s">
        <v>2073</v>
      </c>
      <c s="36" t="s">
        <v>52</v>
      </c>
      <c s="37">
        <v>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25.5">
      <c r="A15" s="35" t="s">
        <v>54</v>
      </c>
      <c r="E15" s="39" t="s">
        <v>2074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38.25">
      <c r="A18" t="s">
        <v>48</v>
      </c>
      <c s="34" t="s">
        <v>25</v>
      </c>
      <c s="34" t="s">
        <v>2075</v>
      </c>
      <c s="35" t="s">
        <v>4</v>
      </c>
      <c s="6" t="s">
        <v>2076</v>
      </c>
      <c s="36" t="s">
        <v>61</v>
      </c>
      <c s="37">
        <v>100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38.25">
      <c r="A19" s="35" t="s">
        <v>54</v>
      </c>
      <c r="E19" s="39" t="s">
        <v>2077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38.25">
      <c r="A22" t="s">
        <v>48</v>
      </c>
      <c s="34" t="s">
        <v>62</v>
      </c>
      <c s="34" t="s">
        <v>2078</v>
      </c>
      <c s="35" t="s">
        <v>4</v>
      </c>
      <c s="6" t="s">
        <v>2079</v>
      </c>
      <c s="36" t="s">
        <v>98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25.5">
      <c r="A23" s="35" t="s">
        <v>54</v>
      </c>
      <c r="E23" s="39" t="s">
        <v>2080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2081</v>
      </c>
      <c s="35" t="s">
        <v>4</v>
      </c>
      <c s="6" t="s">
        <v>2082</v>
      </c>
      <c s="36" t="s">
        <v>102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3" ht="12.75">
      <c r="A30" t="s">
        <v>45</v>
      </c>
      <c r="C30" s="31" t="s">
        <v>2083</v>
      </c>
      <c r="E30" s="33" t="s">
        <v>2084</v>
      </c>
      <c r="J30" s="32">
        <f>0</f>
      </c>
      <c s="32">
        <f>0</f>
      </c>
      <c s="32">
        <f>0+L31</f>
      </c>
      <c s="32">
        <f>0+M31</f>
      </c>
    </row>
    <row r="31" spans="1:16" ht="38.25">
      <c r="A31" t="s">
        <v>48</v>
      </c>
      <c s="34" t="s">
        <v>69</v>
      </c>
      <c s="34" t="s">
        <v>2085</v>
      </c>
      <c s="35" t="s">
        <v>4</v>
      </c>
      <c s="6" t="s">
        <v>2086</v>
      </c>
      <c s="36" t="s">
        <v>61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25.5">
      <c r="A32" s="35" t="s">
        <v>54</v>
      </c>
      <c r="E32" s="39" t="s">
        <v>2087</v>
      </c>
    </row>
    <row r="33" spans="1:5" ht="12.75">
      <c r="A33" s="35" t="s">
        <v>55</v>
      </c>
      <c r="E33" s="40" t="s">
        <v>4</v>
      </c>
    </row>
    <row r="34" spans="1:5" ht="12.75">
      <c r="A34" t="s">
        <v>56</v>
      </c>
      <c r="E34" s="39" t="s">
        <v>4</v>
      </c>
    </row>
    <row r="35" spans="1:13" ht="12.75">
      <c r="A35" t="s">
        <v>45</v>
      </c>
      <c r="C35" s="31" t="s">
        <v>2088</v>
      </c>
      <c r="E35" s="33" t="s">
        <v>2089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38.25">
      <c r="A36" t="s">
        <v>48</v>
      </c>
      <c s="34" t="s">
        <v>72</v>
      </c>
      <c s="34" t="s">
        <v>2090</v>
      </c>
      <c s="35" t="s">
        <v>4</v>
      </c>
      <c s="6" t="s">
        <v>2091</v>
      </c>
      <c s="36" t="s">
        <v>61</v>
      </c>
      <c s="37">
        <v>400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26</v>
      </c>
    </row>
    <row r="37" spans="1:5" ht="25.5">
      <c r="A37" s="35" t="s">
        <v>54</v>
      </c>
      <c r="E37" s="39" t="s">
        <v>2092</v>
      </c>
    </row>
    <row r="38" spans="1:5" ht="12.75">
      <c r="A38" s="35" t="s">
        <v>55</v>
      </c>
      <c r="E38" s="40" t="s">
        <v>4</v>
      </c>
    </row>
    <row r="39" spans="1:5" ht="12.75">
      <c r="A39" t="s">
        <v>56</v>
      </c>
      <c r="E39" s="39" t="s">
        <v>4</v>
      </c>
    </row>
    <row r="40" spans="1:16" ht="38.25">
      <c r="A40" t="s">
        <v>48</v>
      </c>
      <c s="34" t="s">
        <v>75</v>
      </c>
      <c s="34" t="s">
        <v>2093</v>
      </c>
      <c s="35" t="s">
        <v>4</v>
      </c>
      <c s="6" t="s">
        <v>2094</v>
      </c>
      <c s="36" t="s">
        <v>102</v>
      </c>
      <c s="37">
        <v>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26</v>
      </c>
    </row>
    <row r="41" spans="1:5" ht="25.5">
      <c r="A41" s="35" t="s">
        <v>54</v>
      </c>
      <c r="E41" s="39" t="s">
        <v>2095</v>
      </c>
    </row>
    <row r="42" spans="1:5" ht="12.75">
      <c r="A42" s="35" t="s">
        <v>55</v>
      </c>
      <c r="E42" s="40" t="s">
        <v>4</v>
      </c>
    </row>
    <row r="43" spans="1:5" ht="12.75">
      <c r="A43" t="s">
        <v>56</v>
      </c>
      <c r="E43" s="39" t="s">
        <v>4</v>
      </c>
    </row>
    <row r="44" spans="1:16" ht="38.25">
      <c r="A44" t="s">
        <v>48</v>
      </c>
      <c s="34" t="s">
        <v>79</v>
      </c>
      <c s="34" t="s">
        <v>2096</v>
      </c>
      <c s="35" t="s">
        <v>4</v>
      </c>
      <c s="6" t="s">
        <v>2097</v>
      </c>
      <c s="36" t="s">
        <v>61</v>
      </c>
      <c s="37">
        <v>400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26</v>
      </c>
    </row>
    <row r="45" spans="1:5" ht="12.75">
      <c r="A45" s="35" t="s">
        <v>54</v>
      </c>
      <c r="E45" s="39" t="s">
        <v>2098</v>
      </c>
    </row>
    <row r="46" spans="1:5" ht="12.75">
      <c r="A46" s="35" t="s">
        <v>55</v>
      </c>
      <c r="E46" s="40" t="s">
        <v>4</v>
      </c>
    </row>
    <row r="47" spans="1:5" ht="12.75">
      <c r="A47" t="s">
        <v>56</v>
      </c>
      <c r="E47" s="39" t="s">
        <v>4</v>
      </c>
    </row>
    <row r="48" spans="1:16" ht="38.25">
      <c r="A48" t="s">
        <v>48</v>
      </c>
      <c s="34" t="s">
        <v>84</v>
      </c>
      <c s="34" t="s">
        <v>2099</v>
      </c>
      <c s="35" t="s">
        <v>4</v>
      </c>
      <c s="6" t="s">
        <v>2100</v>
      </c>
      <c s="36" t="s">
        <v>102</v>
      </c>
      <c s="37">
        <v>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26</v>
      </c>
    </row>
    <row r="49" spans="1:5" ht="12.75">
      <c r="A49" s="35" t="s">
        <v>54</v>
      </c>
      <c r="E49" s="39" t="s">
        <v>2101</v>
      </c>
    </row>
    <row r="50" spans="1:5" ht="12.75">
      <c r="A50" s="35" t="s">
        <v>55</v>
      </c>
      <c r="E50" s="40" t="s">
        <v>4</v>
      </c>
    </row>
    <row r="51" spans="1:5" ht="12.75">
      <c r="A51" t="s">
        <v>56</v>
      </c>
      <c r="E51" s="39" t="s">
        <v>4</v>
      </c>
    </row>
    <row r="52" spans="1:13" ht="12.75">
      <c r="A52" t="s">
        <v>45</v>
      </c>
      <c r="C52" s="31" t="s">
        <v>2102</v>
      </c>
      <c r="E52" s="33" t="s">
        <v>2103</v>
      </c>
      <c r="J52" s="32">
        <f>0</f>
      </c>
      <c s="32">
        <f>0</f>
      </c>
      <c s="32">
        <f>0+L53</f>
      </c>
      <c s="32">
        <f>0+M53</f>
      </c>
    </row>
    <row r="53" spans="1:16" ht="38.25">
      <c r="A53" t="s">
        <v>48</v>
      </c>
      <c s="34" t="s">
        <v>87</v>
      </c>
      <c s="34" t="s">
        <v>2104</v>
      </c>
      <c s="35" t="s">
        <v>4</v>
      </c>
      <c s="6" t="s">
        <v>2105</v>
      </c>
      <c s="36" t="s">
        <v>102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26</v>
      </c>
    </row>
    <row r="54" spans="1:5" ht="38.25">
      <c r="A54" s="35" t="s">
        <v>54</v>
      </c>
      <c r="E54" s="39" t="s">
        <v>2106</v>
      </c>
    </row>
    <row r="55" spans="1:5" ht="12.75">
      <c r="A55" s="35" t="s">
        <v>55</v>
      </c>
      <c r="E55" s="40" t="s">
        <v>4</v>
      </c>
    </row>
    <row r="56" spans="1:5" ht="12.75">
      <c r="A56" t="s">
        <v>56</v>
      </c>
      <c r="E56" s="39" t="s">
        <v>4</v>
      </c>
    </row>
    <row r="57" spans="1:13" ht="12.75">
      <c r="A57" t="s">
        <v>45</v>
      </c>
      <c r="C57" s="31" t="s">
        <v>2107</v>
      </c>
      <c r="E57" s="33" t="s">
        <v>2108</v>
      </c>
      <c r="J57" s="32">
        <f>0</f>
      </c>
      <c s="32">
        <f>0</f>
      </c>
      <c s="32">
        <f>0+L58+L62+L66+L70+L74+L78+L82+L86</f>
      </c>
      <c s="32">
        <f>0+M58+M62+M66+M70+M74+M78+M82+M86</f>
      </c>
    </row>
    <row r="58" spans="1:16" ht="38.25">
      <c r="A58" t="s">
        <v>48</v>
      </c>
      <c s="34" t="s">
        <v>90</v>
      </c>
      <c s="34" t="s">
        <v>2109</v>
      </c>
      <c s="35" t="s">
        <v>4</v>
      </c>
      <c s="6" t="s">
        <v>2110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38.25">
      <c r="A59" s="35" t="s">
        <v>54</v>
      </c>
      <c r="E59" s="39" t="s">
        <v>2111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38.25">
      <c r="A62" t="s">
        <v>48</v>
      </c>
      <c s="34" t="s">
        <v>93</v>
      </c>
      <c s="34" t="s">
        <v>2112</v>
      </c>
      <c s="35" t="s">
        <v>4</v>
      </c>
      <c s="6" t="s">
        <v>2113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25.5">
      <c r="A63" s="35" t="s">
        <v>54</v>
      </c>
      <c r="E63" s="39" t="s">
        <v>2114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38.25">
      <c r="A66" t="s">
        <v>48</v>
      </c>
      <c s="34" t="s">
        <v>95</v>
      </c>
      <c s="34" t="s">
        <v>2115</v>
      </c>
      <c s="35" t="s">
        <v>4</v>
      </c>
      <c s="6" t="s">
        <v>2116</v>
      </c>
      <c s="36" t="s">
        <v>121</v>
      </c>
      <c s="37">
        <v>30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25.5">
      <c r="A67" s="35" t="s">
        <v>54</v>
      </c>
      <c r="E67" s="39" t="s">
        <v>2117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38.25">
      <c r="A70" t="s">
        <v>48</v>
      </c>
      <c s="34" t="s">
        <v>99</v>
      </c>
      <c s="34" t="s">
        <v>485</v>
      </c>
      <c s="35" t="s">
        <v>4</v>
      </c>
      <c s="6" t="s">
        <v>2118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25.5">
      <c r="A71" s="35" t="s">
        <v>54</v>
      </c>
      <c r="E71" s="39" t="s">
        <v>2119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38.25">
      <c r="A74" t="s">
        <v>48</v>
      </c>
      <c s="34" t="s">
        <v>103</v>
      </c>
      <c s="34" t="s">
        <v>488</v>
      </c>
      <c s="35" t="s">
        <v>4</v>
      </c>
      <c s="6" t="s">
        <v>2120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2121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38.25">
      <c r="A78" t="s">
        <v>48</v>
      </c>
      <c s="34" t="s">
        <v>106</v>
      </c>
      <c s="34" t="s">
        <v>491</v>
      </c>
      <c s="35" t="s">
        <v>4</v>
      </c>
      <c s="6" t="s">
        <v>2122</v>
      </c>
      <c s="36" t="s">
        <v>121</v>
      </c>
      <c s="37">
        <v>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25.5">
      <c r="A79" s="35" t="s">
        <v>54</v>
      </c>
      <c r="E79" s="39" t="s">
        <v>2123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38.25">
      <c r="A82" t="s">
        <v>48</v>
      </c>
      <c s="34" t="s">
        <v>109</v>
      </c>
      <c s="34" t="s">
        <v>2124</v>
      </c>
      <c s="35" t="s">
        <v>4</v>
      </c>
      <c s="6" t="s">
        <v>2125</v>
      </c>
      <c s="36" t="s">
        <v>541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2126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25.5">
      <c r="A86" t="s">
        <v>48</v>
      </c>
      <c s="34" t="s">
        <v>112</v>
      </c>
      <c s="34" t="s">
        <v>2127</v>
      </c>
      <c s="35" t="s">
        <v>4</v>
      </c>
      <c s="6" t="s">
        <v>2128</v>
      </c>
      <c s="36" t="s">
        <v>541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1:T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COUNTIFS(L8:L191,"=0",A8:A191,"P")+COUNTIFS(L8:L191,"",A8:A191,"P")+SUM(Q8:Q191)</f>
      </c>
    </row>
    <row r="8" spans="1:13" ht="12.75">
      <c r="A8" t="s">
        <v>43</v>
      </c>
      <c r="C8" s="28" t="s">
        <v>2133</v>
      </c>
      <c r="E8" s="30" t="s">
        <v>2132</v>
      </c>
      <c r="J8" s="29">
        <f>0+J9+J34+J43+J56+J93+J158</f>
      </c>
      <c s="29">
        <f>0+K9+K34+K43+K56+K93+K158</f>
      </c>
      <c s="29">
        <f>0+L9+L34+L43+L56+L93+L158</f>
      </c>
      <c s="29">
        <f>0+M9+M34+M43+M56+M93+M158</f>
      </c>
    </row>
    <row r="9" spans="1:13" ht="12.75">
      <c r="A9" t="s">
        <v>45</v>
      </c>
      <c r="C9" s="31" t="s">
        <v>49</v>
      </c>
      <c r="E9" s="33" t="s">
        <v>811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2134</v>
      </c>
      <c s="35" t="s">
        <v>4</v>
      </c>
      <c s="6" t="s">
        <v>2135</v>
      </c>
      <c s="36" t="s">
        <v>52</v>
      </c>
      <c s="37">
        <v>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51">
      <c r="A11" s="35" t="s">
        <v>54</v>
      </c>
      <c r="E11" s="39" t="s">
        <v>2136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2137</v>
      </c>
      <c s="35" t="s">
        <v>4</v>
      </c>
      <c s="6" t="s">
        <v>58</v>
      </c>
      <c s="36" t="s">
        <v>52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51">
      <c r="A15" s="35" t="s">
        <v>54</v>
      </c>
      <c r="E15" s="39" t="s">
        <v>2138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2139</v>
      </c>
      <c s="35" t="s">
        <v>4</v>
      </c>
      <c s="6" t="s">
        <v>2140</v>
      </c>
      <c s="36" t="s">
        <v>2045</v>
      </c>
      <c s="37">
        <v>0.3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51">
      <c r="A19" s="35" t="s">
        <v>54</v>
      </c>
      <c r="E19" s="39" t="s">
        <v>2141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25.5">
      <c r="A22" t="s">
        <v>48</v>
      </c>
      <c s="34" t="s">
        <v>62</v>
      </c>
      <c s="34" t="s">
        <v>2142</v>
      </c>
      <c s="35" t="s">
        <v>4</v>
      </c>
      <c s="6" t="s">
        <v>2143</v>
      </c>
      <c s="36" t="s">
        <v>2045</v>
      </c>
      <c s="37">
        <v>0.6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63.75">
      <c r="A23" s="35" t="s">
        <v>54</v>
      </c>
      <c r="E23" s="39" t="s">
        <v>2144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2145</v>
      </c>
      <c s="35" t="s">
        <v>4</v>
      </c>
      <c s="6" t="s">
        <v>2146</v>
      </c>
      <c s="36" t="s">
        <v>61</v>
      </c>
      <c s="37">
        <v>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25.5">
      <c r="A27" s="35" t="s">
        <v>54</v>
      </c>
      <c r="E27" s="39" t="s">
        <v>2147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25.5">
      <c r="A30" t="s">
        <v>48</v>
      </c>
      <c s="34" t="s">
        <v>69</v>
      </c>
      <c s="34" t="s">
        <v>2148</v>
      </c>
      <c s="35" t="s">
        <v>4</v>
      </c>
      <c s="6" t="s">
        <v>2149</v>
      </c>
      <c s="36" t="s">
        <v>102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51">
      <c r="A31" s="35" t="s">
        <v>54</v>
      </c>
      <c r="E31" s="39" t="s">
        <v>2150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3" ht="12.75">
      <c r="A34" t="s">
        <v>45</v>
      </c>
      <c r="C34" s="31" t="s">
        <v>99</v>
      </c>
      <c r="E34" s="33" t="s">
        <v>2151</v>
      </c>
      <c r="J34" s="32">
        <f>0</f>
      </c>
      <c s="32">
        <f>0</f>
      </c>
      <c s="32">
        <f>0+L35+L39</f>
      </c>
      <c s="32">
        <f>0+M35+M39</f>
      </c>
    </row>
    <row r="35" spans="1:16" ht="25.5">
      <c r="A35" t="s">
        <v>48</v>
      </c>
      <c s="34" t="s">
        <v>142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340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579</v>
      </c>
    </row>
    <row r="39" spans="1:16" ht="25.5">
      <c r="A39" t="s">
        <v>48</v>
      </c>
      <c s="34" t="s">
        <v>144</v>
      </c>
      <c s="34" t="s">
        <v>2154</v>
      </c>
      <c s="35" t="s">
        <v>4</v>
      </c>
      <c s="6" t="s">
        <v>2155</v>
      </c>
      <c s="36" t="s">
        <v>576</v>
      </c>
      <c s="37">
        <v>1.5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340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40.25">
      <c r="A42" t="s">
        <v>56</v>
      </c>
      <c r="E42" s="39" t="s">
        <v>579</v>
      </c>
    </row>
    <row r="43" spans="1:13" ht="12.75">
      <c r="A43" t="s">
        <v>45</v>
      </c>
      <c r="C43" s="31" t="s">
        <v>2156</v>
      </c>
      <c r="E43" s="33" t="s">
        <v>2157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48</v>
      </c>
      <c s="34" t="s">
        <v>72</v>
      </c>
      <c s="34" t="s">
        <v>2158</v>
      </c>
      <c s="35" t="s">
        <v>4</v>
      </c>
      <c s="6" t="s">
        <v>2159</v>
      </c>
      <c s="36" t="s">
        <v>61</v>
      </c>
      <c s="37">
        <v>180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2160</v>
      </c>
    </row>
    <row r="48" spans="1:16" ht="12.75">
      <c r="A48" t="s">
        <v>48</v>
      </c>
      <c s="34" t="s">
        <v>75</v>
      </c>
      <c s="34" t="s">
        <v>76</v>
      </c>
      <c s="35" t="s">
        <v>4</v>
      </c>
      <c s="6" t="s">
        <v>77</v>
      </c>
      <c s="36" t="s">
        <v>61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102">
      <c r="A51" t="s">
        <v>56</v>
      </c>
      <c r="E51" s="39" t="s">
        <v>2161</v>
      </c>
    </row>
    <row r="52" spans="1:16" ht="12.75">
      <c r="A52" t="s">
        <v>48</v>
      </c>
      <c s="34" t="s">
        <v>79</v>
      </c>
      <c s="34" t="s">
        <v>2162</v>
      </c>
      <c s="35" t="s">
        <v>4</v>
      </c>
      <c s="6" t="s">
        <v>189</v>
      </c>
      <c s="36" t="s">
        <v>61</v>
      </c>
      <c s="37">
        <v>90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340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140.25">
      <c r="A55" t="s">
        <v>56</v>
      </c>
      <c r="E55" s="39" t="s">
        <v>2163</v>
      </c>
    </row>
    <row r="56" spans="1:13" ht="12.75">
      <c r="A56" t="s">
        <v>45</v>
      </c>
      <c r="C56" s="31" t="s">
        <v>2088</v>
      </c>
      <c r="E56" s="33" t="s">
        <v>2089</v>
      </c>
      <c r="J56" s="32">
        <f>0</f>
      </c>
      <c s="32">
        <f>0</f>
      </c>
      <c s="32">
        <f>0+L57+L61+L65+L69+L73+L77+L81+L85+L89</f>
      </c>
      <c s="32">
        <f>0+M57+M61+M65+M69+M73+M77+M81+M85+M89</f>
      </c>
    </row>
    <row r="57" spans="1:16" ht="12.75">
      <c r="A57" t="s">
        <v>48</v>
      </c>
      <c s="34" t="s">
        <v>84</v>
      </c>
      <c s="34" t="s">
        <v>373</v>
      </c>
      <c s="35" t="s">
        <v>4</v>
      </c>
      <c s="6" t="s">
        <v>374</v>
      </c>
      <c s="36" t="s">
        <v>61</v>
      </c>
      <c s="37">
        <v>600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2164</v>
      </c>
    </row>
    <row r="61" spans="1:16" ht="12.75">
      <c r="A61" t="s">
        <v>48</v>
      </c>
      <c s="34" t="s">
        <v>87</v>
      </c>
      <c s="34" t="s">
        <v>2165</v>
      </c>
      <c s="35" t="s">
        <v>4</v>
      </c>
      <c s="6" t="s">
        <v>2166</v>
      </c>
      <c s="36" t="s">
        <v>61</v>
      </c>
      <c s="37">
        <v>3000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82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2167</v>
      </c>
    </row>
    <row r="64" spans="1:5" ht="89.25">
      <c r="A64" t="s">
        <v>56</v>
      </c>
      <c r="E64" s="39" t="s">
        <v>2164</v>
      </c>
    </row>
    <row r="65" spans="1:16" ht="12.75">
      <c r="A65" t="s">
        <v>48</v>
      </c>
      <c s="34" t="s">
        <v>90</v>
      </c>
      <c s="34" t="s">
        <v>2168</v>
      </c>
      <c s="35" t="s">
        <v>4</v>
      </c>
      <c s="6" t="s">
        <v>2169</v>
      </c>
      <c s="36" t="s">
        <v>61</v>
      </c>
      <c s="37">
        <v>540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2167</v>
      </c>
    </row>
    <row r="68" spans="1:5" ht="89.25">
      <c r="A68" t="s">
        <v>56</v>
      </c>
      <c r="E68" s="39" t="s">
        <v>2164</v>
      </c>
    </row>
    <row r="69" spans="1:16" ht="25.5">
      <c r="A69" t="s">
        <v>48</v>
      </c>
      <c s="34" t="s">
        <v>93</v>
      </c>
      <c s="34" t="s">
        <v>375</v>
      </c>
      <c s="35" t="s">
        <v>4</v>
      </c>
      <c s="6" t="s">
        <v>376</v>
      </c>
      <c s="36" t="s">
        <v>102</v>
      </c>
      <c s="37">
        <v>6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2170</v>
      </c>
    </row>
    <row r="72" spans="1:5" ht="102">
      <c r="A72" t="s">
        <v>56</v>
      </c>
      <c r="E72" s="39" t="s">
        <v>2171</v>
      </c>
    </row>
    <row r="73" spans="1:16" ht="25.5">
      <c r="A73" t="s">
        <v>48</v>
      </c>
      <c s="34" t="s">
        <v>95</v>
      </c>
      <c s="34" t="s">
        <v>2093</v>
      </c>
      <c s="35" t="s">
        <v>4</v>
      </c>
      <c s="6" t="s">
        <v>2172</v>
      </c>
      <c s="36" t="s">
        <v>102</v>
      </c>
      <c s="37">
        <v>62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340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2170</v>
      </c>
    </row>
    <row r="76" spans="1:5" ht="102">
      <c r="A76" t="s">
        <v>56</v>
      </c>
      <c r="E76" s="39" t="s">
        <v>2171</v>
      </c>
    </row>
    <row r="77" spans="1:16" ht="25.5">
      <c r="A77" t="s">
        <v>48</v>
      </c>
      <c s="34" t="s">
        <v>99</v>
      </c>
      <c s="34" t="s">
        <v>2173</v>
      </c>
      <c s="35" t="s">
        <v>4</v>
      </c>
      <c s="6" t="s">
        <v>2174</v>
      </c>
      <c s="36" t="s">
        <v>102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82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2170</v>
      </c>
    </row>
    <row r="80" spans="1:5" ht="102">
      <c r="A80" t="s">
        <v>56</v>
      </c>
      <c r="E80" s="39" t="s">
        <v>2171</v>
      </c>
    </row>
    <row r="81" spans="1:16" ht="12.75">
      <c r="A81" t="s">
        <v>48</v>
      </c>
      <c s="34" t="s">
        <v>103</v>
      </c>
      <c s="34" t="s">
        <v>2096</v>
      </c>
      <c s="35" t="s">
        <v>4</v>
      </c>
      <c s="6" t="s">
        <v>2175</v>
      </c>
      <c s="36" t="s">
        <v>61</v>
      </c>
      <c s="37">
        <v>400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340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76.5">
      <c r="A84" t="s">
        <v>56</v>
      </c>
      <c r="E84" s="39" t="s">
        <v>2176</v>
      </c>
    </row>
    <row r="85" spans="1:16" ht="12.75">
      <c r="A85" t="s">
        <v>48</v>
      </c>
      <c s="34" t="s">
        <v>106</v>
      </c>
      <c s="34" t="s">
        <v>2099</v>
      </c>
      <c s="35" t="s">
        <v>4</v>
      </c>
      <c s="6" t="s">
        <v>2177</v>
      </c>
      <c s="36" t="s">
        <v>102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340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12.75">
      <c r="A87" s="35" t="s">
        <v>55</v>
      </c>
      <c r="E87" s="40" t="s">
        <v>4</v>
      </c>
    </row>
    <row r="88" spans="1:5" ht="89.25">
      <c r="A88" t="s">
        <v>56</v>
      </c>
      <c r="E88" s="39" t="s">
        <v>2178</v>
      </c>
    </row>
    <row r="89" spans="1:16" ht="12.75">
      <c r="A89" t="s">
        <v>48</v>
      </c>
      <c s="34" t="s">
        <v>109</v>
      </c>
      <c s="34" t="s">
        <v>2078</v>
      </c>
      <c s="35" t="s">
        <v>4</v>
      </c>
      <c s="6" t="s">
        <v>2179</v>
      </c>
      <c s="36" t="s">
        <v>102</v>
      </c>
      <c s="37">
        <v>3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340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12.75">
      <c r="A91" s="35" t="s">
        <v>55</v>
      </c>
      <c r="E91" s="40" t="s">
        <v>4</v>
      </c>
    </row>
    <row r="92" spans="1:5" ht="102">
      <c r="A92" t="s">
        <v>56</v>
      </c>
      <c r="E92" s="39" t="s">
        <v>2180</v>
      </c>
    </row>
    <row r="93" spans="1:13" ht="12.75">
      <c r="A93" t="s">
        <v>45</v>
      </c>
      <c r="C93" s="31" t="s">
        <v>2181</v>
      </c>
      <c r="E93" s="33" t="s">
        <v>2182</v>
      </c>
      <c r="J93" s="32">
        <f>0</f>
      </c>
      <c s="32">
        <f>0</f>
      </c>
      <c s="32">
        <f>0+L94+L98+L102+L106+L110+L114+L118+L122+L126+L130+L134+L138+L142+L146+L150+L154</f>
      </c>
      <c s="32">
        <f>0+M94+M98+M102+M106+M110+M114+M118+M122+M126+M130+M134+M138+M142+M146+M150+M154</f>
      </c>
    </row>
    <row r="94" spans="1:16" ht="12.75">
      <c r="A94" t="s">
        <v>48</v>
      </c>
      <c s="34" t="s">
        <v>112</v>
      </c>
      <c s="34" t="s">
        <v>2183</v>
      </c>
      <c s="35" t="s">
        <v>4</v>
      </c>
      <c s="6" t="s">
        <v>2184</v>
      </c>
      <c s="36" t="s">
        <v>102</v>
      </c>
      <c s="37">
        <v>22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1586</v>
      </c>
    </row>
    <row r="98" spans="1:16" ht="12.75">
      <c r="A98" t="s">
        <v>48</v>
      </c>
      <c s="34" t="s">
        <v>115</v>
      </c>
      <c s="34" t="s">
        <v>2185</v>
      </c>
      <c s="35" t="s">
        <v>4</v>
      </c>
      <c s="6" t="s">
        <v>2186</v>
      </c>
      <c s="36" t="s">
        <v>102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89.25">
      <c r="A101" t="s">
        <v>56</v>
      </c>
      <c r="E101" s="39" t="s">
        <v>2187</v>
      </c>
    </row>
    <row r="102" spans="1:16" ht="12.75">
      <c r="A102" t="s">
        <v>48</v>
      </c>
      <c s="34" t="s">
        <v>118</v>
      </c>
      <c s="34" t="s">
        <v>2188</v>
      </c>
      <c s="35" t="s">
        <v>4</v>
      </c>
      <c s="6" t="s">
        <v>2189</v>
      </c>
      <c s="36" t="s">
        <v>102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4</v>
      </c>
    </row>
    <row r="106" spans="1:16" ht="12.75">
      <c r="A106" t="s">
        <v>48</v>
      </c>
      <c s="34" t="s">
        <v>122</v>
      </c>
      <c s="34" t="s">
        <v>2190</v>
      </c>
      <c s="35" t="s">
        <v>4</v>
      </c>
      <c s="6" t="s">
        <v>2191</v>
      </c>
      <c s="36" t="s">
        <v>102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4</v>
      </c>
    </row>
    <row r="110" spans="1:16" ht="25.5">
      <c r="A110" t="s">
        <v>48</v>
      </c>
      <c s="34" t="s">
        <v>127</v>
      </c>
      <c s="34" t="s">
        <v>2192</v>
      </c>
      <c s="35" t="s">
        <v>4</v>
      </c>
      <c s="6" t="s">
        <v>2193</v>
      </c>
      <c s="36" t="s">
        <v>102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340</v>
      </c>
      <c>
        <f>(M110*21)/100</f>
      </c>
      <c t="s">
        <v>26</v>
      </c>
    </row>
    <row r="111" spans="1:5" ht="25.5">
      <c r="A111" s="35" t="s">
        <v>54</v>
      </c>
      <c r="E111" s="39" t="s">
        <v>2194</v>
      </c>
    </row>
    <row r="112" spans="1:5" ht="12.75">
      <c r="A112" s="35" t="s">
        <v>55</v>
      </c>
      <c r="E112" s="40" t="s">
        <v>4</v>
      </c>
    </row>
    <row r="113" spans="1:5" ht="114.75">
      <c r="A113" t="s">
        <v>56</v>
      </c>
      <c r="E113" s="39" t="s">
        <v>2195</v>
      </c>
    </row>
    <row r="114" spans="1:16" ht="12.75">
      <c r="A114" t="s">
        <v>48</v>
      </c>
      <c s="34" t="s">
        <v>128</v>
      </c>
      <c s="34" t="s">
        <v>2196</v>
      </c>
      <c s="35" t="s">
        <v>4</v>
      </c>
      <c s="6" t="s">
        <v>2197</v>
      </c>
      <c s="36" t="s">
        <v>102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340</v>
      </c>
      <c>
        <f>(M114*21)/100</f>
      </c>
      <c t="s">
        <v>26</v>
      </c>
    </row>
    <row r="115" spans="1:5" ht="12.75">
      <c r="A115" s="35" t="s">
        <v>54</v>
      </c>
      <c r="E115" s="39" t="s">
        <v>4</v>
      </c>
    </row>
    <row r="116" spans="1:5" ht="12.75">
      <c r="A116" s="35" t="s">
        <v>55</v>
      </c>
      <c r="E116" s="40" t="s">
        <v>4</v>
      </c>
    </row>
    <row r="117" spans="1:5" ht="102">
      <c r="A117" t="s">
        <v>56</v>
      </c>
      <c r="E117" s="39" t="s">
        <v>2198</v>
      </c>
    </row>
    <row r="118" spans="1:16" ht="12.75">
      <c r="A118" t="s">
        <v>48</v>
      </c>
      <c s="34" t="s">
        <v>129</v>
      </c>
      <c s="34" t="s">
        <v>2199</v>
      </c>
      <c s="35" t="s">
        <v>4</v>
      </c>
      <c s="6" t="s">
        <v>2200</v>
      </c>
      <c s="36" t="s">
        <v>102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340</v>
      </c>
      <c>
        <f>(M118*21)/100</f>
      </c>
      <c t="s">
        <v>26</v>
      </c>
    </row>
    <row r="119" spans="1:5" ht="12.75">
      <c r="A119" s="35" t="s">
        <v>54</v>
      </c>
      <c r="E119" s="39" t="s">
        <v>4</v>
      </c>
    </row>
    <row r="120" spans="1:5" ht="12.75">
      <c r="A120" s="35" t="s">
        <v>55</v>
      </c>
      <c r="E120" s="40" t="s">
        <v>4</v>
      </c>
    </row>
    <row r="121" spans="1:5" ht="102">
      <c r="A121" t="s">
        <v>56</v>
      </c>
      <c r="E121" s="39" t="s">
        <v>2198</v>
      </c>
    </row>
    <row r="122" spans="1:16" ht="12.75">
      <c r="A122" t="s">
        <v>48</v>
      </c>
      <c s="34" t="s">
        <v>130</v>
      </c>
      <c s="34" t="s">
        <v>2201</v>
      </c>
      <c s="35" t="s">
        <v>4</v>
      </c>
      <c s="6" t="s">
        <v>2202</v>
      </c>
      <c s="36" t="s">
        <v>102</v>
      </c>
      <c s="37">
        <v>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340</v>
      </c>
      <c>
        <f>(M122*21)/100</f>
      </c>
      <c t="s">
        <v>26</v>
      </c>
    </row>
    <row r="123" spans="1:5" ht="12.75">
      <c r="A123" s="35" t="s">
        <v>54</v>
      </c>
      <c r="E123" s="39" t="s">
        <v>4</v>
      </c>
    </row>
    <row r="124" spans="1:5" ht="12.75">
      <c r="A124" s="35" t="s">
        <v>55</v>
      </c>
      <c r="E124" s="40" t="s">
        <v>4</v>
      </c>
    </row>
    <row r="125" spans="1:5" ht="102">
      <c r="A125" t="s">
        <v>56</v>
      </c>
      <c r="E125" s="39" t="s">
        <v>2198</v>
      </c>
    </row>
    <row r="126" spans="1:16" ht="12.75">
      <c r="A126" t="s">
        <v>48</v>
      </c>
      <c s="34" t="s">
        <v>131</v>
      </c>
      <c s="34" t="s">
        <v>2203</v>
      </c>
      <c s="35" t="s">
        <v>4</v>
      </c>
      <c s="6" t="s">
        <v>2204</v>
      </c>
      <c s="36" t="s">
        <v>102</v>
      </c>
      <c s="37">
        <v>10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340</v>
      </c>
      <c>
        <f>(M126*21)/100</f>
      </c>
      <c t="s">
        <v>26</v>
      </c>
    </row>
    <row r="127" spans="1:5" ht="12.75">
      <c r="A127" s="35" t="s">
        <v>54</v>
      </c>
      <c r="E127" s="39" t="s">
        <v>4</v>
      </c>
    </row>
    <row r="128" spans="1:5" ht="12.75">
      <c r="A128" s="35" t="s">
        <v>55</v>
      </c>
      <c r="E128" s="40" t="s">
        <v>4</v>
      </c>
    </row>
    <row r="129" spans="1:5" ht="102">
      <c r="A129" t="s">
        <v>56</v>
      </c>
      <c r="E129" s="39" t="s">
        <v>2198</v>
      </c>
    </row>
    <row r="130" spans="1:16" ht="12.75">
      <c r="A130" t="s">
        <v>48</v>
      </c>
      <c s="34" t="s">
        <v>132</v>
      </c>
      <c s="34" t="s">
        <v>2205</v>
      </c>
      <c s="35" t="s">
        <v>4</v>
      </c>
      <c s="6" t="s">
        <v>2206</v>
      </c>
      <c s="36" t="s">
        <v>102</v>
      </c>
      <c s="37">
        <v>20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340</v>
      </c>
      <c>
        <f>(M130*21)/100</f>
      </c>
      <c t="s">
        <v>26</v>
      </c>
    </row>
    <row r="131" spans="1:5" ht="12.75">
      <c r="A131" s="35" t="s">
        <v>54</v>
      </c>
      <c r="E131" s="39" t="s">
        <v>4</v>
      </c>
    </row>
    <row r="132" spans="1:5" ht="12.75">
      <c r="A132" s="35" t="s">
        <v>55</v>
      </c>
      <c r="E132" s="40" t="s">
        <v>4</v>
      </c>
    </row>
    <row r="133" spans="1:5" ht="102">
      <c r="A133" t="s">
        <v>56</v>
      </c>
      <c r="E133" s="39" t="s">
        <v>2198</v>
      </c>
    </row>
    <row r="134" spans="1:16" ht="12.75">
      <c r="A134" t="s">
        <v>48</v>
      </c>
      <c s="34" t="s">
        <v>133</v>
      </c>
      <c s="34" t="s">
        <v>2207</v>
      </c>
      <c s="35" t="s">
        <v>4</v>
      </c>
      <c s="6" t="s">
        <v>2208</v>
      </c>
      <c s="36" t="s">
        <v>102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340</v>
      </c>
      <c>
        <f>(M134*21)/100</f>
      </c>
      <c t="s">
        <v>26</v>
      </c>
    </row>
    <row r="135" spans="1:5" ht="12.75">
      <c r="A135" s="35" t="s">
        <v>54</v>
      </c>
      <c r="E135" s="39" t="s">
        <v>4</v>
      </c>
    </row>
    <row r="136" spans="1:5" ht="12.75">
      <c r="A136" s="35" t="s">
        <v>55</v>
      </c>
      <c r="E136" s="40" t="s">
        <v>4</v>
      </c>
    </row>
    <row r="137" spans="1:5" ht="102">
      <c r="A137" t="s">
        <v>56</v>
      </c>
      <c r="E137" s="39" t="s">
        <v>2198</v>
      </c>
    </row>
    <row r="138" spans="1:16" ht="12.75">
      <c r="A138" t="s">
        <v>48</v>
      </c>
      <c s="34" t="s">
        <v>135</v>
      </c>
      <c s="34" t="s">
        <v>2209</v>
      </c>
      <c s="35" t="s">
        <v>4</v>
      </c>
      <c s="6" t="s">
        <v>2210</v>
      </c>
      <c s="36" t="s">
        <v>102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340</v>
      </c>
      <c>
        <f>(M138*21)/100</f>
      </c>
      <c t="s">
        <v>26</v>
      </c>
    </row>
    <row r="139" spans="1:5" ht="12.75">
      <c r="A139" s="35" t="s">
        <v>54</v>
      </c>
      <c r="E139" s="39" t="s">
        <v>4</v>
      </c>
    </row>
    <row r="140" spans="1:5" ht="12.75">
      <c r="A140" s="35" t="s">
        <v>55</v>
      </c>
      <c r="E140" s="40" t="s">
        <v>4</v>
      </c>
    </row>
    <row r="141" spans="1:5" ht="102">
      <c r="A141" t="s">
        <v>56</v>
      </c>
      <c r="E141" s="39" t="s">
        <v>2198</v>
      </c>
    </row>
    <row r="142" spans="1:16" ht="12.75">
      <c r="A142" t="s">
        <v>48</v>
      </c>
      <c s="34" t="s">
        <v>136</v>
      </c>
      <c s="34" t="s">
        <v>2211</v>
      </c>
      <c s="35" t="s">
        <v>4</v>
      </c>
      <c s="6" t="s">
        <v>2212</v>
      </c>
      <c s="36" t="s">
        <v>102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340</v>
      </c>
      <c>
        <f>(M142*21)/100</f>
      </c>
      <c t="s">
        <v>26</v>
      </c>
    </row>
    <row r="143" spans="1:5" ht="12.75">
      <c r="A143" s="35" t="s">
        <v>54</v>
      </c>
      <c r="E143" s="39" t="s">
        <v>4</v>
      </c>
    </row>
    <row r="144" spans="1:5" ht="12.75">
      <c r="A144" s="35" t="s">
        <v>55</v>
      </c>
      <c r="E144" s="40" t="s">
        <v>4</v>
      </c>
    </row>
    <row r="145" spans="1:5" ht="102">
      <c r="A145" t="s">
        <v>56</v>
      </c>
      <c r="E145" s="39" t="s">
        <v>2198</v>
      </c>
    </row>
    <row r="146" spans="1:16" ht="12.75">
      <c r="A146" t="s">
        <v>48</v>
      </c>
      <c s="34" t="s">
        <v>138</v>
      </c>
      <c s="34" t="s">
        <v>2213</v>
      </c>
      <c s="35" t="s">
        <v>4</v>
      </c>
      <c s="6" t="s">
        <v>2214</v>
      </c>
      <c s="36" t="s">
        <v>102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340</v>
      </c>
      <c>
        <f>(M146*21)/100</f>
      </c>
      <c t="s">
        <v>26</v>
      </c>
    </row>
    <row r="147" spans="1:5" ht="12.75">
      <c r="A147" s="35" t="s">
        <v>54</v>
      </c>
      <c r="E147" s="39" t="s">
        <v>4</v>
      </c>
    </row>
    <row r="148" spans="1:5" ht="12.75">
      <c r="A148" s="35" t="s">
        <v>55</v>
      </c>
      <c r="E148" s="40" t="s">
        <v>4</v>
      </c>
    </row>
    <row r="149" spans="1:5" ht="114.75">
      <c r="A149" t="s">
        <v>56</v>
      </c>
      <c r="E149" s="39" t="s">
        <v>2215</v>
      </c>
    </row>
    <row r="150" spans="1:16" ht="12.75">
      <c r="A150" t="s">
        <v>48</v>
      </c>
      <c s="34" t="s">
        <v>139</v>
      </c>
      <c s="34" t="s">
        <v>2216</v>
      </c>
      <c s="35" t="s">
        <v>4</v>
      </c>
      <c s="6" t="s">
        <v>2217</v>
      </c>
      <c s="36" t="s">
        <v>102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340</v>
      </c>
      <c>
        <f>(M150*21)/100</f>
      </c>
      <c t="s">
        <v>26</v>
      </c>
    </row>
    <row r="151" spans="1:5" ht="12.75">
      <c r="A151" s="35" t="s">
        <v>54</v>
      </c>
      <c r="E151" s="39" t="s">
        <v>4</v>
      </c>
    </row>
    <row r="152" spans="1:5" ht="12.75">
      <c r="A152" s="35" t="s">
        <v>55</v>
      </c>
      <c r="E152" s="40" t="s">
        <v>4</v>
      </c>
    </row>
    <row r="153" spans="1:5" ht="114.75">
      <c r="A153" t="s">
        <v>56</v>
      </c>
      <c r="E153" s="39" t="s">
        <v>2215</v>
      </c>
    </row>
    <row r="154" spans="1:16" ht="12.75">
      <c r="A154" t="s">
        <v>48</v>
      </c>
      <c s="34" t="s">
        <v>140</v>
      </c>
      <c s="34" t="s">
        <v>2218</v>
      </c>
      <c s="35" t="s">
        <v>4</v>
      </c>
      <c s="6" t="s">
        <v>2219</v>
      </c>
      <c s="36" t="s">
        <v>61</v>
      </c>
      <c s="37">
        <v>2000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340</v>
      </c>
      <c>
        <f>(M154*21)/100</f>
      </c>
      <c t="s">
        <v>26</v>
      </c>
    </row>
    <row r="155" spans="1:5" ht="12.75">
      <c r="A155" s="35" t="s">
        <v>54</v>
      </c>
      <c r="E155" s="39" t="s">
        <v>4</v>
      </c>
    </row>
    <row r="156" spans="1:5" ht="12.75">
      <c r="A156" s="35" t="s">
        <v>55</v>
      </c>
      <c r="E156" s="40" t="s">
        <v>4</v>
      </c>
    </row>
    <row r="157" spans="1:5" ht="114.75">
      <c r="A157" t="s">
        <v>56</v>
      </c>
      <c r="E157" s="39" t="s">
        <v>2220</v>
      </c>
    </row>
    <row r="158" spans="1:13" ht="12.75">
      <c r="A158" t="s">
        <v>45</v>
      </c>
      <c r="C158" s="31" t="s">
        <v>2107</v>
      </c>
      <c r="E158" s="33" t="s">
        <v>2108</v>
      </c>
      <c r="J158" s="32">
        <f>0</f>
      </c>
      <c s="32">
        <f>0</f>
      </c>
      <c s="32">
        <f>0+L159+L163+L167+L171+L175+L179+L183+L187+L191</f>
      </c>
      <c s="32">
        <f>0+M159+M163+M167+M171+M175+M179+M183+M187+M191</f>
      </c>
    </row>
    <row r="159" spans="1:16" ht="25.5">
      <c r="A159" t="s">
        <v>48</v>
      </c>
      <c s="34" t="s">
        <v>146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340</v>
      </c>
      <c>
        <f>(M159*21)/100</f>
      </c>
      <c t="s">
        <v>26</v>
      </c>
    </row>
    <row r="160" spans="1:5" ht="12.75">
      <c r="A160" s="35" t="s">
        <v>54</v>
      </c>
      <c r="E160" s="39" t="s">
        <v>4</v>
      </c>
    </row>
    <row r="161" spans="1:5" ht="12.75">
      <c r="A161" s="35" t="s">
        <v>55</v>
      </c>
      <c r="E161" s="40" t="s">
        <v>4</v>
      </c>
    </row>
    <row r="162" spans="1:5" ht="114.75">
      <c r="A162" t="s">
        <v>56</v>
      </c>
      <c r="E162" s="39" t="s">
        <v>2223</v>
      </c>
    </row>
    <row r="163" spans="1:16" ht="25.5">
      <c r="A163" t="s">
        <v>48</v>
      </c>
      <c s="34" t="s">
        <v>148</v>
      </c>
      <c s="34" t="s">
        <v>2112</v>
      </c>
      <c s="35" t="s">
        <v>4</v>
      </c>
      <c s="6" t="s">
        <v>2224</v>
      </c>
      <c s="36" t="s">
        <v>102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340</v>
      </c>
      <c>
        <f>(M163*21)/100</f>
      </c>
      <c t="s">
        <v>26</v>
      </c>
    </row>
    <row r="164" spans="1:5" ht="12.75">
      <c r="A164" s="35" t="s">
        <v>54</v>
      </c>
      <c r="E164" s="39" t="s">
        <v>4</v>
      </c>
    </row>
    <row r="165" spans="1:5" ht="12.75">
      <c r="A165" s="35" t="s">
        <v>55</v>
      </c>
      <c r="E165" s="40" t="s">
        <v>4</v>
      </c>
    </row>
    <row r="166" spans="1:5" ht="89.25">
      <c r="A166" t="s">
        <v>56</v>
      </c>
      <c r="E166" s="39" t="s">
        <v>2225</v>
      </c>
    </row>
    <row r="167" spans="1:16" ht="12.75">
      <c r="A167" t="s">
        <v>48</v>
      </c>
      <c s="34" t="s">
        <v>150</v>
      </c>
      <c s="34" t="s">
        <v>2115</v>
      </c>
      <c s="35" t="s">
        <v>4</v>
      </c>
      <c s="6" t="s">
        <v>2226</v>
      </c>
      <c s="36" t="s">
        <v>121</v>
      </c>
      <c s="37">
        <v>32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340</v>
      </c>
      <c>
        <f>(M167*21)/100</f>
      </c>
      <c t="s">
        <v>26</v>
      </c>
    </row>
    <row r="168" spans="1:5" ht="12.75">
      <c r="A168" s="35" t="s">
        <v>54</v>
      </c>
      <c r="E168" s="39" t="s">
        <v>4</v>
      </c>
    </row>
    <row r="169" spans="1:5" ht="12.75">
      <c r="A169" s="35" t="s">
        <v>55</v>
      </c>
      <c r="E169" s="40" t="s">
        <v>4</v>
      </c>
    </row>
    <row r="170" spans="1:5" ht="89.25">
      <c r="A170" t="s">
        <v>56</v>
      </c>
      <c r="E170" s="39" t="s">
        <v>2227</v>
      </c>
    </row>
    <row r="171" spans="1:16" ht="12.75">
      <c r="A171" t="s">
        <v>48</v>
      </c>
      <c s="34" t="s">
        <v>152</v>
      </c>
      <c s="34" t="s">
        <v>485</v>
      </c>
      <c s="35" t="s">
        <v>4</v>
      </c>
      <c s="6" t="s">
        <v>486</v>
      </c>
      <c s="36" t="s">
        <v>121</v>
      </c>
      <c s="37">
        <v>16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340</v>
      </c>
      <c>
        <f>(M171*21)/100</f>
      </c>
      <c t="s">
        <v>26</v>
      </c>
    </row>
    <row r="172" spans="1:5" ht="12.75">
      <c r="A172" s="35" t="s">
        <v>54</v>
      </c>
      <c r="E172" s="39" t="s">
        <v>4</v>
      </c>
    </row>
    <row r="173" spans="1:5" ht="12.75">
      <c r="A173" s="35" t="s">
        <v>55</v>
      </c>
      <c r="E173" s="40" t="s">
        <v>4</v>
      </c>
    </row>
    <row r="174" spans="1:5" ht="89.25">
      <c r="A174" t="s">
        <v>56</v>
      </c>
      <c r="E174" s="39" t="s">
        <v>487</v>
      </c>
    </row>
    <row r="175" spans="1:16" ht="12.75">
      <c r="A175" t="s">
        <v>48</v>
      </c>
      <c s="34" t="s">
        <v>154</v>
      </c>
      <c s="34" t="s">
        <v>488</v>
      </c>
      <c s="35" t="s">
        <v>4</v>
      </c>
      <c s="6" t="s">
        <v>489</v>
      </c>
      <c s="36" t="s">
        <v>121</v>
      </c>
      <c s="37">
        <v>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340</v>
      </c>
      <c>
        <f>(M175*21)/100</f>
      </c>
      <c t="s">
        <v>26</v>
      </c>
    </row>
    <row r="176" spans="1:5" ht="12.75">
      <c r="A176" s="35" t="s">
        <v>54</v>
      </c>
      <c r="E176" s="39" t="s">
        <v>4</v>
      </c>
    </row>
    <row r="177" spans="1:5" ht="12.75">
      <c r="A177" s="35" t="s">
        <v>55</v>
      </c>
      <c r="E177" s="40" t="s">
        <v>4</v>
      </c>
    </row>
    <row r="178" spans="1:5" ht="89.25">
      <c r="A178" t="s">
        <v>56</v>
      </c>
      <c r="E178" s="39" t="s">
        <v>490</v>
      </c>
    </row>
    <row r="179" spans="1:16" ht="12.75">
      <c r="A179" t="s">
        <v>48</v>
      </c>
      <c s="34" t="s">
        <v>157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340</v>
      </c>
      <c>
        <f>(M179*21)/100</f>
      </c>
      <c t="s">
        <v>26</v>
      </c>
    </row>
    <row r="180" spans="1:5" ht="12.75">
      <c r="A180" s="35" t="s">
        <v>54</v>
      </c>
      <c r="E180" s="39" t="s">
        <v>4</v>
      </c>
    </row>
    <row r="181" spans="1:5" ht="12.75">
      <c r="A181" s="35" t="s">
        <v>55</v>
      </c>
      <c r="E181" s="40" t="s">
        <v>4</v>
      </c>
    </row>
    <row r="182" spans="1:5" ht="89.25">
      <c r="A182" t="s">
        <v>56</v>
      </c>
      <c r="E182" s="39" t="s">
        <v>493</v>
      </c>
    </row>
    <row r="183" spans="1:16" ht="12.75">
      <c r="A183" t="s">
        <v>48</v>
      </c>
      <c s="34" t="s">
        <v>160</v>
      </c>
      <c s="34" t="s">
        <v>2228</v>
      </c>
      <c s="35" t="s">
        <v>4</v>
      </c>
      <c s="6" t="s">
        <v>2229</v>
      </c>
      <c s="36" t="s">
        <v>102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340</v>
      </c>
      <c>
        <f>(M183*21)/100</f>
      </c>
      <c t="s">
        <v>26</v>
      </c>
    </row>
    <row r="184" spans="1:5" ht="12.75">
      <c r="A184" s="35" t="s">
        <v>54</v>
      </c>
      <c r="E184" s="39" t="s">
        <v>4</v>
      </c>
    </row>
    <row r="185" spans="1:5" ht="12.75">
      <c r="A185" s="35" t="s">
        <v>55</v>
      </c>
      <c r="E185" s="40" t="s">
        <v>4</v>
      </c>
    </row>
    <row r="186" spans="1:5" ht="12.75">
      <c r="A186" t="s">
        <v>56</v>
      </c>
      <c r="E186" s="39" t="s">
        <v>1473</v>
      </c>
    </row>
    <row r="187" spans="1:16" ht="12.75">
      <c r="A187" t="s">
        <v>48</v>
      </c>
      <c s="34" t="s">
        <v>163</v>
      </c>
      <c s="34" t="s">
        <v>2124</v>
      </c>
      <c s="35" t="s">
        <v>4</v>
      </c>
      <c s="6" t="s">
        <v>2230</v>
      </c>
      <c s="36" t="s">
        <v>541</v>
      </c>
      <c s="37">
        <v>1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340</v>
      </c>
      <c>
        <f>(M187*21)/100</f>
      </c>
      <c t="s">
        <v>26</v>
      </c>
    </row>
    <row r="188" spans="1:5" ht="12.75">
      <c r="A188" s="35" t="s">
        <v>54</v>
      </c>
      <c r="E188" s="39" t="s">
        <v>4</v>
      </c>
    </row>
    <row r="189" spans="1:5" ht="12.75">
      <c r="A189" s="35" t="s">
        <v>55</v>
      </c>
      <c r="E189" s="40" t="s">
        <v>4</v>
      </c>
    </row>
    <row r="190" spans="1:5" ht="25.5">
      <c r="A190" t="s">
        <v>56</v>
      </c>
      <c r="E190" s="39" t="s">
        <v>2231</v>
      </c>
    </row>
    <row r="191" spans="1:16" ht="12.75">
      <c r="A191" t="s">
        <v>48</v>
      </c>
      <c s="34" t="s">
        <v>165</v>
      </c>
      <c s="34" t="s">
        <v>2127</v>
      </c>
      <c s="35" t="s">
        <v>4</v>
      </c>
      <c s="6" t="s">
        <v>2232</v>
      </c>
      <c s="36" t="s">
        <v>541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340</v>
      </c>
      <c>
        <f>(M191*21)/100</f>
      </c>
      <c t="s">
        <v>26</v>
      </c>
    </row>
    <row r="192" spans="1:5" ht="12.75">
      <c r="A192" s="35" t="s">
        <v>54</v>
      </c>
      <c r="E192" s="39" t="s">
        <v>4</v>
      </c>
    </row>
    <row r="193" spans="1:5" ht="12.75">
      <c r="A193" s="35" t="s">
        <v>55</v>
      </c>
      <c r="E193" s="40" t="s">
        <v>4</v>
      </c>
    </row>
    <row r="194" spans="1:5" ht="12.75">
      <c r="A194" t="s">
        <v>56</v>
      </c>
      <c r="E194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COUNTIFS(L8:L152,"=0",A8:A152,"P")+COUNTIFS(L8:L152,"",A8:A152,"P")+SUM(Q8:Q152)</f>
      </c>
    </row>
    <row r="8" spans="1:13" ht="12.75">
      <c r="A8" t="s">
        <v>43</v>
      </c>
      <c r="C8" s="28" t="s">
        <v>244</v>
      </c>
      <c r="E8" s="30" t="s">
        <v>243</v>
      </c>
      <c r="J8" s="29">
        <f>0+J9+J38+J151</f>
      </c>
      <c s="29">
        <f>0+K9+K38+K151</f>
      </c>
      <c s="29">
        <f>0+L9+L38+L151</f>
      </c>
      <c s="29">
        <f>0+M9+M38+M151</f>
      </c>
    </row>
    <row r="9" spans="1:13" ht="12.75">
      <c r="A9" t="s">
        <v>45</v>
      </c>
      <c r="C9" s="31" t="s">
        <v>179</v>
      </c>
      <c r="E9" s="33" t="s">
        <v>180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245</v>
      </c>
      <c s="35" t="s">
        <v>4</v>
      </c>
      <c s="6" t="s">
        <v>182</v>
      </c>
      <c s="36" t="s">
        <v>52</v>
      </c>
      <c s="37">
        <v>336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183</v>
      </c>
      <c s="35" t="s">
        <v>4</v>
      </c>
      <c s="6" t="s">
        <v>184</v>
      </c>
      <c s="36" t="s">
        <v>61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185</v>
      </c>
      <c s="35" t="s">
        <v>4</v>
      </c>
      <c s="6" t="s">
        <v>58</v>
      </c>
      <c s="36" t="s">
        <v>52</v>
      </c>
      <c s="37">
        <v>336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246</v>
      </c>
      <c s="35" t="s">
        <v>4</v>
      </c>
      <c s="6" t="s">
        <v>247</v>
      </c>
      <c s="36" t="s">
        <v>102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248</v>
      </c>
      <c s="35" t="s">
        <v>4</v>
      </c>
      <c s="6" t="s">
        <v>249</v>
      </c>
      <c s="36" t="s">
        <v>102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186</v>
      </c>
      <c s="35" t="s">
        <v>4</v>
      </c>
      <c s="6" t="s">
        <v>187</v>
      </c>
      <c s="36" t="s">
        <v>61</v>
      </c>
      <c s="37">
        <v>600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188</v>
      </c>
      <c s="35" t="s">
        <v>4</v>
      </c>
      <c s="6" t="s">
        <v>189</v>
      </c>
      <c s="36" t="s">
        <v>61</v>
      </c>
      <c s="37">
        <v>1200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3" ht="12.75">
      <c r="A38" t="s">
        <v>45</v>
      </c>
      <c r="C38" s="31" t="s">
        <v>26</v>
      </c>
      <c r="E38" s="33" t="s">
        <v>190</v>
      </c>
      <c r="J38" s="32">
        <f>0</f>
      </c>
      <c s="32">
        <f>0</f>
      </c>
      <c s="32">
        <f>0+L39+L43+L47+L51+L55+L59+L63+L67+L71+L75+L79+L83+L87+L91+L95+L99+L103+L107+L111+L115+L119+L123+L127+L131+L135+L139+L143+L147</f>
      </c>
      <c s="32">
        <f>0+M39+M43+M47+M51+M55+M59+M63+M67+M71+M75+M79+M83+M87+M91+M95+M99+M103+M107+M111+M115+M119+M123+M127+M131+M135+M139+M143+M147</f>
      </c>
    </row>
    <row r="39" spans="1:16" ht="12.75">
      <c r="A39" t="s">
        <v>48</v>
      </c>
      <c s="34" t="s">
        <v>75</v>
      </c>
      <c s="34" t="s">
        <v>250</v>
      </c>
      <c s="35" t="s">
        <v>4</v>
      </c>
      <c s="6" t="s">
        <v>251</v>
      </c>
      <c s="36" t="s">
        <v>252</v>
      </c>
      <c s="37">
        <v>238.8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12.75">
      <c r="A42" t="s">
        <v>56</v>
      </c>
      <c r="E42" s="39" t="s">
        <v>4</v>
      </c>
    </row>
    <row r="43" spans="1:16" ht="12.75">
      <c r="A43" t="s">
        <v>48</v>
      </c>
      <c s="34" t="s">
        <v>79</v>
      </c>
      <c s="34" t="s">
        <v>253</v>
      </c>
      <c s="35" t="s">
        <v>4</v>
      </c>
      <c s="6" t="s">
        <v>254</v>
      </c>
      <c s="36" t="s">
        <v>252</v>
      </c>
      <c s="37">
        <v>577.2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2.75">
      <c r="A46" t="s">
        <v>56</v>
      </c>
      <c r="E46" s="39" t="s">
        <v>4</v>
      </c>
    </row>
    <row r="47" spans="1:16" ht="12.75">
      <c r="A47" t="s">
        <v>48</v>
      </c>
      <c s="34" t="s">
        <v>84</v>
      </c>
      <c s="34" t="s">
        <v>255</v>
      </c>
      <c s="35" t="s">
        <v>4</v>
      </c>
      <c s="6" t="s">
        <v>256</v>
      </c>
      <c s="36" t="s">
        <v>61</v>
      </c>
      <c s="37">
        <v>12800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2.75">
      <c r="A50" t="s">
        <v>56</v>
      </c>
      <c r="E50" s="39" t="s">
        <v>4</v>
      </c>
    </row>
    <row r="51" spans="1:16" ht="12.75">
      <c r="A51" t="s">
        <v>48</v>
      </c>
      <c s="34" t="s">
        <v>87</v>
      </c>
      <c s="34" t="s">
        <v>257</v>
      </c>
      <c s="35" t="s">
        <v>4</v>
      </c>
      <c s="6" t="s">
        <v>258</v>
      </c>
      <c s="36" t="s">
        <v>102</v>
      </c>
      <c s="37">
        <v>16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12.75">
      <c r="A54" t="s">
        <v>56</v>
      </c>
      <c r="E54" s="39" t="s">
        <v>4</v>
      </c>
    </row>
    <row r="55" spans="1:16" ht="12.75">
      <c r="A55" t="s">
        <v>48</v>
      </c>
      <c s="34" t="s">
        <v>90</v>
      </c>
      <c s="34" t="s">
        <v>259</v>
      </c>
      <c s="35" t="s">
        <v>4</v>
      </c>
      <c s="6" t="s">
        <v>260</v>
      </c>
      <c s="36" t="s">
        <v>102</v>
      </c>
      <c s="37">
        <v>14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2.75">
      <c r="A58" t="s">
        <v>56</v>
      </c>
      <c r="E58" s="39" t="s">
        <v>4</v>
      </c>
    </row>
    <row r="59" spans="1:16" ht="12.75">
      <c r="A59" t="s">
        <v>48</v>
      </c>
      <c s="34" t="s">
        <v>93</v>
      </c>
      <c s="34" t="s">
        <v>261</v>
      </c>
      <c s="35" t="s">
        <v>4</v>
      </c>
      <c s="6" t="s">
        <v>262</v>
      </c>
      <c s="36" t="s">
        <v>61</v>
      </c>
      <c s="37">
        <v>6700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4</v>
      </c>
    </row>
    <row r="61" spans="1:5" ht="12.75">
      <c r="A61" s="35" t="s">
        <v>55</v>
      </c>
      <c r="E61" s="40" t="s">
        <v>4</v>
      </c>
    </row>
    <row r="62" spans="1:5" ht="12.75">
      <c r="A62" t="s">
        <v>56</v>
      </c>
      <c r="E62" s="39" t="s">
        <v>4</v>
      </c>
    </row>
    <row r="63" spans="1:16" ht="12.75">
      <c r="A63" t="s">
        <v>48</v>
      </c>
      <c s="34" t="s">
        <v>95</v>
      </c>
      <c s="34" t="s">
        <v>263</v>
      </c>
      <c s="35" t="s">
        <v>4</v>
      </c>
      <c s="6" t="s">
        <v>264</v>
      </c>
      <c s="36" t="s">
        <v>61</v>
      </c>
      <c s="37">
        <v>6700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4</v>
      </c>
    </row>
    <row r="65" spans="1:5" ht="12.75">
      <c r="A65" s="35" t="s">
        <v>55</v>
      </c>
      <c r="E65" s="40" t="s">
        <v>4</v>
      </c>
    </row>
    <row r="66" spans="1:5" ht="12.75">
      <c r="A66" t="s">
        <v>56</v>
      </c>
      <c r="E66" s="39" t="s">
        <v>4</v>
      </c>
    </row>
    <row r="67" spans="1:16" ht="12.75">
      <c r="A67" t="s">
        <v>48</v>
      </c>
      <c s="34" t="s">
        <v>99</v>
      </c>
      <c s="34" t="s">
        <v>265</v>
      </c>
      <c s="35" t="s">
        <v>4</v>
      </c>
      <c s="6" t="s">
        <v>266</v>
      </c>
      <c s="36" t="s">
        <v>61</v>
      </c>
      <c s="37">
        <v>150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4</v>
      </c>
    </row>
    <row r="69" spans="1:5" ht="12.75">
      <c r="A69" s="35" t="s">
        <v>55</v>
      </c>
      <c r="E69" s="40" t="s">
        <v>4</v>
      </c>
    </row>
    <row r="70" spans="1:5" ht="12.75">
      <c r="A70" t="s">
        <v>56</v>
      </c>
      <c r="E70" s="39" t="s">
        <v>4</v>
      </c>
    </row>
    <row r="71" spans="1:16" ht="12.75">
      <c r="A71" t="s">
        <v>48</v>
      </c>
      <c s="34" t="s">
        <v>103</v>
      </c>
      <c s="34" t="s">
        <v>267</v>
      </c>
      <c s="35" t="s">
        <v>4</v>
      </c>
      <c s="6" t="s">
        <v>268</v>
      </c>
      <c s="36" t="s">
        <v>238</v>
      </c>
      <c s="37">
        <v>16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4</v>
      </c>
    </row>
    <row r="73" spans="1:5" ht="12.75">
      <c r="A73" s="35" t="s">
        <v>55</v>
      </c>
      <c r="E73" s="40" t="s">
        <v>4</v>
      </c>
    </row>
    <row r="74" spans="1:5" ht="12.75">
      <c r="A74" t="s">
        <v>56</v>
      </c>
      <c r="E74" s="39" t="s">
        <v>4</v>
      </c>
    </row>
    <row r="75" spans="1:16" ht="12.75">
      <c r="A75" t="s">
        <v>48</v>
      </c>
      <c s="34" t="s">
        <v>106</v>
      </c>
      <c s="34" t="s">
        <v>269</v>
      </c>
      <c s="35" t="s">
        <v>4</v>
      </c>
      <c s="6" t="s">
        <v>270</v>
      </c>
      <c s="36" t="s">
        <v>61</v>
      </c>
      <c s="37">
        <v>6700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4</v>
      </c>
    </row>
    <row r="77" spans="1:5" ht="12.75">
      <c r="A77" s="35" t="s">
        <v>55</v>
      </c>
      <c r="E77" s="40" t="s">
        <v>4</v>
      </c>
    </row>
    <row r="78" spans="1:5" ht="12.75">
      <c r="A78" t="s">
        <v>56</v>
      </c>
      <c r="E78" s="39" t="s">
        <v>4</v>
      </c>
    </row>
    <row r="79" spans="1:16" ht="12.75">
      <c r="A79" t="s">
        <v>48</v>
      </c>
      <c s="34" t="s">
        <v>109</v>
      </c>
      <c s="34" t="s">
        <v>271</v>
      </c>
      <c s="35" t="s">
        <v>4</v>
      </c>
      <c s="6" t="s">
        <v>272</v>
      </c>
      <c s="36" t="s">
        <v>102</v>
      </c>
      <c s="37">
        <v>30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4</v>
      </c>
    </row>
    <row r="81" spans="1:5" ht="12.75">
      <c r="A81" s="35" t="s">
        <v>55</v>
      </c>
      <c r="E81" s="40" t="s">
        <v>4</v>
      </c>
    </row>
    <row r="82" spans="1:5" ht="12.75">
      <c r="A82" t="s">
        <v>56</v>
      </c>
      <c r="E82" s="39" t="s">
        <v>4</v>
      </c>
    </row>
    <row r="83" spans="1:16" ht="12.75">
      <c r="A83" t="s">
        <v>48</v>
      </c>
      <c s="34" t="s">
        <v>112</v>
      </c>
      <c s="34" t="s">
        <v>273</v>
      </c>
      <c s="35" t="s">
        <v>4</v>
      </c>
      <c s="6" t="s">
        <v>274</v>
      </c>
      <c s="36" t="s">
        <v>102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4</v>
      </c>
    </row>
    <row r="85" spans="1:5" ht="12.75">
      <c r="A85" s="35" t="s">
        <v>55</v>
      </c>
      <c r="E85" s="40" t="s">
        <v>4</v>
      </c>
    </row>
    <row r="86" spans="1:5" ht="12.75">
      <c r="A86" t="s">
        <v>56</v>
      </c>
      <c r="E86" s="39" t="s">
        <v>4</v>
      </c>
    </row>
    <row r="87" spans="1:16" ht="12.75">
      <c r="A87" t="s">
        <v>48</v>
      </c>
      <c s="34" t="s">
        <v>115</v>
      </c>
      <c s="34" t="s">
        <v>275</v>
      </c>
      <c s="35" t="s">
        <v>4</v>
      </c>
      <c s="6" t="s">
        <v>276</v>
      </c>
      <c s="36" t="s">
        <v>102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4</v>
      </c>
    </row>
    <row r="89" spans="1:5" ht="12.75">
      <c r="A89" s="35" t="s">
        <v>55</v>
      </c>
      <c r="E89" s="40" t="s">
        <v>4</v>
      </c>
    </row>
    <row r="90" spans="1:5" ht="12.75">
      <c r="A90" t="s">
        <v>56</v>
      </c>
      <c r="E90" s="39" t="s">
        <v>4</v>
      </c>
    </row>
    <row r="91" spans="1:16" ht="12.75">
      <c r="A91" t="s">
        <v>48</v>
      </c>
      <c s="34" t="s">
        <v>118</v>
      </c>
      <c s="34" t="s">
        <v>277</v>
      </c>
      <c s="35" t="s">
        <v>4</v>
      </c>
      <c s="6" t="s">
        <v>278</v>
      </c>
      <c s="36" t="s">
        <v>102</v>
      </c>
      <c s="37">
        <v>32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4</v>
      </c>
    </row>
    <row r="93" spans="1:5" ht="12.75">
      <c r="A93" s="35" t="s">
        <v>55</v>
      </c>
      <c r="E93" s="40" t="s">
        <v>4</v>
      </c>
    </row>
    <row r="94" spans="1:5" ht="12.75">
      <c r="A94" t="s">
        <v>56</v>
      </c>
      <c r="E94" s="39" t="s">
        <v>4</v>
      </c>
    </row>
    <row r="95" spans="1:16" ht="12.75">
      <c r="A95" t="s">
        <v>48</v>
      </c>
      <c s="34" t="s">
        <v>122</v>
      </c>
      <c s="34" t="s">
        <v>279</v>
      </c>
      <c s="35" t="s">
        <v>4</v>
      </c>
      <c s="6" t="s">
        <v>280</v>
      </c>
      <c s="36" t="s">
        <v>102</v>
      </c>
      <c s="37">
        <v>18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4</v>
      </c>
    </row>
    <row r="97" spans="1:5" ht="12.75">
      <c r="A97" s="35" t="s">
        <v>55</v>
      </c>
      <c r="E97" s="40" t="s">
        <v>4</v>
      </c>
    </row>
    <row r="98" spans="1:5" ht="12.75">
      <c r="A98" t="s">
        <v>56</v>
      </c>
      <c r="E98" s="39" t="s">
        <v>4</v>
      </c>
    </row>
    <row r="99" spans="1:16" ht="12.75">
      <c r="A99" t="s">
        <v>48</v>
      </c>
      <c s="34" t="s">
        <v>127</v>
      </c>
      <c s="34" t="s">
        <v>281</v>
      </c>
      <c s="35" t="s">
        <v>4</v>
      </c>
      <c s="6" t="s">
        <v>282</v>
      </c>
      <c s="36" t="s">
        <v>102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12.75">
      <c r="A100" s="35" t="s">
        <v>54</v>
      </c>
      <c r="E100" s="39" t="s">
        <v>4</v>
      </c>
    </row>
    <row r="101" spans="1:5" ht="12.75">
      <c r="A101" s="35" t="s">
        <v>55</v>
      </c>
      <c r="E101" s="40" t="s">
        <v>4</v>
      </c>
    </row>
    <row r="102" spans="1:5" ht="12.75">
      <c r="A102" t="s">
        <v>56</v>
      </c>
      <c r="E102" s="39" t="s">
        <v>4</v>
      </c>
    </row>
    <row r="103" spans="1:16" ht="12.75">
      <c r="A103" t="s">
        <v>48</v>
      </c>
      <c s="34" t="s">
        <v>128</v>
      </c>
      <c s="34" t="s">
        <v>283</v>
      </c>
      <c s="35" t="s">
        <v>4</v>
      </c>
      <c s="6" t="s">
        <v>284</v>
      </c>
      <c s="36" t="s">
        <v>102</v>
      </c>
      <c s="37">
        <v>44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26</v>
      </c>
    </row>
    <row r="104" spans="1:5" ht="12.75">
      <c r="A104" s="35" t="s">
        <v>54</v>
      </c>
      <c r="E104" s="39" t="s">
        <v>4</v>
      </c>
    </row>
    <row r="105" spans="1:5" ht="12.75">
      <c r="A105" s="35" t="s">
        <v>55</v>
      </c>
      <c r="E105" s="40" t="s">
        <v>4</v>
      </c>
    </row>
    <row r="106" spans="1:5" ht="12.75">
      <c r="A106" t="s">
        <v>56</v>
      </c>
      <c r="E106" s="39" t="s">
        <v>4</v>
      </c>
    </row>
    <row r="107" spans="1:16" ht="12.75">
      <c r="A107" t="s">
        <v>48</v>
      </c>
      <c s="34" t="s">
        <v>129</v>
      </c>
      <c s="34" t="s">
        <v>285</v>
      </c>
      <c s="35" t="s">
        <v>4</v>
      </c>
      <c s="6" t="s">
        <v>286</v>
      </c>
      <c s="36" t="s">
        <v>102</v>
      </c>
      <c s="37">
        <v>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26</v>
      </c>
    </row>
    <row r="108" spans="1:5" ht="12.75">
      <c r="A108" s="35" t="s">
        <v>54</v>
      </c>
      <c r="E108" s="39" t="s">
        <v>4</v>
      </c>
    </row>
    <row r="109" spans="1:5" ht="12.75">
      <c r="A109" s="35" t="s">
        <v>55</v>
      </c>
      <c r="E109" s="40" t="s">
        <v>4</v>
      </c>
    </row>
    <row r="110" spans="1:5" ht="12.75">
      <c r="A110" t="s">
        <v>56</v>
      </c>
      <c r="E110" s="39" t="s">
        <v>4</v>
      </c>
    </row>
    <row r="111" spans="1:16" ht="12.75">
      <c r="A111" t="s">
        <v>48</v>
      </c>
      <c s="34" t="s">
        <v>130</v>
      </c>
      <c s="34" t="s">
        <v>287</v>
      </c>
      <c s="35" t="s">
        <v>4</v>
      </c>
      <c s="6" t="s">
        <v>288</v>
      </c>
      <c s="36" t="s">
        <v>102</v>
      </c>
      <c s="37">
        <v>42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</v>
      </c>
    </row>
    <row r="114" spans="1:5" ht="12.75">
      <c r="A114" t="s">
        <v>56</v>
      </c>
      <c r="E114" s="39" t="s">
        <v>4</v>
      </c>
    </row>
    <row r="115" spans="1:16" ht="12.75">
      <c r="A115" t="s">
        <v>48</v>
      </c>
      <c s="34" t="s">
        <v>131</v>
      </c>
      <c s="34" t="s">
        <v>289</v>
      </c>
      <c s="35" t="s">
        <v>4</v>
      </c>
      <c s="6" t="s">
        <v>290</v>
      </c>
      <c s="36" t="s">
        <v>102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2.75">
      <c r="A118" t="s">
        <v>56</v>
      </c>
      <c r="E118" s="39" t="s">
        <v>4</v>
      </c>
    </row>
    <row r="119" spans="1:16" ht="12.75">
      <c r="A119" t="s">
        <v>48</v>
      </c>
      <c s="34" t="s">
        <v>132</v>
      </c>
      <c s="34" t="s">
        <v>291</v>
      </c>
      <c s="35" t="s">
        <v>4</v>
      </c>
      <c s="6" t="s">
        <v>292</v>
      </c>
      <c s="36" t="s">
        <v>102</v>
      </c>
      <c s="37">
        <v>10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2.75">
      <c r="A122" t="s">
        <v>56</v>
      </c>
      <c r="E122" s="39" t="s">
        <v>4</v>
      </c>
    </row>
    <row r="123" spans="1:16" ht="12.75">
      <c r="A123" t="s">
        <v>48</v>
      </c>
      <c s="34" t="s">
        <v>133</v>
      </c>
      <c s="34" t="s">
        <v>293</v>
      </c>
      <c s="35" t="s">
        <v>4</v>
      </c>
      <c s="6" t="s">
        <v>294</v>
      </c>
      <c s="36" t="s">
        <v>102</v>
      </c>
      <c s="37">
        <v>18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53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</v>
      </c>
    </row>
    <row r="127" spans="1:16" ht="12.75">
      <c r="A127" t="s">
        <v>48</v>
      </c>
      <c s="34" t="s">
        <v>135</v>
      </c>
      <c s="34" t="s">
        <v>295</v>
      </c>
      <c s="35" t="s">
        <v>4</v>
      </c>
      <c s="6" t="s">
        <v>296</v>
      </c>
      <c s="36" t="s">
        <v>102</v>
      </c>
      <c s="37">
        <v>3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53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</v>
      </c>
    </row>
    <row r="131" spans="1:16" ht="12.75">
      <c r="A131" t="s">
        <v>48</v>
      </c>
      <c s="34" t="s">
        <v>136</v>
      </c>
      <c s="34" t="s">
        <v>297</v>
      </c>
      <c s="35" t="s">
        <v>4</v>
      </c>
      <c s="6" t="s">
        <v>298</v>
      </c>
      <c s="36" t="s">
        <v>102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53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</v>
      </c>
    </row>
    <row r="134" spans="1:5" ht="12.75">
      <c r="A134" t="s">
        <v>56</v>
      </c>
      <c r="E134" s="39" t="s">
        <v>4</v>
      </c>
    </row>
    <row r="135" spans="1:16" ht="12.75">
      <c r="A135" t="s">
        <v>48</v>
      </c>
      <c s="34" t="s">
        <v>138</v>
      </c>
      <c s="34" t="s">
        <v>299</v>
      </c>
      <c s="35" t="s">
        <v>4</v>
      </c>
      <c s="6" t="s">
        <v>300</v>
      </c>
      <c s="36" t="s">
        <v>102</v>
      </c>
      <c s="37">
        <v>3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53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2.75">
      <c r="A138" t="s">
        <v>56</v>
      </c>
      <c r="E138" s="39" t="s">
        <v>4</v>
      </c>
    </row>
    <row r="139" spans="1:16" ht="12.75">
      <c r="A139" t="s">
        <v>48</v>
      </c>
      <c s="34" t="s">
        <v>139</v>
      </c>
      <c s="34" t="s">
        <v>301</v>
      </c>
      <c s="35" t="s">
        <v>4</v>
      </c>
      <c s="6" t="s">
        <v>302</v>
      </c>
      <c s="36" t="s">
        <v>102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53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12.75">
      <c r="A142" t="s">
        <v>56</v>
      </c>
      <c r="E142" s="39" t="s">
        <v>4</v>
      </c>
    </row>
    <row r="143" spans="1:16" ht="12.75">
      <c r="A143" t="s">
        <v>48</v>
      </c>
      <c s="34" t="s">
        <v>140</v>
      </c>
      <c s="34" t="s">
        <v>303</v>
      </c>
      <c s="35" t="s">
        <v>4</v>
      </c>
      <c s="6" t="s">
        <v>304</v>
      </c>
      <c s="36" t="s">
        <v>305</v>
      </c>
      <c s="37">
        <v>432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53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2.75">
      <c r="A146" t="s">
        <v>56</v>
      </c>
      <c r="E146" s="39" t="s">
        <v>4</v>
      </c>
    </row>
    <row r="147" spans="1:16" ht="12.75">
      <c r="A147" t="s">
        <v>48</v>
      </c>
      <c s="34" t="s">
        <v>142</v>
      </c>
      <c s="34" t="s">
        <v>306</v>
      </c>
      <c s="35" t="s">
        <v>4</v>
      </c>
      <c s="6" t="s">
        <v>307</v>
      </c>
      <c s="36" t="s">
        <v>102</v>
      </c>
      <c s="37">
        <v>72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53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2.75">
      <c r="A150" t="s">
        <v>56</v>
      </c>
      <c r="E150" s="39" t="s">
        <v>4</v>
      </c>
    </row>
    <row r="151" spans="1:13" ht="12.75">
      <c r="A151" t="s">
        <v>45</v>
      </c>
      <c r="C151" s="31" t="s">
        <v>25</v>
      </c>
      <c r="E151" s="33" t="s">
        <v>308</v>
      </c>
      <c r="J151" s="32">
        <f>0</f>
      </c>
      <c s="32">
        <f>0</f>
      </c>
      <c s="32">
        <f>0+L152</f>
      </c>
      <c s="32">
        <f>0+M152</f>
      </c>
    </row>
    <row r="152" spans="1:16" ht="12.75">
      <c r="A152" t="s">
        <v>48</v>
      </c>
      <c s="34" t="s">
        <v>144</v>
      </c>
      <c s="34" t="s">
        <v>309</v>
      </c>
      <c s="35" t="s">
        <v>4</v>
      </c>
      <c s="6" t="s">
        <v>310</v>
      </c>
      <c s="36" t="s">
        <v>61</v>
      </c>
      <c s="37">
        <v>85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53</v>
      </c>
      <c>
        <f>(M152*21)/100</f>
      </c>
      <c t="s">
        <v>26</v>
      </c>
    </row>
    <row r="153" spans="1:5" ht="12.75">
      <c r="A153" s="35" t="s">
        <v>54</v>
      </c>
      <c r="E153" s="39" t="s">
        <v>4</v>
      </c>
    </row>
    <row r="154" spans="1:5" ht="12.75">
      <c r="A154" s="35" t="s">
        <v>55</v>
      </c>
      <c r="E154" s="40" t="s">
        <v>4</v>
      </c>
    </row>
    <row r="155" spans="1:5" ht="12.75">
      <c r="A155" t="s">
        <v>56</v>
      </c>
      <c r="E15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2235</v>
      </c>
      <c r="E8" s="30" t="s">
        <v>2234</v>
      </c>
      <c r="J8" s="29">
        <f>0+J9+J18+J27+J44+J57</f>
      </c>
      <c s="29">
        <f>0+K9+K18+K27+K44+K57</f>
      </c>
      <c s="29">
        <f>0+L9+L18+L27+L44+L57</f>
      </c>
      <c s="29">
        <f>0+M9+M18+M27+M44+M57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79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84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2236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2237</v>
      </c>
      <c s="35" t="s">
        <v>4</v>
      </c>
      <c s="6" t="s">
        <v>2238</v>
      </c>
      <c s="36" t="s">
        <v>61</v>
      </c>
      <c s="37">
        <v>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2239</v>
      </c>
    </row>
    <row r="23" spans="1:16" ht="25.5">
      <c r="A23" t="s">
        <v>48</v>
      </c>
      <c s="34" t="s">
        <v>26</v>
      </c>
      <c s="34" t="s">
        <v>2148</v>
      </c>
      <c s="35" t="s">
        <v>4</v>
      </c>
      <c s="6" t="s">
        <v>2149</v>
      </c>
      <c s="36" t="s">
        <v>102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2161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100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2240</v>
      </c>
      <c s="35" t="s">
        <v>4</v>
      </c>
      <c s="6" t="s">
        <v>2241</v>
      </c>
      <c s="36" t="s">
        <v>61</v>
      </c>
      <c s="37">
        <v>100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25.5">
      <c r="A36" t="s">
        <v>48</v>
      </c>
      <c s="34" t="s">
        <v>62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102">
      <c r="A39" t="s">
        <v>56</v>
      </c>
      <c r="E39" s="39" t="s">
        <v>2171</v>
      </c>
    </row>
    <row r="40" spans="1:16" ht="12.75">
      <c r="A40" t="s">
        <v>48</v>
      </c>
      <c s="34" t="s">
        <v>66</v>
      </c>
      <c s="34" t="s">
        <v>2099</v>
      </c>
      <c s="35" t="s">
        <v>4</v>
      </c>
      <c s="6" t="s">
        <v>2177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89.25">
      <c r="A43" t="s">
        <v>56</v>
      </c>
      <c r="E43" s="39" t="s">
        <v>2178</v>
      </c>
    </row>
    <row r="44" spans="1:13" ht="12.75">
      <c r="A44" t="s">
        <v>45</v>
      </c>
      <c r="C44" s="31" t="s">
        <v>2181</v>
      </c>
      <c r="E44" s="33" t="s">
        <v>2182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48</v>
      </c>
      <c s="34" t="s">
        <v>69</v>
      </c>
      <c s="34" t="s">
        <v>2242</v>
      </c>
      <c s="35" t="s">
        <v>4</v>
      </c>
      <c s="6" t="s">
        <v>2243</v>
      </c>
      <c s="36" t="s">
        <v>102</v>
      </c>
      <c s="37">
        <v>15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340</v>
      </c>
      <c>
        <f>(M45*21)/100</f>
      </c>
      <c t="s">
        <v>26</v>
      </c>
    </row>
    <row r="46" spans="1:5" ht="12.75">
      <c r="A46" s="35" t="s">
        <v>54</v>
      </c>
      <c r="E46" s="39" t="s">
        <v>4</v>
      </c>
    </row>
    <row r="47" spans="1:5" ht="12.75">
      <c r="A47" s="35" t="s">
        <v>55</v>
      </c>
      <c r="E47" s="40" t="s">
        <v>4</v>
      </c>
    </row>
    <row r="48" spans="1:5" ht="89.25">
      <c r="A48" t="s">
        <v>56</v>
      </c>
      <c r="E48" s="39" t="s">
        <v>1586</v>
      </c>
    </row>
    <row r="49" spans="1:16" ht="12.75">
      <c r="A49" t="s">
        <v>48</v>
      </c>
      <c s="34" t="s">
        <v>72</v>
      </c>
      <c s="34" t="s">
        <v>2185</v>
      </c>
      <c s="35" t="s">
        <v>4</v>
      </c>
      <c s="6" t="s">
        <v>2186</v>
      </c>
      <c s="36" t="s">
        <v>102</v>
      </c>
      <c s="37">
        <v>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340</v>
      </c>
      <c>
        <f>(M49*21)/100</f>
      </c>
      <c t="s">
        <v>26</v>
      </c>
    </row>
    <row r="50" spans="1:5" ht="12.75">
      <c r="A50" s="35" t="s">
        <v>54</v>
      </c>
      <c r="E50" s="39" t="s">
        <v>4</v>
      </c>
    </row>
    <row r="51" spans="1:5" ht="12.75">
      <c r="A51" s="35" t="s">
        <v>55</v>
      </c>
      <c r="E51" s="40" t="s">
        <v>4</v>
      </c>
    </row>
    <row r="52" spans="1:5" ht="89.25">
      <c r="A52" t="s">
        <v>56</v>
      </c>
      <c r="E52" s="39" t="s">
        <v>2187</v>
      </c>
    </row>
    <row r="53" spans="1:16" ht="12.75">
      <c r="A53" t="s">
        <v>48</v>
      </c>
      <c s="34" t="s">
        <v>75</v>
      </c>
      <c s="34" t="s">
        <v>2218</v>
      </c>
      <c s="35" t="s">
        <v>4</v>
      </c>
      <c s="6" t="s">
        <v>2219</v>
      </c>
      <c s="36" t="s">
        <v>61</v>
      </c>
      <c s="37">
        <v>100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114.75">
      <c r="A56" t="s">
        <v>56</v>
      </c>
      <c r="E56" s="39" t="s">
        <v>2220</v>
      </c>
    </row>
    <row r="57" spans="1:13" ht="12.75">
      <c r="A57" t="s">
        <v>45</v>
      </c>
      <c r="C57" s="31" t="s">
        <v>2107</v>
      </c>
      <c r="E57" s="33" t="s">
        <v>2108</v>
      </c>
      <c r="J57" s="32">
        <f>0</f>
      </c>
      <c s="32">
        <f>0</f>
      </c>
      <c s="32">
        <f>0+L58+L62+L66+L70+L74+L78+L82+L86+L90</f>
      </c>
      <c s="32">
        <f>0+M58+M62+M66+M70+M74+M78+M82+M86+M90</f>
      </c>
    </row>
    <row r="58" spans="1:16" ht="25.5">
      <c r="A58" t="s">
        <v>48</v>
      </c>
      <c s="34" t="s">
        <v>87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340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14.75">
      <c r="A61" t="s">
        <v>56</v>
      </c>
      <c r="E61" s="39" t="s">
        <v>2223</v>
      </c>
    </row>
    <row r="62" spans="1:16" ht="25.5">
      <c r="A62" t="s">
        <v>48</v>
      </c>
      <c s="34" t="s">
        <v>90</v>
      </c>
      <c s="34" t="s">
        <v>2112</v>
      </c>
      <c s="35" t="s">
        <v>4</v>
      </c>
      <c s="6" t="s">
        <v>2224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340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89.25">
      <c r="A65" t="s">
        <v>56</v>
      </c>
      <c r="E65" s="39" t="s">
        <v>2225</v>
      </c>
    </row>
    <row r="66" spans="1:16" ht="12.75">
      <c r="A66" t="s">
        <v>48</v>
      </c>
      <c s="34" t="s">
        <v>93</v>
      </c>
      <c s="34" t="s">
        <v>2115</v>
      </c>
      <c s="35" t="s">
        <v>4</v>
      </c>
      <c s="6" t="s">
        <v>2226</v>
      </c>
      <c s="36" t="s">
        <v>121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340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2227</v>
      </c>
    </row>
    <row r="70" spans="1:16" ht="12.75">
      <c r="A70" t="s">
        <v>48</v>
      </c>
      <c s="34" t="s">
        <v>95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340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487</v>
      </c>
    </row>
    <row r="74" spans="1:16" ht="12.75">
      <c r="A74" t="s">
        <v>48</v>
      </c>
      <c s="34" t="s">
        <v>99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490</v>
      </c>
    </row>
    <row r="78" spans="1:16" ht="12.75">
      <c r="A78" t="s">
        <v>48</v>
      </c>
      <c s="34" t="s">
        <v>103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493</v>
      </c>
    </row>
    <row r="82" spans="1:16" ht="12.75">
      <c r="A82" t="s">
        <v>48</v>
      </c>
      <c s="34" t="s">
        <v>106</v>
      </c>
      <c s="34" t="s">
        <v>2244</v>
      </c>
      <c s="35" t="s">
        <v>4</v>
      </c>
      <c s="6" t="s">
        <v>2229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1473</v>
      </c>
    </row>
    <row r="86" spans="1:16" ht="12.75">
      <c r="A86" t="s">
        <v>48</v>
      </c>
      <c s="34" t="s">
        <v>109</v>
      </c>
      <c s="34" t="s">
        <v>2245</v>
      </c>
      <c s="35" t="s">
        <v>4</v>
      </c>
      <c s="6" t="s">
        <v>2230</v>
      </c>
      <c s="36" t="s">
        <v>541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25.5">
      <c r="A89" t="s">
        <v>56</v>
      </c>
      <c r="E89" s="39" t="s">
        <v>2231</v>
      </c>
    </row>
    <row r="90" spans="1:16" ht="12.75">
      <c r="A90" t="s">
        <v>48</v>
      </c>
      <c s="34" t="s">
        <v>112</v>
      </c>
      <c s="34" t="s">
        <v>2246</v>
      </c>
      <c s="35" t="s">
        <v>4</v>
      </c>
      <c s="6" t="s">
        <v>2232</v>
      </c>
      <c s="36" t="s">
        <v>541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2249</v>
      </c>
      <c r="E8" s="30" t="s">
        <v>2248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2236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2250</v>
      </c>
      <c s="35" t="s">
        <v>4</v>
      </c>
      <c s="6" t="s">
        <v>2251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2239</v>
      </c>
    </row>
    <row r="23" spans="1:16" ht="12.75">
      <c r="A23" t="s">
        <v>48</v>
      </c>
      <c s="34" t="s">
        <v>26</v>
      </c>
      <c s="34" t="s">
        <v>2085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2252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2240</v>
      </c>
      <c s="35" t="s">
        <v>4</v>
      </c>
      <c s="6" t="s">
        <v>2241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2253</v>
      </c>
      <c s="36" t="s">
        <v>61</v>
      </c>
      <c s="37">
        <v>500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2171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2172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2171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2177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2178</v>
      </c>
    </row>
    <row r="52" spans="1:13" ht="12.75">
      <c r="A52" t="s">
        <v>45</v>
      </c>
      <c r="C52" s="31" t="s">
        <v>2181</v>
      </c>
      <c r="E52" s="33" t="s">
        <v>2182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2242</v>
      </c>
      <c s="35" t="s">
        <v>4</v>
      </c>
      <c s="6" t="s">
        <v>2243</v>
      </c>
      <c s="36" t="s">
        <v>102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2185</v>
      </c>
      <c s="35" t="s">
        <v>4</v>
      </c>
      <c s="6" t="s">
        <v>2186</v>
      </c>
      <c s="36" t="s">
        <v>102</v>
      </c>
      <c s="37">
        <v>12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2187</v>
      </c>
    </row>
    <row r="61" spans="1:16" ht="12.75">
      <c r="A61" t="s">
        <v>48</v>
      </c>
      <c s="34" t="s">
        <v>87</v>
      </c>
      <c s="34" t="s">
        <v>2188</v>
      </c>
      <c s="35" t="s">
        <v>4</v>
      </c>
      <c s="6" t="s">
        <v>2189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2190</v>
      </c>
      <c s="35" t="s">
        <v>4</v>
      </c>
      <c s="6" t="s">
        <v>2191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2218</v>
      </c>
      <c s="35" t="s">
        <v>4</v>
      </c>
      <c s="6" t="s">
        <v>2219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2220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2254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2223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2224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2225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2226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2227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2228</v>
      </c>
      <c s="35" t="s">
        <v>4</v>
      </c>
      <c s="6" t="s">
        <v>2229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2124</v>
      </c>
      <c s="35" t="s">
        <v>4</v>
      </c>
      <c s="6" t="s">
        <v>2230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2231</v>
      </c>
    </row>
    <row r="106" spans="1:16" ht="12.75">
      <c r="A106" t="s">
        <v>48</v>
      </c>
      <c s="34" t="s">
        <v>128</v>
      </c>
      <c s="34" t="s">
        <v>2127</v>
      </c>
      <c s="35" t="s">
        <v>4</v>
      </c>
      <c s="6" t="s">
        <v>2232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2257</v>
      </c>
      <c r="E8" s="30" t="s">
        <v>2256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2236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2250</v>
      </c>
      <c s="35" t="s">
        <v>4</v>
      </c>
      <c s="6" t="s">
        <v>2251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2239</v>
      </c>
    </row>
    <row r="23" spans="1:16" ht="12.75">
      <c r="A23" t="s">
        <v>48</v>
      </c>
      <c s="34" t="s">
        <v>26</v>
      </c>
      <c s="34" t="s">
        <v>2085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2252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2240</v>
      </c>
      <c s="35" t="s">
        <v>4</v>
      </c>
      <c s="6" t="s">
        <v>2241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2253</v>
      </c>
      <c s="36" t="s">
        <v>61</v>
      </c>
      <c s="37">
        <v>600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2171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2172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2171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2177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2178</v>
      </c>
    </row>
    <row r="52" spans="1:13" ht="12.75">
      <c r="A52" t="s">
        <v>45</v>
      </c>
      <c r="C52" s="31" t="s">
        <v>2181</v>
      </c>
      <c r="E52" s="33" t="s">
        <v>2182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2242</v>
      </c>
      <c s="35" t="s">
        <v>4</v>
      </c>
      <c s="6" t="s">
        <v>2243</v>
      </c>
      <c s="36" t="s">
        <v>102</v>
      </c>
      <c s="37">
        <v>11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2185</v>
      </c>
      <c s="35" t="s">
        <v>4</v>
      </c>
      <c s="6" t="s">
        <v>2186</v>
      </c>
      <c s="36" t="s">
        <v>102</v>
      </c>
      <c s="37">
        <v>11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2187</v>
      </c>
    </row>
    <row r="61" spans="1:16" ht="12.75">
      <c r="A61" t="s">
        <v>48</v>
      </c>
      <c s="34" t="s">
        <v>87</v>
      </c>
      <c s="34" t="s">
        <v>2188</v>
      </c>
      <c s="35" t="s">
        <v>4</v>
      </c>
      <c s="6" t="s">
        <v>2189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12.75">
      <c r="A64" t="s">
        <v>56</v>
      </c>
      <c r="E64" s="39" t="s">
        <v>4</v>
      </c>
    </row>
    <row r="65" spans="1:16" ht="12.75">
      <c r="A65" t="s">
        <v>48</v>
      </c>
      <c s="34" t="s">
        <v>90</v>
      </c>
      <c s="34" t="s">
        <v>2190</v>
      </c>
      <c s="35" t="s">
        <v>4</v>
      </c>
      <c s="6" t="s">
        <v>2191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2.75">
      <c r="A68" t="s">
        <v>56</v>
      </c>
      <c r="E68" s="39" t="s">
        <v>4</v>
      </c>
    </row>
    <row r="69" spans="1:16" ht="12.75">
      <c r="A69" t="s">
        <v>48</v>
      </c>
      <c s="34" t="s">
        <v>93</v>
      </c>
      <c s="34" t="s">
        <v>2218</v>
      </c>
      <c s="35" t="s">
        <v>4</v>
      </c>
      <c s="6" t="s">
        <v>2219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2220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2254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2223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2224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2225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2226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2227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2258</v>
      </c>
      <c s="35" t="s">
        <v>4</v>
      </c>
      <c s="6" t="s">
        <v>2229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2259</v>
      </c>
      <c s="35" t="s">
        <v>4</v>
      </c>
      <c s="6" t="s">
        <v>2230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2231</v>
      </c>
    </row>
    <row r="106" spans="1:16" ht="12.75">
      <c r="A106" t="s">
        <v>48</v>
      </c>
      <c s="34" t="s">
        <v>128</v>
      </c>
      <c s="34" t="s">
        <v>2260</v>
      </c>
      <c s="35" t="s">
        <v>4</v>
      </c>
      <c s="6" t="s">
        <v>2232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2263</v>
      </c>
      <c r="E8" s="30" t="s">
        <v>2262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2154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2250</v>
      </c>
      <c s="35" t="s">
        <v>4</v>
      </c>
      <c s="6" t="s">
        <v>2251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2239</v>
      </c>
    </row>
    <row r="23" spans="1:16" ht="12.75">
      <c r="A23" t="s">
        <v>48</v>
      </c>
      <c s="34" t="s">
        <v>26</v>
      </c>
      <c s="34" t="s">
        <v>2158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2252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2264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2240</v>
      </c>
      <c s="35" t="s">
        <v>4</v>
      </c>
      <c s="6" t="s">
        <v>2241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2253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2171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2172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2171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2177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2178</v>
      </c>
    </row>
    <row r="52" spans="1:13" ht="12.75">
      <c r="A52" t="s">
        <v>45</v>
      </c>
      <c r="C52" s="31" t="s">
        <v>2181</v>
      </c>
      <c r="E52" s="33" t="s">
        <v>2182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2242</v>
      </c>
      <c s="35" t="s">
        <v>4</v>
      </c>
      <c s="6" t="s">
        <v>2243</v>
      </c>
      <c s="36" t="s">
        <v>102</v>
      </c>
      <c s="37">
        <v>10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2185</v>
      </c>
      <c s="35" t="s">
        <v>4</v>
      </c>
      <c s="6" t="s">
        <v>2186</v>
      </c>
      <c s="36" t="s">
        <v>102</v>
      </c>
      <c s="37">
        <v>10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2187</v>
      </c>
    </row>
    <row r="61" spans="1:16" ht="12.75">
      <c r="A61" t="s">
        <v>48</v>
      </c>
      <c s="34" t="s">
        <v>87</v>
      </c>
      <c s="34" t="s">
        <v>2188</v>
      </c>
      <c s="35" t="s">
        <v>4</v>
      </c>
      <c s="6" t="s">
        <v>2189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2265</v>
      </c>
    </row>
    <row r="65" spans="1:16" ht="12.75">
      <c r="A65" t="s">
        <v>48</v>
      </c>
      <c s="34" t="s">
        <v>90</v>
      </c>
      <c s="34" t="s">
        <v>2190</v>
      </c>
      <c s="35" t="s">
        <v>4</v>
      </c>
      <c s="6" t="s">
        <v>2191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2265</v>
      </c>
    </row>
    <row r="69" spans="1:16" ht="12.75">
      <c r="A69" t="s">
        <v>48</v>
      </c>
      <c s="34" t="s">
        <v>93</v>
      </c>
      <c s="34" t="s">
        <v>2218</v>
      </c>
      <c s="35" t="s">
        <v>4</v>
      </c>
      <c s="6" t="s">
        <v>2219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2220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2254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2223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2224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2225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2226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2227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2258</v>
      </c>
      <c s="35" t="s">
        <v>4</v>
      </c>
      <c s="6" t="s">
        <v>2229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2259</v>
      </c>
      <c s="35" t="s">
        <v>4</v>
      </c>
      <c s="6" t="s">
        <v>2230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2231</v>
      </c>
    </row>
    <row r="106" spans="1:16" ht="12.75">
      <c r="A106" t="s">
        <v>48</v>
      </c>
      <c s="34" t="s">
        <v>128</v>
      </c>
      <c s="34" t="s">
        <v>2260</v>
      </c>
      <c s="35" t="s">
        <v>4</v>
      </c>
      <c s="6" t="s">
        <v>2232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dimension ref="A1:T1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COUNTIFS(L8:L106,"=0",A8:A106,"P")+COUNTIFS(L8:L106,"",A8:A106,"P")+SUM(Q8:Q106)</f>
      </c>
    </row>
    <row r="8" spans="1:13" ht="12.75">
      <c r="A8" t="s">
        <v>43</v>
      </c>
      <c r="C8" s="28" t="s">
        <v>2268</v>
      </c>
      <c r="E8" s="30" t="s">
        <v>2267</v>
      </c>
      <c r="J8" s="29">
        <f>0+J9+J18+J27+J52+J73</f>
      </c>
      <c s="29">
        <f>0+K9+K18+K27+K52+K73</f>
      </c>
      <c s="29">
        <f>0+L9+L18+L27+L52+L73</f>
      </c>
      <c s="29">
        <f>0+M9+M18+M27+M52+M73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0.2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2236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25.5">
      <c r="A19" t="s">
        <v>48</v>
      </c>
      <c s="34" t="s">
        <v>49</v>
      </c>
      <c s="34" t="s">
        <v>2250</v>
      </c>
      <c s="35" t="s">
        <v>4</v>
      </c>
      <c s="6" t="s">
        <v>2251</v>
      </c>
      <c s="36" t="s">
        <v>61</v>
      </c>
      <c s="37">
        <v>90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102">
      <c r="A22" t="s">
        <v>56</v>
      </c>
      <c r="E22" s="39" t="s">
        <v>2239</v>
      </c>
    </row>
    <row r="23" spans="1:16" ht="12.75">
      <c r="A23" t="s">
        <v>48</v>
      </c>
      <c s="34" t="s">
        <v>26</v>
      </c>
      <c s="34" t="s">
        <v>2085</v>
      </c>
      <c s="35" t="s">
        <v>4</v>
      </c>
      <c s="6" t="s">
        <v>2159</v>
      </c>
      <c s="36" t="s">
        <v>61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2252</v>
      </c>
    </row>
    <row r="25" spans="1:5" ht="12.75">
      <c r="A25" s="35" t="s">
        <v>55</v>
      </c>
      <c r="E25" s="40" t="s">
        <v>4</v>
      </c>
    </row>
    <row r="26" spans="1:5" ht="102">
      <c r="A26" t="s">
        <v>56</v>
      </c>
      <c r="E26" s="39" t="s">
        <v>2160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</f>
      </c>
      <c s="32">
        <f>0+M28+M32+M36+M40+M44+M48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250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2240</v>
      </c>
      <c s="35" t="s">
        <v>4</v>
      </c>
      <c s="6" t="s">
        <v>2241</v>
      </c>
      <c s="36" t="s">
        <v>61</v>
      </c>
      <c s="37">
        <v>250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2253</v>
      </c>
      <c s="36" t="s">
        <v>61</v>
      </c>
      <c s="37">
        <v>700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10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2171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2172</v>
      </c>
      <c s="36" t="s">
        <v>102</v>
      </c>
      <c s="37">
        <v>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2171</v>
      </c>
    </row>
    <row r="48" spans="1:16" ht="12.75">
      <c r="A48" t="s">
        <v>48</v>
      </c>
      <c s="34" t="s">
        <v>75</v>
      </c>
      <c s="34" t="s">
        <v>2099</v>
      </c>
      <c s="35" t="s">
        <v>4</v>
      </c>
      <c s="6" t="s">
        <v>2177</v>
      </c>
      <c s="36" t="s">
        <v>102</v>
      </c>
      <c s="37">
        <v>10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89.25">
      <c r="A51" t="s">
        <v>56</v>
      </c>
      <c r="E51" s="39" t="s">
        <v>2178</v>
      </c>
    </row>
    <row r="52" spans="1:13" ht="12.75">
      <c r="A52" t="s">
        <v>45</v>
      </c>
      <c r="C52" s="31" t="s">
        <v>2181</v>
      </c>
      <c r="E52" s="33" t="s">
        <v>2182</v>
      </c>
      <c r="J52" s="32">
        <f>0</f>
      </c>
      <c s="32">
        <f>0</f>
      </c>
      <c s="32">
        <f>0+L53+L57+L61+L65+L69</f>
      </c>
      <c s="32">
        <f>0+M53+M57+M61+M65+M69</f>
      </c>
    </row>
    <row r="53" spans="1:16" ht="12.75">
      <c r="A53" t="s">
        <v>48</v>
      </c>
      <c s="34" t="s">
        <v>79</v>
      </c>
      <c s="34" t="s">
        <v>2242</v>
      </c>
      <c s="35" t="s">
        <v>4</v>
      </c>
      <c s="6" t="s">
        <v>2243</v>
      </c>
      <c s="36" t="s">
        <v>102</v>
      </c>
      <c s="37">
        <v>9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340</v>
      </c>
      <c>
        <f>(M53*21)/100</f>
      </c>
      <c t="s">
        <v>26</v>
      </c>
    </row>
    <row r="54" spans="1:5" ht="12.75">
      <c r="A54" s="35" t="s">
        <v>54</v>
      </c>
      <c r="E54" s="39" t="s">
        <v>4</v>
      </c>
    </row>
    <row r="55" spans="1:5" ht="12.75">
      <c r="A55" s="35" t="s">
        <v>55</v>
      </c>
      <c r="E55" s="40" t="s">
        <v>4</v>
      </c>
    </row>
    <row r="56" spans="1:5" ht="89.25">
      <c r="A56" t="s">
        <v>56</v>
      </c>
      <c r="E56" s="39" t="s">
        <v>1586</v>
      </c>
    </row>
    <row r="57" spans="1:16" ht="12.75">
      <c r="A57" t="s">
        <v>48</v>
      </c>
      <c s="34" t="s">
        <v>84</v>
      </c>
      <c s="34" t="s">
        <v>2185</v>
      </c>
      <c s="35" t="s">
        <v>4</v>
      </c>
      <c s="6" t="s">
        <v>2186</v>
      </c>
      <c s="36" t="s">
        <v>102</v>
      </c>
      <c s="37">
        <v>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2187</v>
      </c>
    </row>
    <row r="61" spans="1:16" ht="12.75">
      <c r="A61" t="s">
        <v>48</v>
      </c>
      <c s="34" t="s">
        <v>87</v>
      </c>
      <c s="34" t="s">
        <v>2188</v>
      </c>
      <c s="35" t="s">
        <v>4</v>
      </c>
      <c s="6" t="s">
        <v>2189</v>
      </c>
      <c s="36" t="s">
        <v>102</v>
      </c>
      <c s="37">
        <v>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2265</v>
      </c>
    </row>
    <row r="65" spans="1:16" ht="12.75">
      <c r="A65" t="s">
        <v>48</v>
      </c>
      <c s="34" t="s">
        <v>90</v>
      </c>
      <c s="34" t="s">
        <v>2190</v>
      </c>
      <c s="35" t="s">
        <v>4</v>
      </c>
      <c s="6" t="s">
        <v>2191</v>
      </c>
      <c s="36" t="s">
        <v>102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2265</v>
      </c>
    </row>
    <row r="69" spans="1:16" ht="12.75">
      <c r="A69" t="s">
        <v>48</v>
      </c>
      <c s="34" t="s">
        <v>93</v>
      </c>
      <c s="34" t="s">
        <v>2218</v>
      </c>
      <c s="35" t="s">
        <v>4</v>
      </c>
      <c s="6" t="s">
        <v>2219</v>
      </c>
      <c s="36" t="s">
        <v>61</v>
      </c>
      <c s="37">
        <v>200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2220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</f>
      </c>
      <c s="32">
        <f>0+M74+M78+M82+M86+M90+M94+M98+M102+M106</f>
      </c>
    </row>
    <row r="74" spans="1:16" ht="25.5">
      <c r="A74" t="s">
        <v>48</v>
      </c>
      <c s="34" t="s">
        <v>103</v>
      </c>
      <c s="34" t="s">
        <v>2109</v>
      </c>
      <c s="35" t="s">
        <v>4</v>
      </c>
      <c s="6" t="s">
        <v>2254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2223</v>
      </c>
    </row>
    <row r="78" spans="1:16" ht="25.5">
      <c r="A78" t="s">
        <v>48</v>
      </c>
      <c s="34" t="s">
        <v>106</v>
      </c>
      <c s="34" t="s">
        <v>2112</v>
      </c>
      <c s="35" t="s">
        <v>4</v>
      </c>
      <c s="6" t="s">
        <v>2224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89.25">
      <c r="A81" t="s">
        <v>56</v>
      </c>
      <c r="E81" s="39" t="s">
        <v>2225</v>
      </c>
    </row>
    <row r="82" spans="1:16" ht="12.75">
      <c r="A82" t="s">
        <v>48</v>
      </c>
      <c s="34" t="s">
        <v>109</v>
      </c>
      <c s="34" t="s">
        <v>2115</v>
      </c>
      <c s="35" t="s">
        <v>4</v>
      </c>
      <c s="6" t="s">
        <v>2226</v>
      </c>
      <c s="36" t="s">
        <v>121</v>
      </c>
      <c s="37">
        <v>12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2227</v>
      </c>
    </row>
    <row r="86" spans="1:16" ht="12.75">
      <c r="A86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487</v>
      </c>
    </row>
    <row r="90" spans="1:16" ht="12.75">
      <c r="A90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490</v>
      </c>
    </row>
    <row r="94" spans="1:16" ht="12.75">
      <c r="A94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493</v>
      </c>
    </row>
    <row r="98" spans="1:16" ht="12.75">
      <c r="A98" t="s">
        <v>48</v>
      </c>
      <c s="34" t="s">
        <v>122</v>
      </c>
      <c s="34" t="s">
        <v>2228</v>
      </c>
      <c s="35" t="s">
        <v>4</v>
      </c>
      <c s="6" t="s">
        <v>2229</v>
      </c>
      <c s="36" t="s">
        <v>102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1473</v>
      </c>
    </row>
    <row r="102" spans="1:16" ht="12.75">
      <c r="A102" t="s">
        <v>48</v>
      </c>
      <c s="34" t="s">
        <v>127</v>
      </c>
      <c s="34" t="s">
        <v>2124</v>
      </c>
      <c s="35" t="s">
        <v>4</v>
      </c>
      <c s="6" t="s">
        <v>2230</v>
      </c>
      <c s="36" t="s">
        <v>541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25.5">
      <c r="A105" t="s">
        <v>56</v>
      </c>
      <c r="E105" s="39" t="s">
        <v>2231</v>
      </c>
    </row>
    <row r="106" spans="1:16" ht="12.75">
      <c r="A106" t="s">
        <v>48</v>
      </c>
      <c s="34" t="s">
        <v>128</v>
      </c>
      <c s="34" t="s">
        <v>2127</v>
      </c>
      <c s="35" t="s">
        <v>4</v>
      </c>
      <c s="6" t="s">
        <v>2232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COUNTIFS(L8:L110,"=0",A8:A110,"P")+COUNTIFS(L8:L110,"",A8:A110,"P")+SUM(Q8:Q110)</f>
      </c>
    </row>
    <row r="8" spans="1:13" ht="12.75">
      <c r="A8" t="s">
        <v>43</v>
      </c>
      <c r="C8" s="28" t="s">
        <v>2271</v>
      </c>
      <c r="E8" s="30" t="s">
        <v>2270</v>
      </c>
      <c r="J8" s="29">
        <f>0+J9+J18+J27+J56+J73</f>
      </c>
      <c s="29">
        <f>0+K9+K18+K27+K56+K73</f>
      </c>
      <c s="29">
        <f>0+L9+L18+L27+L56+L73</f>
      </c>
      <c s="29">
        <f>0+M9+M18+M27+M56+M73</f>
      </c>
    </row>
    <row r="9" spans="1:13" ht="12.75">
      <c r="A9" t="s">
        <v>45</v>
      </c>
      <c r="C9" s="31" t="s">
        <v>99</v>
      </c>
      <c r="E9" s="33" t="s">
        <v>2151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48</v>
      </c>
      <c s="34" t="s">
        <v>95</v>
      </c>
      <c s="34" t="s">
        <v>2152</v>
      </c>
      <c s="35" t="s">
        <v>4</v>
      </c>
      <c s="6" t="s">
        <v>2153</v>
      </c>
      <c s="36" t="s">
        <v>576</v>
      </c>
      <c s="37">
        <v>0.1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2272</v>
      </c>
    </row>
    <row r="12" spans="1:5" ht="12.75">
      <c r="A12" s="35" t="s">
        <v>55</v>
      </c>
      <c r="E12" s="40" t="s">
        <v>4</v>
      </c>
    </row>
    <row r="13" spans="1:5" ht="140.25">
      <c r="A13" t="s">
        <v>56</v>
      </c>
      <c r="E13" s="39" t="s">
        <v>579</v>
      </c>
    </row>
    <row r="14" spans="1:16" ht="25.5">
      <c r="A14" t="s">
        <v>48</v>
      </c>
      <c s="34" t="s">
        <v>99</v>
      </c>
      <c s="34" t="s">
        <v>889</v>
      </c>
      <c s="35" t="s">
        <v>4</v>
      </c>
      <c s="6" t="s">
        <v>2155</v>
      </c>
      <c s="36" t="s">
        <v>576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40.25">
      <c r="A17" t="s">
        <v>56</v>
      </c>
      <c r="E17" s="39" t="s">
        <v>579</v>
      </c>
    </row>
    <row r="18" spans="1:13" ht="12.75">
      <c r="A18" t="s">
        <v>45</v>
      </c>
      <c r="C18" s="31" t="s">
        <v>2156</v>
      </c>
      <c r="E18" s="33" t="s">
        <v>2157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48</v>
      </c>
      <c s="34" t="s">
        <v>49</v>
      </c>
      <c s="34" t="s">
        <v>2273</v>
      </c>
      <c s="35" t="s">
        <v>4</v>
      </c>
      <c s="6" t="s">
        <v>2274</v>
      </c>
      <c s="36" t="s">
        <v>61</v>
      </c>
      <c s="37">
        <v>300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340</v>
      </c>
      <c>
        <f>(M19*21)/100</f>
      </c>
      <c t="s">
        <v>26</v>
      </c>
    </row>
    <row r="20" spans="1:5" ht="12.75">
      <c r="A20" s="35" t="s">
        <v>54</v>
      </c>
      <c r="E20" s="39" t="s">
        <v>4</v>
      </c>
    </row>
    <row r="21" spans="1:5" ht="12.75">
      <c r="A21" s="35" t="s">
        <v>55</v>
      </c>
      <c r="E21" s="40" t="s">
        <v>4</v>
      </c>
    </row>
    <row r="22" spans="1:5" ht="76.5">
      <c r="A22" t="s">
        <v>56</v>
      </c>
      <c r="E22" s="39" t="s">
        <v>2275</v>
      </c>
    </row>
    <row r="23" spans="1:16" ht="25.5">
      <c r="A23" t="s">
        <v>48</v>
      </c>
      <c s="34" t="s">
        <v>26</v>
      </c>
      <c s="34" t="s">
        <v>2276</v>
      </c>
      <c s="35" t="s">
        <v>4</v>
      </c>
      <c s="6" t="s">
        <v>2277</v>
      </c>
      <c s="36" t="s">
        <v>61</v>
      </c>
      <c s="37">
        <v>400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340</v>
      </c>
      <c>
        <f>(M23*21)/100</f>
      </c>
      <c t="s">
        <v>26</v>
      </c>
    </row>
    <row r="24" spans="1:5" ht="12.75">
      <c r="A24" s="35" t="s">
        <v>54</v>
      </c>
      <c r="E24" s="39" t="s">
        <v>4</v>
      </c>
    </row>
    <row r="25" spans="1:5" ht="12.75">
      <c r="A25" s="35" t="s">
        <v>55</v>
      </c>
      <c r="E25" s="40" t="s">
        <v>4</v>
      </c>
    </row>
    <row r="26" spans="1:5" ht="76.5">
      <c r="A26" t="s">
        <v>56</v>
      </c>
      <c r="E26" s="39" t="s">
        <v>2278</v>
      </c>
    </row>
    <row r="27" spans="1:13" ht="12.75">
      <c r="A27" t="s">
        <v>45</v>
      </c>
      <c r="C27" s="31" t="s">
        <v>2088</v>
      </c>
      <c r="E27" s="33" t="s">
        <v>2089</v>
      </c>
      <c r="J27" s="32">
        <f>0</f>
      </c>
      <c s="32">
        <f>0</f>
      </c>
      <c s="32">
        <f>0+L28+L32+L36+L40+L44+L48+L52</f>
      </c>
      <c s="32">
        <f>0+M28+M32+M36+M40+M44+M48+M52</f>
      </c>
    </row>
    <row r="28" spans="1:16" ht="12.75">
      <c r="A28" t="s">
        <v>48</v>
      </c>
      <c s="34" t="s">
        <v>25</v>
      </c>
      <c s="34" t="s">
        <v>373</v>
      </c>
      <c s="35" t="s">
        <v>4</v>
      </c>
      <c s="6" t="s">
        <v>374</v>
      </c>
      <c s="36" t="s">
        <v>61</v>
      </c>
      <c s="37">
        <v>1400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340</v>
      </c>
      <c>
        <f>(M28*21)/100</f>
      </c>
      <c t="s">
        <v>26</v>
      </c>
    </row>
    <row r="29" spans="1:5" ht="12.75">
      <c r="A29" s="35" t="s">
        <v>54</v>
      </c>
      <c r="E29" s="39" t="s">
        <v>4</v>
      </c>
    </row>
    <row r="30" spans="1:5" ht="12.75">
      <c r="A30" s="35" t="s">
        <v>55</v>
      </c>
      <c r="E30" s="40" t="s">
        <v>4</v>
      </c>
    </row>
    <row r="31" spans="1:5" ht="89.25">
      <c r="A31" t="s">
        <v>56</v>
      </c>
      <c r="E31" s="39" t="s">
        <v>2164</v>
      </c>
    </row>
    <row r="32" spans="1:16" ht="12.75">
      <c r="A32" t="s">
        <v>48</v>
      </c>
      <c s="34" t="s">
        <v>62</v>
      </c>
      <c s="34" t="s">
        <v>2240</v>
      </c>
      <c s="35" t="s">
        <v>4</v>
      </c>
      <c s="6" t="s">
        <v>2241</v>
      </c>
      <c s="36" t="s">
        <v>61</v>
      </c>
      <c s="37">
        <v>800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340</v>
      </c>
      <c>
        <f>(M32*21)/100</f>
      </c>
      <c t="s">
        <v>26</v>
      </c>
    </row>
    <row r="33" spans="1:5" ht="12.75">
      <c r="A33" s="35" t="s">
        <v>54</v>
      </c>
      <c r="E33" s="39" t="s">
        <v>4</v>
      </c>
    </row>
    <row r="34" spans="1:5" ht="12.75">
      <c r="A34" s="35" t="s">
        <v>55</v>
      </c>
      <c r="E34" s="40" t="s">
        <v>4</v>
      </c>
    </row>
    <row r="35" spans="1:5" ht="89.25">
      <c r="A35" t="s">
        <v>56</v>
      </c>
      <c r="E35" s="39" t="s">
        <v>2164</v>
      </c>
    </row>
    <row r="36" spans="1:16" ht="12.75">
      <c r="A36" t="s">
        <v>48</v>
      </c>
      <c s="34" t="s">
        <v>66</v>
      </c>
      <c s="34" t="s">
        <v>2090</v>
      </c>
      <c s="35" t="s">
        <v>4</v>
      </c>
      <c s="6" t="s">
        <v>2253</v>
      </c>
      <c s="36" t="s">
        <v>61</v>
      </c>
      <c s="37">
        <v>3000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340</v>
      </c>
      <c>
        <f>(M36*21)/100</f>
      </c>
      <c t="s">
        <v>26</v>
      </c>
    </row>
    <row r="37" spans="1:5" ht="12.75">
      <c r="A37" s="35" t="s">
        <v>54</v>
      </c>
      <c r="E37" s="39" t="s">
        <v>4</v>
      </c>
    </row>
    <row r="38" spans="1:5" ht="12.75">
      <c r="A38" s="35" t="s">
        <v>55</v>
      </c>
      <c r="E38" s="40" t="s">
        <v>4</v>
      </c>
    </row>
    <row r="39" spans="1:5" ht="89.25">
      <c r="A39" t="s">
        <v>56</v>
      </c>
      <c r="E39" s="39" t="s">
        <v>2164</v>
      </c>
    </row>
    <row r="40" spans="1:16" ht="25.5">
      <c r="A40" t="s">
        <v>48</v>
      </c>
      <c s="34" t="s">
        <v>69</v>
      </c>
      <c s="34" t="s">
        <v>375</v>
      </c>
      <c s="35" t="s">
        <v>4</v>
      </c>
      <c s="6" t="s">
        <v>376</v>
      </c>
      <c s="36" t="s">
        <v>102</v>
      </c>
      <c s="37">
        <v>70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340</v>
      </c>
      <c>
        <f>(M40*21)/100</f>
      </c>
      <c t="s">
        <v>26</v>
      </c>
    </row>
    <row r="41" spans="1:5" ht="12.75">
      <c r="A41" s="35" t="s">
        <v>54</v>
      </c>
      <c r="E41" s="39" t="s">
        <v>4</v>
      </c>
    </row>
    <row r="42" spans="1:5" ht="12.75">
      <c r="A42" s="35" t="s">
        <v>55</v>
      </c>
      <c r="E42" s="40" t="s">
        <v>4</v>
      </c>
    </row>
    <row r="43" spans="1:5" ht="102">
      <c r="A43" t="s">
        <v>56</v>
      </c>
      <c r="E43" s="39" t="s">
        <v>2171</v>
      </c>
    </row>
    <row r="44" spans="1:16" ht="25.5">
      <c r="A44" t="s">
        <v>48</v>
      </c>
      <c s="34" t="s">
        <v>72</v>
      </c>
      <c s="34" t="s">
        <v>2093</v>
      </c>
      <c s="35" t="s">
        <v>4</v>
      </c>
      <c s="6" t="s">
        <v>2172</v>
      </c>
      <c s="36" t="s">
        <v>102</v>
      </c>
      <c s="37">
        <v>20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340</v>
      </c>
      <c>
        <f>(M44*21)/100</f>
      </c>
      <c t="s">
        <v>26</v>
      </c>
    </row>
    <row r="45" spans="1:5" ht="12.75">
      <c r="A45" s="35" t="s">
        <v>54</v>
      </c>
      <c r="E45" s="39" t="s">
        <v>4</v>
      </c>
    </row>
    <row r="46" spans="1:5" ht="12.75">
      <c r="A46" s="35" t="s">
        <v>55</v>
      </c>
      <c r="E46" s="40" t="s">
        <v>4</v>
      </c>
    </row>
    <row r="47" spans="1:5" ht="102">
      <c r="A47" t="s">
        <v>56</v>
      </c>
      <c r="E47" s="39" t="s">
        <v>2171</v>
      </c>
    </row>
    <row r="48" spans="1:16" ht="12.75">
      <c r="A48" t="s">
        <v>48</v>
      </c>
      <c s="34" t="s">
        <v>75</v>
      </c>
      <c s="34" t="s">
        <v>2096</v>
      </c>
      <c s="35" t="s">
        <v>4</v>
      </c>
      <c s="6" t="s">
        <v>2175</v>
      </c>
      <c s="36" t="s">
        <v>61</v>
      </c>
      <c s="37">
        <v>400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340</v>
      </c>
      <c>
        <f>(M48*21)/100</f>
      </c>
      <c t="s">
        <v>26</v>
      </c>
    </row>
    <row r="49" spans="1:5" ht="12.75">
      <c r="A49" s="35" t="s">
        <v>54</v>
      </c>
      <c r="E49" s="39" t="s">
        <v>4</v>
      </c>
    </row>
    <row r="50" spans="1:5" ht="12.75">
      <c r="A50" s="35" t="s">
        <v>55</v>
      </c>
      <c r="E50" s="40" t="s">
        <v>4</v>
      </c>
    </row>
    <row r="51" spans="1:5" ht="76.5">
      <c r="A51" t="s">
        <v>56</v>
      </c>
      <c r="E51" s="39" t="s">
        <v>2176</v>
      </c>
    </row>
    <row r="52" spans="1:16" ht="12.75">
      <c r="A52" t="s">
        <v>48</v>
      </c>
      <c s="34" t="s">
        <v>79</v>
      </c>
      <c s="34" t="s">
        <v>2099</v>
      </c>
      <c s="35" t="s">
        <v>4</v>
      </c>
      <c s="6" t="s">
        <v>2177</v>
      </c>
      <c s="36" t="s">
        <v>102</v>
      </c>
      <c s="37">
        <v>100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340</v>
      </c>
      <c>
        <f>(M52*21)/100</f>
      </c>
      <c t="s">
        <v>26</v>
      </c>
    </row>
    <row r="53" spans="1:5" ht="12.75">
      <c r="A53" s="35" t="s">
        <v>54</v>
      </c>
      <c r="E53" s="39" t="s">
        <v>4</v>
      </c>
    </row>
    <row r="54" spans="1:5" ht="12.75">
      <c r="A54" s="35" t="s">
        <v>55</v>
      </c>
      <c r="E54" s="40" t="s">
        <v>4</v>
      </c>
    </row>
    <row r="55" spans="1:5" ht="89.25">
      <c r="A55" t="s">
        <v>56</v>
      </c>
      <c r="E55" s="39" t="s">
        <v>2178</v>
      </c>
    </row>
    <row r="56" spans="1:13" ht="12.75">
      <c r="A56" t="s">
        <v>45</v>
      </c>
      <c r="C56" s="31" t="s">
        <v>2181</v>
      </c>
      <c r="E56" s="33" t="s">
        <v>2182</v>
      </c>
      <c r="J56" s="32">
        <f>0</f>
      </c>
      <c s="32">
        <f>0</f>
      </c>
      <c s="32">
        <f>0+L57+L61+L65+L69</f>
      </c>
      <c s="32">
        <f>0+M57+M61+M65+M69</f>
      </c>
    </row>
    <row r="57" spans="1:16" ht="25.5">
      <c r="A57" t="s">
        <v>48</v>
      </c>
      <c s="34" t="s">
        <v>84</v>
      </c>
      <c s="34" t="s">
        <v>2279</v>
      </c>
      <c s="35" t="s">
        <v>4</v>
      </c>
      <c s="6" t="s">
        <v>2280</v>
      </c>
      <c s="36" t="s">
        <v>102</v>
      </c>
      <c s="37">
        <v>59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340</v>
      </c>
      <c>
        <f>(M57*21)/100</f>
      </c>
      <c t="s">
        <v>26</v>
      </c>
    </row>
    <row r="58" spans="1:5" ht="12.75">
      <c r="A58" s="35" t="s">
        <v>54</v>
      </c>
      <c r="E58" s="39" t="s">
        <v>4</v>
      </c>
    </row>
    <row r="59" spans="1:5" ht="12.75">
      <c r="A59" s="35" t="s">
        <v>55</v>
      </c>
      <c r="E59" s="40" t="s">
        <v>4</v>
      </c>
    </row>
    <row r="60" spans="1:5" ht="89.25">
      <c r="A60" t="s">
        <v>56</v>
      </c>
      <c r="E60" s="39" t="s">
        <v>1586</v>
      </c>
    </row>
    <row r="61" spans="1:16" ht="12.75">
      <c r="A61" t="s">
        <v>48</v>
      </c>
      <c s="34" t="s">
        <v>87</v>
      </c>
      <c s="34" t="s">
        <v>2188</v>
      </c>
      <c s="35" t="s">
        <v>4</v>
      </c>
      <c s="6" t="s">
        <v>2189</v>
      </c>
      <c s="36" t="s">
        <v>102</v>
      </c>
      <c s="37">
        <v>30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340</v>
      </c>
      <c>
        <f>(M61*21)/100</f>
      </c>
      <c t="s">
        <v>26</v>
      </c>
    </row>
    <row r="62" spans="1:5" ht="12.75">
      <c r="A62" s="35" t="s">
        <v>54</v>
      </c>
      <c r="E62" s="39" t="s">
        <v>4</v>
      </c>
    </row>
    <row r="63" spans="1:5" ht="12.75">
      <c r="A63" s="35" t="s">
        <v>55</v>
      </c>
      <c r="E63" s="40" t="s">
        <v>4</v>
      </c>
    </row>
    <row r="64" spans="1:5" ht="89.25">
      <c r="A64" t="s">
        <v>56</v>
      </c>
      <c r="E64" s="39" t="s">
        <v>2265</v>
      </c>
    </row>
    <row r="65" spans="1:16" ht="12.75">
      <c r="A65" t="s">
        <v>48</v>
      </c>
      <c s="34" t="s">
        <v>90</v>
      </c>
      <c s="34" t="s">
        <v>2190</v>
      </c>
      <c s="35" t="s">
        <v>4</v>
      </c>
      <c s="6" t="s">
        <v>2191</v>
      </c>
      <c s="36" t="s">
        <v>102</v>
      </c>
      <c s="37">
        <v>10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89.25">
      <c r="A68" t="s">
        <v>56</v>
      </c>
      <c r="E68" s="39" t="s">
        <v>2265</v>
      </c>
    </row>
    <row r="69" spans="1:16" ht="25.5">
      <c r="A69" t="s">
        <v>48</v>
      </c>
      <c s="34" t="s">
        <v>93</v>
      </c>
      <c s="34" t="s">
        <v>2281</v>
      </c>
      <c s="35" t="s">
        <v>4</v>
      </c>
      <c s="6" t="s">
        <v>2282</v>
      </c>
      <c s="36" t="s">
        <v>102</v>
      </c>
      <c s="37">
        <v>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76.5">
      <c r="A72" t="s">
        <v>56</v>
      </c>
      <c r="E72" s="39" t="s">
        <v>2283</v>
      </c>
    </row>
    <row r="73" spans="1:13" ht="12.75">
      <c r="A73" t="s">
        <v>45</v>
      </c>
      <c r="C73" s="31" t="s">
        <v>2107</v>
      </c>
      <c r="E73" s="33" t="s">
        <v>2108</v>
      </c>
      <c r="J73" s="32">
        <f>0</f>
      </c>
      <c s="32">
        <f>0</f>
      </c>
      <c s="32">
        <f>0+L74+L78+L82+L86+L90+L94+L98+L102+L106+L110</f>
      </c>
      <c s="32">
        <f>0+M74+M78+M82+M86+M90+M94+M98+M102+M106+M110</f>
      </c>
    </row>
    <row r="74" spans="1:16" ht="25.5">
      <c r="A74" t="s">
        <v>48</v>
      </c>
      <c s="34" t="s">
        <v>103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340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14.75">
      <c r="A77" t="s">
        <v>56</v>
      </c>
      <c r="E77" s="39" t="s">
        <v>2223</v>
      </c>
    </row>
    <row r="78" spans="1:16" ht="38.25">
      <c r="A78" t="s">
        <v>48</v>
      </c>
      <c s="34" t="s">
        <v>106</v>
      </c>
      <c s="34" t="s">
        <v>2284</v>
      </c>
      <c s="35" t="s">
        <v>4</v>
      </c>
      <c s="6" t="s">
        <v>2285</v>
      </c>
      <c s="36" t="s">
        <v>102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340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14.75">
      <c r="A81" t="s">
        <v>56</v>
      </c>
      <c r="E81" s="39" t="s">
        <v>2223</v>
      </c>
    </row>
    <row r="82" spans="1:16" ht="25.5">
      <c r="A82" t="s">
        <v>48</v>
      </c>
      <c s="34" t="s">
        <v>109</v>
      </c>
      <c s="34" t="s">
        <v>2112</v>
      </c>
      <c s="35" t="s">
        <v>4</v>
      </c>
      <c s="6" t="s">
        <v>2224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340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89.25">
      <c r="A85" t="s">
        <v>56</v>
      </c>
      <c r="E85" s="39" t="s">
        <v>2225</v>
      </c>
    </row>
    <row r="86" spans="1:16" ht="12.75">
      <c r="A86" t="s">
        <v>48</v>
      </c>
      <c s="34" t="s">
        <v>112</v>
      </c>
      <c s="34" t="s">
        <v>2115</v>
      </c>
      <c s="35" t="s">
        <v>4</v>
      </c>
      <c s="6" t="s">
        <v>2226</v>
      </c>
      <c s="36" t="s">
        <v>121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340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89.25">
      <c r="A89" t="s">
        <v>56</v>
      </c>
      <c r="E89" s="39" t="s">
        <v>2227</v>
      </c>
    </row>
    <row r="90" spans="1:16" ht="12.75">
      <c r="A90" t="s">
        <v>48</v>
      </c>
      <c s="34" t="s">
        <v>115</v>
      </c>
      <c s="34" t="s">
        <v>485</v>
      </c>
      <c s="35" t="s">
        <v>4</v>
      </c>
      <c s="6" t="s">
        <v>486</v>
      </c>
      <c s="36" t="s">
        <v>121</v>
      </c>
      <c s="37">
        <v>16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340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89.25">
      <c r="A93" t="s">
        <v>56</v>
      </c>
      <c r="E93" s="39" t="s">
        <v>487</v>
      </c>
    </row>
    <row r="94" spans="1:16" ht="12.75">
      <c r="A94" t="s">
        <v>48</v>
      </c>
      <c s="34" t="s">
        <v>118</v>
      </c>
      <c s="34" t="s">
        <v>488</v>
      </c>
      <c s="35" t="s">
        <v>4</v>
      </c>
      <c s="6" t="s">
        <v>489</v>
      </c>
      <c s="36" t="s">
        <v>121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340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89.25">
      <c r="A97" t="s">
        <v>56</v>
      </c>
      <c r="E97" s="39" t="s">
        <v>490</v>
      </c>
    </row>
    <row r="98" spans="1:16" ht="12.75">
      <c r="A98" t="s">
        <v>48</v>
      </c>
      <c s="34" t="s">
        <v>122</v>
      </c>
      <c s="34" t="s">
        <v>491</v>
      </c>
      <c s="35" t="s">
        <v>4</v>
      </c>
      <c s="6" t="s">
        <v>492</v>
      </c>
      <c s="36" t="s">
        <v>121</v>
      </c>
      <c s="37">
        <v>10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340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89.25">
      <c r="A101" t="s">
        <v>56</v>
      </c>
      <c r="E101" s="39" t="s">
        <v>493</v>
      </c>
    </row>
    <row r="102" spans="1:16" ht="12.75">
      <c r="A102" t="s">
        <v>48</v>
      </c>
      <c s="34" t="s">
        <v>127</v>
      </c>
      <c s="34" t="s">
        <v>2228</v>
      </c>
      <c s="35" t="s">
        <v>4</v>
      </c>
      <c s="6" t="s">
        <v>2229</v>
      </c>
      <c s="36" t="s">
        <v>102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340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1473</v>
      </c>
    </row>
    <row r="106" spans="1:16" ht="12.75">
      <c r="A106" t="s">
        <v>48</v>
      </c>
      <c s="34" t="s">
        <v>128</v>
      </c>
      <c s="34" t="s">
        <v>2124</v>
      </c>
      <c s="35" t="s">
        <v>4</v>
      </c>
      <c s="6" t="s">
        <v>2230</v>
      </c>
      <c s="36" t="s">
        <v>541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340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25.5">
      <c r="A109" t="s">
        <v>56</v>
      </c>
      <c r="E109" s="39" t="s">
        <v>2231</v>
      </c>
    </row>
    <row r="110" spans="1:16" ht="12.75">
      <c r="A110" t="s">
        <v>48</v>
      </c>
      <c s="34" t="s">
        <v>129</v>
      </c>
      <c s="34" t="s">
        <v>2286</v>
      </c>
      <c s="35" t="s">
        <v>4</v>
      </c>
      <c s="6" t="s">
        <v>2232</v>
      </c>
      <c s="36" t="s">
        <v>541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340</v>
      </c>
      <c>
        <f>(M110*21)/100</f>
      </c>
      <c t="s">
        <v>26</v>
      </c>
    </row>
    <row r="111" spans="1:5" ht="12.75">
      <c r="A111" s="35" t="s">
        <v>54</v>
      </c>
      <c r="E111" s="39" t="s">
        <v>4</v>
      </c>
    </row>
    <row r="112" spans="1:5" ht="12.75">
      <c r="A112" s="35" t="s">
        <v>55</v>
      </c>
      <c r="E112" s="40" t="s">
        <v>4</v>
      </c>
    </row>
    <row r="113" spans="1:5" ht="12.75">
      <c r="A113" t="s">
        <v>56</v>
      </c>
      <c r="E113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1:T10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2129</v>
      </c>
      <c s="41">
        <f>Rekapitulace!C59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2129</v>
      </c>
      <c r="E4" s="26" t="s">
        <v>2130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COUNTIFS(L8:L97,"=0",A8:A97,"P")+COUNTIFS(L8:L97,"",A8:A97,"P")+SUM(Q8:Q97)</f>
      </c>
    </row>
    <row r="8" spans="1:13" ht="12.75">
      <c r="A8" t="s">
        <v>43</v>
      </c>
      <c r="C8" s="28" t="s">
        <v>2289</v>
      </c>
      <c r="E8" s="30" t="s">
        <v>2288</v>
      </c>
      <c r="J8" s="29">
        <f>0+J9+J38+J59+J64</f>
      </c>
      <c s="29">
        <f>0+K9+K38+K59+K64</f>
      </c>
      <c s="29">
        <f>0+L9+L38+L59+L64</f>
      </c>
      <c s="29">
        <f>0+M9+M38+M59+M64</f>
      </c>
    </row>
    <row r="9" spans="1:13" ht="12.75">
      <c r="A9" t="s">
        <v>45</v>
      </c>
      <c r="C9" s="31" t="s">
        <v>810</v>
      </c>
      <c r="E9" s="33" t="s">
        <v>811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48</v>
      </c>
      <c s="34" t="s">
        <v>49</v>
      </c>
      <c s="34" t="s">
        <v>2069</v>
      </c>
      <c s="35" t="s">
        <v>4</v>
      </c>
      <c s="6" t="s">
        <v>2290</v>
      </c>
      <c s="36" t="s">
        <v>52</v>
      </c>
      <c s="37">
        <v>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318.75">
      <c r="A13" t="s">
        <v>56</v>
      </c>
      <c r="E13" s="39" t="s">
        <v>2291</v>
      </c>
    </row>
    <row r="14" spans="1:16" ht="12.75">
      <c r="A14" t="s">
        <v>48</v>
      </c>
      <c s="34" t="s">
        <v>26</v>
      </c>
      <c s="34" t="s">
        <v>2145</v>
      </c>
      <c s="35" t="s">
        <v>4</v>
      </c>
      <c s="6" t="s">
        <v>2146</v>
      </c>
      <c s="36" t="s">
        <v>61</v>
      </c>
      <c s="37">
        <v>52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25.5">
      <c r="A17" t="s">
        <v>56</v>
      </c>
      <c r="E17" s="39" t="s">
        <v>1343</v>
      </c>
    </row>
    <row r="18" spans="1:16" ht="12.75">
      <c r="A18" t="s">
        <v>48</v>
      </c>
      <c s="34" t="s">
        <v>25</v>
      </c>
      <c s="34" t="s">
        <v>57</v>
      </c>
      <c s="35" t="s">
        <v>4</v>
      </c>
      <c s="6" t="s">
        <v>58</v>
      </c>
      <c s="36" t="s">
        <v>52</v>
      </c>
      <c s="37">
        <v>52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340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229.5">
      <c r="A21" t="s">
        <v>56</v>
      </c>
      <c r="E21" s="39" t="s">
        <v>824</v>
      </c>
    </row>
    <row r="22" spans="1:16" ht="12.75">
      <c r="A22" t="s">
        <v>48</v>
      </c>
      <c s="34" t="s">
        <v>62</v>
      </c>
      <c s="34" t="s">
        <v>2075</v>
      </c>
      <c s="35" t="s">
        <v>4</v>
      </c>
      <c s="6" t="s">
        <v>189</v>
      </c>
      <c s="36" t="s">
        <v>61</v>
      </c>
      <c s="37">
        <v>130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340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40.25">
      <c r="A25" t="s">
        <v>56</v>
      </c>
      <c r="E25" s="39" t="s">
        <v>2163</v>
      </c>
    </row>
    <row r="26" spans="1:16" ht="12.75">
      <c r="A26" t="s">
        <v>48</v>
      </c>
      <c s="34" t="s">
        <v>66</v>
      </c>
      <c s="34" t="s">
        <v>2078</v>
      </c>
      <c s="35" t="s">
        <v>4</v>
      </c>
      <c s="6" t="s">
        <v>2179</v>
      </c>
      <c s="36" t="s">
        <v>102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340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02">
      <c r="A29" t="s">
        <v>56</v>
      </c>
      <c r="E29" s="39" t="s">
        <v>2180</v>
      </c>
    </row>
    <row r="30" spans="1:16" ht="12.75">
      <c r="A30" t="s">
        <v>48</v>
      </c>
      <c s="34" t="s">
        <v>69</v>
      </c>
      <c s="34" t="s">
        <v>2085</v>
      </c>
      <c s="35" t="s">
        <v>4</v>
      </c>
      <c s="6" t="s">
        <v>2159</v>
      </c>
      <c s="36" t="s">
        <v>61</v>
      </c>
      <c s="37">
        <v>390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340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02">
      <c r="A33" t="s">
        <v>56</v>
      </c>
      <c r="E33" s="39" t="s">
        <v>2160</v>
      </c>
    </row>
    <row r="34" spans="1:16" ht="12.75">
      <c r="A34" t="s">
        <v>48</v>
      </c>
      <c s="34" t="s">
        <v>72</v>
      </c>
      <c s="34" t="s">
        <v>2244</v>
      </c>
      <c s="35" t="s">
        <v>4</v>
      </c>
      <c s="6" t="s">
        <v>2229</v>
      </c>
      <c s="36" t="s">
        <v>102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340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1473</v>
      </c>
    </row>
    <row r="38" spans="1:13" ht="12.75">
      <c r="A38" t="s">
        <v>45</v>
      </c>
      <c r="C38" s="31" t="s">
        <v>2088</v>
      </c>
      <c r="E38" s="33" t="s">
        <v>2089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48</v>
      </c>
      <c s="34" t="s">
        <v>75</v>
      </c>
      <c s="34" t="s">
        <v>2292</v>
      </c>
      <c s="35" t="s">
        <v>4</v>
      </c>
      <c s="6" t="s">
        <v>2293</v>
      </c>
      <c s="36" t="s">
        <v>61</v>
      </c>
      <c s="37">
        <v>3550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340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2164</v>
      </c>
    </row>
    <row r="43" spans="1:16" ht="25.5">
      <c r="A43" t="s">
        <v>48</v>
      </c>
      <c s="34" t="s">
        <v>79</v>
      </c>
      <c s="34" t="s">
        <v>2294</v>
      </c>
      <c s="35" t="s">
        <v>4</v>
      </c>
      <c s="6" t="s">
        <v>2295</v>
      </c>
      <c s="36" t="s">
        <v>102</v>
      </c>
      <c s="37">
        <v>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340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102">
      <c r="A46" t="s">
        <v>56</v>
      </c>
      <c r="E46" s="39" t="s">
        <v>2171</v>
      </c>
    </row>
    <row r="47" spans="1:16" ht="12.75">
      <c r="A47" t="s">
        <v>48</v>
      </c>
      <c s="34" t="s">
        <v>84</v>
      </c>
      <c s="34" t="s">
        <v>2096</v>
      </c>
      <c s="35" t="s">
        <v>4</v>
      </c>
      <c s="6" t="s">
        <v>2175</v>
      </c>
      <c s="36" t="s">
        <v>61</v>
      </c>
      <c s="37">
        <v>3550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340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76.5">
      <c r="A50" t="s">
        <v>56</v>
      </c>
      <c r="E50" s="39" t="s">
        <v>2176</v>
      </c>
    </row>
    <row r="51" spans="1:16" ht="12.75">
      <c r="A51" t="s">
        <v>48</v>
      </c>
      <c s="34" t="s">
        <v>87</v>
      </c>
      <c s="34" t="s">
        <v>2099</v>
      </c>
      <c s="35" t="s">
        <v>4</v>
      </c>
      <c s="6" t="s">
        <v>2177</v>
      </c>
      <c s="36" t="s">
        <v>102</v>
      </c>
      <c s="37">
        <v>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340</v>
      </c>
      <c>
        <f>(M51*21)/100</f>
      </c>
      <c t="s">
        <v>26</v>
      </c>
    </row>
    <row r="52" spans="1:5" ht="12.75">
      <c r="A52" s="35" t="s">
        <v>54</v>
      </c>
      <c r="E52" s="39" t="s">
        <v>4</v>
      </c>
    </row>
    <row r="53" spans="1:5" ht="12.75">
      <c r="A53" s="35" t="s">
        <v>55</v>
      </c>
      <c r="E53" s="40" t="s">
        <v>4</v>
      </c>
    </row>
    <row r="54" spans="1:5" ht="89.25">
      <c r="A54" t="s">
        <v>56</v>
      </c>
      <c r="E54" s="39" t="s">
        <v>2178</v>
      </c>
    </row>
    <row r="55" spans="1:16" ht="12.75">
      <c r="A55" t="s">
        <v>48</v>
      </c>
      <c s="34" t="s">
        <v>90</v>
      </c>
      <c s="34" t="s">
        <v>2218</v>
      </c>
      <c s="35" t="s">
        <v>4</v>
      </c>
      <c s="6" t="s">
        <v>2219</v>
      </c>
      <c s="36" t="s">
        <v>61</v>
      </c>
      <c s="37">
        <v>2380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340</v>
      </c>
      <c>
        <f>(M55*21)/100</f>
      </c>
      <c t="s">
        <v>26</v>
      </c>
    </row>
    <row r="56" spans="1:5" ht="12.75">
      <c r="A56" s="35" t="s">
        <v>54</v>
      </c>
      <c r="E56" s="39" t="s">
        <v>4</v>
      </c>
    </row>
    <row r="57" spans="1:5" ht="12.75">
      <c r="A57" s="35" t="s">
        <v>55</v>
      </c>
      <c r="E57" s="40" t="s">
        <v>4</v>
      </c>
    </row>
    <row r="58" spans="1:5" ht="114.75">
      <c r="A58" t="s">
        <v>56</v>
      </c>
      <c r="E58" s="39" t="s">
        <v>2220</v>
      </c>
    </row>
    <row r="59" spans="1:13" ht="12.75">
      <c r="A59" t="s">
        <v>45</v>
      </c>
      <c r="C59" s="31" t="s">
        <v>2296</v>
      </c>
      <c r="E59" s="33" t="s">
        <v>2297</v>
      </c>
      <c r="J59" s="32">
        <f>0</f>
      </c>
      <c s="32">
        <f>0</f>
      </c>
      <c s="32">
        <f>0+L60</f>
      </c>
      <c s="32">
        <f>0+M60</f>
      </c>
    </row>
    <row r="60" spans="1:16" ht="25.5">
      <c r="A60" t="s">
        <v>48</v>
      </c>
      <c s="34" t="s">
        <v>93</v>
      </c>
      <c s="34" t="s">
        <v>2298</v>
      </c>
      <c s="35" t="s">
        <v>4</v>
      </c>
      <c s="6" t="s">
        <v>2299</v>
      </c>
      <c s="36" t="s">
        <v>102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340</v>
      </c>
      <c>
        <f>(M60*21)/100</f>
      </c>
      <c t="s">
        <v>26</v>
      </c>
    </row>
    <row r="61" spans="1:5" ht="12.75">
      <c r="A61" s="35" t="s">
        <v>54</v>
      </c>
      <c r="E61" s="39" t="s">
        <v>4</v>
      </c>
    </row>
    <row r="62" spans="1:5" ht="12.75">
      <c r="A62" s="35" t="s">
        <v>55</v>
      </c>
      <c r="E62" s="40" t="s">
        <v>4</v>
      </c>
    </row>
    <row r="63" spans="1:5" ht="89.25">
      <c r="A63" t="s">
        <v>56</v>
      </c>
      <c r="E63" s="39" t="s">
        <v>2300</v>
      </c>
    </row>
    <row r="64" spans="1:13" ht="12.75">
      <c r="A64" t="s">
        <v>45</v>
      </c>
      <c r="C64" s="31" t="s">
        <v>2107</v>
      </c>
      <c r="E64" s="33" t="s">
        <v>2108</v>
      </c>
      <c r="J64" s="32">
        <f>0</f>
      </c>
      <c s="32">
        <f>0</f>
      </c>
      <c s="32">
        <f>0+L65+L69+L73+L77+L81+L85+L89+L93+L97</f>
      </c>
      <c s="32">
        <f>0+M65+M69+M73+M77+M81+M85+M89+M93+M97</f>
      </c>
    </row>
    <row r="65" spans="1:16" ht="25.5">
      <c r="A65" t="s">
        <v>48</v>
      </c>
      <c s="34" t="s">
        <v>99</v>
      </c>
      <c s="34" t="s">
        <v>2221</v>
      </c>
      <c s="35" t="s">
        <v>4</v>
      </c>
      <c s="6" t="s">
        <v>2222</v>
      </c>
      <c s="36" t="s">
        <v>102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340</v>
      </c>
      <c>
        <f>(M65*21)/100</f>
      </c>
      <c t="s">
        <v>26</v>
      </c>
    </row>
    <row r="66" spans="1:5" ht="12.75">
      <c r="A66" s="35" t="s">
        <v>54</v>
      </c>
      <c r="E66" s="39" t="s">
        <v>4</v>
      </c>
    </row>
    <row r="67" spans="1:5" ht="12.75">
      <c r="A67" s="35" t="s">
        <v>55</v>
      </c>
      <c r="E67" s="40" t="s">
        <v>4</v>
      </c>
    </row>
    <row r="68" spans="1:5" ht="114.75">
      <c r="A68" t="s">
        <v>56</v>
      </c>
      <c r="E68" s="39" t="s">
        <v>2223</v>
      </c>
    </row>
    <row r="69" spans="1:16" ht="38.25">
      <c r="A69" t="s">
        <v>48</v>
      </c>
      <c s="34" t="s">
        <v>103</v>
      </c>
      <c s="34" t="s">
        <v>2284</v>
      </c>
      <c s="35" t="s">
        <v>4</v>
      </c>
      <c s="6" t="s">
        <v>2285</v>
      </c>
      <c s="36" t="s">
        <v>102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340</v>
      </c>
      <c>
        <f>(M69*21)/100</f>
      </c>
      <c t="s">
        <v>26</v>
      </c>
    </row>
    <row r="70" spans="1:5" ht="12.75">
      <c r="A70" s="35" t="s">
        <v>54</v>
      </c>
      <c r="E70" s="39" t="s">
        <v>4</v>
      </c>
    </row>
    <row r="71" spans="1:5" ht="12.75">
      <c r="A71" s="35" t="s">
        <v>55</v>
      </c>
      <c r="E71" s="40" t="s">
        <v>4</v>
      </c>
    </row>
    <row r="72" spans="1:5" ht="114.75">
      <c r="A72" t="s">
        <v>56</v>
      </c>
      <c r="E72" s="39" t="s">
        <v>2223</v>
      </c>
    </row>
    <row r="73" spans="1:16" ht="25.5">
      <c r="A73" t="s">
        <v>48</v>
      </c>
      <c s="34" t="s">
        <v>106</v>
      </c>
      <c s="34" t="s">
        <v>2112</v>
      </c>
      <c s="35" t="s">
        <v>4</v>
      </c>
      <c s="6" t="s">
        <v>2224</v>
      </c>
      <c s="36" t="s">
        <v>102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340</v>
      </c>
      <c>
        <f>(M73*21)/100</f>
      </c>
      <c t="s">
        <v>26</v>
      </c>
    </row>
    <row r="74" spans="1:5" ht="12.75">
      <c r="A74" s="35" t="s">
        <v>54</v>
      </c>
      <c r="E74" s="39" t="s">
        <v>4</v>
      </c>
    </row>
    <row r="75" spans="1:5" ht="12.75">
      <c r="A75" s="35" t="s">
        <v>55</v>
      </c>
      <c r="E75" s="40" t="s">
        <v>4</v>
      </c>
    </row>
    <row r="76" spans="1:5" ht="89.25">
      <c r="A76" t="s">
        <v>56</v>
      </c>
      <c r="E76" s="39" t="s">
        <v>2225</v>
      </c>
    </row>
    <row r="77" spans="1:16" ht="12.75">
      <c r="A77" t="s">
        <v>48</v>
      </c>
      <c s="34" t="s">
        <v>109</v>
      </c>
      <c s="34" t="s">
        <v>2115</v>
      </c>
      <c s="35" t="s">
        <v>4</v>
      </c>
      <c s="6" t="s">
        <v>2226</v>
      </c>
      <c s="36" t="s">
        <v>121</v>
      </c>
      <c s="37">
        <v>50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340</v>
      </c>
      <c>
        <f>(M77*21)/100</f>
      </c>
      <c t="s">
        <v>26</v>
      </c>
    </row>
    <row r="78" spans="1:5" ht="12.75">
      <c r="A78" s="35" t="s">
        <v>54</v>
      </c>
      <c r="E78" s="39" t="s">
        <v>4</v>
      </c>
    </row>
    <row r="79" spans="1:5" ht="12.75">
      <c r="A79" s="35" t="s">
        <v>55</v>
      </c>
      <c r="E79" s="40" t="s">
        <v>4</v>
      </c>
    </row>
    <row r="80" spans="1:5" ht="89.25">
      <c r="A80" t="s">
        <v>56</v>
      </c>
      <c r="E80" s="39" t="s">
        <v>2227</v>
      </c>
    </row>
    <row r="81" spans="1:16" ht="12.75">
      <c r="A81" t="s">
        <v>48</v>
      </c>
      <c s="34" t="s">
        <v>112</v>
      </c>
      <c s="34" t="s">
        <v>485</v>
      </c>
      <c s="35" t="s">
        <v>4</v>
      </c>
      <c s="6" t="s">
        <v>486</v>
      </c>
      <c s="36" t="s">
        <v>121</v>
      </c>
      <c s="37">
        <v>10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340</v>
      </c>
      <c>
        <f>(M81*21)/100</f>
      </c>
      <c t="s">
        <v>26</v>
      </c>
    </row>
    <row r="82" spans="1:5" ht="12.75">
      <c r="A82" s="35" t="s">
        <v>54</v>
      </c>
      <c r="E82" s="39" t="s">
        <v>4</v>
      </c>
    </row>
    <row r="83" spans="1:5" ht="12.75">
      <c r="A83" s="35" t="s">
        <v>55</v>
      </c>
      <c r="E83" s="40" t="s">
        <v>4</v>
      </c>
    </row>
    <row r="84" spans="1:5" ht="89.25">
      <c r="A84" t="s">
        <v>56</v>
      </c>
      <c r="E84" s="39" t="s">
        <v>487</v>
      </c>
    </row>
    <row r="85" spans="1:16" ht="12.75">
      <c r="A85" t="s">
        <v>48</v>
      </c>
      <c s="34" t="s">
        <v>115</v>
      </c>
      <c s="34" t="s">
        <v>488</v>
      </c>
      <c s="35" t="s">
        <v>4</v>
      </c>
      <c s="6" t="s">
        <v>489</v>
      </c>
      <c s="36" t="s">
        <v>121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340</v>
      </c>
      <c>
        <f>(M85*21)/100</f>
      </c>
      <c t="s">
        <v>26</v>
      </c>
    </row>
    <row r="86" spans="1:5" ht="12.75">
      <c r="A86" s="35" t="s">
        <v>54</v>
      </c>
      <c r="E86" s="39" t="s">
        <v>4</v>
      </c>
    </row>
    <row r="87" spans="1:5" ht="12.75">
      <c r="A87" s="35" t="s">
        <v>55</v>
      </c>
      <c r="E87" s="40" t="s">
        <v>4</v>
      </c>
    </row>
    <row r="88" spans="1:5" ht="89.25">
      <c r="A88" t="s">
        <v>56</v>
      </c>
      <c r="E88" s="39" t="s">
        <v>490</v>
      </c>
    </row>
    <row r="89" spans="1:16" ht="12.75">
      <c r="A89" t="s">
        <v>48</v>
      </c>
      <c s="34" t="s">
        <v>118</v>
      </c>
      <c s="34" t="s">
        <v>491</v>
      </c>
      <c s="35" t="s">
        <v>4</v>
      </c>
      <c s="6" t="s">
        <v>492</v>
      </c>
      <c s="36" t="s">
        <v>121</v>
      </c>
      <c s="37">
        <v>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340</v>
      </c>
      <c>
        <f>(M89*21)/100</f>
      </c>
      <c t="s">
        <v>26</v>
      </c>
    </row>
    <row r="90" spans="1:5" ht="12.75">
      <c r="A90" s="35" t="s">
        <v>54</v>
      </c>
      <c r="E90" s="39" t="s">
        <v>4</v>
      </c>
    </row>
    <row r="91" spans="1:5" ht="12.75">
      <c r="A91" s="35" t="s">
        <v>55</v>
      </c>
      <c r="E91" s="40" t="s">
        <v>4</v>
      </c>
    </row>
    <row r="92" spans="1:5" ht="89.25">
      <c r="A92" t="s">
        <v>56</v>
      </c>
      <c r="E92" s="39" t="s">
        <v>493</v>
      </c>
    </row>
    <row r="93" spans="1:16" ht="12.75">
      <c r="A93" t="s">
        <v>48</v>
      </c>
      <c s="34" t="s">
        <v>122</v>
      </c>
      <c s="34" t="s">
        <v>2124</v>
      </c>
      <c s="35" t="s">
        <v>4</v>
      </c>
      <c s="6" t="s">
        <v>2230</v>
      </c>
      <c s="36" t="s">
        <v>541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340</v>
      </c>
      <c>
        <f>(M93*21)/100</f>
      </c>
      <c t="s">
        <v>26</v>
      </c>
    </row>
    <row r="94" spans="1:5" ht="12.75">
      <c r="A94" s="35" t="s">
        <v>54</v>
      </c>
      <c r="E94" s="39" t="s">
        <v>4</v>
      </c>
    </row>
    <row r="95" spans="1:5" ht="12.75">
      <c r="A95" s="35" t="s">
        <v>55</v>
      </c>
      <c r="E95" s="40" t="s">
        <v>4</v>
      </c>
    </row>
    <row r="96" spans="1:5" ht="25.5">
      <c r="A96" t="s">
        <v>56</v>
      </c>
      <c r="E96" s="39" t="s">
        <v>2231</v>
      </c>
    </row>
    <row r="97" spans="1:16" ht="12.75">
      <c r="A97" t="s">
        <v>48</v>
      </c>
      <c s="34" t="s">
        <v>127</v>
      </c>
      <c s="34" t="s">
        <v>2127</v>
      </c>
      <c s="35" t="s">
        <v>4</v>
      </c>
      <c s="6" t="s">
        <v>2232</v>
      </c>
      <c s="36" t="s">
        <v>541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340</v>
      </c>
      <c>
        <f>(M97*21)/100</f>
      </c>
      <c t="s">
        <v>26</v>
      </c>
    </row>
    <row r="98" spans="1:5" ht="12.75">
      <c r="A98" s="35" t="s">
        <v>54</v>
      </c>
      <c r="E98" s="39" t="s">
        <v>4</v>
      </c>
    </row>
    <row r="99" spans="1:5" ht="12.75">
      <c r="A99" s="35" t="s">
        <v>55</v>
      </c>
      <c r="E99" s="40" t="s">
        <v>4</v>
      </c>
    </row>
    <row r="100" spans="1:5" ht="12.75">
      <c r="A100" t="s">
        <v>56</v>
      </c>
      <c r="E100" s="39" t="s">
        <v>1473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2301</v>
      </c>
      <c s="41">
        <f>Rekapitulace!C68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2301</v>
      </c>
      <c r="E4" s="26" t="s">
        <v>2302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COUNTIFS(L8:L47,"=0",A8:A47,"P")+COUNTIFS(L8:L47,"",A8:A47,"P")+SUM(Q8:Q47)</f>
      </c>
    </row>
    <row r="8" spans="1:13" ht="12.75">
      <c r="A8" t="s">
        <v>43</v>
      </c>
      <c r="C8" s="28" t="s">
        <v>2304</v>
      </c>
      <c r="E8" s="30" t="s">
        <v>2302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45</v>
      </c>
      <c r="C9" s="31" t="s">
        <v>2305</v>
      </c>
      <c r="E9" s="33" t="s">
        <v>1899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2306</v>
      </c>
      <c s="35" t="s">
        <v>4</v>
      </c>
      <c s="6" t="s">
        <v>2307</v>
      </c>
      <c s="36" t="s">
        <v>102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14.75">
      <c r="A13" t="s">
        <v>56</v>
      </c>
      <c r="E13" s="39" t="s">
        <v>2308</v>
      </c>
    </row>
    <row r="14" spans="1:16" ht="25.5">
      <c r="A14" t="s">
        <v>48</v>
      </c>
      <c s="34" t="s">
        <v>26</v>
      </c>
      <c s="34" t="s">
        <v>2309</v>
      </c>
      <c s="35" t="s">
        <v>4</v>
      </c>
      <c s="6" t="s">
        <v>2310</v>
      </c>
      <c s="36" t="s">
        <v>102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14.75">
      <c r="A17" t="s">
        <v>56</v>
      </c>
      <c r="E17" s="39" t="s">
        <v>2308</v>
      </c>
    </row>
    <row r="18" spans="1:16" ht="12.75">
      <c r="A18" t="s">
        <v>48</v>
      </c>
      <c s="34" t="s">
        <v>25</v>
      </c>
      <c s="34" t="s">
        <v>2311</v>
      </c>
      <c s="35" t="s">
        <v>4</v>
      </c>
      <c s="6" t="s">
        <v>2312</v>
      </c>
      <c s="36" t="s">
        <v>61</v>
      </c>
      <c s="37">
        <v>126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14.75">
      <c r="A21" t="s">
        <v>56</v>
      </c>
      <c r="E21" s="39" t="s">
        <v>2313</v>
      </c>
    </row>
    <row r="22" spans="1:16" ht="12.75">
      <c r="A22" t="s">
        <v>48</v>
      </c>
      <c s="34" t="s">
        <v>62</v>
      </c>
      <c s="34" t="s">
        <v>2314</v>
      </c>
      <c s="35" t="s">
        <v>4</v>
      </c>
      <c s="6" t="s">
        <v>2315</v>
      </c>
      <c s="36" t="s">
        <v>61</v>
      </c>
      <c s="37">
        <v>126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7.5">
      <c r="A25" t="s">
        <v>56</v>
      </c>
      <c r="E25" s="39" t="s">
        <v>2316</v>
      </c>
    </row>
    <row r="26" spans="1:16" ht="25.5">
      <c r="A26" t="s">
        <v>48</v>
      </c>
      <c s="34" t="s">
        <v>66</v>
      </c>
      <c s="34" t="s">
        <v>2317</v>
      </c>
      <c s="35" t="s">
        <v>4</v>
      </c>
      <c s="6" t="s">
        <v>2318</v>
      </c>
      <c s="36" t="s">
        <v>102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340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76.5">
      <c r="A29" t="s">
        <v>56</v>
      </c>
      <c r="E29" s="39" t="s">
        <v>2319</v>
      </c>
    </row>
    <row r="30" spans="1:13" ht="12.75">
      <c r="A30" t="s">
        <v>45</v>
      </c>
      <c r="C30" s="31" t="s">
        <v>2320</v>
      </c>
      <c r="E30" s="33" t="s">
        <v>1915</v>
      </c>
      <c r="J30" s="32">
        <f>0</f>
      </c>
      <c s="32">
        <f>0</f>
      </c>
      <c s="32">
        <f>0+L31+L35+L39+L43+L47</f>
      </c>
      <c s="32">
        <f>0+M31+M35+M39+M43+M47</f>
      </c>
    </row>
    <row r="31" spans="1:16" ht="25.5">
      <c r="A31" t="s">
        <v>48</v>
      </c>
      <c s="34" t="s">
        <v>69</v>
      </c>
      <c s="34" t="s">
        <v>2321</v>
      </c>
      <c s="35" t="s">
        <v>4</v>
      </c>
      <c s="6" t="s">
        <v>2322</v>
      </c>
      <c s="36" t="s">
        <v>102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26</v>
      </c>
    </row>
    <row r="32" spans="1:5" ht="12.75">
      <c r="A32" s="35" t="s">
        <v>54</v>
      </c>
      <c r="E32" s="39" t="s">
        <v>4</v>
      </c>
    </row>
    <row r="33" spans="1:5" ht="12.75">
      <c r="A33" s="35" t="s">
        <v>55</v>
      </c>
      <c r="E33" s="40" t="s">
        <v>4</v>
      </c>
    </row>
    <row r="34" spans="1:5" ht="102">
      <c r="A34" t="s">
        <v>56</v>
      </c>
      <c r="E34" s="39" t="s">
        <v>2323</v>
      </c>
    </row>
    <row r="35" spans="1:16" ht="12.75">
      <c r="A35" t="s">
        <v>48</v>
      </c>
      <c s="34" t="s">
        <v>72</v>
      </c>
      <c s="34" t="s">
        <v>2324</v>
      </c>
      <c s="35" t="s">
        <v>4</v>
      </c>
      <c s="6" t="s">
        <v>2325</v>
      </c>
      <c s="36" t="s">
        <v>61</v>
      </c>
      <c s="37">
        <v>126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26</v>
      </c>
    </row>
    <row r="36" spans="1:5" ht="12.75">
      <c r="A36" s="35" t="s">
        <v>54</v>
      </c>
      <c r="E36" s="39" t="s">
        <v>4</v>
      </c>
    </row>
    <row r="37" spans="1:5" ht="12.75">
      <c r="A37" s="35" t="s">
        <v>55</v>
      </c>
      <c r="E37" s="40" t="s">
        <v>4</v>
      </c>
    </row>
    <row r="38" spans="1:5" ht="140.25">
      <c r="A38" t="s">
        <v>56</v>
      </c>
      <c r="E38" s="39" t="s">
        <v>2326</v>
      </c>
    </row>
    <row r="39" spans="1:16" ht="12.75">
      <c r="A39" t="s">
        <v>48</v>
      </c>
      <c s="34" t="s">
        <v>75</v>
      </c>
      <c s="34" t="s">
        <v>2327</v>
      </c>
      <c s="35" t="s">
        <v>4</v>
      </c>
      <c s="6" t="s">
        <v>2051</v>
      </c>
      <c s="36" t="s">
        <v>102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26</v>
      </c>
    </row>
    <row r="40" spans="1:5" ht="12.75">
      <c r="A40" s="35" t="s">
        <v>54</v>
      </c>
      <c r="E40" s="39" t="s">
        <v>4</v>
      </c>
    </row>
    <row r="41" spans="1:5" ht="12.75">
      <c r="A41" s="35" t="s">
        <v>55</v>
      </c>
      <c r="E41" s="40" t="s">
        <v>4</v>
      </c>
    </row>
    <row r="42" spans="1:5" ht="89.25">
      <c r="A42" t="s">
        <v>56</v>
      </c>
      <c r="E42" s="39" t="s">
        <v>2328</v>
      </c>
    </row>
    <row r="43" spans="1:16" ht="12.75">
      <c r="A43" t="s">
        <v>48</v>
      </c>
      <c s="34" t="s">
        <v>79</v>
      </c>
      <c s="34" t="s">
        <v>2329</v>
      </c>
      <c s="35" t="s">
        <v>4</v>
      </c>
      <c s="6" t="s">
        <v>2054</v>
      </c>
      <c s="36" t="s">
        <v>102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26</v>
      </c>
    </row>
    <row r="44" spans="1:5" ht="12.75">
      <c r="A44" s="35" t="s">
        <v>54</v>
      </c>
      <c r="E44" s="39" t="s">
        <v>4</v>
      </c>
    </row>
    <row r="45" spans="1:5" ht="12.75">
      <c r="A45" s="35" t="s">
        <v>55</v>
      </c>
      <c r="E45" s="40" t="s">
        <v>4</v>
      </c>
    </row>
    <row r="46" spans="1:5" ht="89.25">
      <c r="A46" t="s">
        <v>56</v>
      </c>
      <c r="E46" s="39" t="s">
        <v>2330</v>
      </c>
    </row>
    <row r="47" spans="1:16" ht="25.5">
      <c r="A47" t="s">
        <v>48</v>
      </c>
      <c s="34" t="s">
        <v>84</v>
      </c>
      <c s="34" t="s">
        <v>2152</v>
      </c>
      <c s="35" t="s">
        <v>4</v>
      </c>
      <c s="6" t="s">
        <v>2153</v>
      </c>
      <c s="36" t="s">
        <v>576</v>
      </c>
      <c s="37">
        <v>0.02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26</v>
      </c>
    </row>
    <row r="48" spans="1:5" ht="12.75">
      <c r="A48" s="35" t="s">
        <v>54</v>
      </c>
      <c r="E48" s="39" t="s">
        <v>4</v>
      </c>
    </row>
    <row r="49" spans="1:5" ht="12.75">
      <c r="A49" s="35" t="s">
        <v>55</v>
      </c>
      <c r="E49" s="40" t="s">
        <v>4</v>
      </c>
    </row>
    <row r="50" spans="1:5" ht="140.25">
      <c r="A50" t="s">
        <v>56</v>
      </c>
      <c r="E50" s="39" t="s">
        <v>579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COUNTIFS(L8:L42,"=0",A8:A42,"P")+COUNTIFS(L8:L42,"",A8:A42,"P")+SUM(Q8:Q42)</f>
      </c>
    </row>
    <row r="8" spans="1:13" ht="12.75">
      <c r="A8" t="s">
        <v>43</v>
      </c>
      <c r="C8" s="28" t="s">
        <v>313</v>
      </c>
      <c r="E8" s="30" t="s">
        <v>312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314</v>
      </c>
      <c r="E9" s="33" t="s">
        <v>315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25.5">
      <c r="A10" t="s">
        <v>48</v>
      </c>
      <c s="34" t="s">
        <v>49</v>
      </c>
      <c s="34" t="s">
        <v>316</v>
      </c>
      <c s="35" t="s">
        <v>4</v>
      </c>
      <c s="6" t="s">
        <v>317</v>
      </c>
      <c s="36" t="s">
        <v>102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191</v>
      </c>
      <c s="35" t="s">
        <v>4</v>
      </c>
      <c s="6" t="s">
        <v>192</v>
      </c>
      <c s="36" t="s">
        <v>61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318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319</v>
      </c>
      <c s="35" t="s">
        <v>4</v>
      </c>
      <c s="6" t="s">
        <v>320</v>
      </c>
      <c s="36" t="s">
        <v>102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321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322</v>
      </c>
      <c s="35" t="s">
        <v>4</v>
      </c>
      <c s="6" t="s">
        <v>323</v>
      </c>
      <c s="36" t="s">
        <v>324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12.75">
      <c r="A26" t="s">
        <v>48</v>
      </c>
      <c s="34" t="s">
        <v>66</v>
      </c>
      <c s="34" t="s">
        <v>325</v>
      </c>
      <c s="35" t="s">
        <v>4</v>
      </c>
      <c s="6" t="s">
        <v>326</v>
      </c>
      <c s="36" t="s">
        <v>324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193</v>
      </c>
      <c s="35" t="s">
        <v>4</v>
      </c>
      <c s="6" t="s">
        <v>194</v>
      </c>
      <c s="36" t="s">
        <v>195</v>
      </c>
      <c s="37">
        <v>3.165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327</v>
      </c>
      <c s="35" t="s">
        <v>4</v>
      </c>
      <c s="6" t="s">
        <v>328</v>
      </c>
      <c s="36" t="s">
        <v>329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330</v>
      </c>
      <c s="35" t="s">
        <v>4</v>
      </c>
      <c s="6" t="s">
        <v>331</v>
      </c>
      <c s="36" t="s">
        <v>329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332</v>
      </c>
      <c s="35" t="s">
        <v>4</v>
      </c>
      <c s="6" t="s">
        <v>333</v>
      </c>
      <c s="36" t="s">
        <v>329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COUNTIFS(L8:L90,"=0",A8:A90,"P")+COUNTIFS(L8:L90,"",A8:A90,"P")+SUM(Q8:Q90)</f>
      </c>
    </row>
    <row r="8" spans="1:13" ht="12.75">
      <c r="A8" t="s">
        <v>43</v>
      </c>
      <c r="C8" s="28" t="s">
        <v>336</v>
      </c>
      <c r="E8" s="30" t="s">
        <v>335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337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48</v>
      </c>
      <c s="34" t="s">
        <v>49</v>
      </c>
      <c s="34" t="s">
        <v>338</v>
      </c>
      <c s="35" t="s">
        <v>4</v>
      </c>
      <c s="6" t="s">
        <v>339</v>
      </c>
      <c s="36" t="s">
        <v>102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340</v>
      </c>
      <c>
        <f>(M10*21)/100</f>
      </c>
      <c t="s">
        <v>26</v>
      </c>
    </row>
    <row r="11" spans="1:5" ht="25.5">
      <c r="A11" s="35" t="s">
        <v>54</v>
      </c>
      <c r="E11" s="39" t="s">
        <v>341</v>
      </c>
    </row>
    <row r="12" spans="1:5" ht="12.75">
      <c r="A12" s="35" t="s">
        <v>55</v>
      </c>
      <c r="E12" s="40" t="s">
        <v>342</v>
      </c>
    </row>
    <row r="13" spans="1:5" ht="12.75">
      <c r="A13" t="s">
        <v>56</v>
      </c>
      <c r="E13" s="39" t="s">
        <v>343</v>
      </c>
    </row>
    <row r="14" spans="1:16" ht="12.75">
      <c r="A14" t="s">
        <v>48</v>
      </c>
      <c s="34" t="s">
        <v>26</v>
      </c>
      <c s="34" t="s">
        <v>344</v>
      </c>
      <c s="35" t="s">
        <v>4</v>
      </c>
      <c s="6" t="s">
        <v>345</v>
      </c>
      <c s="36" t="s">
        <v>102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340</v>
      </c>
      <c>
        <f>(M14*21)/100</f>
      </c>
      <c t="s">
        <v>26</v>
      </c>
    </row>
    <row r="15" spans="1:5" ht="25.5">
      <c r="A15" s="35" t="s">
        <v>54</v>
      </c>
      <c r="E15" s="39" t="s">
        <v>346</v>
      </c>
    </row>
    <row r="16" spans="1:5" ht="12.75">
      <c r="A16" s="35" t="s">
        <v>55</v>
      </c>
      <c r="E16" s="40" t="s">
        <v>342</v>
      </c>
    </row>
    <row r="17" spans="1:5" ht="12.75">
      <c r="A17" t="s">
        <v>56</v>
      </c>
      <c r="E17" s="39" t="s">
        <v>343</v>
      </c>
    </row>
    <row r="18" spans="1:16" ht="12.75">
      <c r="A18" t="s">
        <v>48</v>
      </c>
      <c s="34" t="s">
        <v>25</v>
      </c>
      <c s="34" t="s">
        <v>347</v>
      </c>
      <c s="35" t="s">
        <v>4</v>
      </c>
      <c s="6" t="s">
        <v>348</v>
      </c>
      <c s="36" t="s">
        <v>102</v>
      </c>
      <c s="37">
        <v>16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340</v>
      </c>
      <c>
        <f>(M18*21)/100</f>
      </c>
      <c t="s">
        <v>26</v>
      </c>
    </row>
    <row r="19" spans="1:5" ht="25.5">
      <c r="A19" s="35" t="s">
        <v>54</v>
      </c>
      <c r="E19" s="39" t="s">
        <v>341</v>
      </c>
    </row>
    <row r="20" spans="1:5" ht="12.75">
      <c r="A20" s="35" t="s">
        <v>55</v>
      </c>
      <c r="E20" s="40" t="s">
        <v>342</v>
      </c>
    </row>
    <row r="21" spans="1:5" ht="12.75">
      <c r="A21" t="s">
        <v>56</v>
      </c>
      <c r="E21" s="39" t="s">
        <v>343</v>
      </c>
    </row>
    <row r="22" spans="1:16" ht="12.75">
      <c r="A22" t="s">
        <v>48</v>
      </c>
      <c s="34" t="s">
        <v>62</v>
      </c>
      <c s="34" t="s">
        <v>349</v>
      </c>
      <c s="35" t="s">
        <v>4</v>
      </c>
      <c s="6" t="s">
        <v>350</v>
      </c>
      <c s="36" t="s">
        <v>102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340</v>
      </c>
      <c>
        <f>(M22*21)/100</f>
      </c>
      <c t="s">
        <v>26</v>
      </c>
    </row>
    <row r="23" spans="1:5" ht="25.5">
      <c r="A23" s="35" t="s">
        <v>54</v>
      </c>
      <c r="E23" s="39" t="s">
        <v>341</v>
      </c>
    </row>
    <row r="24" spans="1:5" ht="12.75">
      <c r="A24" s="35" t="s">
        <v>55</v>
      </c>
      <c r="E24" s="40" t="s">
        <v>342</v>
      </c>
    </row>
    <row r="25" spans="1:5" ht="12.75">
      <c r="A25" t="s">
        <v>56</v>
      </c>
      <c r="E25" s="39" t="s">
        <v>343</v>
      </c>
    </row>
    <row r="26" spans="1:16" ht="12.75">
      <c r="A26" t="s">
        <v>48</v>
      </c>
      <c s="34" t="s">
        <v>66</v>
      </c>
      <c s="34" t="s">
        <v>351</v>
      </c>
      <c s="35" t="s">
        <v>4</v>
      </c>
      <c s="6" t="s">
        <v>352</v>
      </c>
      <c s="36" t="s">
        <v>102</v>
      </c>
      <c s="37">
        <v>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340</v>
      </c>
      <c>
        <f>(M26*21)/100</f>
      </c>
      <c t="s">
        <v>26</v>
      </c>
    </row>
    <row r="27" spans="1:5" ht="25.5">
      <c r="A27" s="35" t="s">
        <v>54</v>
      </c>
      <c r="E27" s="39" t="s">
        <v>353</v>
      </c>
    </row>
    <row r="28" spans="1:5" ht="12.75">
      <c r="A28" s="35" t="s">
        <v>55</v>
      </c>
      <c r="E28" s="40" t="s">
        <v>342</v>
      </c>
    </row>
    <row r="29" spans="1:5" ht="12.75">
      <c r="A29" t="s">
        <v>56</v>
      </c>
      <c r="E29" s="39" t="s">
        <v>343</v>
      </c>
    </row>
    <row r="30" spans="1:16" ht="12.75">
      <c r="A30" t="s">
        <v>48</v>
      </c>
      <c s="34" t="s">
        <v>69</v>
      </c>
      <c s="34" t="s">
        <v>354</v>
      </c>
      <c s="35" t="s">
        <v>4</v>
      </c>
      <c s="6" t="s">
        <v>355</v>
      </c>
      <c s="36" t="s">
        <v>102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356</v>
      </c>
      <c>
        <f>(M30*21)/100</f>
      </c>
      <c t="s">
        <v>26</v>
      </c>
    </row>
    <row r="31" spans="1:5" ht="12.75">
      <c r="A31" s="35" t="s">
        <v>54</v>
      </c>
      <c r="E31" s="39" t="s">
        <v>357</v>
      </c>
    </row>
    <row r="32" spans="1:5" ht="12.75">
      <c r="A32" s="35" t="s">
        <v>55</v>
      </c>
      <c r="E32" s="40" t="s">
        <v>342</v>
      </c>
    </row>
    <row r="33" spans="1:5" ht="12.75">
      <c r="A33" t="s">
        <v>56</v>
      </c>
      <c r="E33" s="39" t="s">
        <v>343</v>
      </c>
    </row>
    <row r="34" spans="1:16" ht="12.75">
      <c r="A34" t="s">
        <v>48</v>
      </c>
      <c s="34" t="s">
        <v>72</v>
      </c>
      <c s="34" t="s">
        <v>358</v>
      </c>
      <c s="35" t="s">
        <v>4</v>
      </c>
      <c s="6" t="s">
        <v>359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356</v>
      </c>
      <c>
        <f>(M34*21)/100</f>
      </c>
      <c t="s">
        <v>26</v>
      </c>
    </row>
    <row r="35" spans="1:5" ht="12.75">
      <c r="A35" s="35" t="s">
        <v>54</v>
      </c>
      <c r="E35" s="39" t="s">
        <v>357</v>
      </c>
    </row>
    <row r="36" spans="1:5" ht="12.75">
      <c r="A36" s="35" t="s">
        <v>55</v>
      </c>
      <c r="E36" s="40" t="s">
        <v>342</v>
      </c>
    </row>
    <row r="37" spans="1:5" ht="12.75">
      <c r="A37" t="s">
        <v>56</v>
      </c>
      <c r="E37" s="39" t="s">
        <v>343</v>
      </c>
    </row>
    <row r="38" spans="1:16" ht="12.75">
      <c r="A38" t="s">
        <v>48</v>
      </c>
      <c s="34" t="s">
        <v>75</v>
      </c>
      <c s="34" t="s">
        <v>360</v>
      </c>
      <c s="35" t="s">
        <v>4</v>
      </c>
      <c s="6" t="s">
        <v>361</v>
      </c>
      <c s="36" t="s">
        <v>61</v>
      </c>
      <c s="37">
        <v>380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356</v>
      </c>
      <c>
        <f>(M38*21)/100</f>
      </c>
      <c t="s">
        <v>26</v>
      </c>
    </row>
    <row r="39" spans="1:5" ht="12.75">
      <c r="A39" s="35" t="s">
        <v>54</v>
      </c>
      <c r="E39" s="39" t="s">
        <v>357</v>
      </c>
    </row>
    <row r="40" spans="1:5" ht="12.75">
      <c r="A40" s="35" t="s">
        <v>55</v>
      </c>
      <c r="E40" s="40" t="s">
        <v>342</v>
      </c>
    </row>
    <row r="41" spans="1:5" ht="12.75">
      <c r="A41" t="s">
        <v>56</v>
      </c>
      <c r="E41" s="39" t="s">
        <v>343</v>
      </c>
    </row>
    <row r="42" spans="1:16" ht="25.5">
      <c r="A42" t="s">
        <v>48</v>
      </c>
      <c s="34" t="s">
        <v>79</v>
      </c>
      <c s="34" t="s">
        <v>362</v>
      </c>
      <c s="35" t="s">
        <v>4</v>
      </c>
      <c s="6" t="s">
        <v>363</v>
      </c>
      <c s="36" t="s">
        <v>102</v>
      </c>
      <c s="37">
        <v>16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356</v>
      </c>
      <c>
        <f>(M42*21)/100</f>
      </c>
      <c t="s">
        <v>26</v>
      </c>
    </row>
    <row r="43" spans="1:5" ht="12.75">
      <c r="A43" s="35" t="s">
        <v>54</v>
      </c>
      <c r="E43" s="39" t="s">
        <v>357</v>
      </c>
    </row>
    <row r="44" spans="1:5" ht="12.75">
      <c r="A44" s="35" t="s">
        <v>55</v>
      </c>
      <c r="E44" s="40" t="s">
        <v>342</v>
      </c>
    </row>
    <row r="45" spans="1:5" ht="12.75">
      <c r="A45" t="s">
        <v>56</v>
      </c>
      <c r="E45" s="39" t="s">
        <v>343</v>
      </c>
    </row>
    <row r="46" spans="1:16" ht="12.75">
      <c r="A46" t="s">
        <v>48</v>
      </c>
      <c s="34" t="s">
        <v>84</v>
      </c>
      <c s="34" t="s">
        <v>364</v>
      </c>
      <c s="35" t="s">
        <v>4</v>
      </c>
      <c s="6" t="s">
        <v>365</v>
      </c>
      <c s="36" t="s">
        <v>102</v>
      </c>
      <c s="37">
        <v>16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356</v>
      </c>
      <c>
        <f>(M46*21)/100</f>
      </c>
      <c t="s">
        <v>26</v>
      </c>
    </row>
    <row r="47" spans="1:5" ht="12.75">
      <c r="A47" s="35" t="s">
        <v>54</v>
      </c>
      <c r="E47" s="39" t="s">
        <v>357</v>
      </c>
    </row>
    <row r="48" spans="1:5" ht="12.75">
      <c r="A48" s="35" t="s">
        <v>55</v>
      </c>
      <c r="E48" s="40" t="s">
        <v>342</v>
      </c>
    </row>
    <row r="49" spans="1:5" ht="12.75">
      <c r="A49" t="s">
        <v>56</v>
      </c>
      <c r="E49" s="39" t="s">
        <v>343</v>
      </c>
    </row>
    <row r="50" spans="1:16" ht="12.75">
      <c r="A50" t="s">
        <v>48</v>
      </c>
      <c s="34" t="s">
        <v>87</v>
      </c>
      <c s="34" t="s">
        <v>366</v>
      </c>
      <c s="35" t="s">
        <v>4</v>
      </c>
      <c s="6" t="s">
        <v>367</v>
      </c>
      <c s="36" t="s">
        <v>102</v>
      </c>
      <c s="37">
        <v>16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356</v>
      </c>
      <c>
        <f>(M50*21)/100</f>
      </c>
      <c t="s">
        <v>26</v>
      </c>
    </row>
    <row r="51" spans="1:5" ht="12.75">
      <c r="A51" s="35" t="s">
        <v>54</v>
      </c>
      <c r="E51" s="39" t="s">
        <v>357</v>
      </c>
    </row>
    <row r="52" spans="1:5" ht="12.75">
      <c r="A52" s="35" t="s">
        <v>55</v>
      </c>
      <c r="E52" s="40" t="s">
        <v>342</v>
      </c>
    </row>
    <row r="53" spans="1:5" ht="12.75">
      <c r="A53" t="s">
        <v>56</v>
      </c>
      <c r="E53" s="39" t="s">
        <v>343</v>
      </c>
    </row>
    <row r="54" spans="1:16" ht="12.75">
      <c r="A54" t="s">
        <v>48</v>
      </c>
      <c s="34" t="s">
        <v>90</v>
      </c>
      <c s="34" t="s">
        <v>368</v>
      </c>
      <c s="35" t="s">
        <v>4</v>
      </c>
      <c s="6" t="s">
        <v>369</v>
      </c>
      <c s="36" t="s">
        <v>102</v>
      </c>
      <c s="37">
        <v>16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356</v>
      </c>
      <c>
        <f>(M54*21)/100</f>
      </c>
      <c t="s">
        <v>26</v>
      </c>
    </row>
    <row r="55" spans="1:5" ht="12.75">
      <c r="A55" s="35" t="s">
        <v>54</v>
      </c>
      <c r="E55" s="39" t="s">
        <v>357</v>
      </c>
    </row>
    <row r="56" spans="1:5" ht="12.75">
      <c r="A56" s="35" t="s">
        <v>55</v>
      </c>
      <c r="E56" s="40" t="s">
        <v>342</v>
      </c>
    </row>
    <row r="57" spans="1:5" ht="12.75">
      <c r="A57" t="s">
        <v>56</v>
      </c>
      <c r="E57" s="39" t="s">
        <v>343</v>
      </c>
    </row>
    <row r="58" spans="1:16" ht="12.75">
      <c r="A58" t="s">
        <v>48</v>
      </c>
      <c s="34" t="s">
        <v>93</v>
      </c>
      <c s="34" t="s">
        <v>370</v>
      </c>
      <c s="35" t="s">
        <v>4</v>
      </c>
      <c s="6" t="s">
        <v>371</v>
      </c>
      <c s="36" t="s">
        <v>102</v>
      </c>
      <c s="37">
        <v>18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356</v>
      </c>
      <c>
        <f>(M58*21)/100</f>
      </c>
      <c t="s">
        <v>26</v>
      </c>
    </row>
    <row r="59" spans="1:5" ht="12.75">
      <c r="A59" s="35" t="s">
        <v>54</v>
      </c>
      <c r="E59" s="39" t="s">
        <v>357</v>
      </c>
    </row>
    <row r="60" spans="1:5" ht="12.75">
      <c r="A60" s="35" t="s">
        <v>55</v>
      </c>
      <c r="E60" s="40" t="s">
        <v>342</v>
      </c>
    </row>
    <row r="61" spans="1:5" ht="12.75">
      <c r="A61" t="s">
        <v>56</v>
      </c>
      <c r="E61" s="39" t="s">
        <v>343</v>
      </c>
    </row>
    <row r="62" spans="1:16" ht="38.25">
      <c r="A62" t="s">
        <v>48</v>
      </c>
      <c s="34" t="s">
        <v>95</v>
      </c>
      <c s="34" t="s">
        <v>316</v>
      </c>
      <c s="35" t="s">
        <v>4</v>
      </c>
      <c s="6" t="s">
        <v>372</v>
      </c>
      <c s="36" t="s">
        <v>102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356</v>
      </c>
      <c>
        <f>(M62*21)/100</f>
      </c>
      <c t="s">
        <v>26</v>
      </c>
    </row>
    <row r="63" spans="1:5" ht="12.75">
      <c r="A63" s="35" t="s">
        <v>54</v>
      </c>
      <c r="E63" s="39" t="s">
        <v>357</v>
      </c>
    </row>
    <row r="64" spans="1:5" ht="12.75">
      <c r="A64" s="35" t="s">
        <v>55</v>
      </c>
      <c r="E64" s="40" t="s">
        <v>342</v>
      </c>
    </row>
    <row r="65" spans="1:5" ht="12.75">
      <c r="A65" t="s">
        <v>56</v>
      </c>
      <c r="E65" s="39" t="s">
        <v>343</v>
      </c>
    </row>
    <row r="66" spans="1:16" ht="12.75">
      <c r="A66" t="s">
        <v>48</v>
      </c>
      <c s="34" t="s">
        <v>99</v>
      </c>
      <c s="34" t="s">
        <v>373</v>
      </c>
      <c s="35" t="s">
        <v>4</v>
      </c>
      <c s="6" t="s">
        <v>374</v>
      </c>
      <c s="36" t="s">
        <v>61</v>
      </c>
      <c s="37">
        <v>2220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356</v>
      </c>
      <c>
        <f>(M66*21)/100</f>
      </c>
      <c t="s">
        <v>26</v>
      </c>
    </row>
    <row r="67" spans="1:5" ht="12.75">
      <c r="A67" s="35" t="s">
        <v>54</v>
      </c>
      <c r="E67" s="39" t="s">
        <v>357</v>
      </c>
    </row>
    <row r="68" spans="1:5" ht="12.75">
      <c r="A68" s="35" t="s">
        <v>55</v>
      </c>
      <c r="E68" s="40" t="s">
        <v>342</v>
      </c>
    </row>
    <row r="69" spans="1:5" ht="12.75">
      <c r="A69" t="s">
        <v>56</v>
      </c>
      <c r="E69" s="39" t="s">
        <v>343</v>
      </c>
    </row>
    <row r="70" spans="1:16" ht="25.5">
      <c r="A70" t="s">
        <v>48</v>
      </c>
      <c s="34" t="s">
        <v>103</v>
      </c>
      <c s="34" t="s">
        <v>375</v>
      </c>
      <c s="35" t="s">
        <v>4</v>
      </c>
      <c s="6" t="s">
        <v>376</v>
      </c>
      <c s="36" t="s">
        <v>102</v>
      </c>
      <c s="37">
        <v>210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356</v>
      </c>
      <c>
        <f>(M70*21)/100</f>
      </c>
      <c t="s">
        <v>26</v>
      </c>
    </row>
    <row r="71" spans="1:5" ht="12.75">
      <c r="A71" s="35" t="s">
        <v>54</v>
      </c>
      <c r="E71" s="39" t="s">
        <v>357</v>
      </c>
    </row>
    <row r="72" spans="1:5" ht="12.75">
      <c r="A72" s="35" t="s">
        <v>55</v>
      </c>
      <c r="E72" s="40" t="s">
        <v>342</v>
      </c>
    </row>
    <row r="73" spans="1:5" ht="12.75">
      <c r="A73" t="s">
        <v>56</v>
      </c>
      <c r="E73" s="39" t="s">
        <v>343</v>
      </c>
    </row>
    <row r="74" spans="1:16" ht="25.5">
      <c r="A74" t="s">
        <v>48</v>
      </c>
      <c s="34" t="s">
        <v>106</v>
      </c>
      <c s="34" t="s">
        <v>377</v>
      </c>
      <c s="35" t="s">
        <v>4</v>
      </c>
      <c s="6" t="s">
        <v>378</v>
      </c>
      <c s="36" t="s">
        <v>61</v>
      </c>
      <c s="37">
        <v>1500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356</v>
      </c>
      <c>
        <f>(M74*21)/100</f>
      </c>
      <c t="s">
        <v>26</v>
      </c>
    </row>
    <row r="75" spans="1:5" ht="12.75">
      <c r="A75" s="35" t="s">
        <v>54</v>
      </c>
      <c r="E75" s="39" t="s">
        <v>357</v>
      </c>
    </row>
    <row r="76" spans="1:5" ht="12.75">
      <c r="A76" s="35" t="s">
        <v>55</v>
      </c>
      <c r="E76" s="40" t="s">
        <v>342</v>
      </c>
    </row>
    <row r="77" spans="1:5" ht="12.75">
      <c r="A77" t="s">
        <v>56</v>
      </c>
      <c r="E77" s="39" t="s">
        <v>343</v>
      </c>
    </row>
    <row r="78" spans="1:16" ht="12.75">
      <c r="A78" t="s">
        <v>48</v>
      </c>
      <c s="34" t="s">
        <v>109</v>
      </c>
      <c s="34" t="s">
        <v>379</v>
      </c>
      <c s="35" t="s">
        <v>4</v>
      </c>
      <c s="6" t="s">
        <v>380</v>
      </c>
      <c s="36" t="s">
        <v>65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356</v>
      </c>
      <c>
        <f>(M78*21)/100</f>
      </c>
      <c t="s">
        <v>26</v>
      </c>
    </row>
    <row r="79" spans="1:5" ht="12.75">
      <c r="A79" s="35" t="s">
        <v>54</v>
      </c>
      <c r="E79" s="39" t="s">
        <v>357</v>
      </c>
    </row>
    <row r="80" spans="1:5" ht="12.75">
      <c r="A80" s="35" t="s">
        <v>55</v>
      </c>
      <c r="E80" s="40" t="s">
        <v>342</v>
      </c>
    </row>
    <row r="81" spans="1:5" ht="12.75">
      <c r="A81" t="s">
        <v>56</v>
      </c>
      <c r="E81" s="39" t="s">
        <v>343</v>
      </c>
    </row>
    <row r="82" spans="1:16" ht="25.5">
      <c r="A82" t="s">
        <v>48</v>
      </c>
      <c s="34" t="s">
        <v>112</v>
      </c>
      <c s="34" t="s">
        <v>381</v>
      </c>
      <c s="35" t="s">
        <v>4</v>
      </c>
      <c s="6" t="s">
        <v>382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356</v>
      </c>
      <c>
        <f>(M82*21)/100</f>
      </c>
      <c t="s">
        <v>26</v>
      </c>
    </row>
    <row r="83" spans="1:5" ht="12.75">
      <c r="A83" s="35" t="s">
        <v>54</v>
      </c>
      <c r="E83" s="39" t="s">
        <v>357</v>
      </c>
    </row>
    <row r="84" spans="1:5" ht="12.75">
      <c r="A84" s="35" t="s">
        <v>55</v>
      </c>
      <c r="E84" s="40" t="s">
        <v>342</v>
      </c>
    </row>
    <row r="85" spans="1:5" ht="12.75">
      <c r="A85" t="s">
        <v>56</v>
      </c>
      <c r="E85" s="39" t="s">
        <v>343</v>
      </c>
    </row>
    <row r="86" spans="1:16" ht="25.5">
      <c r="A86" t="s">
        <v>48</v>
      </c>
      <c s="34" t="s">
        <v>115</v>
      </c>
      <c s="34" t="s">
        <v>383</v>
      </c>
      <c s="35" t="s">
        <v>4</v>
      </c>
      <c s="6" t="s">
        <v>384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356</v>
      </c>
      <c>
        <f>(M86*21)/100</f>
      </c>
      <c t="s">
        <v>26</v>
      </c>
    </row>
    <row r="87" spans="1:5" ht="12.75">
      <c r="A87" s="35" t="s">
        <v>54</v>
      </c>
      <c r="E87" s="39" t="s">
        <v>357</v>
      </c>
    </row>
    <row r="88" spans="1:5" ht="12.75">
      <c r="A88" s="35" t="s">
        <v>55</v>
      </c>
      <c r="E88" s="40" t="s">
        <v>342</v>
      </c>
    </row>
    <row r="89" spans="1:5" ht="12.75">
      <c r="A89" t="s">
        <v>56</v>
      </c>
      <c r="E89" s="39" t="s">
        <v>343</v>
      </c>
    </row>
    <row r="90" spans="1:16" ht="25.5">
      <c r="A90" t="s">
        <v>48</v>
      </c>
      <c s="34" t="s">
        <v>118</v>
      </c>
      <c s="34" t="s">
        <v>385</v>
      </c>
      <c s="35" t="s">
        <v>4</v>
      </c>
      <c s="6" t="s">
        <v>386</v>
      </c>
      <c s="36" t="s">
        <v>102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356</v>
      </c>
      <c>
        <f>(M90*21)/100</f>
      </c>
      <c t="s">
        <v>26</v>
      </c>
    </row>
    <row r="91" spans="1:5" ht="12.75">
      <c r="A91" s="35" t="s">
        <v>54</v>
      </c>
      <c r="E91" s="39" t="s">
        <v>357</v>
      </c>
    </row>
    <row r="92" spans="1:5" ht="12.75">
      <c r="A92" s="35" t="s">
        <v>55</v>
      </c>
      <c r="E92" s="40" t="s">
        <v>342</v>
      </c>
    </row>
    <row r="93" spans="1:5" ht="12.75">
      <c r="A93" t="s">
        <v>56</v>
      </c>
      <c r="E93" s="39" t="s">
        <v>343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COUNTIFS(L8:L147,"=0",A8:A147,"P")+COUNTIFS(L8:L147,"",A8:A147,"P")+SUM(Q8:Q147)</f>
      </c>
    </row>
    <row r="8" spans="1:13" ht="12.75">
      <c r="A8" t="s">
        <v>43</v>
      </c>
      <c r="C8" s="28" t="s">
        <v>389</v>
      </c>
      <c r="E8" s="30" t="s">
        <v>388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45</v>
      </c>
      <c r="C9" s="31" t="s">
        <v>390</v>
      </c>
      <c r="E9" s="33" t="s">
        <v>391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48</v>
      </c>
      <c s="34" t="s">
        <v>49</v>
      </c>
      <c s="34" t="s">
        <v>392</v>
      </c>
      <c s="35" t="s">
        <v>4</v>
      </c>
      <c s="6" t="s">
        <v>393</v>
      </c>
      <c s="36" t="s">
        <v>61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12.75">
      <c r="A12" s="35" t="s">
        <v>55</v>
      </c>
      <c r="E12" s="40" t="s">
        <v>4</v>
      </c>
    </row>
    <row r="13" spans="1:5" ht="12.75">
      <c r="A13" t="s">
        <v>56</v>
      </c>
      <c r="E13" s="39" t="s">
        <v>4</v>
      </c>
    </row>
    <row r="14" spans="1:16" ht="25.5">
      <c r="A14" t="s">
        <v>48</v>
      </c>
      <c s="34" t="s">
        <v>26</v>
      </c>
      <c s="34" t="s">
        <v>394</v>
      </c>
      <c s="35" t="s">
        <v>4</v>
      </c>
      <c s="6" t="s">
        <v>395</v>
      </c>
      <c s="36" t="s">
        <v>102</v>
      </c>
      <c s="37">
        <v>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12.75">
      <c r="A16" s="35" t="s">
        <v>55</v>
      </c>
      <c r="E16" s="40" t="s">
        <v>4</v>
      </c>
    </row>
    <row r="17" spans="1:5" ht="12.75">
      <c r="A17" t="s">
        <v>56</v>
      </c>
      <c r="E17" s="39" t="s">
        <v>4</v>
      </c>
    </row>
    <row r="18" spans="1:16" ht="25.5">
      <c r="A18" t="s">
        <v>48</v>
      </c>
      <c s="34" t="s">
        <v>25</v>
      </c>
      <c s="34" t="s">
        <v>377</v>
      </c>
      <c s="35" t="s">
        <v>4</v>
      </c>
      <c s="6" t="s">
        <v>396</v>
      </c>
      <c s="36" t="s">
        <v>61</v>
      </c>
      <c s="37">
        <v>600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12.75">
      <c r="A20" s="35" t="s">
        <v>55</v>
      </c>
      <c r="E20" s="40" t="s">
        <v>4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373</v>
      </c>
      <c s="35" t="s">
        <v>4</v>
      </c>
      <c s="6" t="s">
        <v>374</v>
      </c>
      <c s="36" t="s">
        <v>61</v>
      </c>
      <c s="37">
        <v>1800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397</v>
      </c>
    </row>
    <row r="24" spans="1:5" ht="12.75">
      <c r="A24" s="35" t="s">
        <v>55</v>
      </c>
      <c r="E24" s="40" t="s">
        <v>4</v>
      </c>
    </row>
    <row r="25" spans="1:5" ht="12.75">
      <c r="A25" t="s">
        <v>56</v>
      </c>
      <c r="E25" s="39" t="s">
        <v>4</v>
      </c>
    </row>
    <row r="26" spans="1:16" ht="25.5">
      <c r="A26" t="s">
        <v>48</v>
      </c>
      <c s="34" t="s">
        <v>66</v>
      </c>
      <c s="34" t="s">
        <v>375</v>
      </c>
      <c s="35" t="s">
        <v>4</v>
      </c>
      <c s="6" t="s">
        <v>376</v>
      </c>
      <c s="36" t="s">
        <v>102</v>
      </c>
      <c s="37">
        <v>36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26</v>
      </c>
    </row>
    <row r="27" spans="1:5" ht="12.75">
      <c r="A27" s="35" t="s">
        <v>54</v>
      </c>
      <c r="E27" s="39" t="s">
        <v>4</v>
      </c>
    </row>
    <row r="28" spans="1:5" ht="12.75">
      <c r="A28" s="35" t="s">
        <v>55</v>
      </c>
      <c r="E28" s="40" t="s">
        <v>4</v>
      </c>
    </row>
    <row r="29" spans="1:5" ht="12.75">
      <c r="A29" t="s">
        <v>56</v>
      </c>
      <c r="E29" s="39" t="s">
        <v>4</v>
      </c>
    </row>
    <row r="30" spans="1:16" ht="12.75">
      <c r="A30" t="s">
        <v>48</v>
      </c>
      <c s="34" t="s">
        <v>69</v>
      </c>
      <c s="34" t="s">
        <v>398</v>
      </c>
      <c s="35" t="s">
        <v>49</v>
      </c>
      <c s="6" t="s">
        <v>399</v>
      </c>
      <c s="36" t="s">
        <v>102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26</v>
      </c>
    </row>
    <row r="31" spans="1:5" ht="12.75">
      <c r="A31" s="35" t="s">
        <v>54</v>
      </c>
      <c r="E31" s="39" t="s">
        <v>400</v>
      </c>
    </row>
    <row r="32" spans="1:5" ht="12.75">
      <c r="A32" s="35" t="s">
        <v>55</v>
      </c>
      <c r="E32" s="40" t="s">
        <v>4</v>
      </c>
    </row>
    <row r="33" spans="1:5" ht="12.75">
      <c r="A33" t="s">
        <v>56</v>
      </c>
      <c r="E33" s="39" t="s">
        <v>4</v>
      </c>
    </row>
    <row r="34" spans="1:16" ht="12.75">
      <c r="A34" t="s">
        <v>48</v>
      </c>
      <c s="34" t="s">
        <v>72</v>
      </c>
      <c s="34" t="s">
        <v>379</v>
      </c>
      <c s="35" t="s">
        <v>4</v>
      </c>
      <c s="6" t="s">
        <v>380</v>
      </c>
      <c s="36" t="s">
        <v>65</v>
      </c>
      <c s="37">
        <v>7.2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26</v>
      </c>
    </row>
    <row r="35" spans="1:5" ht="12.75">
      <c r="A35" s="35" t="s">
        <v>54</v>
      </c>
      <c r="E35" s="39" t="s">
        <v>401</v>
      </c>
    </row>
    <row r="36" spans="1:5" ht="12.75">
      <c r="A36" s="35" t="s">
        <v>55</v>
      </c>
      <c r="E36" s="40" t="s">
        <v>4</v>
      </c>
    </row>
    <row r="37" spans="1:5" ht="12.75">
      <c r="A37" t="s">
        <v>56</v>
      </c>
      <c r="E37" s="39" t="s">
        <v>4</v>
      </c>
    </row>
    <row r="38" spans="1:16" ht="12.75">
      <c r="A38" t="s">
        <v>48</v>
      </c>
      <c s="34" t="s">
        <v>75</v>
      </c>
      <c s="34" t="s">
        <v>402</v>
      </c>
      <c s="35" t="s">
        <v>4</v>
      </c>
      <c s="6" t="s">
        <v>403</v>
      </c>
      <c s="36" t="s">
        <v>252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26</v>
      </c>
    </row>
    <row r="39" spans="1:5" ht="12.75">
      <c r="A39" s="35" t="s">
        <v>54</v>
      </c>
      <c r="E39" s="39" t="s">
        <v>404</v>
      </c>
    </row>
    <row r="40" spans="1:5" ht="12.75">
      <c r="A40" s="35" t="s">
        <v>55</v>
      </c>
      <c r="E40" s="40" t="s">
        <v>4</v>
      </c>
    </row>
    <row r="41" spans="1:5" ht="12.75">
      <c r="A41" t="s">
        <v>56</v>
      </c>
      <c r="E41" s="39" t="s">
        <v>4</v>
      </c>
    </row>
    <row r="42" spans="1:16" ht="12.75">
      <c r="A42" t="s">
        <v>48</v>
      </c>
      <c s="34" t="s">
        <v>79</v>
      </c>
      <c s="34" t="s">
        <v>250</v>
      </c>
      <c s="35" t="s">
        <v>4</v>
      </c>
      <c s="6" t="s">
        <v>251</v>
      </c>
      <c s="36" t="s">
        <v>252</v>
      </c>
      <c s="37">
        <v>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26</v>
      </c>
    </row>
    <row r="43" spans="1:5" ht="12.75">
      <c r="A43" s="35" t="s">
        <v>54</v>
      </c>
      <c r="E43" s="39" t="s">
        <v>405</v>
      </c>
    </row>
    <row r="44" spans="1:5" ht="12.75">
      <c r="A44" s="35" t="s">
        <v>55</v>
      </c>
      <c r="E44" s="40" t="s">
        <v>4</v>
      </c>
    </row>
    <row r="45" spans="1:5" ht="12.75">
      <c r="A45" t="s">
        <v>56</v>
      </c>
      <c r="E45" s="39" t="s">
        <v>4</v>
      </c>
    </row>
    <row r="46" spans="1:16" ht="12.75">
      <c r="A46" t="s">
        <v>48</v>
      </c>
      <c s="34" t="s">
        <v>84</v>
      </c>
      <c s="34" t="s">
        <v>261</v>
      </c>
      <c s="35" t="s">
        <v>4</v>
      </c>
      <c s="6" t="s">
        <v>262</v>
      </c>
      <c s="36" t="s">
        <v>61</v>
      </c>
      <c s="37">
        <v>500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</v>
      </c>
    </row>
    <row r="49" spans="1:5" ht="12.75">
      <c r="A49" t="s">
        <v>56</v>
      </c>
      <c r="E49" s="39" t="s">
        <v>4</v>
      </c>
    </row>
    <row r="50" spans="1:16" ht="12.75">
      <c r="A50" t="s">
        <v>48</v>
      </c>
      <c s="34" t="s">
        <v>87</v>
      </c>
      <c s="34" t="s">
        <v>263</v>
      </c>
      <c s="35" t="s">
        <v>4</v>
      </c>
      <c s="6" t="s">
        <v>264</v>
      </c>
      <c s="36" t="s">
        <v>61</v>
      </c>
      <c s="37">
        <v>500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2.75">
      <c r="A53" t="s">
        <v>56</v>
      </c>
      <c r="E53" s="39" t="s">
        <v>4</v>
      </c>
    </row>
    <row r="54" spans="1:16" ht="12.75">
      <c r="A54" t="s">
        <v>48</v>
      </c>
      <c s="34" t="s">
        <v>90</v>
      </c>
      <c s="34" t="s">
        <v>267</v>
      </c>
      <c s="35" t="s">
        <v>4</v>
      </c>
      <c s="6" t="s">
        <v>268</v>
      </c>
      <c s="36" t="s">
        <v>238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2.75">
      <c r="A57" t="s">
        <v>56</v>
      </c>
      <c r="E57" s="39" t="s">
        <v>4</v>
      </c>
    </row>
    <row r="58" spans="1:16" ht="12.75">
      <c r="A58" t="s">
        <v>48</v>
      </c>
      <c s="34" t="s">
        <v>93</v>
      </c>
      <c s="34" t="s">
        <v>269</v>
      </c>
      <c s="35" t="s">
        <v>4</v>
      </c>
      <c s="6" t="s">
        <v>270</v>
      </c>
      <c s="36" t="s">
        <v>61</v>
      </c>
      <c s="37">
        <v>500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12.75">
      <c r="A61" t="s">
        <v>56</v>
      </c>
      <c r="E61" s="39" t="s">
        <v>4</v>
      </c>
    </row>
    <row r="62" spans="1:16" ht="12.75">
      <c r="A62" t="s">
        <v>48</v>
      </c>
      <c s="34" t="s">
        <v>95</v>
      </c>
      <c s="34" t="s">
        <v>271</v>
      </c>
      <c s="35" t="s">
        <v>4</v>
      </c>
      <c s="6" t="s">
        <v>272</v>
      </c>
      <c s="36" t="s">
        <v>102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</v>
      </c>
    </row>
    <row r="65" spans="1:5" ht="12.75">
      <c r="A65" t="s">
        <v>56</v>
      </c>
      <c r="E65" s="39" t="s">
        <v>4</v>
      </c>
    </row>
    <row r="66" spans="1:16" ht="12.75">
      <c r="A66" t="s">
        <v>48</v>
      </c>
      <c s="34" t="s">
        <v>99</v>
      </c>
      <c s="34" t="s">
        <v>398</v>
      </c>
      <c s="35" t="s">
        <v>26</v>
      </c>
      <c s="6" t="s">
        <v>399</v>
      </c>
      <c s="36" t="s">
        <v>102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26</v>
      </c>
    </row>
    <row r="67" spans="1:5" ht="12.75">
      <c r="A67" s="35" t="s">
        <v>54</v>
      </c>
      <c r="E67" s="39" t="s">
        <v>400</v>
      </c>
    </row>
    <row r="68" spans="1:5" ht="12.75">
      <c r="A68" s="35" t="s">
        <v>55</v>
      </c>
      <c r="E68" s="40" t="s">
        <v>4</v>
      </c>
    </row>
    <row r="69" spans="1:5" ht="12.75">
      <c r="A69" t="s">
        <v>56</v>
      </c>
      <c r="E69" s="39" t="s">
        <v>4</v>
      </c>
    </row>
    <row r="70" spans="1:16" ht="12.75">
      <c r="A70" t="s">
        <v>48</v>
      </c>
      <c s="34" t="s">
        <v>103</v>
      </c>
      <c s="34" t="s">
        <v>285</v>
      </c>
      <c s="35" t="s">
        <v>4</v>
      </c>
      <c s="6" t="s">
        <v>286</v>
      </c>
      <c s="36" t="s">
        <v>102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12.75">
      <c r="A73" t="s">
        <v>56</v>
      </c>
      <c r="E73" s="39" t="s">
        <v>4</v>
      </c>
    </row>
    <row r="74" spans="1:16" ht="12.75">
      <c r="A74" t="s">
        <v>48</v>
      </c>
      <c s="34" t="s">
        <v>106</v>
      </c>
      <c s="34" t="s">
        <v>287</v>
      </c>
      <c s="35" t="s">
        <v>4</v>
      </c>
      <c s="6" t="s">
        <v>288</v>
      </c>
      <c s="36" t="s">
        <v>102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12.75">
      <c r="A77" t="s">
        <v>56</v>
      </c>
      <c r="E77" s="39" t="s">
        <v>4</v>
      </c>
    </row>
    <row r="78" spans="1:16" ht="12.75">
      <c r="A78" t="s">
        <v>48</v>
      </c>
      <c s="34" t="s">
        <v>109</v>
      </c>
      <c s="34" t="s">
        <v>406</v>
      </c>
      <c s="35" t="s">
        <v>4</v>
      </c>
      <c s="6" t="s">
        <v>407</v>
      </c>
      <c s="36" t="s">
        <v>102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2.75">
      <c r="A81" t="s">
        <v>56</v>
      </c>
      <c r="E81" s="39" t="s">
        <v>4</v>
      </c>
    </row>
    <row r="82" spans="1:16" ht="12.75">
      <c r="A82" t="s">
        <v>48</v>
      </c>
      <c s="34" t="s">
        <v>112</v>
      </c>
      <c s="34" t="s">
        <v>408</v>
      </c>
      <c s="35" t="s">
        <v>4</v>
      </c>
      <c s="6" t="s">
        <v>409</v>
      </c>
      <c s="36" t="s">
        <v>102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2.75">
      <c r="A85" t="s">
        <v>56</v>
      </c>
      <c r="E85" s="39" t="s">
        <v>4</v>
      </c>
    </row>
    <row r="86" spans="1:16" ht="12.75">
      <c r="A86" t="s">
        <v>48</v>
      </c>
      <c s="34" t="s">
        <v>115</v>
      </c>
      <c s="34" t="s">
        <v>289</v>
      </c>
      <c s="35" t="s">
        <v>4</v>
      </c>
      <c s="6" t="s">
        <v>290</v>
      </c>
      <c s="36" t="s">
        <v>102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2.75">
      <c r="A89" t="s">
        <v>56</v>
      </c>
      <c r="E89" s="39" t="s">
        <v>4</v>
      </c>
    </row>
    <row r="90" spans="1:16" ht="12.75">
      <c r="A90" t="s">
        <v>48</v>
      </c>
      <c s="34" t="s">
        <v>118</v>
      </c>
      <c s="34" t="s">
        <v>303</v>
      </c>
      <c s="35" t="s">
        <v>4</v>
      </c>
      <c s="6" t="s">
        <v>304</v>
      </c>
      <c s="36" t="s">
        <v>305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26</v>
      </c>
    </row>
    <row r="91" spans="1:5" ht="12.75">
      <c r="A91" s="35" t="s">
        <v>54</v>
      </c>
      <c r="E91" s="39" t="s">
        <v>4</v>
      </c>
    </row>
    <row r="92" spans="1:5" ht="12.75">
      <c r="A92" s="35" t="s">
        <v>55</v>
      </c>
      <c r="E92" s="40" t="s">
        <v>4</v>
      </c>
    </row>
    <row r="93" spans="1:5" ht="12.75">
      <c r="A93" t="s">
        <v>56</v>
      </c>
      <c r="E93" s="39" t="s">
        <v>4</v>
      </c>
    </row>
    <row r="94" spans="1:16" ht="12.75">
      <c r="A94" t="s">
        <v>48</v>
      </c>
      <c s="34" t="s">
        <v>131</v>
      </c>
      <c s="34" t="s">
        <v>410</v>
      </c>
      <c s="35" t="s">
        <v>4</v>
      </c>
      <c s="6" t="s">
        <v>411</v>
      </c>
      <c s="36" t="s">
        <v>102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26</v>
      </c>
    </row>
    <row r="95" spans="1:5" ht="12.75">
      <c r="A95" s="35" t="s">
        <v>54</v>
      </c>
      <c r="E95" s="39" t="s">
        <v>4</v>
      </c>
    </row>
    <row r="96" spans="1:5" ht="12.75">
      <c r="A96" s="35" t="s">
        <v>55</v>
      </c>
      <c r="E96" s="40" t="s">
        <v>4</v>
      </c>
    </row>
    <row r="97" spans="1:5" ht="12.75">
      <c r="A97" t="s">
        <v>56</v>
      </c>
      <c r="E97" s="39" t="s">
        <v>4</v>
      </c>
    </row>
    <row r="98" spans="1:16" ht="12.75">
      <c r="A98" t="s">
        <v>48</v>
      </c>
      <c s="34" t="s">
        <v>132</v>
      </c>
      <c s="34" t="s">
        <v>412</v>
      </c>
      <c s="35" t="s">
        <v>4</v>
      </c>
      <c s="6" t="s">
        <v>413</v>
      </c>
      <c s="36" t="s">
        <v>102</v>
      </c>
      <c s="37">
        <v>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26</v>
      </c>
    </row>
    <row r="99" spans="1:5" ht="12.75">
      <c r="A99" s="35" t="s">
        <v>54</v>
      </c>
      <c r="E99" s="39" t="s">
        <v>4</v>
      </c>
    </row>
    <row r="100" spans="1:5" ht="12.75">
      <c r="A100" s="35" t="s">
        <v>55</v>
      </c>
      <c r="E100" s="40" t="s">
        <v>4</v>
      </c>
    </row>
    <row r="101" spans="1:5" ht="12.75">
      <c r="A101" t="s">
        <v>56</v>
      </c>
      <c r="E101" s="39" t="s">
        <v>4</v>
      </c>
    </row>
    <row r="102" spans="1:16" ht="12.75">
      <c r="A102" t="s">
        <v>48</v>
      </c>
      <c s="34" t="s">
        <v>133</v>
      </c>
      <c s="34" t="s">
        <v>414</v>
      </c>
      <c s="35" t="s">
        <v>4</v>
      </c>
      <c s="6" t="s">
        <v>415</v>
      </c>
      <c s="36" t="s">
        <v>102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26</v>
      </c>
    </row>
    <row r="103" spans="1:5" ht="12.75">
      <c r="A103" s="35" t="s">
        <v>54</v>
      </c>
      <c r="E103" s="39" t="s">
        <v>4</v>
      </c>
    </row>
    <row r="104" spans="1:5" ht="12.75">
      <c r="A104" s="35" t="s">
        <v>55</v>
      </c>
      <c r="E104" s="40" t="s">
        <v>4</v>
      </c>
    </row>
    <row r="105" spans="1:5" ht="12.75">
      <c r="A105" t="s">
        <v>56</v>
      </c>
      <c r="E105" s="39" t="s">
        <v>4</v>
      </c>
    </row>
    <row r="106" spans="1:16" ht="12.75">
      <c r="A106" t="s">
        <v>48</v>
      </c>
      <c s="34" t="s">
        <v>135</v>
      </c>
      <c s="34" t="s">
        <v>416</v>
      </c>
      <c s="35" t="s">
        <v>4</v>
      </c>
      <c s="6" t="s">
        <v>417</v>
      </c>
      <c s="36" t="s">
        <v>102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26</v>
      </c>
    </row>
    <row r="107" spans="1:5" ht="12.75">
      <c r="A107" s="35" t="s">
        <v>54</v>
      </c>
      <c r="E107" s="39" t="s">
        <v>4</v>
      </c>
    </row>
    <row r="108" spans="1:5" ht="12.75">
      <c r="A108" s="35" t="s">
        <v>55</v>
      </c>
      <c r="E108" s="40" t="s">
        <v>4</v>
      </c>
    </row>
    <row r="109" spans="1:5" ht="12.75">
      <c r="A109" t="s">
        <v>56</v>
      </c>
      <c r="E109" s="39" t="s">
        <v>4</v>
      </c>
    </row>
    <row r="110" spans="1:13" ht="12.75">
      <c r="A110" t="s">
        <v>45</v>
      </c>
      <c r="C110" s="31" t="s">
        <v>72</v>
      </c>
      <c r="E110" s="33" t="s">
        <v>418</v>
      </c>
      <c r="J110" s="32">
        <f>0</f>
      </c>
      <c s="32">
        <f>0</f>
      </c>
      <c s="32">
        <f>0+L111+L115+L119+L123+L127+L131+L135+L139+L143+L147</f>
      </c>
      <c s="32">
        <f>0+M111+M115+M119+M123+M127+M131+M135+M139+M143+M147</f>
      </c>
    </row>
    <row r="111" spans="1:16" ht="12.75">
      <c r="A111" t="s">
        <v>48</v>
      </c>
      <c s="34" t="s">
        <v>122</v>
      </c>
      <c s="34" t="s">
        <v>303</v>
      </c>
      <c s="35" t="s">
        <v>4</v>
      </c>
      <c s="6" t="s">
        <v>304</v>
      </c>
      <c s="36" t="s">
        <v>305</v>
      </c>
      <c s="37">
        <v>12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26</v>
      </c>
    </row>
    <row r="112" spans="1:5" ht="12.75">
      <c r="A112" s="35" t="s">
        <v>54</v>
      </c>
      <c r="E112" s="39" t="s">
        <v>4</v>
      </c>
    </row>
    <row r="113" spans="1:5" ht="12.75">
      <c r="A113" s="35" t="s">
        <v>55</v>
      </c>
      <c r="E113" s="40" t="s">
        <v>419</v>
      </c>
    </row>
    <row r="114" spans="1:5" ht="153">
      <c r="A114" t="s">
        <v>56</v>
      </c>
      <c r="E114" s="39" t="s">
        <v>420</v>
      </c>
    </row>
    <row r="115" spans="1:16" ht="25.5">
      <c r="A115" t="s">
        <v>48</v>
      </c>
      <c s="34" t="s">
        <v>127</v>
      </c>
      <c s="34" t="s">
        <v>421</v>
      </c>
      <c s="35" t="s">
        <v>4</v>
      </c>
      <c s="6" t="s">
        <v>422</v>
      </c>
      <c s="36" t="s">
        <v>102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26</v>
      </c>
    </row>
    <row r="116" spans="1:5" ht="12.75">
      <c r="A116" s="35" t="s">
        <v>54</v>
      </c>
      <c r="E116" s="39" t="s">
        <v>4</v>
      </c>
    </row>
    <row r="117" spans="1:5" ht="12.75">
      <c r="A117" s="35" t="s">
        <v>55</v>
      </c>
      <c r="E117" s="40" t="s">
        <v>4</v>
      </c>
    </row>
    <row r="118" spans="1:5" ht="191.25">
      <c r="A118" t="s">
        <v>56</v>
      </c>
      <c r="E118" s="39" t="s">
        <v>423</v>
      </c>
    </row>
    <row r="119" spans="1:16" ht="12.75">
      <c r="A119" t="s">
        <v>48</v>
      </c>
      <c s="34" t="s">
        <v>128</v>
      </c>
      <c s="34" t="s">
        <v>424</v>
      </c>
      <c s="35" t="s">
        <v>4</v>
      </c>
      <c s="6" t="s">
        <v>425</v>
      </c>
      <c s="36" t="s">
        <v>102</v>
      </c>
      <c s="37">
        <v>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26</v>
      </c>
    </row>
    <row r="120" spans="1:5" ht="12.75">
      <c r="A120" s="35" t="s">
        <v>54</v>
      </c>
      <c r="E120" s="39" t="s">
        <v>4</v>
      </c>
    </row>
    <row r="121" spans="1:5" ht="12.75">
      <c r="A121" s="35" t="s">
        <v>55</v>
      </c>
      <c r="E121" s="40" t="s">
        <v>4</v>
      </c>
    </row>
    <row r="122" spans="1:5" ht="191.25">
      <c r="A122" t="s">
        <v>56</v>
      </c>
      <c r="E122" s="39" t="s">
        <v>423</v>
      </c>
    </row>
    <row r="123" spans="1:16" ht="12.75">
      <c r="A123" t="s">
        <v>48</v>
      </c>
      <c s="34" t="s">
        <v>129</v>
      </c>
      <c s="34" t="s">
        <v>426</v>
      </c>
      <c s="35" t="s">
        <v>4</v>
      </c>
      <c s="6" t="s">
        <v>427</v>
      </c>
      <c s="36" t="s">
        <v>102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26</v>
      </c>
    </row>
    <row r="124" spans="1:5" ht="12.75">
      <c r="A124" s="35" t="s">
        <v>54</v>
      </c>
      <c r="E124" s="39" t="s">
        <v>4</v>
      </c>
    </row>
    <row r="125" spans="1:5" ht="12.75">
      <c r="A125" s="35" t="s">
        <v>55</v>
      </c>
      <c r="E125" s="40" t="s">
        <v>4</v>
      </c>
    </row>
    <row r="126" spans="1:5" ht="12.75">
      <c r="A126" t="s">
        <v>56</v>
      </c>
      <c r="E126" s="39" t="s">
        <v>428</v>
      </c>
    </row>
    <row r="127" spans="1:16" ht="12.75">
      <c r="A127" t="s">
        <v>48</v>
      </c>
      <c s="34" t="s">
        <v>130</v>
      </c>
      <c s="34" t="s">
        <v>429</v>
      </c>
      <c s="35" t="s">
        <v>4</v>
      </c>
      <c s="6" t="s">
        <v>430</v>
      </c>
      <c s="36" t="s">
        <v>102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26</v>
      </c>
    </row>
    <row r="128" spans="1:5" ht="12.75">
      <c r="A128" s="35" t="s">
        <v>54</v>
      </c>
      <c r="E128" s="39" t="s">
        <v>4</v>
      </c>
    </row>
    <row r="129" spans="1:5" ht="12.75">
      <c r="A129" s="35" t="s">
        <v>55</v>
      </c>
      <c r="E129" s="40" t="s">
        <v>4</v>
      </c>
    </row>
    <row r="130" spans="1:5" ht="12.75">
      <c r="A130" t="s">
        <v>56</v>
      </c>
      <c r="E130" s="39" t="s">
        <v>428</v>
      </c>
    </row>
    <row r="131" spans="1:16" ht="12.75">
      <c r="A131" t="s">
        <v>48</v>
      </c>
      <c s="34" t="s">
        <v>136</v>
      </c>
      <c s="34" t="s">
        <v>414</v>
      </c>
      <c s="35" t="s">
        <v>4</v>
      </c>
      <c s="6" t="s">
        <v>415</v>
      </c>
      <c s="36" t="s">
        <v>102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26</v>
      </c>
    </row>
    <row r="132" spans="1:5" ht="12.75">
      <c r="A132" s="35" t="s">
        <v>54</v>
      </c>
      <c r="E132" s="39" t="s">
        <v>4</v>
      </c>
    </row>
    <row r="133" spans="1:5" ht="12.75">
      <c r="A133" s="35" t="s">
        <v>55</v>
      </c>
      <c r="E133" s="40" t="s">
        <v>431</v>
      </c>
    </row>
    <row r="134" spans="1:5" ht="140.25">
      <c r="A134" t="s">
        <v>56</v>
      </c>
      <c r="E134" s="39" t="s">
        <v>432</v>
      </c>
    </row>
    <row r="135" spans="1:16" ht="12.75">
      <c r="A135" t="s">
        <v>48</v>
      </c>
      <c s="34" t="s">
        <v>138</v>
      </c>
      <c s="34" t="s">
        <v>433</v>
      </c>
      <c s="35" t="s">
        <v>4</v>
      </c>
      <c s="6" t="s">
        <v>434</v>
      </c>
      <c s="36" t="s">
        <v>102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26</v>
      </c>
    </row>
    <row r="136" spans="1:5" ht="12.75">
      <c r="A136" s="35" t="s">
        <v>54</v>
      </c>
      <c r="E136" s="39" t="s">
        <v>4</v>
      </c>
    </row>
    <row r="137" spans="1:5" ht="12.75">
      <c r="A137" s="35" t="s">
        <v>55</v>
      </c>
      <c r="E137" s="40" t="s">
        <v>4</v>
      </c>
    </row>
    <row r="138" spans="1:5" ht="102">
      <c r="A138" t="s">
        <v>56</v>
      </c>
      <c r="E138" s="39" t="s">
        <v>435</v>
      </c>
    </row>
    <row r="139" spans="1:16" ht="12.75">
      <c r="A139" t="s">
        <v>48</v>
      </c>
      <c s="34" t="s">
        <v>139</v>
      </c>
      <c s="34" t="s">
        <v>436</v>
      </c>
      <c s="35" t="s">
        <v>4</v>
      </c>
      <c s="6" t="s">
        <v>437</v>
      </c>
      <c s="36" t="s">
        <v>121</v>
      </c>
      <c s="37">
        <v>2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26</v>
      </c>
    </row>
    <row r="140" spans="1:5" ht="12.75">
      <c r="A140" s="35" t="s">
        <v>54</v>
      </c>
      <c r="E140" s="39" t="s">
        <v>4</v>
      </c>
    </row>
    <row r="141" spans="1:5" ht="12.75">
      <c r="A141" s="35" t="s">
        <v>55</v>
      </c>
      <c r="E141" s="40" t="s">
        <v>4</v>
      </c>
    </row>
    <row r="142" spans="1:5" ht="63.75">
      <c r="A142" t="s">
        <v>56</v>
      </c>
      <c r="E142" s="39" t="s">
        <v>438</v>
      </c>
    </row>
    <row r="143" spans="1:16" ht="25.5">
      <c r="A143" t="s">
        <v>48</v>
      </c>
      <c s="34" t="s">
        <v>140</v>
      </c>
      <c s="34" t="s">
        <v>439</v>
      </c>
      <c s="35" t="s">
        <v>4</v>
      </c>
      <c s="6" t="s">
        <v>440</v>
      </c>
      <c s="36" t="s">
        <v>102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26</v>
      </c>
    </row>
    <row r="144" spans="1:5" ht="12.75">
      <c r="A144" s="35" t="s">
        <v>54</v>
      </c>
      <c r="E144" s="39" t="s">
        <v>4</v>
      </c>
    </row>
    <row r="145" spans="1:5" ht="12.75">
      <c r="A145" s="35" t="s">
        <v>55</v>
      </c>
      <c r="E145" s="40" t="s">
        <v>4</v>
      </c>
    </row>
    <row r="146" spans="1:5" ht="165.75">
      <c r="A146" t="s">
        <v>56</v>
      </c>
      <c r="E146" s="39" t="s">
        <v>441</v>
      </c>
    </row>
    <row r="147" spans="1:16" ht="12.75">
      <c r="A147" t="s">
        <v>48</v>
      </c>
      <c s="34" t="s">
        <v>142</v>
      </c>
      <c s="34" t="s">
        <v>442</v>
      </c>
      <c s="35" t="s">
        <v>4</v>
      </c>
      <c s="6" t="s">
        <v>443</v>
      </c>
      <c s="36" t="s">
        <v>329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26</v>
      </c>
    </row>
    <row r="148" spans="1:5" ht="12.75">
      <c r="A148" s="35" t="s">
        <v>54</v>
      </c>
      <c r="E148" s="39" t="s">
        <v>4</v>
      </c>
    </row>
    <row r="149" spans="1:5" ht="12.75">
      <c r="A149" s="35" t="s">
        <v>55</v>
      </c>
      <c r="E149" s="40" t="s">
        <v>4</v>
      </c>
    </row>
    <row r="150" spans="1:5" ht="140.25">
      <c r="A150" t="s">
        <v>56</v>
      </c>
      <c r="E150" s="39" t="s">
        <v>444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174</v>
      </c>
      <c s="41">
        <f>Rekapitulace!C12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174</v>
      </c>
      <c r="E4" s="26" t="s">
        <v>175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COUNTIFS(L8:L86,"=0",A8:A86,"P")+COUNTIFS(L8:L86,"",A8:A86,"P")+SUM(Q8:Q86)</f>
      </c>
    </row>
    <row r="8" spans="1:13" ht="12.75">
      <c r="A8" t="s">
        <v>43</v>
      </c>
      <c r="C8" s="28" t="s">
        <v>447</v>
      </c>
      <c r="E8" s="30" t="s">
        <v>446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45</v>
      </c>
      <c r="C9" s="31" t="s">
        <v>49</v>
      </c>
      <c r="E9" s="33" t="s">
        <v>448</v>
      </c>
      <c r="J9" s="32">
        <f>0</f>
      </c>
      <c s="32">
        <f>0</f>
      </c>
      <c s="32">
        <f>0+L10+L14+L18+L22+L26+L30+L34+L38+L42+L46+L50+L54+L58+L62+L66+L70+L74+L78+L82+L86</f>
      </c>
      <c s="32">
        <f>0+M10+M14+M18+M22+M26+M30+M34+M38+M42+M46+M50+M54+M58+M62+M66+M70+M74+M78+M82+M86</f>
      </c>
    </row>
    <row r="10" spans="1:16" ht="25.5">
      <c r="A10" t="s">
        <v>48</v>
      </c>
      <c s="34" t="s">
        <v>49</v>
      </c>
      <c s="34" t="s">
        <v>449</v>
      </c>
      <c s="35" t="s">
        <v>4</v>
      </c>
      <c s="6" t="s">
        <v>450</v>
      </c>
      <c s="36" t="s">
        <v>451</v>
      </c>
      <c s="37">
        <v>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54</v>
      </c>
      <c r="E11" s="39" t="s">
        <v>357</v>
      </c>
    </row>
    <row r="12" spans="1:5" ht="12.75">
      <c r="A12" s="35" t="s">
        <v>55</v>
      </c>
      <c r="E12" s="40" t="s">
        <v>452</v>
      </c>
    </row>
    <row r="13" spans="1:5" ht="12.75">
      <c r="A13" t="s">
        <v>56</v>
      </c>
      <c r="E13" s="39" t="s">
        <v>343</v>
      </c>
    </row>
    <row r="14" spans="1:16" ht="12.75">
      <c r="A14" t="s">
        <v>48</v>
      </c>
      <c s="34" t="s">
        <v>26</v>
      </c>
      <c s="34" t="s">
        <v>453</v>
      </c>
      <c s="35" t="s">
        <v>4</v>
      </c>
      <c s="6" t="s">
        <v>454</v>
      </c>
      <c s="36" t="s">
        <v>102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54</v>
      </c>
      <c r="E15" s="39" t="s">
        <v>357</v>
      </c>
    </row>
    <row r="16" spans="1:5" ht="12.75">
      <c r="A16" s="35" t="s">
        <v>55</v>
      </c>
      <c r="E16" s="40" t="s">
        <v>342</v>
      </c>
    </row>
    <row r="17" spans="1:5" ht="12.75">
      <c r="A17" t="s">
        <v>56</v>
      </c>
      <c r="E17" s="39" t="s">
        <v>343</v>
      </c>
    </row>
    <row r="18" spans="1:16" ht="12.75">
      <c r="A18" t="s">
        <v>48</v>
      </c>
      <c s="34" t="s">
        <v>25</v>
      </c>
      <c s="34" t="s">
        <v>455</v>
      </c>
      <c s="35" t="s">
        <v>4</v>
      </c>
      <c s="6" t="s">
        <v>456</v>
      </c>
      <c s="36" t="s">
        <v>102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26</v>
      </c>
    </row>
    <row r="19" spans="1:5" ht="12.75">
      <c r="A19" s="35" t="s">
        <v>54</v>
      </c>
      <c r="E19" s="39" t="s">
        <v>357</v>
      </c>
    </row>
    <row r="20" spans="1:5" ht="12.75">
      <c r="A20" s="35" t="s">
        <v>55</v>
      </c>
      <c r="E20" s="40" t="s">
        <v>342</v>
      </c>
    </row>
    <row r="21" spans="1:5" ht="12.75">
      <c r="A21" t="s">
        <v>56</v>
      </c>
      <c r="E21" s="39" t="s">
        <v>343</v>
      </c>
    </row>
    <row r="22" spans="1:16" ht="12.75">
      <c r="A22" t="s">
        <v>48</v>
      </c>
      <c s="34" t="s">
        <v>62</v>
      </c>
      <c s="34" t="s">
        <v>457</v>
      </c>
      <c s="35" t="s">
        <v>4</v>
      </c>
      <c s="6" t="s">
        <v>458</v>
      </c>
      <c s="36" t="s">
        <v>102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26</v>
      </c>
    </row>
    <row r="23" spans="1:5" ht="12.75">
      <c r="A23" s="35" t="s">
        <v>54</v>
      </c>
      <c r="E23" s="39" t="s">
        <v>357</v>
      </c>
    </row>
    <row r="24" spans="1:5" ht="12.75">
      <c r="A24" s="35" t="s">
        <v>55</v>
      </c>
      <c r="E24" s="40" t="s">
        <v>342</v>
      </c>
    </row>
    <row r="25" spans="1:5" ht="12.75">
      <c r="A25" t="s">
        <v>56</v>
      </c>
      <c r="E25" s="39" t="s">
        <v>343</v>
      </c>
    </row>
    <row r="26" spans="1:16" ht="12.75">
      <c r="A26" t="s">
        <v>48</v>
      </c>
      <c s="34" t="s">
        <v>66</v>
      </c>
      <c s="34" t="s">
        <v>459</v>
      </c>
      <c s="35" t="s">
        <v>4</v>
      </c>
      <c s="6" t="s">
        <v>460</v>
      </c>
      <c s="36" t="s">
        <v>102</v>
      </c>
      <c s="37">
        <v>3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26</v>
      </c>
    </row>
    <row r="27" spans="1:5" ht="12.75">
      <c r="A27" s="35" t="s">
        <v>54</v>
      </c>
      <c r="E27" s="39" t="s">
        <v>357</v>
      </c>
    </row>
    <row r="28" spans="1:5" ht="12.75">
      <c r="A28" s="35" t="s">
        <v>55</v>
      </c>
      <c r="E28" s="40" t="s">
        <v>342</v>
      </c>
    </row>
    <row r="29" spans="1:5" ht="12.75">
      <c r="A29" t="s">
        <v>56</v>
      </c>
      <c r="E29" s="39" t="s">
        <v>343</v>
      </c>
    </row>
    <row r="30" spans="1:16" ht="12.75">
      <c r="A30" t="s">
        <v>48</v>
      </c>
      <c s="34" t="s">
        <v>69</v>
      </c>
      <c s="34" t="s">
        <v>461</v>
      </c>
      <c s="35" t="s">
        <v>4</v>
      </c>
      <c s="6" t="s">
        <v>462</v>
      </c>
      <c s="36" t="s">
        <v>121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26</v>
      </c>
    </row>
    <row r="31" spans="1:5" ht="12.75">
      <c r="A31" s="35" t="s">
        <v>54</v>
      </c>
      <c r="E31" s="39" t="s">
        <v>357</v>
      </c>
    </row>
    <row r="32" spans="1:5" ht="12.75">
      <c r="A32" s="35" t="s">
        <v>55</v>
      </c>
      <c r="E32" s="40" t="s">
        <v>342</v>
      </c>
    </row>
    <row r="33" spans="1:5" ht="12.75">
      <c r="A33" t="s">
        <v>56</v>
      </c>
      <c r="E33" s="39" t="s">
        <v>343</v>
      </c>
    </row>
    <row r="34" spans="1:16" ht="12.75">
      <c r="A34" t="s">
        <v>48</v>
      </c>
      <c s="34" t="s">
        <v>72</v>
      </c>
      <c s="34" t="s">
        <v>463</v>
      </c>
      <c s="35" t="s">
        <v>4</v>
      </c>
      <c s="6" t="s">
        <v>464</v>
      </c>
      <c s="36" t="s">
        <v>102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26</v>
      </c>
    </row>
    <row r="35" spans="1:5" ht="12.75">
      <c r="A35" s="35" t="s">
        <v>54</v>
      </c>
      <c r="E35" s="39" t="s">
        <v>357</v>
      </c>
    </row>
    <row r="36" spans="1:5" ht="12.75">
      <c r="A36" s="35" t="s">
        <v>55</v>
      </c>
      <c r="E36" s="40" t="s">
        <v>342</v>
      </c>
    </row>
    <row r="37" spans="1:5" ht="12.75">
      <c r="A37" t="s">
        <v>56</v>
      </c>
      <c r="E37" s="39" t="s">
        <v>343</v>
      </c>
    </row>
    <row r="38" spans="1:16" ht="12.75">
      <c r="A38" t="s">
        <v>48</v>
      </c>
      <c s="34" t="s">
        <v>75</v>
      </c>
      <c s="34" t="s">
        <v>465</v>
      </c>
      <c s="35" t="s">
        <v>49</v>
      </c>
      <c s="6" t="s">
        <v>466</v>
      </c>
      <c s="36" t="s">
        <v>61</v>
      </c>
      <c s="37">
        <v>360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26</v>
      </c>
    </row>
    <row r="39" spans="1:5" ht="12.75">
      <c r="A39" s="35" t="s">
        <v>54</v>
      </c>
      <c r="E39" s="39" t="s">
        <v>4</v>
      </c>
    </row>
    <row r="40" spans="1:5" ht="12.75">
      <c r="A40" s="35" t="s">
        <v>55</v>
      </c>
      <c r="E40" s="40" t="s">
        <v>467</v>
      </c>
    </row>
    <row r="41" spans="1:5" ht="38.25">
      <c r="A41" t="s">
        <v>56</v>
      </c>
      <c r="E41" s="39" t="s">
        <v>468</v>
      </c>
    </row>
    <row r="42" spans="1:16" ht="12.75">
      <c r="A42" t="s">
        <v>48</v>
      </c>
      <c s="34" t="s">
        <v>79</v>
      </c>
      <c s="34" t="s">
        <v>469</v>
      </c>
      <c s="35" t="s">
        <v>49</v>
      </c>
      <c s="6" t="s">
        <v>470</v>
      </c>
      <c s="36" t="s">
        <v>102</v>
      </c>
      <c s="37">
        <v>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26</v>
      </c>
    </row>
    <row r="43" spans="1:5" ht="12.75">
      <c r="A43" s="35" t="s">
        <v>54</v>
      </c>
      <c r="E43" s="39" t="s">
        <v>4</v>
      </c>
    </row>
    <row r="44" spans="1:5" ht="12.75">
      <c r="A44" s="35" t="s">
        <v>55</v>
      </c>
      <c r="E44" s="40" t="s">
        <v>471</v>
      </c>
    </row>
    <row r="45" spans="1:5" ht="127.5">
      <c r="A45" t="s">
        <v>56</v>
      </c>
      <c r="E45" s="39" t="s">
        <v>472</v>
      </c>
    </row>
    <row r="46" spans="1:16" ht="12.75">
      <c r="A46" t="s">
        <v>48</v>
      </c>
      <c s="34" t="s">
        <v>84</v>
      </c>
      <c s="34" t="s">
        <v>473</v>
      </c>
      <c s="35" t="s">
        <v>49</v>
      </c>
      <c s="6" t="s">
        <v>474</v>
      </c>
      <c s="36" t="s">
        <v>102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26</v>
      </c>
    </row>
    <row r="47" spans="1:5" ht="12.75">
      <c r="A47" s="35" t="s">
        <v>54</v>
      </c>
      <c r="E47" s="39" t="s">
        <v>4</v>
      </c>
    </row>
    <row r="48" spans="1:5" ht="12.75">
      <c r="A48" s="35" t="s">
        <v>55</v>
      </c>
      <c r="E48" s="40" t="s">
        <v>471</v>
      </c>
    </row>
    <row r="49" spans="1:5" ht="63.75">
      <c r="A49" t="s">
        <v>56</v>
      </c>
      <c r="E49" s="39" t="s">
        <v>475</v>
      </c>
    </row>
    <row r="50" spans="1:16" ht="12.75">
      <c r="A50" t="s">
        <v>48</v>
      </c>
      <c s="34" t="s">
        <v>87</v>
      </c>
      <c s="34" t="s">
        <v>476</v>
      </c>
      <c s="35" t="s">
        <v>49</v>
      </c>
      <c s="6" t="s">
        <v>477</v>
      </c>
      <c s="36" t="s">
        <v>102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26</v>
      </c>
    </row>
    <row r="51" spans="1:5" ht="12.75">
      <c r="A51" s="35" t="s">
        <v>54</v>
      </c>
      <c r="E51" s="39" t="s">
        <v>4</v>
      </c>
    </row>
    <row r="52" spans="1:5" ht="12.75">
      <c r="A52" s="35" t="s">
        <v>55</v>
      </c>
      <c r="E52" s="40" t="s">
        <v>4</v>
      </c>
    </row>
    <row r="53" spans="1:5" ht="114.75">
      <c r="A53" t="s">
        <v>56</v>
      </c>
      <c r="E53" s="39" t="s">
        <v>478</v>
      </c>
    </row>
    <row r="54" spans="1:16" ht="12.75">
      <c r="A54" t="s">
        <v>48</v>
      </c>
      <c s="34" t="s">
        <v>90</v>
      </c>
      <c s="34" t="s">
        <v>479</v>
      </c>
      <c s="35" t="s">
        <v>49</v>
      </c>
      <c s="6" t="s">
        <v>480</v>
      </c>
      <c s="36" t="s">
        <v>102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26</v>
      </c>
    </row>
    <row r="55" spans="1:5" ht="12.75">
      <c r="A55" s="35" t="s">
        <v>54</v>
      </c>
      <c r="E55" s="39" t="s">
        <v>4</v>
      </c>
    </row>
    <row r="56" spans="1:5" ht="12.75">
      <c r="A56" s="35" t="s">
        <v>55</v>
      </c>
      <c r="E56" s="40" t="s">
        <v>4</v>
      </c>
    </row>
    <row r="57" spans="1:5" ht="114.75">
      <c r="A57" t="s">
        <v>56</v>
      </c>
      <c r="E57" s="39" t="s">
        <v>481</v>
      </c>
    </row>
    <row r="58" spans="1:16" ht="12.75">
      <c r="A58" t="s">
        <v>48</v>
      </c>
      <c s="34" t="s">
        <v>93</v>
      </c>
      <c s="34" t="s">
        <v>482</v>
      </c>
      <c s="35" t="s">
        <v>49</v>
      </c>
      <c s="6" t="s">
        <v>483</v>
      </c>
      <c s="36" t="s">
        <v>102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26</v>
      </c>
    </row>
    <row r="59" spans="1:5" ht="12.75">
      <c r="A59" s="35" t="s">
        <v>54</v>
      </c>
      <c r="E59" s="39" t="s">
        <v>4</v>
      </c>
    </row>
    <row r="60" spans="1:5" ht="12.75">
      <c r="A60" s="35" t="s">
        <v>55</v>
      </c>
      <c r="E60" s="40" t="s">
        <v>4</v>
      </c>
    </row>
    <row r="61" spans="1:5" ht="76.5">
      <c r="A61" t="s">
        <v>56</v>
      </c>
      <c r="E61" s="39" t="s">
        <v>484</v>
      </c>
    </row>
    <row r="62" spans="1:16" ht="25.5">
      <c r="A62" t="s">
        <v>48</v>
      </c>
      <c s="34" t="s">
        <v>95</v>
      </c>
      <c s="34" t="s">
        <v>439</v>
      </c>
      <c s="35" t="s">
        <v>49</v>
      </c>
      <c s="6" t="s">
        <v>440</v>
      </c>
      <c s="36" t="s">
        <v>102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26</v>
      </c>
    </row>
    <row r="63" spans="1:5" ht="12.75">
      <c r="A63" s="35" t="s">
        <v>54</v>
      </c>
      <c r="E63" s="39" t="s">
        <v>4</v>
      </c>
    </row>
    <row r="64" spans="1:5" ht="12.75">
      <c r="A64" s="35" t="s">
        <v>55</v>
      </c>
      <c r="E64" s="40" t="s">
        <v>471</v>
      </c>
    </row>
    <row r="65" spans="1:5" ht="165.75">
      <c r="A65" t="s">
        <v>56</v>
      </c>
      <c r="E65" s="39" t="s">
        <v>441</v>
      </c>
    </row>
    <row r="66" spans="1:16" ht="12.75">
      <c r="A66" t="s">
        <v>48</v>
      </c>
      <c s="34" t="s">
        <v>99</v>
      </c>
      <c s="34" t="s">
        <v>485</v>
      </c>
      <c s="35" t="s">
        <v>49</v>
      </c>
      <c s="6" t="s">
        <v>486</v>
      </c>
      <c s="36" t="s">
        <v>121</v>
      </c>
      <c s="37">
        <v>8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26</v>
      </c>
    </row>
    <row r="67" spans="1:5" ht="12.75">
      <c r="A67" s="35" t="s">
        <v>54</v>
      </c>
      <c r="E67" s="39" t="s">
        <v>4</v>
      </c>
    </row>
    <row r="68" spans="1:5" ht="12.75">
      <c r="A68" s="35" t="s">
        <v>55</v>
      </c>
      <c r="E68" s="40" t="s">
        <v>4</v>
      </c>
    </row>
    <row r="69" spans="1:5" ht="89.25">
      <c r="A69" t="s">
        <v>56</v>
      </c>
      <c r="E69" s="39" t="s">
        <v>487</v>
      </c>
    </row>
    <row r="70" spans="1:16" ht="12.75">
      <c r="A70" t="s">
        <v>48</v>
      </c>
      <c s="34" t="s">
        <v>103</v>
      </c>
      <c s="34" t="s">
        <v>488</v>
      </c>
      <c s="35" t="s">
        <v>49</v>
      </c>
      <c s="6" t="s">
        <v>489</v>
      </c>
      <c s="36" t="s">
        <v>121</v>
      </c>
      <c s="37">
        <v>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26</v>
      </c>
    </row>
    <row r="71" spans="1:5" ht="12.75">
      <c r="A71" s="35" t="s">
        <v>54</v>
      </c>
      <c r="E71" s="39" t="s">
        <v>4</v>
      </c>
    </row>
    <row r="72" spans="1:5" ht="12.75">
      <c r="A72" s="35" t="s">
        <v>55</v>
      </c>
      <c r="E72" s="40" t="s">
        <v>4</v>
      </c>
    </row>
    <row r="73" spans="1:5" ht="89.25">
      <c r="A73" t="s">
        <v>56</v>
      </c>
      <c r="E73" s="39" t="s">
        <v>490</v>
      </c>
    </row>
    <row r="74" spans="1:16" ht="12.75">
      <c r="A74" t="s">
        <v>48</v>
      </c>
      <c s="34" t="s">
        <v>106</v>
      </c>
      <c s="34" t="s">
        <v>491</v>
      </c>
      <c s="35" t="s">
        <v>49</v>
      </c>
      <c s="6" t="s">
        <v>492</v>
      </c>
      <c s="36" t="s">
        <v>121</v>
      </c>
      <c s="37">
        <v>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26</v>
      </c>
    </row>
    <row r="75" spans="1:5" ht="12.75">
      <c r="A75" s="35" t="s">
        <v>54</v>
      </c>
      <c r="E75" s="39" t="s">
        <v>4</v>
      </c>
    </row>
    <row r="76" spans="1:5" ht="12.75">
      <c r="A76" s="35" t="s">
        <v>55</v>
      </c>
      <c r="E76" s="40" t="s">
        <v>4</v>
      </c>
    </row>
    <row r="77" spans="1:5" ht="89.25">
      <c r="A77" t="s">
        <v>56</v>
      </c>
      <c r="E77" s="39" t="s">
        <v>493</v>
      </c>
    </row>
    <row r="78" spans="1:16" ht="12.75">
      <c r="A78" t="s">
        <v>48</v>
      </c>
      <c s="34" t="s">
        <v>109</v>
      </c>
      <c s="34" t="s">
        <v>494</v>
      </c>
      <c s="35" t="s">
        <v>49</v>
      </c>
      <c s="6" t="s">
        <v>495</v>
      </c>
      <c s="36" t="s">
        <v>102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26</v>
      </c>
    </row>
    <row r="79" spans="1:5" ht="12.75">
      <c r="A79" s="35" t="s">
        <v>54</v>
      </c>
      <c r="E79" s="39" t="s">
        <v>4</v>
      </c>
    </row>
    <row r="80" spans="1:5" ht="12.75">
      <c r="A80" s="35" t="s">
        <v>55</v>
      </c>
      <c r="E80" s="40" t="s">
        <v>4</v>
      </c>
    </row>
    <row r="81" spans="1:5" ht="140.25">
      <c r="A81" t="s">
        <v>56</v>
      </c>
      <c r="E81" s="39" t="s">
        <v>496</v>
      </c>
    </row>
    <row r="82" spans="1:16" ht="12.75">
      <c r="A82" t="s">
        <v>48</v>
      </c>
      <c s="34" t="s">
        <v>112</v>
      </c>
      <c s="34" t="s">
        <v>497</v>
      </c>
      <c s="35" t="s">
        <v>49</v>
      </c>
      <c s="6" t="s">
        <v>498</v>
      </c>
      <c s="36" t="s">
        <v>102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26</v>
      </c>
    </row>
    <row r="83" spans="1:5" ht="12.75">
      <c r="A83" s="35" t="s">
        <v>54</v>
      </c>
      <c r="E83" s="39" t="s">
        <v>4</v>
      </c>
    </row>
    <row r="84" spans="1:5" ht="12.75">
      <c r="A84" s="35" t="s">
        <v>55</v>
      </c>
      <c r="E84" s="40" t="s">
        <v>4</v>
      </c>
    </row>
    <row r="85" spans="1:5" ht="153">
      <c r="A85" t="s">
        <v>56</v>
      </c>
      <c r="E85" s="39" t="s">
        <v>499</v>
      </c>
    </row>
    <row r="86" spans="1:16" ht="12.75">
      <c r="A86" t="s">
        <v>48</v>
      </c>
      <c s="34" t="s">
        <v>115</v>
      </c>
      <c s="34" t="s">
        <v>500</v>
      </c>
      <c s="35" t="s">
        <v>49</v>
      </c>
      <c s="6" t="s">
        <v>501</v>
      </c>
      <c s="36" t="s">
        <v>102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26</v>
      </c>
    </row>
    <row r="87" spans="1:5" ht="12.75">
      <c r="A87" s="35" t="s">
        <v>54</v>
      </c>
      <c r="E87" s="39" t="s">
        <v>4</v>
      </c>
    </row>
    <row r="88" spans="1:5" ht="12.75">
      <c r="A88" s="35" t="s">
        <v>55</v>
      </c>
      <c r="E88" s="40" t="s">
        <v>4</v>
      </c>
    </row>
    <row r="89" spans="1:5" ht="102">
      <c r="A89" t="s">
        <v>56</v>
      </c>
      <c r="E89" s="39" t="s">
        <v>502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503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503</v>
      </c>
      <c r="E4" s="26" t="s">
        <v>504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COUNTIFS(L8:L27,"=0",A8:A27,"P")+COUNTIFS(L8:L27,"",A8:A27,"P")+SUM(Q8:Q27)</f>
      </c>
    </row>
    <row r="8" spans="1:13" ht="12.75">
      <c r="A8" t="s">
        <v>43</v>
      </c>
      <c r="C8" s="28" t="s">
        <v>507</v>
      </c>
      <c r="E8" s="30" t="s">
        <v>506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45</v>
      </c>
      <c r="C9" s="31" t="s">
        <v>508</v>
      </c>
      <c r="E9" s="33" t="s">
        <v>509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49</v>
      </c>
      <c s="34" t="s">
        <v>510</v>
      </c>
      <c s="35" t="s">
        <v>4</v>
      </c>
      <c s="6" t="s">
        <v>511</v>
      </c>
      <c s="36" t="s">
        <v>121</v>
      </c>
      <c s="37">
        <v>60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4</v>
      </c>
    </row>
    <row r="12" spans="1:5" ht="25.5">
      <c r="A12" s="35" t="s">
        <v>55</v>
      </c>
      <c r="E12" s="40" t="s">
        <v>512</v>
      </c>
    </row>
    <row r="13" spans="1:5" ht="12.75">
      <c r="A13" t="s">
        <v>56</v>
      </c>
      <c r="E13" s="39" t="s">
        <v>4</v>
      </c>
    </row>
    <row r="14" spans="1:16" ht="12.75">
      <c r="A14" t="s">
        <v>48</v>
      </c>
      <c s="34" t="s">
        <v>26</v>
      </c>
      <c s="34" t="s">
        <v>513</v>
      </c>
      <c s="35" t="s">
        <v>4</v>
      </c>
      <c s="6" t="s">
        <v>514</v>
      </c>
      <c s="36" t="s">
        <v>121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26</v>
      </c>
    </row>
    <row r="15" spans="1:5" ht="12.75">
      <c r="A15" s="35" t="s">
        <v>54</v>
      </c>
      <c r="E15" s="39" t="s">
        <v>4</v>
      </c>
    </row>
    <row r="16" spans="1:5" ht="25.5">
      <c r="A16" s="35" t="s">
        <v>55</v>
      </c>
      <c r="E16" s="40" t="s">
        <v>515</v>
      </c>
    </row>
    <row r="17" spans="1:5" ht="12.75">
      <c r="A17" t="s">
        <v>56</v>
      </c>
      <c r="E17" s="39" t="s">
        <v>4</v>
      </c>
    </row>
    <row r="18" spans="1:16" ht="12.75">
      <c r="A18" t="s">
        <v>48</v>
      </c>
      <c s="34" t="s">
        <v>25</v>
      </c>
      <c s="34" t="s">
        <v>516</v>
      </c>
      <c s="35" t="s">
        <v>4</v>
      </c>
      <c s="6" t="s">
        <v>517</v>
      </c>
      <c s="36" t="s">
        <v>121</v>
      </c>
      <c s="37">
        <v>20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26</v>
      </c>
    </row>
    <row r="19" spans="1:5" ht="12.75">
      <c r="A19" s="35" t="s">
        <v>54</v>
      </c>
      <c r="E19" s="39" t="s">
        <v>4</v>
      </c>
    </row>
    <row r="20" spans="1:5" ht="25.5">
      <c r="A20" s="35" t="s">
        <v>55</v>
      </c>
      <c r="E20" s="40" t="s">
        <v>518</v>
      </c>
    </row>
    <row r="21" spans="1:5" ht="12.75">
      <c r="A21" t="s">
        <v>56</v>
      </c>
      <c r="E21" s="39" t="s">
        <v>4</v>
      </c>
    </row>
    <row r="22" spans="1:16" ht="12.75">
      <c r="A22" t="s">
        <v>48</v>
      </c>
      <c s="34" t="s">
        <v>62</v>
      </c>
      <c s="34" t="s">
        <v>519</v>
      </c>
      <c s="35" t="s">
        <v>4</v>
      </c>
      <c s="6" t="s">
        <v>520</v>
      </c>
      <c s="36" t="s">
        <v>121</v>
      </c>
      <c s="37">
        <v>30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26</v>
      </c>
    </row>
    <row r="23" spans="1:5" ht="12.75">
      <c r="A23" s="35" t="s">
        <v>54</v>
      </c>
      <c r="E23" s="39" t="s">
        <v>4</v>
      </c>
    </row>
    <row r="24" spans="1:5" ht="25.5">
      <c r="A24" s="35" t="s">
        <v>55</v>
      </c>
      <c r="E24" s="40" t="s">
        <v>521</v>
      </c>
    </row>
    <row r="25" spans="1:5" ht="12.75">
      <c r="A25" t="s">
        <v>56</v>
      </c>
      <c r="E25" s="39" t="s">
        <v>4</v>
      </c>
    </row>
    <row r="26" spans="1:13" ht="12.75">
      <c r="A26" t="s">
        <v>45</v>
      </c>
      <c r="C26" s="31" t="s">
        <v>522</v>
      </c>
      <c r="E26" s="33" t="s">
        <v>523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48</v>
      </c>
      <c s="34" t="s">
        <v>66</v>
      </c>
      <c s="34" t="s">
        <v>524</v>
      </c>
      <c s="35" t="s">
        <v>4</v>
      </c>
      <c s="6" t="s">
        <v>525</v>
      </c>
      <c s="36" t="s">
        <v>102</v>
      </c>
      <c s="37">
        <v>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4</v>
      </c>
    </row>
    <row r="29" spans="1:5" ht="25.5">
      <c r="A29" s="35" t="s">
        <v>55</v>
      </c>
      <c r="E29" s="40" t="s">
        <v>526</v>
      </c>
    </row>
    <row r="30" spans="1:5" ht="12.75">
      <c r="A30" t="s">
        <v>56</v>
      </c>
      <c r="E30" s="39" t="s">
        <v>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