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nakovsky\Desktop\Dem.-3.bal.-10-2020\SO 04-Demol. objektu - Frenštát\"/>
    </mc:Choice>
  </mc:AlternateContent>
  <bookViews>
    <workbookView xWindow="0" yWindow="0" windowWidth="23280" windowHeight="9315" firstSheet="1" activeTab="1"/>
  </bookViews>
  <sheets>
    <sheet name="Rekapitulace stavby" sheetId="1" state="veryHidden" r:id="rId1"/>
    <sheet name="Sprava_zeleznic11 - Frenš..." sheetId="2" r:id="rId2"/>
  </sheets>
  <definedNames>
    <definedName name="_xlnm._FilterDatabase" localSheetId="1" hidden="1">'Sprava_zeleznic11 - Frenš...'!$C$113:$K$132</definedName>
    <definedName name="_xlnm.Print_Titles" localSheetId="0">'Rekapitulace stavby'!$92:$92</definedName>
    <definedName name="_xlnm.Print_Titles" localSheetId="1">'Sprava_zeleznic11 - Frenš...'!$113:$113</definedName>
    <definedName name="_xlnm.Print_Area" localSheetId="0">'Rekapitulace stavby'!$D$4:$AO$76,'Rekapitulace stavby'!$C$82:$AQ$96</definedName>
    <definedName name="_xlnm.Print_Area" localSheetId="1">'Sprava_zeleznic11 - Frenš...'!$C$82:$J$97,'Sprava_zeleznic11 - Frenš...'!$C$103:$J$132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J111" i="2"/>
  <c r="F108" i="2"/>
  <c r="J90" i="2"/>
  <c r="F87" i="2"/>
  <c r="J19" i="2"/>
  <c r="E19" i="2"/>
  <c r="J89" i="2"/>
  <c r="J18" i="2"/>
  <c r="J16" i="2"/>
  <c r="E16" i="2"/>
  <c r="F111" i="2"/>
  <c r="J15" i="2"/>
  <c r="J13" i="2"/>
  <c r="E13" i="2"/>
  <c r="F110" i="2"/>
  <c r="J12" i="2"/>
  <c r="J10" i="2"/>
  <c r="J87" i="2" s="1"/>
  <c r="L90" i="1"/>
  <c r="AM90" i="1"/>
  <c r="AM89" i="1"/>
  <c r="L89" i="1"/>
  <c r="AM87" i="1"/>
  <c r="L87" i="1"/>
  <c r="L85" i="1"/>
  <c r="L84" i="1"/>
  <c r="BK129" i="2"/>
  <c r="J126" i="2"/>
  <c r="BK131" i="2"/>
  <c r="J129" i="2"/>
  <c r="BK126" i="2"/>
  <c r="J124" i="2"/>
  <c r="J121" i="2"/>
  <c r="BK119" i="2"/>
  <c r="BK116" i="2"/>
  <c r="J131" i="2"/>
  <c r="BK124" i="2"/>
  <c r="BK121" i="2"/>
  <c r="J119" i="2"/>
  <c r="J116" i="2"/>
  <c r="AS94" i="1"/>
  <c r="R115" i="2" l="1"/>
  <c r="P128" i="2"/>
  <c r="R128" i="2"/>
  <c r="BK115" i="2"/>
  <c r="J115" i="2" s="1"/>
  <c r="J95" i="2" s="1"/>
  <c r="P115" i="2"/>
  <c r="P114" i="2"/>
  <c r="AU95" i="1" s="1"/>
  <c r="AU94" i="1" s="1"/>
  <c r="T115" i="2"/>
  <c r="BK128" i="2"/>
  <c r="J128" i="2" s="1"/>
  <c r="J96" i="2" s="1"/>
  <c r="T128" i="2"/>
  <c r="T114" i="2" s="1"/>
  <c r="F90" i="2"/>
  <c r="J110" i="2"/>
  <c r="BE119" i="2"/>
  <c r="BE126" i="2"/>
  <c r="BE129" i="2"/>
  <c r="F89" i="2"/>
  <c r="J108" i="2"/>
  <c r="BE131" i="2"/>
  <c r="BE116" i="2"/>
  <c r="BE121" i="2"/>
  <c r="BE124" i="2"/>
  <c r="F34" i="2"/>
  <c r="BC95" i="1" s="1"/>
  <c r="BC94" i="1" s="1"/>
  <c r="W32" i="1" s="1"/>
  <c r="F33" i="2"/>
  <c r="BB95" i="1" s="1"/>
  <c r="BB94" i="1" s="1"/>
  <c r="AX94" i="1" s="1"/>
  <c r="J32" i="2"/>
  <c r="AW95" i="1" s="1"/>
  <c r="F32" i="2"/>
  <c r="BA95" i="1" s="1"/>
  <c r="BA94" i="1" s="1"/>
  <c r="AW94" i="1" s="1"/>
  <c r="AK30" i="1" s="1"/>
  <c r="F35" i="2"/>
  <c r="BD95" i="1" s="1"/>
  <c r="BD94" i="1" s="1"/>
  <c r="W33" i="1" s="1"/>
  <c r="R114" i="2" l="1"/>
  <c r="BK114" i="2"/>
  <c r="J114" i="2" s="1"/>
  <c r="J94" i="2" s="1"/>
  <c r="AY94" i="1"/>
  <c r="W30" i="1"/>
  <c r="J31" i="2"/>
  <c r="AV95" i="1" s="1"/>
  <c r="AT95" i="1" s="1"/>
  <c r="W31" i="1"/>
  <c r="F31" i="2"/>
  <c r="AZ95" i="1" s="1"/>
  <c r="AZ94" i="1" s="1"/>
  <c r="W29" i="1" s="1"/>
  <c r="AV94" i="1" l="1"/>
  <c r="AK29" i="1" s="1"/>
  <c r="J28" i="2"/>
  <c r="AG95" i="1" s="1"/>
  <c r="AG94" i="1" s="1"/>
  <c r="AK26" i="1" s="1"/>
  <c r="J37" i="2" l="1"/>
  <c r="AN95" i="1"/>
  <c r="AK35" i="1"/>
  <c r="AT94" i="1"/>
  <c r="AN94" i="1" l="1"/>
</calcChain>
</file>

<file path=xl/sharedStrings.xml><?xml version="1.0" encoding="utf-8"?>
<sst xmlns="http://schemas.openxmlformats.org/spreadsheetml/2006/main" count="394" uniqueCount="142">
  <si>
    <t>Export Komplet</t>
  </si>
  <si>
    <t/>
  </si>
  <si>
    <t>2.0</t>
  </si>
  <si>
    <t>False</t>
  </si>
  <si>
    <t>{ca2f2705-629b-4802-ad83-d435fc9d3aaa}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</si>
  <si>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</si>
  <si>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</si>
  <si>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</si>
  <si>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</si>
  <si>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</si>
  <si>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</si>
  <si>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</si>
  <si>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</si>
  <si>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Sprava_zeleznic11</t>
  </si>
  <si>
    <t>Stavba:</t>
  </si>
  <si>
    <t>Frenštát p.R - demolice ŽB přístřešku</t>
  </si>
  <si>
    <t>KSO:</t>
  </si>
  <si>
    <t>CC-CZ:</t>
  </si>
  <si>
    <t>Místo:</t>
  </si>
  <si>
    <t>Frenštát p.R</t>
  </si>
  <si>
    <t>Datum:</t>
  </si>
  <si>
    <t>5. 10. 2020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</si>
  <si>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</si>
  <si>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</si>
  <si>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</si>
  <si>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</si>
  <si>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</si>
  <si>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</si>
  <si>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</si>
  <si>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</si>
  <si>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</si>
  <si>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</si>
  <si>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</si>
  <si>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</si>
  <si>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</si>
  <si>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</si>
  <si>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</si>
  <si>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</si>
  <si>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</si>
  <si>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</si>
  <si>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</si>
  <si>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</si>
  <si>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</si>
  <si>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</si>
  <si>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</si>
  <si>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</si>
  <si>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</si>
  <si>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</si>
  <si>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</si>
  <si>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</si>
  <si>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</si>
  <si>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</si>
  <si>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</si>
  <si>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</si>
  <si>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</si>
  <si>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</si>
  <si>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</si>
  <si>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</si>
  <si>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</si>
  <si>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</si>
  <si>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</si>
  <si>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</si>
  <si>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</si>
  <si>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</si>
  <si>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</si>
  <si>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</si>
  <si>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</si>
  <si>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</si>
  <si>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</si>
  <si>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</si>
  <si>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</si>
  <si>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</si>
  <si>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</si>
  <si>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</si>
  <si>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</si>
  <si>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</si>
  <si>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</si>
  <si>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</si>
  <si>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</si>
  <si>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</si>
  <si>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</si>
  <si>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</si>
  <si>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</si>
  <si>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</si>
  <si>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</si>
  <si>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</si>
  <si>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98 - Demolice a sanace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</si>
  <si>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</si>
  <si>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</si>
  <si>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</si>
  <si>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</si>
  <si>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</si>
  <si>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</si>
  <si>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</si>
  <si>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</si>
  <si>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</si>
  <si>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</si>
  <si>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</si>
  <si>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</si>
  <si>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</si>
  <si>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</si>
  <si>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98</t>
  </si>
  <si>
    <t>Demolice a sanace</t>
  </si>
  <si>
    <t>ROZPOCET</t>
  </si>
  <si>
    <t>K</t>
  </si>
  <si>
    <t>981513114</t>
  </si>
  <si>
    <t>Demolice konstrukcí objektů z betonu železového těžkou mechanizací</t>
  </si>
  <si>
    <t>m3</t>
  </si>
  <si>
    <t>4</t>
  </si>
  <si>
    <t>-1554822824</t>
  </si>
  <si>
    <t>PP</t>
  </si>
  <si>
    <t>Demolice konstrukcí objektů  těžkými mechanizačními prostředky konstrukcí ze železobetonu</t>
  </si>
  <si>
    <t>VV</t>
  </si>
  <si>
    <t>997006512</t>
  </si>
  <si>
    <t>Vodorovné doprava suti s naložením a složením na skládku do 1 km</t>
  </si>
  <si>
    <t>t</t>
  </si>
  <si>
    <t>321895651</t>
  </si>
  <si>
    <t>Vodorovná doprava suti na skládku s naložením na dopravní prostředek a složením přes 100 m do 1 km</t>
  </si>
  <si>
    <t>3</t>
  </si>
  <si>
    <t>997006519</t>
  </si>
  <si>
    <t>Příplatek k vodorovnému přemístění suti na skládku ZKD 1 km přes 1 km</t>
  </si>
  <si>
    <t>739881350</t>
  </si>
  <si>
    <t>Vodorovná doprava suti na skládku s naložením na dopravní prostředek a složením Příplatek k ceně za každý další i započatý 1 km</t>
  </si>
  <si>
    <t>997006551</t>
  </si>
  <si>
    <t>Hrubé urovnání suti na skládce bez zhutnění</t>
  </si>
  <si>
    <t>-998541691</t>
  </si>
  <si>
    <t>Hrubé urovnání suti na skládce  bez zhutnění</t>
  </si>
  <si>
    <t>5</t>
  </si>
  <si>
    <t>997013862</t>
  </si>
  <si>
    <t>Poplatek za uložení stavebního odpadu na recyklační skládce (skládkovné) z armovaného betonu kód odpadu  17 01 01</t>
  </si>
  <si>
    <t>-657898471</t>
  </si>
  <si>
    <t>Poplatek za uložení stavebního odpadu na recyklační skládce (skládkovné) z armovaného betonu zatříděného do Katalogu odpadů pod kódem 17 01 01</t>
  </si>
  <si>
    <t>VRN</t>
  </si>
  <si>
    <t>Vedlejší rozpočtové náklady</t>
  </si>
  <si>
    <t>6</t>
  </si>
  <si>
    <t>Vytýčení vedení</t>
  </si>
  <si>
    <t>soubor</t>
  </si>
  <si>
    <t>334722320</t>
  </si>
  <si>
    <t>7</t>
  </si>
  <si>
    <t>Oplocení</t>
  </si>
  <si>
    <t>-1923215122</t>
  </si>
  <si>
    <t>SO 04- demolice objektu Frenštát p/R-bývalý techn.domek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</si>
</sst>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  <font>
      <b/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57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5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6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30</v>
      </c>
      <c r="AK20" s="23" t="s">
        <v>25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4.45" customHeight="1">
      <c r="B23" s="17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8">
        <f>ROUND(AG94,2)</f>
        <v>0</v>
      </c>
      <c r="AL26" s="189"/>
      <c r="AM26" s="189"/>
      <c r="AN26" s="189"/>
      <c r="AO26" s="18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0" t="s">
        <v>33</v>
      </c>
      <c r="M28" s="190"/>
      <c r="N28" s="190"/>
      <c r="O28" s="190"/>
      <c r="P28" s="190"/>
      <c r="Q28" s="26"/>
      <c r="R28" s="26"/>
      <c r="S28" s="26"/>
      <c r="T28" s="26"/>
      <c r="U28" s="26"/>
      <c r="V28" s="26"/>
      <c r="W28" s="190" t="s">
        <v>34</v>
      </c>
      <c r="X28" s="190"/>
      <c r="Y28" s="190"/>
      <c r="Z28" s="190"/>
      <c r="AA28" s="190"/>
      <c r="AB28" s="190"/>
      <c r="AC28" s="190"/>
      <c r="AD28" s="190"/>
      <c r="AE28" s="190"/>
      <c r="AF28" s="26"/>
      <c r="AG28" s="26"/>
      <c r="AH28" s="26"/>
      <c r="AI28" s="26"/>
      <c r="AJ28" s="26"/>
      <c r="AK28" s="190" t="s">
        <v>35</v>
      </c>
      <c r="AL28" s="190"/>
      <c r="AM28" s="190"/>
      <c r="AN28" s="190"/>
      <c r="AO28" s="190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5">
        <v>0.21</v>
      </c>
      <c r="M29" s="174"/>
      <c r="N29" s="174"/>
      <c r="O29" s="174"/>
      <c r="P29" s="17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ROUND(AV94,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5">
        <v>0.15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5">
        <v>0.21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5">
        <v>0.15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6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8">
        <f>SUM(AK26:AK33)</f>
        <v>0</v>
      </c>
      <c r="AL35" s="177"/>
      <c r="AM35" s="177"/>
      <c r="AN35" s="177"/>
      <c r="AO35" s="17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12</v>
      </c>
      <c r="L84" s="4" t="str">
        <f>K5</f>
        <v>Sprava_zeleznic11</v>
      </c>
      <c r="AR84" s="45"/>
    </row>
    <row r="85" spans="1:90" s="5" customFormat="1" ht="36.950000000000003" customHeight="1">
      <c r="B85" s="46"/>
      <c r="C85" s="47" t="s">
        <v>14</v>
      </c>
      <c r="L85" s="164" t="str">
        <f>K6</f>
        <v>Frenštát p.R - demolice ŽB přístřešku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Frenštát p.R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66" t="str">
        <f>IF(AN8= "","",AN8)</f>
        <v>5. 10. 2020</v>
      </c>
      <c r="AN87" s="166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6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67" t="str">
        <f>IF(E17="","",E17)</f>
        <v xml:space="preserve"> </v>
      </c>
      <c r="AN89" s="168"/>
      <c r="AO89" s="168"/>
      <c r="AP89" s="168"/>
      <c r="AQ89" s="26"/>
      <c r="AR89" s="27"/>
      <c r="AS89" s="169" t="s">
        <v>52</v>
      </c>
      <c r="AT89" s="17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6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67" t="str">
        <f>IF(E20="","",E20)</f>
        <v>Johančíková</v>
      </c>
      <c r="AN90" s="168"/>
      <c r="AO90" s="168"/>
      <c r="AP90" s="168"/>
      <c r="AQ90" s="26"/>
      <c r="AR90" s="27"/>
      <c r="AS90" s="171"/>
      <c r="AT90" s="17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1"/>
      <c r="AT91" s="17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59" t="s">
        <v>53</v>
      </c>
      <c r="D92" s="160"/>
      <c r="E92" s="160"/>
      <c r="F92" s="160"/>
      <c r="G92" s="160"/>
      <c r="H92" s="54"/>
      <c r="I92" s="161" t="s">
        <v>54</v>
      </c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  <c r="AF92" s="160"/>
      <c r="AG92" s="162" t="s">
        <v>55</v>
      </c>
      <c r="AH92" s="160"/>
      <c r="AI92" s="160"/>
      <c r="AJ92" s="160"/>
      <c r="AK92" s="160"/>
      <c r="AL92" s="160"/>
      <c r="AM92" s="160"/>
      <c r="AN92" s="161" t="s">
        <v>56</v>
      </c>
      <c r="AO92" s="160"/>
      <c r="AP92" s="163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3">
        <f>ROUND(AG95,2)</f>
        <v>0</v>
      </c>
      <c r="AH94" s="183"/>
      <c r="AI94" s="183"/>
      <c r="AJ94" s="183"/>
      <c r="AK94" s="183"/>
      <c r="AL94" s="183"/>
      <c r="AM94" s="183"/>
      <c r="AN94" s="184">
        <f>SUM(AG94,AT94)</f>
        <v>0</v>
      </c>
      <c r="AO94" s="184"/>
      <c r="AP94" s="18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55.283679999999997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71</v>
      </c>
      <c r="BT94" s="71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0" s="7" customFormat="1" ht="37.15" customHeight="1">
      <c r="A95" s="72" t="s">
        <v>75</v>
      </c>
      <c r="B95" s="73"/>
      <c r="C95" s="74"/>
      <c r="D95" s="182" t="s">
        <v>13</v>
      </c>
      <c r="E95" s="182"/>
      <c r="F95" s="182"/>
      <c r="G95" s="182"/>
      <c r="H95" s="182"/>
      <c r="I95" s="75"/>
      <c r="J95" s="182" t="s">
        <v>15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'Sprava_zeleznic11 - Frenš...'!J28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76" t="s">
        <v>76</v>
      </c>
      <c r="AR95" s="73"/>
      <c r="AS95" s="77">
        <v>0</v>
      </c>
      <c r="AT95" s="78">
        <f>ROUND(SUM(AV95:AW95),2)</f>
        <v>0</v>
      </c>
      <c r="AU95" s="79">
        <f>'Sprava_zeleznic11 - Frenš...'!P114</f>
        <v>55.283681999999999</v>
      </c>
      <c r="AV95" s="78">
        <f>'Sprava_zeleznic11 - Frenš...'!J31</f>
        <v>0</v>
      </c>
      <c r="AW95" s="78">
        <f>'Sprava_zeleznic11 - Frenš...'!J32</f>
        <v>0</v>
      </c>
      <c r="AX95" s="78">
        <f>'Sprava_zeleznic11 - Frenš...'!J33</f>
        <v>0</v>
      </c>
      <c r="AY95" s="78">
        <f>'Sprava_zeleznic11 - Frenš...'!J34</f>
        <v>0</v>
      </c>
      <c r="AZ95" s="78">
        <f>'Sprava_zeleznic11 - Frenš...'!F31</f>
        <v>0</v>
      </c>
      <c r="BA95" s="78">
        <f>'Sprava_zeleznic11 - Frenš...'!F32</f>
        <v>0</v>
      </c>
      <c r="BB95" s="78">
        <f>'Sprava_zeleznic11 - Frenš...'!F33</f>
        <v>0</v>
      </c>
      <c r="BC95" s="78">
        <f>'Sprava_zeleznic11 - Frenš...'!F34</f>
        <v>0</v>
      </c>
      <c r="BD95" s="80">
        <f>'Sprava_zeleznic11 - Frenš...'!F35</f>
        <v>0</v>
      </c>
      <c r="BT95" s="81" t="s">
        <v>77</v>
      </c>
      <c r="BU95" s="81" t="s">
        <v>78</v>
      </c>
      <c r="BV95" s="81" t="s">
        <v>73</v>
      </c>
      <c r="BW95" s="81" t="s">
        <v>4</v>
      </c>
      <c r="BX95" s="81" t="s">
        <v>74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prava_zeleznic11 - Fren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abSelected="1" zoomScaleNormal="100" workbookViewId="0">
      <selection activeCell="G91" sqref="G91"/>
    </sheetView>
  </sheetViews>
  <sheetFormatPr defaultRowHeight="11.25"/>
  <cols>
    <col min="1" max="1" width="8.83203125" style="1" customWidth="1"/>
    <col min="2" max="2" width="1.1640625" style="1" customWidth="1"/>
    <col min="3" max="3" width="4.5" style="1" customWidth="1"/>
    <col min="4" max="4" width="9.164062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>
      <c r="A1" s="82"/>
    </row>
    <row r="2" spans="1:46" s="1" customFormat="1" ht="36.950000000000003" customHeight="1">
      <c r="L2" s="157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4" t="s">
        <v>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hidden="1" customHeight="1">
      <c r="B4" s="17"/>
      <c r="D4" s="18" t="s">
        <v>80</v>
      </c>
      <c r="L4" s="17"/>
      <c r="M4" s="83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2" customFormat="1" ht="12" hidden="1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4.45" hidden="1" customHeight="1">
      <c r="A7" s="26"/>
      <c r="B7" s="27"/>
      <c r="C7" s="26"/>
      <c r="D7" s="26"/>
      <c r="E7" s="164" t="s">
        <v>15</v>
      </c>
      <c r="F7" s="191"/>
      <c r="G7" s="191"/>
      <c r="H7" s="191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 hidden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hidden="1" customHeight="1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 t="str">
        <f>'Rekapitulace stavby'!AN8</f>
        <v>5. 10. 2020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hidden="1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22</v>
      </c>
      <c r="E12" s="26"/>
      <c r="F12" s="26"/>
      <c r="G12" s="26"/>
      <c r="H12" s="26"/>
      <c r="I12" s="23" t="s">
        <v>23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hidden="1" customHeight="1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25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hidden="1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hidden="1" customHeight="1">
      <c r="A15" s="26"/>
      <c r="B15" s="27"/>
      <c r="C15" s="26"/>
      <c r="D15" s="23" t="s">
        <v>26</v>
      </c>
      <c r="E15" s="26"/>
      <c r="F15" s="26"/>
      <c r="G15" s="26"/>
      <c r="H15" s="26"/>
      <c r="I15" s="23" t="s">
        <v>23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hidden="1" customHeight="1">
      <c r="A16" s="26"/>
      <c r="B16" s="27"/>
      <c r="C16" s="26"/>
      <c r="D16" s="26"/>
      <c r="E16" s="185" t="str">
        <f>'Rekapitulace stavby'!E14</f>
        <v xml:space="preserve"> </v>
      </c>
      <c r="F16" s="185"/>
      <c r="G16" s="185"/>
      <c r="H16" s="185"/>
      <c r="I16" s="23" t="s">
        <v>25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hidden="1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hidden="1" customHeight="1">
      <c r="A18" s="26"/>
      <c r="B18" s="27"/>
      <c r="C18" s="26"/>
      <c r="D18" s="23" t="s">
        <v>27</v>
      </c>
      <c r="E18" s="26"/>
      <c r="F18" s="26"/>
      <c r="G18" s="26"/>
      <c r="H18" s="26"/>
      <c r="I18" s="23" t="s">
        <v>23</v>
      </c>
      <c r="J18" s="21" t="str">
        <f>IF('Rekapitulace stavby'!AN16="","",'Rekapitulace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hidden="1" customHeight="1">
      <c r="A19" s="26"/>
      <c r="B19" s="27"/>
      <c r="C19" s="26"/>
      <c r="D19" s="26"/>
      <c r="E19" s="21" t="str">
        <f>IF('Rekapitulace stavby'!E17="","",'Rekapitulace stavby'!E17)</f>
        <v xml:space="preserve"> </v>
      </c>
      <c r="F19" s="26"/>
      <c r="G19" s="26"/>
      <c r="H19" s="26"/>
      <c r="I19" s="23" t="s">
        <v>25</v>
      </c>
      <c r="J19" s="21" t="str">
        <f>IF('Rekapitulace stavby'!AN17="","",'Rekapitulace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hidden="1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hidden="1" customHeight="1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hidden="1" customHeight="1">
      <c r="A22" s="26"/>
      <c r="B22" s="27"/>
      <c r="C22" s="26"/>
      <c r="D22" s="26"/>
      <c r="E22" s="21" t="s">
        <v>30</v>
      </c>
      <c r="F22" s="26"/>
      <c r="G22" s="26"/>
      <c r="H22" s="26"/>
      <c r="I22" s="23" t="s">
        <v>25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hidden="1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hidden="1" customHeight="1">
      <c r="A24" s="26"/>
      <c r="B24" s="27"/>
      <c r="C24" s="26"/>
      <c r="D24" s="23" t="s">
        <v>31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4.45" hidden="1" customHeight="1">
      <c r="A25" s="84"/>
      <c r="B25" s="85"/>
      <c r="C25" s="84"/>
      <c r="D25" s="84"/>
      <c r="E25" s="187" t="s">
        <v>1</v>
      </c>
      <c r="F25" s="187"/>
      <c r="G25" s="187"/>
      <c r="H25" s="187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hidden="1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hidden="1" customHeight="1">
      <c r="A28" s="26"/>
      <c r="B28" s="27"/>
      <c r="C28" s="26"/>
      <c r="D28" s="87" t="s">
        <v>32</v>
      </c>
      <c r="E28" s="26"/>
      <c r="F28" s="26"/>
      <c r="G28" s="26"/>
      <c r="H28" s="26"/>
      <c r="I28" s="26"/>
      <c r="J28" s="65">
        <f>ROUND(J114,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hidden="1" customHeight="1">
      <c r="A30" s="26"/>
      <c r="B30" s="27"/>
      <c r="C30" s="26"/>
      <c r="D30" s="26"/>
      <c r="E30" s="26"/>
      <c r="F30" s="30" t="s">
        <v>34</v>
      </c>
      <c r="G30" s="26"/>
      <c r="H30" s="26"/>
      <c r="I30" s="30" t="s">
        <v>33</v>
      </c>
      <c r="J30" s="30" t="s">
        <v>35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hidden="1" customHeight="1">
      <c r="A31" s="26"/>
      <c r="B31" s="27"/>
      <c r="C31" s="26"/>
      <c r="D31" s="88" t="s">
        <v>36</v>
      </c>
      <c r="E31" s="23" t="s">
        <v>37</v>
      </c>
      <c r="F31" s="89">
        <f>ROUND((SUM(BE114:BE132)),  2)</f>
        <v>0</v>
      </c>
      <c r="G31" s="26"/>
      <c r="H31" s="26"/>
      <c r="I31" s="90">
        <v>0.21</v>
      </c>
      <c r="J31" s="89">
        <f>ROUND(((SUM(BE114:BE132))*I31),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3" t="s">
        <v>38</v>
      </c>
      <c r="F32" s="89">
        <f>ROUND((SUM(BF114:BF132)),  2)</f>
        <v>0</v>
      </c>
      <c r="G32" s="26"/>
      <c r="H32" s="26"/>
      <c r="I32" s="90">
        <v>0.15</v>
      </c>
      <c r="J32" s="89">
        <f>ROUND(((SUM(BF114:BF132))*I32),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39</v>
      </c>
      <c r="F33" s="89">
        <f>ROUND((SUM(BG114:BG132)),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40</v>
      </c>
      <c r="F34" s="89">
        <f>ROUND((SUM(BH114:BH132)),  2)</f>
        <v>0</v>
      </c>
      <c r="G34" s="26"/>
      <c r="H34" s="26"/>
      <c r="I34" s="90">
        <v>0.15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41</v>
      </c>
      <c r="F35" s="89">
        <f>ROUND((SUM(BI114:BI132)),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hidden="1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hidden="1" customHeight="1">
      <c r="A37" s="26"/>
      <c r="B37" s="27"/>
      <c r="C37" s="91"/>
      <c r="D37" s="92" t="s">
        <v>42</v>
      </c>
      <c r="E37" s="54"/>
      <c r="F37" s="54"/>
      <c r="G37" s="93" t="s">
        <v>43</v>
      </c>
      <c r="H37" s="94" t="s">
        <v>44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hidden="1" customHeight="1">
      <c r="B39" s="17"/>
      <c r="L39" s="17"/>
    </row>
    <row r="40" spans="1:31" s="1" customFormat="1" ht="14.45" hidden="1" customHeight="1">
      <c r="B40" s="17"/>
      <c r="L40" s="17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47</v>
      </c>
      <c r="E61" s="29"/>
      <c r="F61" s="97" t="s">
        <v>48</v>
      </c>
      <c r="G61" s="39" t="s">
        <v>47</v>
      </c>
      <c r="H61" s="29"/>
      <c r="I61" s="29"/>
      <c r="J61" s="9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47</v>
      </c>
      <c r="E76" s="29"/>
      <c r="F76" s="97" t="s">
        <v>48</v>
      </c>
      <c r="G76" s="39" t="s">
        <v>47</v>
      </c>
      <c r="H76" s="29"/>
      <c r="I76" s="29"/>
      <c r="J76" s="9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156" t="s">
        <v>141</v>
      </c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4.45" customHeight="1">
      <c r="A85" s="26"/>
      <c r="B85" s="27"/>
      <c r="C85" s="26"/>
      <c r="D85" s="156"/>
      <c r="E85" s="164"/>
      <c r="F85" s="191"/>
      <c r="G85" s="191"/>
      <c r="H85" s="19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18</v>
      </c>
      <c r="D87" s="26"/>
      <c r="E87" s="26"/>
      <c r="F87" s="21" t="str">
        <f>F10</f>
        <v>Frenštát p.R</v>
      </c>
      <c r="G87" s="26"/>
      <c r="H87" s="26"/>
      <c r="I87" s="23" t="s">
        <v>20</v>
      </c>
      <c r="J87" s="49" t="str">
        <f>IF(J10="","",J10)</f>
        <v>5. 10. 2020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6" customHeight="1">
      <c r="A89" s="26"/>
      <c r="B89" s="27"/>
      <c r="C89" s="23" t="s">
        <v>22</v>
      </c>
      <c r="D89" s="26"/>
      <c r="E89" s="26"/>
      <c r="F89" s="21" t="str">
        <f>E13</f>
        <v xml:space="preserve"> </v>
      </c>
      <c r="G89" s="26"/>
      <c r="H89" s="26"/>
      <c r="I89" s="23" t="s">
        <v>27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6" customHeight="1">
      <c r="A90" s="26"/>
      <c r="B90" s="27"/>
      <c r="C90" s="23" t="s">
        <v>26</v>
      </c>
      <c r="D90" s="26"/>
      <c r="E90" s="26"/>
      <c r="F90" s="21" t="str">
        <f>IF(E16="","",E16)</f>
        <v xml:space="preserve"> </v>
      </c>
      <c r="G90" s="26"/>
      <c r="H90" s="26"/>
      <c r="I90" s="23" t="s">
        <v>29</v>
      </c>
      <c r="J90" s="24" t="str">
        <f>E22</f>
        <v>Johančíková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82</v>
      </c>
      <c r="D92" s="91"/>
      <c r="E92" s="91"/>
      <c r="F92" s="91"/>
      <c r="G92" s="91"/>
      <c r="H92" s="91"/>
      <c r="I92" s="91"/>
      <c r="J92" s="100" t="s">
        <v>83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customHeight="1">
      <c r="A94" s="26"/>
      <c r="B94" s="27"/>
      <c r="C94" s="101" t="s">
        <v>84</v>
      </c>
      <c r="D94" s="26"/>
      <c r="E94" s="26"/>
      <c r="F94" s="26"/>
      <c r="G94" s="26"/>
      <c r="H94" s="26"/>
      <c r="I94" s="26"/>
      <c r="J94" s="65">
        <f>J114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85</v>
      </c>
    </row>
    <row r="95" spans="1:47" s="9" customFormat="1" ht="24.95" customHeight="1">
      <c r="B95" s="102"/>
      <c r="D95" s="103" t="s">
        <v>86</v>
      </c>
      <c r="E95" s="104"/>
      <c r="F95" s="104"/>
      <c r="G95" s="104"/>
      <c r="H95" s="104"/>
      <c r="I95" s="104"/>
      <c r="J95" s="105">
        <f>J115</f>
        <v>0</v>
      </c>
      <c r="L95" s="102"/>
    </row>
    <row r="96" spans="1:47" s="9" customFormat="1" ht="24.95" customHeight="1">
      <c r="B96" s="102"/>
      <c r="D96" s="103" t="s">
        <v>87</v>
      </c>
      <c r="E96" s="104"/>
      <c r="F96" s="104"/>
      <c r="G96" s="104"/>
      <c r="H96" s="104"/>
      <c r="I96" s="104"/>
      <c r="J96" s="105">
        <f>J128</f>
        <v>0</v>
      </c>
      <c r="L96" s="102"/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8" t="s">
        <v>88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3" t="s">
        <v>14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4.45" customHeight="1">
      <c r="A106" s="26"/>
      <c r="B106" s="27"/>
      <c r="C106" s="26"/>
      <c r="D106" s="156"/>
      <c r="E106" s="164"/>
      <c r="F106" s="191"/>
      <c r="G106" s="191"/>
      <c r="H106" s="191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18</v>
      </c>
      <c r="D108" s="26"/>
      <c r="E108" s="26"/>
      <c r="F108" s="21" t="str">
        <f>F10</f>
        <v>Frenštát p.R</v>
      </c>
      <c r="G108" s="26"/>
      <c r="H108" s="26"/>
      <c r="I108" s="23" t="s">
        <v>20</v>
      </c>
      <c r="J108" s="49" t="str">
        <f>IF(J10="","",J10)</f>
        <v>5. 10. 2020</v>
      </c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5.6" customHeight="1">
      <c r="A110" s="26"/>
      <c r="B110" s="27"/>
      <c r="C110" s="23" t="s">
        <v>22</v>
      </c>
      <c r="D110" s="26"/>
      <c r="E110" s="26"/>
      <c r="F110" s="21" t="str">
        <f>E13</f>
        <v xml:space="preserve"> </v>
      </c>
      <c r="G110" s="26"/>
      <c r="H110" s="26"/>
      <c r="I110" s="23" t="s">
        <v>27</v>
      </c>
      <c r="J110" s="24" t="str">
        <f>E19</f>
        <v xml:space="preserve"> 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5.6" customHeight="1">
      <c r="A111" s="26"/>
      <c r="B111" s="27"/>
      <c r="C111" s="23" t="s">
        <v>26</v>
      </c>
      <c r="D111" s="26"/>
      <c r="E111" s="26"/>
      <c r="F111" s="21" t="str">
        <f>IF(E16="","",E16)</f>
        <v xml:space="preserve"> </v>
      </c>
      <c r="G111" s="26"/>
      <c r="H111" s="26"/>
      <c r="I111" s="23" t="s">
        <v>29</v>
      </c>
      <c r="J111" s="24" t="str">
        <f>E22</f>
        <v>Johančíková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0.3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0" customFormat="1" ht="29.25" customHeight="1">
      <c r="A113" s="106"/>
      <c r="B113" s="107"/>
      <c r="C113" s="108" t="s">
        <v>89</v>
      </c>
      <c r="D113" s="109" t="s">
        <v>57</v>
      </c>
      <c r="E113" s="109" t="s">
        <v>53</v>
      </c>
      <c r="F113" s="109" t="s">
        <v>54</v>
      </c>
      <c r="G113" s="109" t="s">
        <v>90</v>
      </c>
      <c r="H113" s="109" t="s">
        <v>91</v>
      </c>
      <c r="I113" s="109" t="s">
        <v>92</v>
      </c>
      <c r="J113" s="110" t="s">
        <v>83</v>
      </c>
      <c r="K113" s="111" t="s">
        <v>93</v>
      </c>
      <c r="L113" s="112"/>
      <c r="M113" s="56" t="s">
        <v>1</v>
      </c>
      <c r="N113" s="57" t="s">
        <v>36</v>
      </c>
      <c r="O113" s="57" t="s">
        <v>94</v>
      </c>
      <c r="P113" s="57" t="s">
        <v>95</v>
      </c>
      <c r="Q113" s="57" t="s">
        <v>96</v>
      </c>
      <c r="R113" s="57" t="s">
        <v>97</v>
      </c>
      <c r="S113" s="57" t="s">
        <v>98</v>
      </c>
      <c r="T113" s="58" t="s">
        <v>99</v>
      </c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</row>
    <row r="114" spans="1:65" s="2" customFormat="1" ht="22.9" customHeight="1">
      <c r="A114" s="26"/>
      <c r="B114" s="27"/>
      <c r="C114" s="63" t="s">
        <v>100</v>
      </c>
      <c r="D114" s="26"/>
      <c r="E114" s="26"/>
      <c r="F114" s="26"/>
      <c r="G114" s="26"/>
      <c r="H114" s="26"/>
      <c r="I114" s="26"/>
      <c r="J114" s="113">
        <f>BK114</f>
        <v>0</v>
      </c>
      <c r="K114" s="26"/>
      <c r="L114" s="27"/>
      <c r="M114" s="59"/>
      <c r="N114" s="50"/>
      <c r="O114" s="60"/>
      <c r="P114" s="114">
        <f>P115+P128</f>
        <v>55.283681999999999</v>
      </c>
      <c r="Q114" s="60"/>
      <c r="R114" s="114">
        <f>R115+R128</f>
        <v>0</v>
      </c>
      <c r="S114" s="60"/>
      <c r="T114" s="115">
        <f>T115+T128</f>
        <v>58.322000000000003</v>
      </c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T114" s="14" t="s">
        <v>71</v>
      </c>
      <c r="AU114" s="14" t="s">
        <v>85</v>
      </c>
      <c r="BK114" s="116">
        <f>BK115+BK128</f>
        <v>0</v>
      </c>
    </row>
    <row r="115" spans="1:65" s="11" customFormat="1" ht="25.9" customHeight="1">
      <c r="B115" s="117"/>
      <c r="D115" s="118" t="s">
        <v>71</v>
      </c>
      <c r="E115" s="119" t="s">
        <v>101</v>
      </c>
      <c r="F115" s="119" t="s">
        <v>102</v>
      </c>
      <c r="J115" s="120">
        <f>BK115</f>
        <v>0</v>
      </c>
      <c r="L115" s="117"/>
      <c r="M115" s="121"/>
      <c r="N115" s="122"/>
      <c r="O115" s="122"/>
      <c r="P115" s="123">
        <f>SUM(P116:P127)</f>
        <v>55.283681999999999</v>
      </c>
      <c r="Q115" s="122"/>
      <c r="R115" s="123">
        <f>SUM(R116:R127)</f>
        <v>0</v>
      </c>
      <c r="S115" s="122"/>
      <c r="T115" s="124">
        <f>SUM(T116:T127)</f>
        <v>58.322000000000003</v>
      </c>
      <c r="AR115" s="118" t="s">
        <v>77</v>
      </c>
      <c r="AT115" s="125" t="s">
        <v>71</v>
      </c>
      <c r="AU115" s="125" t="s">
        <v>72</v>
      </c>
      <c r="AY115" s="118" t="s">
        <v>103</v>
      </c>
      <c r="BK115" s="126">
        <f>SUM(BK116:BK127)</f>
        <v>0</v>
      </c>
    </row>
    <row r="116" spans="1:65" s="2" customFormat="1" ht="22.15" customHeight="1">
      <c r="A116" s="26"/>
      <c r="B116" s="127"/>
      <c r="C116" s="128" t="s">
        <v>77</v>
      </c>
      <c r="D116" s="128" t="s">
        <v>104</v>
      </c>
      <c r="E116" s="129" t="s">
        <v>105</v>
      </c>
      <c r="F116" s="130" t="s">
        <v>106</v>
      </c>
      <c r="G116" s="131" t="s">
        <v>107</v>
      </c>
      <c r="H116" s="132">
        <v>24.2</v>
      </c>
      <c r="I116" s="133"/>
      <c r="J116" s="133">
        <f>ROUND(I116*H116,2)</f>
        <v>0</v>
      </c>
      <c r="K116" s="134"/>
      <c r="L116" s="27"/>
      <c r="M116" s="135" t="s">
        <v>1</v>
      </c>
      <c r="N116" s="136" t="s">
        <v>37</v>
      </c>
      <c r="O116" s="137">
        <v>1.7729999999999999</v>
      </c>
      <c r="P116" s="137">
        <f>O116*H116</f>
        <v>42.906599999999997</v>
      </c>
      <c r="Q116" s="137">
        <v>0</v>
      </c>
      <c r="R116" s="137">
        <f>Q116*H116</f>
        <v>0</v>
      </c>
      <c r="S116" s="137">
        <v>2.41</v>
      </c>
      <c r="T116" s="138">
        <f>S116*H116</f>
        <v>58.322000000000003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R116" s="139" t="s">
        <v>108</v>
      </c>
      <c r="AT116" s="139" t="s">
        <v>104</v>
      </c>
      <c r="AU116" s="139" t="s">
        <v>77</v>
      </c>
      <c r="AY116" s="14" t="s">
        <v>103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4" t="s">
        <v>77</v>
      </c>
      <c r="BK116" s="140">
        <f>ROUND(I116*H116,2)</f>
        <v>0</v>
      </c>
      <c r="BL116" s="14" t="s">
        <v>108</v>
      </c>
      <c r="BM116" s="139" t="s">
        <v>109</v>
      </c>
    </row>
    <row r="117" spans="1:65" s="2" customFormat="1" ht="19.5">
      <c r="A117" s="26"/>
      <c r="B117" s="27"/>
      <c r="C117" s="26"/>
      <c r="D117" s="141" t="s">
        <v>110</v>
      </c>
      <c r="E117" s="26"/>
      <c r="F117" s="142" t="s">
        <v>111</v>
      </c>
      <c r="G117" s="26"/>
      <c r="H117" s="26"/>
      <c r="I117" s="26"/>
      <c r="J117" s="26"/>
      <c r="K117" s="26"/>
      <c r="L117" s="27"/>
      <c r="M117" s="143"/>
      <c r="N117" s="144"/>
      <c r="O117" s="52"/>
      <c r="P117" s="52"/>
      <c r="Q117" s="52"/>
      <c r="R117" s="52"/>
      <c r="S117" s="52"/>
      <c r="T117" s="53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T117" s="14" t="s">
        <v>110</v>
      </c>
      <c r="AU117" s="14" t="s">
        <v>77</v>
      </c>
    </row>
    <row r="118" spans="1:65" s="12" customFormat="1">
      <c r="B118" s="145"/>
      <c r="D118" s="141" t="s">
        <v>112</v>
      </c>
      <c r="E118" s="146" t="s">
        <v>1</v>
      </c>
      <c r="F118" s="147"/>
      <c r="H118" s="148"/>
      <c r="L118" s="145"/>
      <c r="M118" s="149"/>
      <c r="N118" s="150"/>
      <c r="O118" s="150"/>
      <c r="P118" s="150"/>
      <c r="Q118" s="150"/>
      <c r="R118" s="150"/>
      <c r="S118" s="150"/>
      <c r="T118" s="151"/>
      <c r="AT118" s="146" t="s">
        <v>112</v>
      </c>
      <c r="AU118" s="146" t="s">
        <v>77</v>
      </c>
      <c r="AV118" s="12" t="s">
        <v>79</v>
      </c>
      <c r="AW118" s="12" t="s">
        <v>28</v>
      </c>
      <c r="AX118" s="12" t="s">
        <v>72</v>
      </c>
      <c r="AY118" s="146" t="s">
        <v>103</v>
      </c>
    </row>
    <row r="119" spans="1:65" s="2" customFormat="1" ht="22.15" customHeight="1">
      <c r="A119" s="26"/>
      <c r="B119" s="127"/>
      <c r="C119" s="128" t="s">
        <v>79</v>
      </c>
      <c r="D119" s="128" t="s">
        <v>104</v>
      </c>
      <c r="E119" s="129" t="s">
        <v>113</v>
      </c>
      <c r="F119" s="130" t="s">
        <v>114</v>
      </c>
      <c r="G119" s="131" t="s">
        <v>115</v>
      </c>
      <c r="H119" s="132">
        <v>58.32</v>
      </c>
      <c r="I119" s="133"/>
      <c r="J119" s="133">
        <f>ROUND(I119*H119,2)</f>
        <v>0</v>
      </c>
      <c r="K119" s="134"/>
      <c r="L119" s="27"/>
      <c r="M119" s="135" t="s">
        <v>1</v>
      </c>
      <c r="N119" s="136" t="s">
        <v>37</v>
      </c>
      <c r="O119" s="137">
        <v>9.0999999999999998E-2</v>
      </c>
      <c r="P119" s="137">
        <f>O119*H119</f>
        <v>5.3071200000000003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39" t="s">
        <v>108</v>
      </c>
      <c r="AT119" s="139" t="s">
        <v>104</v>
      </c>
      <c r="AU119" s="139" t="s">
        <v>77</v>
      </c>
      <c r="AY119" s="14" t="s">
        <v>103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4" t="s">
        <v>77</v>
      </c>
      <c r="BK119" s="140">
        <f>ROUND(I119*H119,2)</f>
        <v>0</v>
      </c>
      <c r="BL119" s="14" t="s">
        <v>108</v>
      </c>
      <c r="BM119" s="139" t="s">
        <v>116</v>
      </c>
    </row>
    <row r="120" spans="1:65" s="2" customFormat="1" ht="19.5">
      <c r="A120" s="26"/>
      <c r="B120" s="27"/>
      <c r="C120" s="26"/>
      <c r="D120" s="141" t="s">
        <v>110</v>
      </c>
      <c r="E120" s="26"/>
      <c r="F120" s="142" t="s">
        <v>117</v>
      </c>
      <c r="G120" s="26"/>
      <c r="H120" s="26"/>
      <c r="I120" s="26"/>
      <c r="J120" s="26"/>
      <c r="K120" s="26"/>
      <c r="L120" s="27"/>
      <c r="M120" s="143"/>
      <c r="N120" s="144"/>
      <c r="O120" s="52"/>
      <c r="P120" s="52"/>
      <c r="Q120" s="52"/>
      <c r="R120" s="52"/>
      <c r="S120" s="52"/>
      <c r="T120" s="53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110</v>
      </c>
      <c r="AU120" s="14" t="s">
        <v>77</v>
      </c>
    </row>
    <row r="121" spans="1:65" s="2" customFormat="1" ht="22.15" customHeight="1">
      <c r="A121" s="26"/>
      <c r="B121" s="127"/>
      <c r="C121" s="128" t="s">
        <v>118</v>
      </c>
      <c r="D121" s="128" t="s">
        <v>104</v>
      </c>
      <c r="E121" s="129" t="s">
        <v>119</v>
      </c>
      <c r="F121" s="130" t="s">
        <v>120</v>
      </c>
      <c r="G121" s="131" t="s">
        <v>115</v>
      </c>
      <c r="H121" s="132">
        <v>2274</v>
      </c>
      <c r="I121" s="133"/>
      <c r="J121" s="133">
        <f>ROUND(I121*H121,2)</f>
        <v>0</v>
      </c>
      <c r="K121" s="134"/>
      <c r="L121" s="27"/>
      <c r="M121" s="135" t="s">
        <v>1</v>
      </c>
      <c r="N121" s="136" t="s">
        <v>37</v>
      </c>
      <c r="O121" s="137">
        <v>3.0000000000000001E-3</v>
      </c>
      <c r="P121" s="137">
        <f>O121*H121</f>
        <v>6.8220000000000001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39" t="s">
        <v>108</v>
      </c>
      <c r="AT121" s="139" t="s">
        <v>104</v>
      </c>
      <c r="AU121" s="139" t="s">
        <v>77</v>
      </c>
      <c r="AY121" s="14" t="s">
        <v>103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4" t="s">
        <v>77</v>
      </c>
      <c r="BK121" s="140">
        <f>ROUND(I121*H121,2)</f>
        <v>0</v>
      </c>
      <c r="BL121" s="14" t="s">
        <v>108</v>
      </c>
      <c r="BM121" s="139" t="s">
        <v>121</v>
      </c>
    </row>
    <row r="122" spans="1:65" s="2" customFormat="1" ht="19.5">
      <c r="A122" s="26"/>
      <c r="B122" s="27"/>
      <c r="C122" s="26"/>
      <c r="D122" s="141" t="s">
        <v>110</v>
      </c>
      <c r="E122" s="26"/>
      <c r="F122" s="142" t="s">
        <v>122</v>
      </c>
      <c r="G122" s="26"/>
      <c r="H122" s="26"/>
      <c r="I122" s="26"/>
      <c r="J122" s="26"/>
      <c r="K122" s="26"/>
      <c r="L122" s="27"/>
      <c r="M122" s="143"/>
      <c r="N122" s="144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110</v>
      </c>
      <c r="AU122" s="14" t="s">
        <v>77</v>
      </c>
    </row>
    <row r="123" spans="1:65" s="12" customFormat="1">
      <c r="B123" s="145"/>
      <c r="D123" s="141" t="s">
        <v>112</v>
      </c>
      <c r="F123" s="147"/>
      <c r="H123" s="148"/>
      <c r="L123" s="145"/>
      <c r="M123" s="149"/>
      <c r="N123" s="150"/>
      <c r="O123" s="150"/>
      <c r="P123" s="150"/>
      <c r="Q123" s="150"/>
      <c r="R123" s="150"/>
      <c r="S123" s="150"/>
      <c r="T123" s="151"/>
      <c r="AT123" s="146" t="s">
        <v>112</v>
      </c>
      <c r="AU123" s="146" t="s">
        <v>77</v>
      </c>
      <c r="AV123" s="12" t="s">
        <v>79</v>
      </c>
      <c r="AW123" s="12" t="s">
        <v>3</v>
      </c>
      <c r="AX123" s="12" t="s">
        <v>77</v>
      </c>
      <c r="AY123" s="146" t="s">
        <v>103</v>
      </c>
    </row>
    <row r="124" spans="1:65" s="2" customFormat="1" ht="13.9" customHeight="1">
      <c r="A124" s="26"/>
      <c r="B124" s="127"/>
      <c r="C124" s="128" t="s">
        <v>108</v>
      </c>
      <c r="D124" s="128" t="s">
        <v>104</v>
      </c>
      <c r="E124" s="129" t="s">
        <v>123</v>
      </c>
      <c r="F124" s="130" t="s">
        <v>124</v>
      </c>
      <c r="G124" s="131" t="s">
        <v>115</v>
      </c>
      <c r="H124" s="132">
        <v>41.326999999999998</v>
      </c>
      <c r="I124" s="133"/>
      <c r="J124" s="133">
        <f>ROUND(I124*H124,2)</f>
        <v>0</v>
      </c>
      <c r="K124" s="134"/>
      <c r="L124" s="27"/>
      <c r="M124" s="135" t="s">
        <v>1</v>
      </c>
      <c r="N124" s="136" t="s">
        <v>37</v>
      </c>
      <c r="O124" s="137">
        <v>6.0000000000000001E-3</v>
      </c>
      <c r="P124" s="137">
        <f>O124*H124</f>
        <v>0.24796199999999999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39" t="s">
        <v>108</v>
      </c>
      <c r="AT124" s="139" t="s">
        <v>104</v>
      </c>
      <c r="AU124" s="139" t="s">
        <v>77</v>
      </c>
      <c r="AY124" s="14" t="s">
        <v>103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4" t="s">
        <v>77</v>
      </c>
      <c r="BK124" s="140">
        <f>ROUND(I124*H124,2)</f>
        <v>0</v>
      </c>
      <c r="BL124" s="14" t="s">
        <v>108</v>
      </c>
      <c r="BM124" s="139" t="s">
        <v>125</v>
      </c>
    </row>
    <row r="125" spans="1:65" s="2" customFormat="1">
      <c r="A125" s="26"/>
      <c r="B125" s="27"/>
      <c r="C125" s="26"/>
      <c r="D125" s="141" t="s">
        <v>110</v>
      </c>
      <c r="E125" s="26"/>
      <c r="F125" s="142" t="s">
        <v>126</v>
      </c>
      <c r="G125" s="26"/>
      <c r="H125" s="26"/>
      <c r="I125" s="26"/>
      <c r="J125" s="26"/>
      <c r="K125" s="26"/>
      <c r="L125" s="27"/>
      <c r="M125" s="143"/>
      <c r="N125" s="144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110</v>
      </c>
      <c r="AU125" s="14" t="s">
        <v>77</v>
      </c>
    </row>
    <row r="126" spans="1:65" s="2" customFormat="1" ht="34.9" customHeight="1">
      <c r="A126" s="26"/>
      <c r="B126" s="127"/>
      <c r="C126" s="128" t="s">
        <v>127</v>
      </c>
      <c r="D126" s="128" t="s">
        <v>104</v>
      </c>
      <c r="E126" s="129" t="s">
        <v>128</v>
      </c>
      <c r="F126" s="130" t="s">
        <v>129</v>
      </c>
      <c r="G126" s="131" t="s">
        <v>115</v>
      </c>
      <c r="H126" s="132">
        <v>58.32</v>
      </c>
      <c r="I126" s="133"/>
      <c r="J126" s="133">
        <f>ROUND(I126*H126,2)</f>
        <v>0</v>
      </c>
      <c r="K126" s="134"/>
      <c r="L126" s="27"/>
      <c r="M126" s="135" t="s">
        <v>1</v>
      </c>
      <c r="N126" s="136" t="s">
        <v>37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39" t="s">
        <v>108</v>
      </c>
      <c r="AT126" s="139" t="s">
        <v>104</v>
      </c>
      <c r="AU126" s="139" t="s">
        <v>77</v>
      </c>
      <c r="AY126" s="14" t="s">
        <v>103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4" t="s">
        <v>77</v>
      </c>
      <c r="BK126" s="140">
        <f>ROUND(I126*H126,2)</f>
        <v>0</v>
      </c>
      <c r="BL126" s="14" t="s">
        <v>108</v>
      </c>
      <c r="BM126" s="139" t="s">
        <v>130</v>
      </c>
    </row>
    <row r="127" spans="1:65" s="2" customFormat="1" ht="29.25">
      <c r="A127" s="26"/>
      <c r="B127" s="27"/>
      <c r="C127" s="26"/>
      <c r="D127" s="141" t="s">
        <v>110</v>
      </c>
      <c r="E127" s="26"/>
      <c r="F127" s="142" t="s">
        <v>131</v>
      </c>
      <c r="G127" s="26"/>
      <c r="H127" s="26"/>
      <c r="I127" s="26"/>
      <c r="J127" s="26"/>
      <c r="K127" s="26"/>
      <c r="L127" s="27"/>
      <c r="M127" s="143"/>
      <c r="N127" s="144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110</v>
      </c>
      <c r="AU127" s="14" t="s">
        <v>77</v>
      </c>
    </row>
    <row r="128" spans="1:65" s="11" customFormat="1" ht="25.9" customHeight="1">
      <c r="B128" s="117"/>
      <c r="D128" s="118" t="s">
        <v>71</v>
      </c>
      <c r="E128" s="119" t="s">
        <v>132</v>
      </c>
      <c r="F128" s="119" t="s">
        <v>133</v>
      </c>
      <c r="J128" s="120">
        <f>BK128</f>
        <v>0</v>
      </c>
      <c r="L128" s="117"/>
      <c r="M128" s="121"/>
      <c r="N128" s="122"/>
      <c r="O128" s="122"/>
      <c r="P128" s="123">
        <f>SUM(P129:P132)</f>
        <v>0</v>
      </c>
      <c r="Q128" s="122"/>
      <c r="R128" s="123">
        <f>SUM(R129:R132)</f>
        <v>0</v>
      </c>
      <c r="S128" s="122"/>
      <c r="T128" s="124">
        <f>SUM(T129:T132)</f>
        <v>0</v>
      </c>
      <c r="AR128" s="118" t="s">
        <v>127</v>
      </c>
      <c r="AT128" s="125" t="s">
        <v>71</v>
      </c>
      <c r="AU128" s="125" t="s">
        <v>72</v>
      </c>
      <c r="AY128" s="118" t="s">
        <v>103</v>
      </c>
      <c r="BK128" s="126">
        <f>SUM(BK129:BK132)</f>
        <v>0</v>
      </c>
    </row>
    <row r="129" spans="1:65" s="2" customFormat="1" ht="13.9" customHeight="1">
      <c r="A129" s="26"/>
      <c r="B129" s="127"/>
      <c r="C129" s="128" t="s">
        <v>134</v>
      </c>
      <c r="D129" s="128" t="s">
        <v>104</v>
      </c>
      <c r="E129" s="129" t="s">
        <v>77</v>
      </c>
      <c r="F129" s="130" t="s">
        <v>135</v>
      </c>
      <c r="G129" s="131" t="s">
        <v>136</v>
      </c>
      <c r="H129" s="132">
        <v>1</v>
      </c>
      <c r="I129" s="133"/>
      <c r="J129" s="133">
        <f>ROUND(I129*H129,2)</f>
        <v>0</v>
      </c>
      <c r="K129" s="134"/>
      <c r="L129" s="27"/>
      <c r="M129" s="135" t="s">
        <v>1</v>
      </c>
      <c r="N129" s="136" t="s">
        <v>37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39" t="s">
        <v>108</v>
      </c>
      <c r="AT129" s="139" t="s">
        <v>104</v>
      </c>
      <c r="AU129" s="139" t="s">
        <v>77</v>
      </c>
      <c r="AY129" s="14" t="s">
        <v>103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4" t="s">
        <v>77</v>
      </c>
      <c r="BK129" s="140">
        <f>ROUND(I129*H129,2)</f>
        <v>0</v>
      </c>
      <c r="BL129" s="14" t="s">
        <v>108</v>
      </c>
      <c r="BM129" s="139" t="s">
        <v>137</v>
      </c>
    </row>
    <row r="130" spans="1:65" s="2" customFormat="1">
      <c r="A130" s="26"/>
      <c r="B130" s="27"/>
      <c r="C130" s="26"/>
      <c r="D130" s="141" t="s">
        <v>110</v>
      </c>
      <c r="E130" s="26"/>
      <c r="F130" s="142" t="s">
        <v>135</v>
      </c>
      <c r="G130" s="26"/>
      <c r="H130" s="26"/>
      <c r="I130" s="26"/>
      <c r="J130" s="26"/>
      <c r="K130" s="26"/>
      <c r="L130" s="27"/>
      <c r="M130" s="143"/>
      <c r="N130" s="144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110</v>
      </c>
      <c r="AU130" s="14" t="s">
        <v>77</v>
      </c>
    </row>
    <row r="131" spans="1:65" s="2" customFormat="1" ht="13.9" customHeight="1">
      <c r="A131" s="26"/>
      <c r="B131" s="127"/>
      <c r="C131" s="128" t="s">
        <v>138</v>
      </c>
      <c r="D131" s="128" t="s">
        <v>104</v>
      </c>
      <c r="E131" s="129" t="s">
        <v>79</v>
      </c>
      <c r="F131" s="130" t="s">
        <v>139</v>
      </c>
      <c r="G131" s="131" t="s">
        <v>136</v>
      </c>
      <c r="H131" s="132">
        <v>1</v>
      </c>
      <c r="I131" s="133"/>
      <c r="J131" s="133">
        <f>ROUND(I131*H131,2)</f>
        <v>0</v>
      </c>
      <c r="K131" s="134"/>
      <c r="L131" s="27"/>
      <c r="M131" s="135" t="s">
        <v>1</v>
      </c>
      <c r="N131" s="136" t="s">
        <v>37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39" t="s">
        <v>108</v>
      </c>
      <c r="AT131" s="139" t="s">
        <v>104</v>
      </c>
      <c r="AU131" s="139" t="s">
        <v>77</v>
      </c>
      <c r="AY131" s="14" t="s">
        <v>103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4" t="s">
        <v>77</v>
      </c>
      <c r="BK131" s="140">
        <f>ROUND(I131*H131,2)</f>
        <v>0</v>
      </c>
      <c r="BL131" s="14" t="s">
        <v>108</v>
      </c>
      <c r="BM131" s="139" t="s">
        <v>140</v>
      </c>
    </row>
    <row r="132" spans="1:65" s="2" customFormat="1">
      <c r="A132" s="26"/>
      <c r="B132" s="27"/>
      <c r="C132" s="26"/>
      <c r="D132" s="141" t="s">
        <v>110</v>
      </c>
      <c r="E132" s="26"/>
      <c r="F132" s="142" t="s">
        <v>139</v>
      </c>
      <c r="G132" s="26"/>
      <c r="H132" s="26"/>
      <c r="I132" s="26"/>
      <c r="J132" s="26"/>
      <c r="K132" s="26"/>
      <c r="L132" s="27"/>
      <c r="M132" s="152"/>
      <c r="N132" s="153"/>
      <c r="O132" s="154"/>
      <c r="P132" s="154"/>
      <c r="Q132" s="154"/>
      <c r="R132" s="154"/>
      <c r="S132" s="154"/>
      <c r="T132" s="155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110</v>
      </c>
      <c r="AU132" s="14" t="s">
        <v>77</v>
      </c>
    </row>
    <row r="133" spans="1:65" s="2" customFormat="1" ht="6.95" customHeight="1">
      <c r="A133" s="26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13:K132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Sprava_zeleznic11 - Frenš...</vt:lpstr>
      <vt:lpstr>'Rekapitulace stavby'!Názvy_tisku</vt:lpstr>
      <vt:lpstr>'Sprava_zeleznic11 - Frenš...'!Názvy_tisku</vt:lpstr>
      <vt:lpstr>'Rekapitulace stavby'!Oblast_tisku</vt:lpstr>
      <vt:lpstr>'Sprava_zeleznic11 - Frenš...'!Oblast_tisku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Uživatel-PC\Uživatel</dc:creator>
  <cp:lastModifiedBy>Koňakovský Přemysl, Ing.</cp:lastModifiedBy>
  <dcterms:created xsi:type="dcterms:W3CDTF">2020-10-05T20:52:47Z</dcterms:created>
  <dcterms:modified xsi:type="dcterms:W3CDTF">2020-10-20T08:50:03Z</dcterms:modified>
</cp:coreProperties>
</file>