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437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List1!$A$1:$K$358</definedName>
  </definedNames>
  <calcPr calcId="145621"/>
</workbook>
</file>

<file path=xl/calcChain.xml><?xml version="1.0" encoding="utf-8"?>
<calcChain xmlns="http://schemas.openxmlformats.org/spreadsheetml/2006/main">
  <c r="H47" i="1" l="1"/>
  <c r="J47" i="1"/>
  <c r="E329" i="1"/>
  <c r="I47" i="1"/>
  <c r="F335" i="1" l="1"/>
  <c r="F343" i="1"/>
  <c r="F334" i="1"/>
  <c r="I133" i="1"/>
  <c r="I354" i="1"/>
  <c r="E343" i="1"/>
  <c r="F344" i="1" l="1"/>
  <c r="E344" i="1"/>
  <c r="J281" i="1"/>
  <c r="G281" i="1"/>
  <c r="I281" i="1" s="1"/>
  <c r="G280" i="1"/>
  <c r="I280" i="1" s="1"/>
  <c r="J280" i="1" s="1"/>
  <c r="J288" i="1"/>
  <c r="I288" i="1"/>
  <c r="H288" i="1"/>
  <c r="G288" i="1"/>
  <c r="F288" i="1"/>
  <c r="E288" i="1"/>
  <c r="D288" i="1"/>
  <c r="C288" i="1"/>
  <c r="D294" i="1"/>
  <c r="E294" i="1"/>
  <c r="F294" i="1"/>
  <c r="G294" i="1"/>
  <c r="H294" i="1"/>
  <c r="I294" i="1"/>
  <c r="J294" i="1"/>
  <c r="C294" i="1"/>
  <c r="G357" i="1"/>
  <c r="G356" i="1"/>
  <c r="G355" i="1"/>
  <c r="I353" i="1"/>
  <c r="G352" i="1"/>
  <c r="I351" i="1"/>
  <c r="I350" i="1"/>
  <c r="G349" i="1"/>
  <c r="G301" i="1" l="1"/>
  <c r="G302" i="1"/>
  <c r="F313" i="1"/>
  <c r="I313" i="1" s="1"/>
  <c r="G348" i="1" s="1"/>
  <c r="F312" i="1"/>
  <c r="I312" i="1" s="1"/>
  <c r="G347" i="1" s="1"/>
  <c r="F310" i="1"/>
  <c r="I310" i="1" s="1"/>
  <c r="G345" i="1" s="1"/>
  <c r="F311" i="1"/>
  <c r="I311" i="1" s="1"/>
  <c r="I346" i="1" s="1"/>
  <c r="E86" i="1" l="1"/>
  <c r="G77" i="1" s="1"/>
  <c r="I77" i="1" s="1"/>
  <c r="E85" i="1"/>
  <c r="G76" i="1" s="1"/>
  <c r="I76" i="1" s="1"/>
  <c r="E84" i="1"/>
  <c r="G75" i="1" s="1"/>
  <c r="I75" i="1" s="1"/>
  <c r="H111" i="1" l="1"/>
  <c r="I111" i="1" s="1"/>
  <c r="I110" i="1"/>
  <c r="I122" i="1"/>
  <c r="F118" i="1"/>
  <c r="G118" i="1" s="1"/>
  <c r="I118" i="1" s="1"/>
  <c r="G125" i="1"/>
  <c r="I125" i="1" s="1"/>
  <c r="G126" i="1"/>
  <c r="I126" i="1" s="1"/>
  <c r="G124" i="1"/>
  <c r="I28" i="1"/>
  <c r="F120" i="1"/>
  <c r="G120" i="1" s="1"/>
  <c r="I120" i="1" s="1"/>
  <c r="G117" i="1"/>
  <c r="I117" i="1" s="1"/>
  <c r="G116" i="1"/>
  <c r="I116" i="1" s="1"/>
  <c r="G119" i="1"/>
  <c r="I119" i="1" s="1"/>
  <c r="I107" i="1"/>
  <c r="I108" i="1"/>
  <c r="I109" i="1"/>
  <c r="I124" i="1"/>
  <c r="I127" i="1"/>
  <c r="I128" i="1"/>
  <c r="G130" i="1"/>
  <c r="I130" i="1" s="1"/>
  <c r="G152" i="1"/>
  <c r="G143" i="1" s="1"/>
  <c r="I143" i="1" s="1"/>
  <c r="G106" i="1"/>
  <c r="I106" i="1" s="1"/>
  <c r="G105" i="1"/>
  <c r="I105" i="1" s="1"/>
  <c r="G144" i="1"/>
  <c r="I144" i="1" s="1"/>
  <c r="I302" i="1"/>
  <c r="I301" i="1"/>
  <c r="J301" i="1" s="1"/>
  <c r="G300" i="1"/>
  <c r="I300" i="1" s="1"/>
  <c r="J300" i="1" s="1"/>
  <c r="G299" i="1"/>
  <c r="I299" i="1" s="1"/>
  <c r="J299" i="1" s="1"/>
  <c r="G276" i="1"/>
  <c r="G234" i="1"/>
  <c r="E265" i="1"/>
  <c r="E266" i="1" s="1"/>
  <c r="D265" i="1"/>
  <c r="D266" i="1" s="1"/>
  <c r="G227" i="1"/>
  <c r="E225" i="1"/>
  <c r="E227" i="1" s="1"/>
  <c r="D225" i="1"/>
  <c r="D227" i="1" s="1"/>
  <c r="G212" i="1"/>
  <c r="G243" i="1" s="1"/>
  <c r="G213" i="1"/>
  <c r="G247" i="1" s="1"/>
  <c r="G211" i="1"/>
  <c r="H212" i="1"/>
  <c r="H213" i="1"/>
  <c r="H211" i="1"/>
  <c r="G196" i="1"/>
  <c r="I196" i="1" s="1"/>
  <c r="G197" i="1"/>
  <c r="I197" i="1" s="1"/>
  <c r="G195" i="1"/>
  <c r="I195" i="1" s="1"/>
  <c r="C206" i="1"/>
  <c r="D206" i="1"/>
  <c r="C207" i="1"/>
  <c r="D207" i="1"/>
  <c r="D205" i="1"/>
  <c r="C205" i="1"/>
  <c r="I93" i="1"/>
  <c r="I94" i="1"/>
  <c r="I92" i="1"/>
  <c r="I173" i="1"/>
  <c r="G175" i="1"/>
  <c r="I175" i="1" s="1"/>
  <c r="H180" i="1"/>
  <c r="G166" i="1" s="1"/>
  <c r="I166" i="1" s="1"/>
  <c r="H181" i="1"/>
  <c r="G167" i="1" s="1"/>
  <c r="I167" i="1" s="1"/>
  <c r="H182" i="1"/>
  <c r="G168" i="1" s="1"/>
  <c r="I168" i="1" s="1"/>
  <c r="H183" i="1"/>
  <c r="G169" i="1" s="1"/>
  <c r="I169" i="1" s="1"/>
  <c r="H184" i="1"/>
  <c r="G170" i="1" s="1"/>
  <c r="I170" i="1" s="1"/>
  <c r="H185" i="1"/>
  <c r="G171" i="1" s="1"/>
  <c r="I171" i="1" s="1"/>
  <c r="H186" i="1"/>
  <c r="G172" i="1" s="1"/>
  <c r="I172" i="1" s="1"/>
  <c r="H187" i="1"/>
  <c r="G174" i="1" s="1"/>
  <c r="I174" i="1" s="1"/>
  <c r="H179" i="1"/>
  <c r="G165" i="1" s="1"/>
  <c r="I165" i="1" s="1"/>
  <c r="D179" i="1"/>
  <c r="D180" i="1"/>
  <c r="D181" i="1"/>
  <c r="D182" i="1"/>
  <c r="D183" i="1"/>
  <c r="D184" i="1"/>
  <c r="D185" i="1"/>
  <c r="D186" i="1"/>
  <c r="D187" i="1"/>
  <c r="D188" i="1"/>
  <c r="C188" i="1"/>
  <c r="C180" i="1"/>
  <c r="C181" i="1"/>
  <c r="C182" i="1"/>
  <c r="C183" i="1"/>
  <c r="C184" i="1"/>
  <c r="C185" i="1"/>
  <c r="C186" i="1"/>
  <c r="C187" i="1"/>
  <c r="C179" i="1"/>
  <c r="I158" i="1"/>
  <c r="I159" i="1"/>
  <c r="I157" i="1"/>
  <c r="G141" i="1"/>
  <c r="I141" i="1" s="1"/>
  <c r="G142" i="1"/>
  <c r="I142" i="1" s="1"/>
  <c r="I59" i="1"/>
  <c r="I60" i="1"/>
  <c r="I58" i="1"/>
  <c r="I67" i="1"/>
  <c r="G139" i="1"/>
  <c r="G138" i="1"/>
  <c r="I81" i="1"/>
  <c r="I82" i="1"/>
  <c r="H139" i="1"/>
  <c r="H138" i="1"/>
  <c r="G66" i="1"/>
  <c r="I66" i="1" s="1"/>
  <c r="G65" i="1"/>
  <c r="I65" i="1" s="1"/>
  <c r="H44" i="1"/>
  <c r="I44" i="1"/>
  <c r="J44" i="1"/>
  <c r="H45" i="1"/>
  <c r="J45" i="1"/>
  <c r="H52" i="1"/>
  <c r="J52" i="1"/>
  <c r="T42" i="1"/>
  <c r="J42" i="1" s="1"/>
  <c r="H41" i="1"/>
  <c r="I41" i="1"/>
  <c r="J41" i="1"/>
  <c r="H42" i="1"/>
  <c r="I42" i="1"/>
  <c r="H30" i="1"/>
  <c r="I30" i="1"/>
  <c r="J30" i="1"/>
  <c r="H51" i="1"/>
  <c r="I54" i="1"/>
  <c r="E333" i="1" s="1"/>
  <c r="J51" i="1"/>
  <c r="H37" i="1"/>
  <c r="I37" i="1"/>
  <c r="J37" i="1"/>
  <c r="H38" i="1"/>
  <c r="I38" i="1"/>
  <c r="J38" i="1"/>
  <c r="H39" i="1"/>
  <c r="I39" i="1"/>
  <c r="J39" i="1"/>
  <c r="H28" i="1"/>
  <c r="J28" i="1"/>
  <c r="H24" i="1"/>
  <c r="I24" i="1"/>
  <c r="J24" i="1"/>
  <c r="H25" i="1"/>
  <c r="I25" i="1"/>
  <c r="J25" i="1"/>
  <c r="H26" i="1"/>
  <c r="I26" i="1"/>
  <c r="J26" i="1"/>
  <c r="J21" i="1"/>
  <c r="I21" i="1"/>
  <c r="H21" i="1"/>
  <c r="H19" i="1"/>
  <c r="I19" i="1"/>
  <c r="J19" i="1"/>
  <c r="H20" i="1"/>
  <c r="I20" i="1"/>
  <c r="J20" i="1"/>
  <c r="H17" i="1"/>
  <c r="I17" i="1"/>
  <c r="J17" i="1"/>
  <c r="H18" i="1"/>
  <c r="I18" i="1"/>
  <c r="J18" i="1"/>
  <c r="H16" i="1"/>
  <c r="I16" i="1"/>
  <c r="J16" i="1"/>
  <c r="J15" i="1"/>
  <c r="I15" i="1"/>
  <c r="H15" i="1"/>
  <c r="G73" i="1" l="1"/>
  <c r="I73" i="1" s="1"/>
  <c r="G74" i="1"/>
  <c r="I74" i="1" s="1"/>
  <c r="I190" i="1"/>
  <c r="H342" i="1" s="1"/>
  <c r="J302" i="1"/>
  <c r="I213" i="1"/>
  <c r="F266" i="1"/>
  <c r="I212" i="1"/>
  <c r="H243" i="1"/>
  <c r="H258" i="1" s="1"/>
  <c r="H276" i="1" s="1"/>
  <c r="I276" i="1" s="1"/>
  <c r="F227" i="1"/>
  <c r="I211" i="1"/>
  <c r="H216" i="1" s="1"/>
  <c r="E335" i="1" s="1"/>
  <c r="F265" i="1"/>
  <c r="H235" i="1"/>
  <c r="H247" i="1"/>
  <c r="I247" i="1" s="1"/>
  <c r="D228" i="1"/>
  <c r="E228" i="1"/>
  <c r="H202" i="1"/>
  <c r="H200" i="1"/>
  <c r="E334" i="1" s="1"/>
  <c r="I96" i="1"/>
  <c r="E331" i="1" s="1"/>
  <c r="I62" i="1"/>
  <c r="G338" i="1" s="1"/>
  <c r="I139" i="1"/>
  <c r="I69" i="1"/>
  <c r="G339" i="1" s="1"/>
  <c r="I162" i="1"/>
  <c r="H340" i="1" s="1"/>
  <c r="I138" i="1"/>
  <c r="H32" i="1"/>
  <c r="J32" i="1"/>
  <c r="I32" i="1"/>
  <c r="I88" i="1" l="1"/>
  <c r="E332" i="1" s="1"/>
  <c r="J276" i="1"/>
  <c r="G258" i="1"/>
  <c r="I258" i="1" s="1"/>
  <c r="I154" i="1"/>
  <c r="H341" i="1" s="1"/>
  <c r="I243" i="1"/>
  <c r="F228" i="1"/>
  <c r="G221" i="1" s="1"/>
  <c r="G235" i="1" l="1"/>
  <c r="I235" i="1" s="1"/>
  <c r="I221" i="1"/>
  <c r="G254" i="1"/>
  <c r="I254" i="1" s="1"/>
  <c r="I271" i="1" s="1"/>
  <c r="F336" i="1" s="1"/>
  <c r="I249" i="1" l="1"/>
  <c r="F337" i="1" s="1"/>
  <c r="E330" i="1"/>
  <c r="E328" i="1"/>
</calcChain>
</file>

<file path=xl/sharedStrings.xml><?xml version="1.0" encoding="utf-8"?>
<sst xmlns="http://schemas.openxmlformats.org/spreadsheetml/2006/main" count="463" uniqueCount="263">
  <si>
    <t>OCEL</t>
  </si>
  <si>
    <t>NOVÝ PŘÍSTŘEŠEK</t>
  </si>
  <si>
    <t>DLE 6.1.1</t>
  </si>
  <si>
    <t>NEREZ</t>
  </si>
  <si>
    <t>S235</t>
  </si>
  <si>
    <t>S355</t>
  </si>
  <si>
    <t>KS</t>
  </si>
  <si>
    <t>DLE 6.1.2</t>
  </si>
  <si>
    <t>KRAJNÍ RÁM č.1</t>
  </si>
  <si>
    <t>BĚŽNÝ RÁM č.1</t>
  </si>
  <si>
    <t>BĚŽNÝ RÁM č.2</t>
  </si>
  <si>
    <t>ZAVĚTROVACÍ RÁM č.2</t>
  </si>
  <si>
    <t>DLE 6.1.3</t>
  </si>
  <si>
    <t>DLE 6.1.4</t>
  </si>
  <si>
    <t>BĚŽNÝ RÁM č.3</t>
  </si>
  <si>
    <t>KRAJNÍ RÁM č.3</t>
  </si>
  <si>
    <t>DLE 6.1.5</t>
  </si>
  <si>
    <t>DLE 6.1.6</t>
  </si>
  <si>
    <t>PODÉLNÍKY</t>
  </si>
  <si>
    <t>DLE 6.1.7</t>
  </si>
  <si>
    <t>NOSNÁ KONSTRUKCE</t>
  </si>
  <si>
    <t>KONSTRUKCE OPLÁŠTĚNÍ</t>
  </si>
  <si>
    <t>BĚŽNÝ PANEL č.1</t>
  </si>
  <si>
    <t>ATYPICKÝ PANEL</t>
  </si>
  <si>
    <t>BĚŽNÝ PANEL č.2</t>
  </si>
  <si>
    <t>DLE 6.3.1</t>
  </si>
  <si>
    <t>DLE 6.3.3</t>
  </si>
  <si>
    <t>DLE 6.3.2</t>
  </si>
  <si>
    <t>ZÁBRADLÍ</t>
  </si>
  <si>
    <t>DLE 6.2</t>
  </si>
  <si>
    <t>STÁVAJÍCÍ PŘÍSTŘEŠEK</t>
  </si>
  <si>
    <t>ÚPRAVY OCELOVÝCH PATEK</t>
  </si>
  <si>
    <t>BĚŽNÁ OCELOVÁ PATKA</t>
  </si>
  <si>
    <t>PATKA POSUNUTÉHO RÁMU</t>
  </si>
  <si>
    <t>PATKA PRO HRAZDU</t>
  </si>
  <si>
    <t>DLE 6.5.2</t>
  </si>
  <si>
    <t>DLE 6.5.3</t>
  </si>
  <si>
    <t>DLE 6.5.4</t>
  </si>
  <si>
    <t>STŘEŠNÍ PLÁŠŤ</t>
  </si>
  <si>
    <t>DLE 6.5.5 - TAB 7.6</t>
  </si>
  <si>
    <t>LEM PLÁŠTĚ</t>
  </si>
  <si>
    <t>DLE 6.5.5 - TAB 5.2</t>
  </si>
  <si>
    <t>ÚPRAVA STOJIN</t>
  </si>
  <si>
    <t>UPEVNĚNÍ PODÉLNÍKŮ</t>
  </si>
  <si>
    <t>DLE 6.5.6</t>
  </si>
  <si>
    <t>STŘEŠNÍ ŽLAB</t>
  </si>
  <si>
    <t>DLE 6.5.5</t>
  </si>
  <si>
    <t>CELKEM</t>
  </si>
  <si>
    <t>kg</t>
  </si>
  <si>
    <t>PRÁCE NA OCELOVÝCH KONSTRUKCÍCH</t>
  </si>
  <si>
    <t>ŘEZY</t>
  </si>
  <si>
    <t>SVARY</t>
  </si>
  <si>
    <t>HRAZDY</t>
  </si>
  <si>
    <t>VLAŠTOVKY</t>
  </si>
  <si>
    <t>DLE 6.5.3 A 6.5.4</t>
  </si>
  <si>
    <t>PROTIKOROZNÍ OCHRANA</t>
  </si>
  <si>
    <t>PLOCHA VLAŠTOVKY</t>
  </si>
  <si>
    <t>PLOCHA HRAZDY</t>
  </si>
  <si>
    <t>PLOCHA PATKY VLAŠTOVKY</t>
  </si>
  <si>
    <t>NADZEMNÍ ČÁST KCE</t>
  </si>
  <si>
    <t>PODZEMNÍ ČÁST KCE</t>
  </si>
  <si>
    <t>NÁTĚR KONSTRUKCE U STÁVAJÍCÍ BUDOVY</t>
  </si>
  <si>
    <t>* délka svaru je zde uvažována jako součet osových vzdáleností průřezu</t>
  </si>
  <si>
    <t>m</t>
  </si>
  <si>
    <t>plocha stojiny</t>
  </si>
  <si>
    <t>hrazdy</t>
  </si>
  <si>
    <t>vlaštovky</t>
  </si>
  <si>
    <t>délka přírub</t>
  </si>
  <si>
    <t>tl. Stojiny</t>
  </si>
  <si>
    <t>ploch přírub</t>
  </si>
  <si>
    <t>tl. Přírub</t>
  </si>
  <si>
    <t>š. přírub</t>
  </si>
  <si>
    <t>ZAVĚTROVÁNÍ</t>
  </si>
  <si>
    <t>VIZ VÝŠE</t>
  </si>
  <si>
    <t>DLE 4.2</t>
  </si>
  <si>
    <t>DLE 5.1</t>
  </si>
  <si>
    <t>* počítáno jako: 2*(plocha stojiny +  (délka přírub + šířka přírub)*délka přírub)</t>
  </si>
  <si>
    <t>podélníky</t>
  </si>
  <si>
    <t>zavětrování</t>
  </si>
  <si>
    <t>profil</t>
  </si>
  <si>
    <t>obvod</t>
  </si>
  <si>
    <t>délka</t>
  </si>
  <si>
    <t>* počítáno jako: obvod profilu * délka profilu</t>
  </si>
  <si>
    <t>m2</t>
  </si>
  <si>
    <t>krajní</t>
  </si>
  <si>
    <t>středové</t>
  </si>
  <si>
    <t>IPE 180</t>
  </si>
  <si>
    <t>IPE 160</t>
  </si>
  <si>
    <t>U 65</t>
  </si>
  <si>
    <t>PLOCHA PATKY HRAZDY</t>
  </si>
  <si>
    <t>SLOUPY</t>
  </si>
  <si>
    <t>PŘÍČNÍKY</t>
  </si>
  <si>
    <t>DŘEV. PROFILY</t>
  </si>
  <si>
    <t>OC. PROFILY</t>
  </si>
  <si>
    <t>PODBITÍ</t>
  </si>
  <si>
    <t>LEM STŘECHY</t>
  </si>
  <si>
    <t>MADLO</t>
  </si>
  <si>
    <t>SLOUPKY</t>
  </si>
  <si>
    <t>DLE FOTODOKUMENTACE A MÍSTÍHO ŠETŘENÍ</t>
  </si>
  <si>
    <t>plocha</t>
  </si>
  <si>
    <t>Ø150</t>
  </si>
  <si>
    <t>Ø50</t>
  </si>
  <si>
    <t>JKL 200x50</t>
  </si>
  <si>
    <t>IPE 200</t>
  </si>
  <si>
    <t>U 100</t>
  </si>
  <si>
    <t>PLECH š. 500</t>
  </si>
  <si>
    <t>100x80</t>
  </si>
  <si>
    <t>* počítáno jako: (součet ploch jednotlivých plechů) *2 + 10% na hrany plechů</t>
  </si>
  <si>
    <t>* počítáno jako: (obvod profilu * délka profilu)</t>
  </si>
  <si>
    <t>BETONÁŘSKÁ VÝZTUŽ</t>
  </si>
  <si>
    <t>PATKY</t>
  </si>
  <si>
    <t>DESKA</t>
  </si>
  <si>
    <t>POD VLAŠTOVKY</t>
  </si>
  <si>
    <t>POD HRAZDY</t>
  </si>
  <si>
    <t>DLE 6.4.1</t>
  </si>
  <si>
    <t>DLE 6.4.2</t>
  </si>
  <si>
    <t>DLE 6.4.3</t>
  </si>
  <si>
    <t>BETON</t>
  </si>
  <si>
    <t>KONSTRUKČNÍ BETON</t>
  </si>
  <si>
    <t>C30/37 XC4, XF4, XA1</t>
  </si>
  <si>
    <t>* počítáno jako: (šířka*délka*výška)*hmotnost betonu</t>
  </si>
  <si>
    <t>CELKEM PRO MANIPULACI S PREFABRIKÁTY</t>
  </si>
  <si>
    <t>šířka</t>
  </si>
  <si>
    <t>výška</t>
  </si>
  <si>
    <t>PODKLADNÍ BETON</t>
  </si>
  <si>
    <t>POD DESKU</t>
  </si>
  <si>
    <t>DLE 5.2</t>
  </si>
  <si>
    <t>* počítáno jako: (šířka + 0,6 + 0,6)*(délka + 0,6 + 0,6) * tloušťka * hmotnost betonu</t>
  </si>
  <si>
    <t>PROSTÝ BETON</t>
  </si>
  <si>
    <t>ZEMINA</t>
  </si>
  <si>
    <t>DŘEVO</t>
  </si>
  <si>
    <t>OSB</t>
  </si>
  <si>
    <t>kg/m3</t>
  </si>
  <si>
    <t>MATERIÁLY</t>
  </si>
  <si>
    <t>VÝKOPY</t>
  </si>
  <si>
    <t>PRO ZÁKLADOVOU DESKU - 6.4.1</t>
  </si>
  <si>
    <t>h založení</t>
  </si>
  <si>
    <t>manipul. Prostor</t>
  </si>
  <si>
    <t>tl. Podkl. Bet</t>
  </si>
  <si>
    <t>sklon °</t>
  </si>
  <si>
    <t>m3</t>
  </si>
  <si>
    <t>* počítáno jako: objem komolého jehlanu (V=h/3*(S1+S2+(S1*S2)^0,5)) z rozměrů níže</t>
  </si>
  <si>
    <t>S1</t>
  </si>
  <si>
    <t>S2</t>
  </si>
  <si>
    <t>*** příspěvek sklonu je (vzhledem ke sklonu 1:1) roven hloubce výkopu</t>
  </si>
  <si>
    <t>** dolní S1: rozměr spodní + manipulační prostor*2</t>
  </si>
  <si>
    <t>š</t>
  </si>
  <si>
    <t>l</t>
  </si>
  <si>
    <t>h.</t>
  </si>
  <si>
    <t>*** příspěvek sklonu je (vzhledem ke sklonu 1:1) roven hloubce výkopu: hl. založení + tl. Podkl. Betonu</t>
  </si>
  <si>
    <t>* horní S2: rozměr spodní + přízpěvek od sklonu svahu*2</t>
  </si>
  <si>
    <t>OBJEM VÝKOPU DESKY</t>
  </si>
  <si>
    <t>š. desky</t>
  </si>
  <si>
    <t>l. desky</t>
  </si>
  <si>
    <t>NÁSPY</t>
  </si>
  <si>
    <t>PRO ZÁKLADOVÉ PATKY</t>
  </si>
  <si>
    <t>POD PATKU 6.4.2</t>
  </si>
  <si>
    <t>OBJEM VÝKOPU = OBJEM PODKLADNÍHO BETONU</t>
  </si>
  <si>
    <t>VIZ VÝPOČTY PRO PODKLADNÍ BETON</t>
  </si>
  <si>
    <t>PRO ZASYPÁNÍ DESKY</t>
  </si>
  <si>
    <t>OBJEM NÁSPU</t>
  </si>
  <si>
    <t>* počítáno jako: (objem výkopu - objem desky - objem podkl. bet) - tloušťka konstrukce chodníku * S2</t>
  </si>
  <si>
    <t>PRO ZASYPÁNÍ VÝKOPŮ PO PŮVODNÍCH PATKÁCH</t>
  </si>
  <si>
    <t>š. pův. pat</t>
  </si>
  <si>
    <t>l. pův.</t>
  </si>
  <si>
    <t>hloubka výkopu - "odhad"</t>
  </si>
  <si>
    <t>** dolní S1: rozměr spodní</t>
  </si>
  <si>
    <t>* horní S2: rozměr spodní + 2* manipulační prostor + přízpěvek od sklonu svahu*2</t>
  </si>
  <si>
    <t>DEMOLICE</t>
  </si>
  <si>
    <t>STÁVAJÍCÍ PATKY</t>
  </si>
  <si>
    <t>Z DŮVODU DEMOLICE STÁVAJÍCÍCH PATEK</t>
  </si>
  <si>
    <t>* počítáno jako: objem náspu (viz níže) - objem stávající patky k náspu náležící</t>
  </si>
  <si>
    <t>OBJEM STÁV PATKY VE VÝKOPU</t>
  </si>
  <si>
    <t>OBJEM VÝKOPU PATKY</t>
  </si>
  <si>
    <t>**  objem patky počítán jako: šířka * délka * odhad hloubka výkopu (viz níže)</t>
  </si>
  <si>
    <t>- objem dle části násypy</t>
  </si>
  <si>
    <t>*  objem patky počítán jako: šířka * délka * výška patky</t>
  </si>
  <si>
    <t>výška patky</t>
  </si>
  <si>
    <t>STÁVAJÍCÍ STŘEŠNÍ PLÁŠŤ</t>
  </si>
  <si>
    <t>TRÁMKY</t>
  </si>
  <si>
    <t>OKAP</t>
  </si>
  <si>
    <t>plocha stáv. Zast</t>
  </si>
  <si>
    <t>š. trámku</t>
  </si>
  <si>
    <t>v. trámku</t>
  </si>
  <si>
    <t>l. trámku</t>
  </si>
  <si>
    <t>tl. Podb</t>
  </si>
  <si>
    <t>tl. Pláště</t>
  </si>
  <si>
    <t>dl. Okapu</t>
  </si>
  <si>
    <t>DLE STAV.SITU A MÍST. ŠETŘENÍ</t>
  </si>
  <si>
    <t>hmot. Okap</t>
  </si>
  <si>
    <t>DALŠÍ POLOŽKY</t>
  </si>
  <si>
    <t>ks</t>
  </si>
  <si>
    <t>KABELOVOD - KOŠE</t>
  </si>
  <si>
    <t>IPE 120</t>
  </si>
  <si>
    <t>lem pláště</t>
  </si>
  <si>
    <t>L50x30x4</t>
  </si>
  <si>
    <t>výztuhy</t>
  </si>
  <si>
    <t>P10</t>
  </si>
  <si>
    <t>rámy</t>
  </si>
  <si>
    <t xml:space="preserve">patní plechy </t>
  </si>
  <si>
    <t>pod. pl</t>
  </si>
  <si>
    <t>zavět. Pl.</t>
  </si>
  <si>
    <t>P20</t>
  </si>
  <si>
    <t>P30</t>
  </si>
  <si>
    <t>P12</t>
  </si>
  <si>
    <t>celk. plocha</t>
  </si>
  <si>
    <t>JKL 80x60</t>
  </si>
  <si>
    <t>JKL 175x60</t>
  </si>
  <si>
    <t>L150x60x10</t>
  </si>
  <si>
    <t>TAHOKOV</t>
  </si>
  <si>
    <t>ŽLAB</t>
  </si>
  <si>
    <t>žlab</t>
  </si>
  <si>
    <t>2x UPE 140</t>
  </si>
  <si>
    <t>TR 50</t>
  </si>
  <si>
    <t>TR 40</t>
  </si>
  <si>
    <t>P6</t>
  </si>
  <si>
    <t>ZDROJOVÁ DATA DLE ČÁSTI OCEL - NOVÝ PŘÍSTŘEŠEK (VÝŠE)</t>
  </si>
  <si>
    <t>L 90x90x6</t>
  </si>
  <si>
    <t>* počítáno jako: součet ploch všech profilů dle odkazových tabulek jednotlivých příloh + 5% na hrany konstrukcí</t>
  </si>
  <si>
    <t>* uvažována plocha bez otvorů</t>
  </si>
  <si>
    <t>KČNÍ</t>
  </si>
  <si>
    <t>PODKLADNÍ</t>
  </si>
  <si>
    <t>OPRAVY</t>
  </si>
  <si>
    <t>t</t>
  </si>
  <si>
    <t>PKO</t>
  </si>
  <si>
    <t>NÁTĚRY</t>
  </si>
  <si>
    <t>PODZ</t>
  </si>
  <si>
    <t>NADZ</t>
  </si>
  <si>
    <t>BETONÁŘSKÁ</t>
  </si>
  <si>
    <t>STŘEŠNÍ PLÁŠŤ - NOVÁ KCE</t>
  </si>
  <si>
    <t>STŘEŠNÍ PLÁŠŤ - STÁV KCE</t>
  </si>
  <si>
    <t>RECYKLACE PŮVODNÍ KONSTRUKCE</t>
  </si>
  <si>
    <t>* počítáno jako: (plocha stojiny * tloustka plechu + délka přírub * plocha přírub) * hmotnost oceli</t>
  </si>
  <si>
    <t>PODÉL.</t>
  </si>
  <si>
    <t>hmotnost</t>
  </si>
  <si>
    <t>PŮV. KCE</t>
  </si>
  <si>
    <t>MANIPULACE - ŽB PATKY</t>
  </si>
  <si>
    <t>výpočet</t>
  </si>
  <si>
    <t>OBNOVENÍ STÁV. KABELOVODŮ</t>
  </si>
  <si>
    <t>OCEL CHRÁNIČKY KABELŮ pr.4cm</t>
  </si>
  <si>
    <t>OBNOVENÍ STÁV. ŠACHET</t>
  </si>
  <si>
    <t>ASFALTOVÝ PÁS</t>
  </si>
  <si>
    <t>PLÁŠŤ (AP)</t>
  </si>
  <si>
    <t>NOVÁ</t>
  </si>
  <si>
    <t>1.nást.</t>
  </si>
  <si>
    <t>viz výkres 6.5.5 a 6.5.1</t>
  </si>
  <si>
    <t>TÁHLO</t>
  </si>
  <si>
    <t>PŘIPOJOVACÍ VIDLICE</t>
  </si>
  <si>
    <t>STŘEDOVÝ KOTOUČ</t>
  </si>
  <si>
    <t>DOVODŇOVACÍ ŽLAB Š.320mm H. 140mm</t>
  </si>
  <si>
    <t>KOŠ NA SPLAVENINY</t>
  </si>
  <si>
    <t>NAPOJENÍ ŽLABU K ODVODNĚNÍ</t>
  </si>
  <si>
    <t>OPLECHOVÁNÍ ČEL STÁV. PŘÍSTŘEŠKŮ</t>
  </si>
  <si>
    <t>SVOD</t>
  </si>
  <si>
    <t>ROVNÝ</t>
  </si>
  <si>
    <t>ŠIKMÝ</t>
  </si>
  <si>
    <t>STÁVAJÍCÍ OCELOVÉ PATKY</t>
  </si>
  <si>
    <t>hrazda</t>
  </si>
  <si>
    <t>* počítáno jako: součet( dílčí (plocha*tloušťka) plechu)</t>
  </si>
  <si>
    <t>d</t>
  </si>
  <si>
    <t>tl.</t>
  </si>
  <si>
    <t>suma</t>
  </si>
  <si>
    <t>vlaštovka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</si>
</sst>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0" fillId="0" borderId="0" xfId="0" applyNumberFormat="1"/>
    <xf numFmtId="0" fontId="0" fillId="0" borderId="3" xfId="0" applyBorder="1"/>
    <xf numFmtId="164" fontId="0" fillId="0" borderId="1" xfId="0" applyNumberFormat="1" applyBorder="1"/>
    <xf numFmtId="0" fontId="1" fillId="0" borderId="2" xfId="0" applyFont="1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 applyBorder="1"/>
    <xf numFmtId="0" fontId="0" fillId="0" borderId="0" xfId="0" applyBorder="1"/>
    <xf numFmtId="164" fontId="1" fillId="0" borderId="0" xfId="0" applyNumberFormat="1" applyFont="1" applyBorder="1"/>
    <xf numFmtId="0" fontId="0" fillId="0" borderId="4" xfId="0" applyBorder="1"/>
    <xf numFmtId="0" fontId="0" fillId="2" borderId="0" xfId="0" applyFill="1"/>
    <xf numFmtId="0" fontId="0" fillId="2" borderId="0" xfId="0" applyFill="1" applyBorder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vertical="center" textRotation="90" wrapText="1"/>
    </xf>
    <xf numFmtId="0" fontId="0" fillId="0" borderId="0" xfId="0" applyFill="1"/>
    <xf numFmtId="0" fontId="1" fillId="0" borderId="0" xfId="0" applyFont="1" applyBorder="1"/>
    <xf numFmtId="0" fontId="0" fillId="0" borderId="0" xfId="0" applyFont="1" applyBorder="1"/>
    <xf numFmtId="2" fontId="5" fillId="0" borderId="0" xfId="0" applyNumberFormat="1" applyFont="1"/>
    <xf numFmtId="164" fontId="0" fillId="2" borderId="0" xfId="0" applyNumberFormat="1" applyFill="1"/>
    <xf numFmtId="0" fontId="0" fillId="0" borderId="0" xfId="0" applyFont="1"/>
    <xf numFmtId="164" fontId="0" fillId="0" borderId="4" xfId="0" applyNumberFormat="1" applyBorder="1" applyAlignment="1"/>
    <xf numFmtId="164" fontId="0" fillId="0" borderId="1" xfId="0" applyNumberFormat="1" applyBorder="1" applyAlignment="1"/>
    <xf numFmtId="49" fontId="0" fillId="0" borderId="0" xfId="0" applyNumberFormat="1"/>
    <xf numFmtId="49" fontId="4" fillId="0" borderId="0" xfId="0" applyNumberFormat="1" applyFont="1"/>
    <xf numFmtId="0" fontId="7" fillId="0" borderId="0" xfId="0" applyFont="1"/>
    <xf numFmtId="164" fontId="0" fillId="0" borderId="6" xfId="0" applyNumberFormat="1" applyBorder="1"/>
    <xf numFmtId="164" fontId="0" fillId="0" borderId="5" xfId="0" applyNumberFormat="1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164" fontId="7" fillId="0" borderId="6" xfId="0" applyNumberFormat="1" applyFont="1" applyFill="1" applyBorder="1"/>
    <xf numFmtId="0" fontId="0" fillId="0" borderId="0" xfId="0" applyAlignment="1">
      <alignment horizontal="center" vertical="center"/>
    </xf>
    <xf numFmtId="164" fontId="0" fillId="0" borderId="6" xfId="0" applyNumberFormat="1" applyFill="1" applyBorder="1"/>
    <xf numFmtId="0" fontId="0" fillId="3" borderId="0" xfId="0" applyFill="1"/>
    <xf numFmtId="0" fontId="0" fillId="0" borderId="0" xfId="0" applyAlignment="1">
      <alignment horizontal="center" vertical="center" textRotation="90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4" fillId="0" borderId="0" xfId="0" applyFont="1" applyAlignment="1">
      <alignment horizontal="center" textRotation="90" wrapText="1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7"/>
  <sheetViews>
    <sheetView tabSelected="1" view="pageBreakPreview" topLeftCell="A316" zoomScaleNormal="100" zoomScaleSheetLayoutView="100" workbookViewId="0">
      <selection activeCell="E329" sqref="E329"/>
    </sheetView>
  </sheetViews>
  <sheetFormatPr defaultRowHeight="15" x14ac:dyDescent="0.25"/>
  <cols>
    <col min="5" max="5" width="10.5703125" bestFit="1" customWidth="1"/>
    <col min="7" max="7" width="10" bestFit="1" customWidth="1"/>
    <col min="8" max="10" width="10" customWidth="1"/>
  </cols>
  <sheetData>
    <row r="1" spans="1:20" ht="19.5" x14ac:dyDescent="0.3">
      <c r="A1" s="7" t="s">
        <v>133</v>
      </c>
    </row>
    <row r="3" spans="1:20" x14ac:dyDescent="0.25">
      <c r="B3" t="s">
        <v>128</v>
      </c>
      <c r="E3">
        <v>2400</v>
      </c>
      <c r="F3" t="s">
        <v>132</v>
      </c>
    </row>
    <row r="4" spans="1:20" x14ac:dyDescent="0.25">
      <c r="B4" t="s">
        <v>118</v>
      </c>
      <c r="E4">
        <v>2500</v>
      </c>
      <c r="F4" t="s">
        <v>132</v>
      </c>
    </row>
    <row r="5" spans="1:20" x14ac:dyDescent="0.25">
      <c r="B5" t="s">
        <v>0</v>
      </c>
      <c r="E5">
        <v>7850</v>
      </c>
      <c r="F5" t="s">
        <v>132</v>
      </c>
    </row>
    <row r="6" spans="1:20" x14ac:dyDescent="0.25">
      <c r="B6" t="s">
        <v>129</v>
      </c>
      <c r="E6">
        <v>2000</v>
      </c>
      <c r="F6" t="s">
        <v>132</v>
      </c>
    </row>
    <row r="7" spans="1:20" x14ac:dyDescent="0.25">
      <c r="B7" t="s">
        <v>130</v>
      </c>
      <c r="E7">
        <v>700</v>
      </c>
      <c r="F7" t="s">
        <v>132</v>
      </c>
    </row>
    <row r="8" spans="1:20" x14ac:dyDescent="0.25">
      <c r="B8" t="s">
        <v>131</v>
      </c>
      <c r="E8">
        <v>800</v>
      </c>
      <c r="F8" t="s">
        <v>132</v>
      </c>
    </row>
    <row r="9" spans="1:20" x14ac:dyDescent="0.25">
      <c r="B9" t="s">
        <v>241</v>
      </c>
      <c r="E9">
        <v>1200</v>
      </c>
      <c r="F9" t="s">
        <v>132</v>
      </c>
    </row>
    <row r="10" spans="1:20" ht="19.5" x14ac:dyDescent="0.3">
      <c r="A10" s="7" t="s">
        <v>0</v>
      </c>
    </row>
    <row r="12" spans="1:20" x14ac:dyDescent="0.25">
      <c r="A12" t="s">
        <v>1</v>
      </c>
    </row>
    <row r="14" spans="1:20" x14ac:dyDescent="0.25">
      <c r="B14" t="s">
        <v>20</v>
      </c>
      <c r="G14" t="s">
        <v>6</v>
      </c>
      <c r="H14" t="s">
        <v>3</v>
      </c>
      <c r="I14" t="s">
        <v>4</v>
      </c>
      <c r="J14" t="s">
        <v>5</v>
      </c>
      <c r="R14" s="6" t="s">
        <v>3</v>
      </c>
      <c r="S14" s="6" t="s">
        <v>4</v>
      </c>
      <c r="T14" s="6" t="s">
        <v>5</v>
      </c>
    </row>
    <row r="15" spans="1:20" x14ac:dyDescent="0.25">
      <c r="B15" t="s">
        <v>8</v>
      </c>
      <c r="E15" t="s">
        <v>2</v>
      </c>
      <c r="G15">
        <v>1</v>
      </c>
      <c r="H15" s="1">
        <f>G15*R15</f>
        <v>6</v>
      </c>
      <c r="I15" s="1">
        <f>G15*S15</f>
        <v>358.63600000000002</v>
      </c>
      <c r="J15" s="1">
        <f>G15*T15</f>
        <v>0</v>
      </c>
      <c r="R15" s="6">
        <v>6</v>
      </c>
      <c r="S15" s="6">
        <v>358.63600000000002</v>
      </c>
      <c r="T15" s="6">
        <v>0</v>
      </c>
    </row>
    <row r="16" spans="1:20" x14ac:dyDescent="0.25">
      <c r="B16" t="s">
        <v>9</v>
      </c>
      <c r="E16" t="s">
        <v>7</v>
      </c>
      <c r="G16">
        <v>2</v>
      </c>
      <c r="H16" s="1">
        <f>G16*R16</f>
        <v>48</v>
      </c>
      <c r="I16" s="1">
        <f>G16*S16</f>
        <v>746.86800000000005</v>
      </c>
      <c r="J16" s="1">
        <f>G16*T16</f>
        <v>83.412000000000006</v>
      </c>
      <c r="R16" s="6">
        <v>24</v>
      </c>
      <c r="S16" s="6">
        <v>373.43400000000003</v>
      </c>
      <c r="T16" s="6">
        <v>41.706000000000003</v>
      </c>
    </row>
    <row r="17" spans="2:20" x14ac:dyDescent="0.25">
      <c r="B17" t="s">
        <v>10</v>
      </c>
      <c r="E17" t="s">
        <v>12</v>
      </c>
      <c r="G17">
        <v>15</v>
      </c>
      <c r="H17" s="1">
        <f t="shared" ref="H17:H18" si="0">G17*R17</f>
        <v>60</v>
      </c>
      <c r="I17" s="1">
        <f t="shared" ref="I17:I18" si="1">G17*S17</f>
        <v>3617.67</v>
      </c>
      <c r="J17" s="1">
        <f t="shared" ref="J17:J18" si="2">G17*T17</f>
        <v>0</v>
      </c>
      <c r="R17" s="6">
        <v>4</v>
      </c>
      <c r="S17" s="6">
        <v>241.178</v>
      </c>
      <c r="T17" s="6">
        <v>0</v>
      </c>
    </row>
    <row r="18" spans="2:20" x14ac:dyDescent="0.25">
      <c r="B18" t="s">
        <v>11</v>
      </c>
      <c r="E18" t="s">
        <v>13</v>
      </c>
      <c r="G18">
        <v>4</v>
      </c>
      <c r="H18" s="1">
        <f t="shared" si="0"/>
        <v>64</v>
      </c>
      <c r="I18" s="1">
        <f t="shared" si="1"/>
        <v>1124.78</v>
      </c>
      <c r="J18" s="1">
        <f t="shared" si="2"/>
        <v>91.244</v>
      </c>
      <c r="R18" s="6">
        <v>16</v>
      </c>
      <c r="S18" s="6">
        <v>281.19499999999999</v>
      </c>
      <c r="T18" s="6">
        <v>22.811</v>
      </c>
    </row>
    <row r="19" spans="2:20" x14ac:dyDescent="0.25">
      <c r="B19" t="s">
        <v>14</v>
      </c>
      <c r="E19" t="s">
        <v>16</v>
      </c>
      <c r="G19">
        <v>1</v>
      </c>
      <c r="H19" s="1">
        <f t="shared" ref="H19:H21" si="3">G19*R19</f>
        <v>12</v>
      </c>
      <c r="I19" s="1">
        <f t="shared" ref="I19:I21" si="4">G19*S19</f>
        <v>347.40499999999997</v>
      </c>
      <c r="J19" s="1">
        <f t="shared" ref="J19:J21" si="5">G19*T19</f>
        <v>0</v>
      </c>
      <c r="R19" s="6">
        <v>12</v>
      </c>
      <c r="S19" s="6">
        <v>347.40499999999997</v>
      </c>
      <c r="T19" s="6">
        <v>0</v>
      </c>
    </row>
    <row r="20" spans="2:20" x14ac:dyDescent="0.25">
      <c r="B20" t="s">
        <v>15</v>
      </c>
      <c r="E20" t="s">
        <v>17</v>
      </c>
      <c r="G20">
        <v>1</v>
      </c>
      <c r="H20" s="1">
        <f t="shared" si="3"/>
        <v>12</v>
      </c>
      <c r="I20" s="1">
        <f t="shared" si="4"/>
        <v>398.01799999999997</v>
      </c>
      <c r="J20" s="1">
        <f t="shared" si="5"/>
        <v>0</v>
      </c>
      <c r="R20" s="6">
        <v>12</v>
      </c>
      <c r="S20" s="6">
        <v>398.01799999999997</v>
      </c>
      <c r="T20" s="6">
        <v>0</v>
      </c>
    </row>
    <row r="21" spans="2:20" x14ac:dyDescent="0.25">
      <c r="B21" t="s">
        <v>18</v>
      </c>
      <c r="E21" t="s">
        <v>19</v>
      </c>
      <c r="G21">
        <v>1</v>
      </c>
      <c r="H21" s="1">
        <f t="shared" si="3"/>
        <v>61.18</v>
      </c>
      <c r="I21" s="1">
        <f t="shared" si="4"/>
        <v>4492.634</v>
      </c>
      <c r="J21" s="1">
        <f t="shared" si="5"/>
        <v>0</v>
      </c>
      <c r="R21" s="6">
        <v>61.18</v>
      </c>
      <c r="S21" s="6">
        <v>4492.634</v>
      </c>
      <c r="T21" s="6">
        <v>0</v>
      </c>
    </row>
    <row r="22" spans="2:20" x14ac:dyDescent="0.25">
      <c r="H22" s="1"/>
      <c r="I22" s="1"/>
      <c r="J22" s="1"/>
      <c r="R22" s="6"/>
      <c r="S22" s="6"/>
      <c r="T22" s="6"/>
    </row>
    <row r="23" spans="2:20" x14ac:dyDescent="0.25">
      <c r="B23" t="s">
        <v>21</v>
      </c>
      <c r="H23" s="1"/>
      <c r="I23" s="1"/>
      <c r="J23" s="1"/>
      <c r="R23" s="6"/>
      <c r="S23" s="6"/>
      <c r="T23" s="6"/>
    </row>
    <row r="24" spans="2:20" x14ac:dyDescent="0.25">
      <c r="B24" t="s">
        <v>22</v>
      </c>
      <c r="E24" t="s">
        <v>25</v>
      </c>
      <c r="G24">
        <v>21</v>
      </c>
      <c r="H24" s="1">
        <f t="shared" ref="H24:H26" si="6">G24*R24</f>
        <v>14.154000000000002</v>
      </c>
      <c r="I24" s="1">
        <f t="shared" ref="I24:I26" si="7">G24*S24</f>
        <v>5108.2920000000004</v>
      </c>
      <c r="J24" s="1">
        <f t="shared" ref="J24:J26" si="8">G24*T24</f>
        <v>0</v>
      </c>
      <c r="R24" s="6">
        <v>0.67400000000000004</v>
      </c>
      <c r="S24" s="6">
        <v>243.25200000000001</v>
      </c>
      <c r="T24" s="6">
        <v>0</v>
      </c>
    </row>
    <row r="25" spans="2:20" x14ac:dyDescent="0.25">
      <c r="B25" t="s">
        <v>24</v>
      </c>
      <c r="E25" t="s">
        <v>27</v>
      </c>
      <c r="G25">
        <v>2</v>
      </c>
      <c r="H25" s="1">
        <f t="shared" si="6"/>
        <v>1.3480000000000001</v>
      </c>
      <c r="I25" s="1">
        <f t="shared" si="7"/>
        <v>563.70000000000005</v>
      </c>
      <c r="J25" s="1">
        <f t="shared" si="8"/>
        <v>0</v>
      </c>
      <c r="R25" s="6">
        <v>0.67400000000000004</v>
      </c>
      <c r="S25" s="6">
        <v>281.85000000000002</v>
      </c>
      <c r="T25" s="6">
        <v>0</v>
      </c>
    </row>
    <row r="26" spans="2:20" x14ac:dyDescent="0.25">
      <c r="B26" t="s">
        <v>23</v>
      </c>
      <c r="E26" t="s">
        <v>26</v>
      </c>
      <c r="G26">
        <v>1</v>
      </c>
      <c r="H26" s="1">
        <f t="shared" si="6"/>
        <v>1.6950000000000001</v>
      </c>
      <c r="I26" s="1">
        <f t="shared" si="7"/>
        <v>575.37800000000004</v>
      </c>
      <c r="J26" s="1">
        <f t="shared" si="8"/>
        <v>0</v>
      </c>
      <c r="R26" s="6">
        <v>1.6950000000000001</v>
      </c>
      <c r="S26" s="6">
        <v>575.37800000000004</v>
      </c>
      <c r="T26" s="6">
        <v>0</v>
      </c>
    </row>
    <row r="27" spans="2:20" x14ac:dyDescent="0.25">
      <c r="H27" s="1"/>
      <c r="I27" s="1"/>
      <c r="J27" s="1"/>
      <c r="R27" s="6"/>
      <c r="S27" s="6"/>
      <c r="T27" s="6"/>
    </row>
    <row r="28" spans="2:20" x14ac:dyDescent="0.25">
      <c r="B28" t="s">
        <v>28</v>
      </c>
      <c r="E28" t="s">
        <v>29</v>
      </c>
      <c r="G28">
        <v>1</v>
      </c>
      <c r="H28" s="1">
        <f t="shared" ref="H28" si="9">G28*R28</f>
        <v>62.302</v>
      </c>
      <c r="I28" s="1">
        <f t="shared" ref="I28" si="10">G28*S28</f>
        <v>1124.7619999999999</v>
      </c>
      <c r="J28" s="1">
        <f t="shared" ref="J28" si="11">G28*T28</f>
        <v>0</v>
      </c>
      <c r="R28" s="6">
        <v>62.302</v>
      </c>
      <c r="S28" s="6">
        <v>1124.7619999999999</v>
      </c>
      <c r="T28" s="6">
        <v>0</v>
      </c>
    </row>
    <row r="29" spans="2:20" x14ac:dyDescent="0.25">
      <c r="H29" s="1"/>
      <c r="I29" s="1"/>
      <c r="J29" s="1"/>
      <c r="R29" s="6"/>
      <c r="S29" s="6"/>
      <c r="T29" s="6"/>
    </row>
    <row r="30" spans="2:20" x14ac:dyDescent="0.25">
      <c r="B30" t="s">
        <v>40</v>
      </c>
      <c r="E30" t="s">
        <v>41</v>
      </c>
      <c r="G30">
        <v>1</v>
      </c>
      <c r="H30" s="1">
        <f t="shared" ref="H30" si="12">G30*R30</f>
        <v>1.98</v>
      </c>
      <c r="I30" s="1">
        <f t="shared" ref="I30" si="13">G30*S30</f>
        <v>165.66</v>
      </c>
      <c r="J30" s="1">
        <f t="shared" ref="J30" si="14">G30*T30</f>
        <v>0</v>
      </c>
      <c r="R30" s="6">
        <v>1.98</v>
      </c>
      <c r="S30" s="6">
        <v>165.66</v>
      </c>
      <c r="T30" s="6">
        <v>0</v>
      </c>
    </row>
    <row r="31" spans="2:20" ht="15.75" thickBot="1" x14ac:dyDescent="0.3">
      <c r="H31" s="1"/>
      <c r="I31" s="1"/>
      <c r="J31" s="1"/>
      <c r="R31" s="6"/>
      <c r="S31" s="6"/>
      <c r="T31" s="6"/>
    </row>
    <row r="32" spans="2:20" ht="15.75" thickBot="1" x14ac:dyDescent="0.3">
      <c r="B32" s="4" t="s">
        <v>47</v>
      </c>
      <c r="C32" s="2"/>
      <c r="D32" s="2"/>
      <c r="E32" s="2"/>
      <c r="F32" s="2"/>
      <c r="G32" s="2"/>
      <c r="H32" s="3">
        <f>SUM(H15:H30)</f>
        <v>344.65900000000005</v>
      </c>
      <c r="I32" s="3">
        <f>SUM(I15:I30)</f>
        <v>18623.803</v>
      </c>
      <c r="J32" s="3">
        <f>SUM(J15:J30)</f>
        <v>174.65600000000001</v>
      </c>
      <c r="K32" s="5" t="s">
        <v>48</v>
      </c>
      <c r="R32" s="6"/>
      <c r="S32" s="6"/>
      <c r="T32" s="6"/>
    </row>
    <row r="33" spans="1:20" x14ac:dyDescent="0.25">
      <c r="H33" s="1"/>
      <c r="I33" s="1"/>
      <c r="J33" s="1"/>
      <c r="R33" s="6"/>
      <c r="S33" s="6"/>
      <c r="T33" s="6"/>
    </row>
    <row r="34" spans="1:20" x14ac:dyDescent="0.25">
      <c r="A34" t="s">
        <v>30</v>
      </c>
      <c r="H34" s="1"/>
      <c r="I34" s="1"/>
      <c r="J34" s="1"/>
      <c r="R34" s="6"/>
      <c r="S34" s="6"/>
      <c r="T34" s="6"/>
    </row>
    <row r="35" spans="1:20" x14ac:dyDescent="0.25">
      <c r="H35" s="1"/>
      <c r="I35" s="1"/>
      <c r="J35" s="1"/>
      <c r="R35" s="6"/>
      <c r="S35" s="6"/>
      <c r="T35" s="6"/>
    </row>
    <row r="36" spans="1:20" x14ac:dyDescent="0.25">
      <c r="B36" t="s">
        <v>31</v>
      </c>
      <c r="H36" s="1"/>
      <c r="I36" s="1"/>
      <c r="J36" s="1"/>
      <c r="R36" s="6"/>
      <c r="S36" s="6"/>
      <c r="T36" s="6"/>
    </row>
    <row r="37" spans="1:20" x14ac:dyDescent="0.25">
      <c r="B37" t="s">
        <v>32</v>
      </c>
      <c r="E37" t="s">
        <v>35</v>
      </c>
      <c r="G37">
        <v>26</v>
      </c>
      <c r="H37" s="1">
        <f t="shared" ref="H37:H39" si="15">G37*R37</f>
        <v>619.21600000000001</v>
      </c>
      <c r="I37" s="1">
        <f t="shared" ref="I37:I39" si="16">G37*S37</f>
        <v>5165.03</v>
      </c>
      <c r="J37" s="1">
        <f t="shared" ref="J37:J39" si="17">G37*T37</f>
        <v>0</v>
      </c>
      <c r="R37" s="6">
        <v>23.815999999999999</v>
      </c>
      <c r="S37" s="6">
        <v>198.655</v>
      </c>
      <c r="T37" s="6">
        <v>0</v>
      </c>
    </row>
    <row r="38" spans="1:20" x14ac:dyDescent="0.25">
      <c r="B38" t="s">
        <v>34</v>
      </c>
      <c r="E38" t="s">
        <v>36</v>
      </c>
      <c r="G38">
        <v>6</v>
      </c>
      <c r="H38" s="1">
        <f t="shared" si="15"/>
        <v>42.294000000000004</v>
      </c>
      <c r="I38" s="1">
        <f t="shared" si="16"/>
        <v>235.86</v>
      </c>
      <c r="J38" s="1">
        <f t="shared" si="17"/>
        <v>0</v>
      </c>
      <c r="R38" s="6">
        <v>7.0490000000000004</v>
      </c>
      <c r="S38" s="6">
        <v>39.31</v>
      </c>
      <c r="T38" s="6">
        <v>0</v>
      </c>
    </row>
    <row r="39" spans="1:20" x14ac:dyDescent="0.25">
      <c r="B39" t="s">
        <v>33</v>
      </c>
      <c r="E39" t="s">
        <v>37</v>
      </c>
      <c r="G39">
        <v>18</v>
      </c>
      <c r="H39" s="1">
        <f t="shared" si="15"/>
        <v>126.88200000000001</v>
      </c>
      <c r="I39" s="1">
        <f t="shared" si="16"/>
        <v>1392.8040000000001</v>
      </c>
      <c r="J39" s="1">
        <f t="shared" si="17"/>
        <v>0</v>
      </c>
      <c r="R39" s="6">
        <v>7.0490000000000004</v>
      </c>
      <c r="S39" s="6">
        <v>77.378</v>
      </c>
      <c r="T39" s="6">
        <v>0</v>
      </c>
    </row>
    <row r="40" spans="1:20" x14ac:dyDescent="0.25">
      <c r="H40" s="1"/>
      <c r="I40" s="1"/>
      <c r="J40" s="1"/>
      <c r="R40" s="6"/>
      <c r="S40" s="6"/>
      <c r="T40" s="6"/>
    </row>
    <row r="41" spans="1:20" x14ac:dyDescent="0.25">
      <c r="B41" t="s">
        <v>42</v>
      </c>
      <c r="E41" t="s">
        <v>44</v>
      </c>
      <c r="G41">
        <v>12</v>
      </c>
      <c r="H41" s="1">
        <f t="shared" ref="H41:H42" si="18">G41*R41</f>
        <v>12</v>
      </c>
      <c r="I41" s="1">
        <f t="shared" ref="I41:I42" si="19">G41*S41</f>
        <v>110.508</v>
      </c>
      <c r="J41" s="1">
        <f t="shared" ref="J41:J42" si="20">G41*T41</f>
        <v>155.17632</v>
      </c>
      <c r="R41" s="6">
        <v>1</v>
      </c>
      <c r="S41" s="6">
        <v>9.2089999999999996</v>
      </c>
      <c r="T41" s="6">
        <v>12.93136</v>
      </c>
    </row>
    <row r="42" spans="1:20" x14ac:dyDescent="0.25">
      <c r="B42" t="s">
        <v>43</v>
      </c>
      <c r="E42" t="s">
        <v>44</v>
      </c>
      <c r="G42">
        <v>26</v>
      </c>
      <c r="H42" s="1">
        <f t="shared" si="18"/>
        <v>26</v>
      </c>
      <c r="I42" s="1">
        <f t="shared" si="19"/>
        <v>0</v>
      </c>
      <c r="J42" s="1">
        <f t="shared" si="20"/>
        <v>336.21535999999998</v>
      </c>
      <c r="R42" s="6">
        <v>1</v>
      </c>
      <c r="S42" s="6">
        <v>0</v>
      </c>
      <c r="T42" s="6">
        <f>T41</f>
        <v>12.93136</v>
      </c>
    </row>
    <row r="43" spans="1:20" x14ac:dyDescent="0.25">
      <c r="H43" s="1"/>
      <c r="I43" s="1"/>
      <c r="J43" s="1"/>
      <c r="R43" s="6"/>
      <c r="S43" s="6"/>
      <c r="T43" s="6"/>
    </row>
    <row r="44" spans="1:20" x14ac:dyDescent="0.25">
      <c r="B44" t="s">
        <v>45</v>
      </c>
      <c r="E44" t="s">
        <v>46</v>
      </c>
      <c r="G44">
        <v>1</v>
      </c>
      <c r="H44" s="1">
        <f t="shared" ref="H44:H45" si="21">G44*R44</f>
        <v>14.4</v>
      </c>
      <c r="I44" s="1">
        <f t="shared" ref="I44" si="22">G44*S44</f>
        <v>9661.59</v>
      </c>
      <c r="J44" s="1">
        <f t="shared" ref="J44:J45" si="23">G44*T44</f>
        <v>0</v>
      </c>
      <c r="R44" s="6">
        <v>14.4</v>
      </c>
      <c r="S44" s="6">
        <v>9661.59</v>
      </c>
      <c r="T44" s="6">
        <v>0</v>
      </c>
    </row>
    <row r="45" spans="1:20" x14ac:dyDescent="0.25">
      <c r="B45" t="s">
        <v>40</v>
      </c>
      <c r="E45" t="s">
        <v>46</v>
      </c>
      <c r="G45">
        <v>1</v>
      </c>
      <c r="H45" s="1">
        <f t="shared" si="21"/>
        <v>15.66</v>
      </c>
      <c r="I45" s="1">
        <v>1475.88</v>
      </c>
      <c r="J45" s="1">
        <f t="shared" si="23"/>
        <v>0</v>
      </c>
      <c r="R45" s="6">
        <v>15.66</v>
      </c>
      <c r="S45" s="6">
        <v>1313.22</v>
      </c>
      <c r="T45" s="6">
        <v>0</v>
      </c>
    </row>
    <row r="46" spans="1:20" ht="15.75" thickBot="1" x14ac:dyDescent="0.3"/>
    <row r="47" spans="1:20" ht="15.75" thickBot="1" x14ac:dyDescent="0.3">
      <c r="B47" s="4" t="s">
        <v>47</v>
      </c>
      <c r="C47" s="2"/>
      <c r="D47" s="2"/>
      <c r="E47" s="2"/>
      <c r="F47" s="2"/>
      <c r="G47" s="2"/>
      <c r="H47" s="3">
        <f>SUM(H37:H45)</f>
        <v>856.452</v>
      </c>
      <c r="I47" s="3">
        <f>SUM(I37:I45)</f>
        <v>18041.672000000002</v>
      </c>
      <c r="J47" s="3">
        <f>SUM(J37:J45)</f>
        <v>491.39167999999995</v>
      </c>
      <c r="K47" s="5" t="s">
        <v>48</v>
      </c>
    </row>
    <row r="49" spans="1:20" x14ac:dyDescent="0.25">
      <c r="A49" t="s">
        <v>38</v>
      </c>
    </row>
    <row r="51" spans="1:20" x14ac:dyDescent="0.25">
      <c r="B51" t="s">
        <v>229</v>
      </c>
      <c r="E51" t="s">
        <v>39</v>
      </c>
      <c r="G51">
        <v>1</v>
      </c>
      <c r="H51" s="1">
        <f t="shared" ref="H51" si="24">G51*R51</f>
        <v>0</v>
      </c>
      <c r="I51" s="1">
        <v>3235.32</v>
      </c>
      <c r="J51" s="1">
        <f t="shared" ref="J51" si="25">G51*T51</f>
        <v>0</v>
      </c>
      <c r="R51" s="6">
        <v>0</v>
      </c>
      <c r="S51" s="6">
        <v>2902.2620000000002</v>
      </c>
      <c r="T51" s="6">
        <v>0</v>
      </c>
    </row>
    <row r="52" spans="1:20" x14ac:dyDescent="0.25">
      <c r="B52" t="s">
        <v>230</v>
      </c>
      <c r="E52" t="s">
        <v>46</v>
      </c>
      <c r="G52">
        <v>1</v>
      </c>
      <c r="H52" s="1">
        <f>G52*R52</f>
        <v>0</v>
      </c>
      <c r="I52" s="1">
        <v>16346.128000000001</v>
      </c>
      <c r="J52" s="1">
        <f>G52*T52</f>
        <v>0</v>
      </c>
      <c r="R52" s="6">
        <v>0</v>
      </c>
      <c r="S52" s="6">
        <v>14705.527</v>
      </c>
      <c r="T52" s="6">
        <v>0</v>
      </c>
    </row>
    <row r="53" spans="1:20" ht="15.75" thickBot="1" x14ac:dyDescent="0.3"/>
    <row r="54" spans="1:20" ht="15.75" thickBot="1" x14ac:dyDescent="0.3">
      <c r="B54" s="4" t="s">
        <v>47</v>
      </c>
      <c r="C54" s="2"/>
      <c r="D54" s="2"/>
      <c r="E54" s="2"/>
      <c r="F54" s="2"/>
      <c r="G54" s="2"/>
      <c r="H54" s="3">
        <v>0</v>
      </c>
      <c r="I54" s="3">
        <f>SUM(I51:I52)</f>
        <v>19581.448</v>
      </c>
      <c r="J54" s="3">
        <v>0</v>
      </c>
      <c r="K54" s="5" t="s">
        <v>48</v>
      </c>
    </row>
    <row r="56" spans="1:20" x14ac:dyDescent="0.25">
      <c r="A56" t="s">
        <v>49</v>
      </c>
    </row>
    <row r="58" spans="1:20" x14ac:dyDescent="0.25">
      <c r="B58" t="s">
        <v>50</v>
      </c>
      <c r="C58" t="s">
        <v>52</v>
      </c>
      <c r="E58" t="s">
        <v>54</v>
      </c>
      <c r="G58">
        <v>0.42299999999999999</v>
      </c>
      <c r="H58">
        <v>12</v>
      </c>
      <c r="I58">
        <f>G58*H58</f>
        <v>5.0759999999999996</v>
      </c>
    </row>
    <row r="59" spans="1:20" x14ac:dyDescent="0.25">
      <c r="C59" t="s">
        <v>53</v>
      </c>
      <c r="E59" t="s">
        <v>35</v>
      </c>
      <c r="G59">
        <v>0.63300000000000001</v>
      </c>
      <c r="H59">
        <v>26</v>
      </c>
      <c r="I59">
        <f t="shared" ref="I59:I60" si="26">G59*H59</f>
        <v>16.457999999999998</v>
      </c>
    </row>
    <row r="60" spans="1:20" x14ac:dyDescent="0.25">
      <c r="C60" t="s">
        <v>42</v>
      </c>
      <c r="E60" t="s">
        <v>44</v>
      </c>
      <c r="G60">
        <v>1.56</v>
      </c>
      <c r="H60">
        <v>12</v>
      </c>
      <c r="I60">
        <f t="shared" si="26"/>
        <v>18.72</v>
      </c>
    </row>
    <row r="61" spans="1:20" ht="15.75" thickBot="1" x14ac:dyDescent="0.3"/>
    <row r="62" spans="1:20" ht="15.75" thickBot="1" x14ac:dyDescent="0.3">
      <c r="B62" s="4" t="s">
        <v>47</v>
      </c>
      <c r="C62" s="2"/>
      <c r="D62" s="2"/>
      <c r="E62" s="2"/>
      <c r="F62" s="2"/>
      <c r="G62" s="2"/>
      <c r="H62" s="12"/>
      <c r="I62" s="3">
        <f>SUM(I58:I60)</f>
        <v>40.253999999999998</v>
      </c>
      <c r="J62" s="11" t="s">
        <v>63</v>
      </c>
      <c r="K62" s="5"/>
    </row>
    <row r="63" spans="1:20" x14ac:dyDescent="0.25">
      <c r="I63" s="10"/>
      <c r="J63" s="10"/>
    </row>
    <row r="64" spans="1:20" x14ac:dyDescent="0.25">
      <c r="I64" s="10"/>
      <c r="J64" s="10"/>
    </row>
    <row r="65" spans="2:11" x14ac:dyDescent="0.25">
      <c r="B65" t="s">
        <v>51</v>
      </c>
      <c r="C65" t="s">
        <v>52</v>
      </c>
      <c r="E65" t="s">
        <v>54</v>
      </c>
      <c r="G65">
        <f>G58</f>
        <v>0.42299999999999999</v>
      </c>
      <c r="H65">
        <v>12</v>
      </c>
      <c r="I65">
        <f>G65*H65</f>
        <v>5.0759999999999996</v>
      </c>
      <c r="J65" s="10"/>
    </row>
    <row r="66" spans="2:11" x14ac:dyDescent="0.25">
      <c r="C66" t="s">
        <v>53</v>
      </c>
      <c r="E66" t="s">
        <v>35</v>
      </c>
      <c r="G66">
        <f>G59</f>
        <v>0.63300000000000001</v>
      </c>
      <c r="H66">
        <v>26</v>
      </c>
      <c r="I66">
        <f t="shared" ref="I66:I67" si="27">G66*H66</f>
        <v>16.457999999999998</v>
      </c>
      <c r="J66" s="10"/>
    </row>
    <row r="67" spans="2:11" x14ac:dyDescent="0.25">
      <c r="C67" t="s">
        <v>42</v>
      </c>
      <c r="E67" t="s">
        <v>44</v>
      </c>
      <c r="G67">
        <v>1.17</v>
      </c>
      <c r="H67">
        <v>12</v>
      </c>
      <c r="I67">
        <f t="shared" si="27"/>
        <v>14.04</v>
      </c>
      <c r="J67" s="10"/>
    </row>
    <row r="68" spans="2:11" ht="15.75" thickBot="1" x14ac:dyDescent="0.3">
      <c r="I68" s="10"/>
      <c r="J68" s="10"/>
    </row>
    <row r="69" spans="2:11" ht="15.75" thickBot="1" x14ac:dyDescent="0.3">
      <c r="B69" s="4" t="s">
        <v>47</v>
      </c>
      <c r="C69" s="2"/>
      <c r="D69" s="2"/>
      <c r="E69" s="2"/>
      <c r="F69" s="2"/>
      <c r="G69" s="2"/>
      <c r="H69" s="12"/>
      <c r="I69" s="3">
        <f>SUM(I65:I67)</f>
        <v>35.573999999999998</v>
      </c>
      <c r="J69" s="11" t="s">
        <v>63</v>
      </c>
      <c r="K69" s="5"/>
    </row>
    <row r="70" spans="2:11" x14ac:dyDescent="0.25">
      <c r="B70" s="8" t="s">
        <v>62</v>
      </c>
      <c r="I70" s="10"/>
      <c r="J70" s="10"/>
    </row>
    <row r="71" spans="2:11" x14ac:dyDescent="0.25">
      <c r="I71" s="10"/>
      <c r="J71" s="10"/>
    </row>
    <row r="72" spans="2:11" x14ac:dyDescent="0.25">
      <c r="B72" t="s">
        <v>231</v>
      </c>
      <c r="I72" s="10"/>
      <c r="J72" s="10"/>
    </row>
    <row r="73" spans="2:11" x14ac:dyDescent="0.25">
      <c r="C73" t="s">
        <v>52</v>
      </c>
      <c r="E73" t="s">
        <v>75</v>
      </c>
      <c r="G73" s="14">
        <f>(D81*F81+E81*I81)*7850</f>
        <v>385.817138</v>
      </c>
      <c r="H73">
        <v>12</v>
      </c>
      <c r="I73">
        <f>G73*H73</f>
        <v>4629.8056560000005</v>
      </c>
      <c r="J73" s="10"/>
    </row>
    <row r="74" spans="2:11" x14ac:dyDescent="0.25">
      <c r="C74" t="s">
        <v>53</v>
      </c>
      <c r="E74" t="s">
        <v>75</v>
      </c>
      <c r="G74" s="13">
        <f>(D82*F82+E82*I82)*7850</f>
        <v>462.68528000000009</v>
      </c>
      <c r="H74">
        <v>26</v>
      </c>
      <c r="I74">
        <f>G74*H74</f>
        <v>12029.817280000003</v>
      </c>
      <c r="J74" s="10"/>
    </row>
    <row r="75" spans="2:11" x14ac:dyDescent="0.25">
      <c r="C75" t="s">
        <v>233</v>
      </c>
      <c r="D75" t="s">
        <v>87</v>
      </c>
      <c r="E75" t="s">
        <v>74</v>
      </c>
      <c r="G75" s="13">
        <f>E84*F84</f>
        <v>9243.4740000000002</v>
      </c>
      <c r="H75">
        <v>1</v>
      </c>
      <c r="I75">
        <f>G75*H75</f>
        <v>9243.4740000000002</v>
      </c>
      <c r="J75" s="10"/>
    </row>
    <row r="76" spans="2:11" x14ac:dyDescent="0.25">
      <c r="D76" t="s">
        <v>86</v>
      </c>
      <c r="E76" t="s">
        <v>74</v>
      </c>
      <c r="G76" s="13">
        <f t="shared" ref="G76:G77" si="28">E85*F85</f>
        <v>10997.5864</v>
      </c>
      <c r="H76">
        <v>1</v>
      </c>
      <c r="I76">
        <f t="shared" ref="I76:I77" si="29">G76*H76</f>
        <v>10997.5864</v>
      </c>
      <c r="J76" s="10"/>
    </row>
    <row r="77" spans="2:11" x14ac:dyDescent="0.25">
      <c r="C77" t="s">
        <v>72</v>
      </c>
      <c r="E77" t="s">
        <v>74</v>
      </c>
      <c r="G77" s="13">
        <f t="shared" si="28"/>
        <v>779.66602999999998</v>
      </c>
      <c r="H77">
        <v>1</v>
      </c>
      <c r="I77">
        <f t="shared" si="29"/>
        <v>779.66602999999998</v>
      </c>
      <c r="J77" s="10"/>
    </row>
    <row r="78" spans="2:11" x14ac:dyDescent="0.25">
      <c r="B78" s="8" t="s">
        <v>232</v>
      </c>
      <c r="I78" s="10"/>
      <c r="J78" s="10"/>
    </row>
    <row r="79" spans="2:11" x14ac:dyDescent="0.25">
      <c r="B79" s="8"/>
      <c r="I79" s="10"/>
      <c r="J79" s="10"/>
    </row>
    <row r="80" spans="2:11" x14ac:dyDescent="0.25">
      <c r="B80" s="8"/>
      <c r="C80" s="16"/>
      <c r="D80" s="15" t="s">
        <v>64</v>
      </c>
      <c r="E80" s="15" t="s">
        <v>67</v>
      </c>
      <c r="F80" s="15" t="s">
        <v>68</v>
      </c>
      <c r="G80" s="15" t="s">
        <v>70</v>
      </c>
      <c r="H80" s="15" t="s">
        <v>71</v>
      </c>
      <c r="I80" s="15" t="s">
        <v>69</v>
      </c>
      <c r="J80" s="10"/>
    </row>
    <row r="81" spans="1:10" x14ac:dyDescent="0.25">
      <c r="B81" s="8"/>
      <c r="C81" s="15" t="s">
        <v>65</v>
      </c>
      <c r="D81" s="15">
        <v>2.5669</v>
      </c>
      <c r="E81" s="15">
        <v>24.457999999999998</v>
      </c>
      <c r="F81" s="15">
        <v>0.01</v>
      </c>
      <c r="G81" s="15">
        <v>8.0000000000000002E-3</v>
      </c>
      <c r="H81" s="15">
        <v>0.12</v>
      </c>
      <c r="I81" s="15">
        <f>G81*H81</f>
        <v>9.6000000000000002E-4</v>
      </c>
      <c r="J81" s="10"/>
    </row>
    <row r="82" spans="1:10" x14ac:dyDescent="0.25">
      <c r="B82" s="8"/>
      <c r="C82" s="15" t="s">
        <v>66</v>
      </c>
      <c r="D82" s="15">
        <v>2.4493999999999998</v>
      </c>
      <c r="E82" s="15">
        <v>17.565000000000001</v>
      </c>
      <c r="F82" s="15">
        <v>8.0000000000000002E-3</v>
      </c>
      <c r="G82" s="15">
        <v>1.6E-2</v>
      </c>
      <c r="H82" s="15">
        <v>0.14000000000000001</v>
      </c>
      <c r="I82" s="15">
        <f>G82*H82</f>
        <v>2.2400000000000002E-3</v>
      </c>
      <c r="J82" s="10"/>
    </row>
    <row r="83" spans="1:10" x14ac:dyDescent="0.25">
      <c r="B83" s="8"/>
      <c r="C83" s="15"/>
      <c r="D83" s="15" t="s">
        <v>79</v>
      </c>
      <c r="E83" s="15" t="s">
        <v>81</v>
      </c>
      <c r="F83" s="15" t="s">
        <v>234</v>
      </c>
      <c r="G83" s="15"/>
      <c r="H83" s="15"/>
      <c r="I83" s="15"/>
      <c r="J83" s="10"/>
    </row>
    <row r="84" spans="1:10" x14ac:dyDescent="0.25">
      <c r="B84" s="8"/>
      <c r="C84" s="15" t="s">
        <v>77</v>
      </c>
      <c r="D84" s="15" t="s">
        <v>87</v>
      </c>
      <c r="E84" s="15">
        <f>G149</f>
        <v>585.03</v>
      </c>
      <c r="F84" s="15">
        <v>15.8</v>
      </c>
      <c r="G84" s="15"/>
      <c r="H84" s="15"/>
      <c r="I84" s="15"/>
      <c r="J84" s="10"/>
    </row>
    <row r="85" spans="1:10" x14ac:dyDescent="0.25">
      <c r="B85" s="8"/>
      <c r="C85" s="15"/>
      <c r="D85" s="15" t="s">
        <v>86</v>
      </c>
      <c r="E85" s="15">
        <f>G148</f>
        <v>584.97799999999995</v>
      </c>
      <c r="F85" s="15">
        <v>18.8</v>
      </c>
      <c r="G85" s="15"/>
      <c r="H85" s="15"/>
      <c r="I85" s="15"/>
      <c r="J85" s="10"/>
    </row>
    <row r="86" spans="1:10" x14ac:dyDescent="0.25">
      <c r="B86" s="8"/>
      <c r="C86" s="15" t="s">
        <v>78</v>
      </c>
      <c r="D86" s="15"/>
      <c r="E86" s="15">
        <f>G150</f>
        <v>109.967</v>
      </c>
      <c r="F86" s="15">
        <v>7.09</v>
      </c>
      <c r="G86" s="15"/>
      <c r="H86" s="15"/>
      <c r="I86" s="15"/>
      <c r="J86" s="10"/>
    </row>
    <row r="87" spans="1:10" ht="12" customHeight="1" thickBot="1" x14ac:dyDescent="0.3">
      <c r="I87" s="10"/>
      <c r="J87" s="10"/>
    </row>
    <row r="88" spans="1:10" ht="15.75" thickBot="1" x14ac:dyDescent="0.3">
      <c r="B88" s="4" t="s">
        <v>47</v>
      </c>
      <c r="C88" s="2"/>
      <c r="D88" s="2"/>
      <c r="E88" s="2"/>
      <c r="F88" s="2"/>
      <c r="G88" s="2"/>
      <c r="H88" s="12"/>
      <c r="I88" s="3">
        <f>SUM(I73:I77)</f>
        <v>37680.349366000002</v>
      </c>
      <c r="J88" s="11" t="s">
        <v>48</v>
      </c>
    </row>
    <row r="89" spans="1:10" ht="12" customHeight="1" x14ac:dyDescent="0.25">
      <c r="B89" s="19"/>
      <c r="C89" s="10"/>
      <c r="D89" s="10"/>
      <c r="E89" s="10"/>
      <c r="F89" s="10"/>
      <c r="G89" s="10"/>
      <c r="H89" s="10"/>
      <c r="I89" s="9"/>
      <c r="J89" s="11"/>
    </row>
    <row r="90" spans="1:10" ht="19.5" x14ac:dyDescent="0.3">
      <c r="A90" s="7" t="s">
        <v>109</v>
      </c>
      <c r="B90" s="19"/>
      <c r="C90" s="10"/>
      <c r="D90" s="10"/>
      <c r="E90" s="10"/>
      <c r="F90" s="10"/>
      <c r="G90" s="10"/>
      <c r="H90" s="10"/>
      <c r="I90" s="9"/>
      <c r="J90" s="11"/>
    </row>
    <row r="91" spans="1:10" ht="12" customHeight="1" x14ac:dyDescent="0.25">
      <c r="B91" s="19"/>
      <c r="C91" s="10"/>
      <c r="D91" s="10"/>
      <c r="E91" s="10"/>
      <c r="F91" s="10"/>
      <c r="G91" s="10"/>
      <c r="H91" s="10"/>
      <c r="I91" s="9"/>
      <c r="J91" s="11"/>
    </row>
    <row r="92" spans="1:10" x14ac:dyDescent="0.25">
      <c r="B92" t="s">
        <v>110</v>
      </c>
      <c r="C92" s="10" t="s">
        <v>112</v>
      </c>
      <c r="D92" s="10"/>
      <c r="E92" s="10" t="s">
        <v>115</v>
      </c>
      <c r="F92" s="10"/>
      <c r="G92" s="10">
        <v>286.18900000000002</v>
      </c>
      <c r="H92" s="10">
        <v>26</v>
      </c>
      <c r="I92" s="9">
        <f>G92*H92</f>
        <v>7440.9140000000007</v>
      </c>
      <c r="J92" s="11"/>
    </row>
    <row r="93" spans="1:10" x14ac:dyDescent="0.25">
      <c r="B93" s="19"/>
      <c r="C93" s="10" t="s">
        <v>113</v>
      </c>
      <c r="D93" s="10"/>
      <c r="E93" s="10" t="s">
        <v>116</v>
      </c>
      <c r="F93" s="10"/>
      <c r="G93" s="10">
        <v>147.19200000000001</v>
      </c>
      <c r="H93" s="10">
        <v>6</v>
      </c>
      <c r="I93" s="9">
        <f t="shared" ref="I93:I94" si="30">G93*H93</f>
        <v>883.15200000000004</v>
      </c>
      <c r="J93" s="11"/>
    </row>
    <row r="94" spans="1:10" x14ac:dyDescent="0.25">
      <c r="B94" s="20" t="s">
        <v>111</v>
      </c>
      <c r="C94" s="10"/>
      <c r="D94" s="10"/>
      <c r="E94" s="10" t="s">
        <v>114</v>
      </c>
      <c r="F94" s="10"/>
      <c r="G94" s="10">
        <v>294.29000000000002</v>
      </c>
      <c r="H94" s="10">
        <v>1</v>
      </c>
      <c r="I94" s="9">
        <f t="shared" si="30"/>
        <v>294.29000000000002</v>
      </c>
      <c r="J94" s="11"/>
    </row>
    <row r="95" spans="1:10" ht="12" customHeight="1" thickBot="1" x14ac:dyDescent="0.3">
      <c r="B95" s="19"/>
      <c r="C95" s="10"/>
      <c r="D95" s="10"/>
      <c r="E95" s="10"/>
      <c r="F95" s="10"/>
      <c r="G95" s="10"/>
      <c r="H95" s="10"/>
      <c r="I95" s="9"/>
      <c r="J95" s="11"/>
    </row>
    <row r="96" spans="1:10" ht="15.75" thickBot="1" x14ac:dyDescent="0.3">
      <c r="B96" s="4" t="s">
        <v>47</v>
      </c>
      <c r="C96" s="2"/>
      <c r="D96" s="2"/>
      <c r="E96" s="2"/>
      <c r="F96" s="2"/>
      <c r="G96" s="2"/>
      <c r="H96" s="12"/>
      <c r="I96" s="3">
        <f>SUM(I92:I94)</f>
        <v>8618.3560000000016</v>
      </c>
      <c r="J96" s="11" t="s">
        <v>48</v>
      </c>
    </row>
    <row r="97" spans="1:10" ht="12" customHeight="1" x14ac:dyDescent="0.25">
      <c r="B97" s="19"/>
      <c r="C97" s="10"/>
      <c r="D97" s="10"/>
      <c r="E97" s="10"/>
      <c r="F97" s="10"/>
      <c r="G97" s="10"/>
      <c r="H97" s="10"/>
      <c r="I97" s="9"/>
      <c r="J97" s="11"/>
    </row>
    <row r="98" spans="1:10" ht="19.5" x14ac:dyDescent="0.3">
      <c r="A98" s="7" t="s">
        <v>55</v>
      </c>
    </row>
    <row r="99" spans="1:10" x14ac:dyDescent="0.25">
      <c r="B99" t="s">
        <v>216</v>
      </c>
    </row>
    <row r="101" spans="1:10" x14ac:dyDescent="0.25">
      <c r="A101" t="s">
        <v>1</v>
      </c>
    </row>
    <row r="102" spans="1:10" x14ac:dyDescent="0.25">
      <c r="B102" t="s">
        <v>20</v>
      </c>
    </row>
    <row r="104" spans="1:10" x14ac:dyDescent="0.25">
      <c r="C104" s="15"/>
      <c r="D104" s="15" t="s">
        <v>79</v>
      </c>
      <c r="E104" s="15" t="s">
        <v>80</v>
      </c>
      <c r="F104" s="15" t="s">
        <v>81</v>
      </c>
      <c r="G104" s="15" t="s">
        <v>99</v>
      </c>
      <c r="H104" s="15" t="s">
        <v>191</v>
      </c>
      <c r="I104" s="15" t="s">
        <v>205</v>
      </c>
    </row>
    <row r="105" spans="1:10" x14ac:dyDescent="0.25">
      <c r="C105" s="15" t="s">
        <v>77</v>
      </c>
      <c r="D105" s="15" t="s">
        <v>193</v>
      </c>
      <c r="E105" s="15">
        <v>0.47499999999999998</v>
      </c>
      <c r="F105" s="15">
        <v>442.44200000000001</v>
      </c>
      <c r="G105" s="15">
        <f>E105*F105</f>
        <v>210.15994999999998</v>
      </c>
      <c r="H105" s="15">
        <v>1</v>
      </c>
      <c r="I105" s="15">
        <f>G105*H105</f>
        <v>210.15994999999998</v>
      </c>
    </row>
    <row r="106" spans="1:10" x14ac:dyDescent="0.25">
      <c r="C106" s="15" t="s">
        <v>198</v>
      </c>
      <c r="D106" s="15" t="s">
        <v>103</v>
      </c>
      <c r="E106" s="15">
        <v>0.76800000000000002</v>
      </c>
      <c r="F106" s="15">
        <v>66.477000000000004</v>
      </c>
      <c r="G106" s="15">
        <f>E106*F106</f>
        <v>51.054336000000006</v>
      </c>
      <c r="H106" s="15">
        <v>1</v>
      </c>
      <c r="I106" s="15">
        <f t="shared" ref="I106:I109" si="31">G106*H106</f>
        <v>51.054336000000006</v>
      </c>
    </row>
    <row r="107" spans="1:10" x14ac:dyDescent="0.25">
      <c r="C107" s="15" t="s">
        <v>196</v>
      </c>
      <c r="D107" s="15" t="s">
        <v>197</v>
      </c>
      <c r="E107" s="15"/>
      <c r="F107" s="15"/>
      <c r="G107" s="15">
        <v>1.54E-2</v>
      </c>
      <c r="H107" s="15">
        <v>150</v>
      </c>
      <c r="I107" s="15">
        <f t="shared" si="31"/>
        <v>2.31</v>
      </c>
    </row>
    <row r="108" spans="1:10" x14ac:dyDescent="0.25">
      <c r="C108" s="15" t="s">
        <v>199</v>
      </c>
      <c r="D108" s="15" t="s">
        <v>203</v>
      </c>
      <c r="E108" s="15"/>
      <c r="F108" s="15"/>
      <c r="G108" s="15">
        <v>0.23100000000000001</v>
      </c>
      <c r="H108" s="15">
        <v>14</v>
      </c>
      <c r="I108" s="15">
        <f t="shared" si="31"/>
        <v>3.234</v>
      </c>
    </row>
    <row r="109" spans="1:10" x14ac:dyDescent="0.25">
      <c r="C109" s="15"/>
      <c r="D109" s="15" t="s">
        <v>204</v>
      </c>
      <c r="E109" s="15"/>
      <c r="F109" s="15"/>
      <c r="G109" s="15">
        <v>8.8200000000000001E-2</v>
      </c>
      <c r="H109" s="15">
        <v>37</v>
      </c>
      <c r="I109" s="15">
        <f t="shared" si="31"/>
        <v>3.2633999999999999</v>
      </c>
    </row>
    <row r="110" spans="1:10" x14ac:dyDescent="0.25">
      <c r="C110" s="15" t="s">
        <v>200</v>
      </c>
      <c r="D110" s="15" t="s">
        <v>197</v>
      </c>
      <c r="E110" s="15"/>
      <c r="F110" s="15"/>
      <c r="G110" s="15">
        <v>1.12E-2</v>
      </c>
      <c r="H110" s="15">
        <v>256</v>
      </c>
      <c r="I110" s="15">
        <f>G110*H110</f>
        <v>2.8672</v>
      </c>
    </row>
    <row r="111" spans="1:10" x14ac:dyDescent="0.25">
      <c r="C111" s="15" t="s">
        <v>201</v>
      </c>
      <c r="D111" s="15" t="s">
        <v>202</v>
      </c>
      <c r="E111" s="15"/>
      <c r="F111" s="15"/>
      <c r="G111" s="15">
        <v>4.5749999999999999E-2</v>
      </c>
      <c r="H111" s="15">
        <f>H108*4</f>
        <v>56</v>
      </c>
      <c r="I111" s="15">
        <f>G111*H111</f>
        <v>2.5619999999999998</v>
      </c>
    </row>
    <row r="113" spans="2:9" x14ac:dyDescent="0.25">
      <c r="B113" s="28" t="s">
        <v>21</v>
      </c>
      <c r="C113" s="15"/>
      <c r="D113" s="15"/>
      <c r="E113" s="15"/>
      <c r="F113" s="15"/>
      <c r="G113" s="15"/>
      <c r="H113" s="15"/>
      <c r="I113" s="15"/>
    </row>
    <row r="114" spans="2:9" x14ac:dyDescent="0.25">
      <c r="B114" s="28"/>
      <c r="C114" s="15"/>
      <c r="D114" s="15"/>
      <c r="E114" s="15"/>
      <c r="F114" s="15"/>
      <c r="G114" s="15"/>
      <c r="H114" s="15"/>
      <c r="I114" s="15"/>
    </row>
    <row r="115" spans="2:9" x14ac:dyDescent="0.25">
      <c r="B115" s="28"/>
      <c r="C115" s="15"/>
      <c r="D115" s="15" t="s">
        <v>79</v>
      </c>
      <c r="E115" s="15" t="s">
        <v>80</v>
      </c>
      <c r="F115" s="15" t="s">
        <v>81</v>
      </c>
      <c r="G115" s="15" t="s">
        <v>99</v>
      </c>
      <c r="H115" s="15" t="s">
        <v>191</v>
      </c>
      <c r="I115" s="15" t="s">
        <v>205</v>
      </c>
    </row>
    <row r="116" spans="2:9" x14ac:dyDescent="0.25">
      <c r="B116" s="28"/>
      <c r="C116" s="15"/>
      <c r="D116" s="15" t="s">
        <v>206</v>
      </c>
      <c r="E116" s="15">
        <v>0.28000000000000003</v>
      </c>
      <c r="F116" s="15">
        <v>321.17700000000002</v>
      </c>
      <c r="G116" s="15">
        <f>E116*F116</f>
        <v>89.929560000000009</v>
      </c>
      <c r="H116" s="15">
        <v>1</v>
      </c>
      <c r="I116" s="15">
        <f t="shared" ref="I116:I128" si="32">H116*G116</f>
        <v>89.929560000000009</v>
      </c>
    </row>
    <row r="117" spans="2:9" x14ac:dyDescent="0.25">
      <c r="B117" s="28"/>
      <c r="C117" s="15"/>
      <c r="D117" s="15" t="s">
        <v>207</v>
      </c>
      <c r="E117" s="15">
        <v>0.47</v>
      </c>
      <c r="F117" s="15">
        <v>4.51</v>
      </c>
      <c r="G117" s="15">
        <f>E117*F117</f>
        <v>2.1196999999999999</v>
      </c>
      <c r="H117" s="15">
        <v>1</v>
      </c>
      <c r="I117" s="15">
        <f t="shared" si="32"/>
        <v>2.1196999999999999</v>
      </c>
    </row>
    <row r="118" spans="2:9" x14ac:dyDescent="0.25">
      <c r="B118" s="28"/>
      <c r="C118" s="15"/>
      <c r="D118" s="15" t="s">
        <v>197</v>
      </c>
      <c r="E118" s="15">
        <v>0.14000000000000001</v>
      </c>
      <c r="F118" s="15">
        <f>F116</f>
        <v>321.17700000000002</v>
      </c>
      <c r="G118" s="15">
        <f>E118*F118</f>
        <v>44.964780000000005</v>
      </c>
      <c r="H118" s="15">
        <v>1</v>
      </c>
      <c r="I118" s="15">
        <f t="shared" si="32"/>
        <v>44.964780000000005</v>
      </c>
    </row>
    <row r="119" spans="2:9" x14ac:dyDescent="0.25">
      <c r="B119" s="28"/>
      <c r="C119" s="15"/>
      <c r="D119" s="15" t="s">
        <v>208</v>
      </c>
      <c r="E119" s="15">
        <v>0.42</v>
      </c>
      <c r="F119" s="15">
        <v>2.1</v>
      </c>
      <c r="G119" s="15">
        <f>F119*E119</f>
        <v>0.88200000000000001</v>
      </c>
      <c r="H119" s="15">
        <v>1</v>
      </c>
      <c r="I119" s="15">
        <f t="shared" si="32"/>
        <v>0.88200000000000001</v>
      </c>
    </row>
    <row r="120" spans="2:9" x14ac:dyDescent="0.25">
      <c r="B120" s="28"/>
      <c r="C120" s="15"/>
      <c r="D120" s="15" t="s">
        <v>217</v>
      </c>
      <c r="E120" s="15">
        <v>0.36</v>
      </c>
      <c r="F120" s="15">
        <f>F117+1.88+2.34</f>
        <v>8.73</v>
      </c>
      <c r="G120" s="15">
        <f>F120*E120</f>
        <v>3.1427999999999998</v>
      </c>
      <c r="H120" s="15">
        <v>2</v>
      </c>
      <c r="I120" s="15">
        <f t="shared" ref="I120" si="33">H120*G120</f>
        <v>6.2855999999999996</v>
      </c>
    </row>
    <row r="121" spans="2:9" x14ac:dyDescent="0.25">
      <c r="B121" s="28"/>
      <c r="C121" s="15"/>
      <c r="D121" s="15"/>
      <c r="E121" s="15"/>
      <c r="F121" s="15"/>
      <c r="G121" s="15"/>
      <c r="H121" s="15"/>
      <c r="I121" s="15"/>
    </row>
    <row r="122" spans="2:9" x14ac:dyDescent="0.25">
      <c r="B122" s="28" t="s">
        <v>209</v>
      </c>
      <c r="C122" s="15"/>
      <c r="D122" s="15" t="s">
        <v>219</v>
      </c>
      <c r="E122" s="15"/>
      <c r="F122" s="15"/>
      <c r="G122" s="15">
        <v>272.072</v>
      </c>
      <c r="H122" s="15">
        <v>1</v>
      </c>
      <c r="I122" s="15">
        <f>H122*G122</f>
        <v>272.072</v>
      </c>
    </row>
    <row r="123" spans="2:9" x14ac:dyDescent="0.25">
      <c r="B123" s="28"/>
      <c r="C123" s="15"/>
      <c r="D123" s="15"/>
      <c r="E123" s="15"/>
      <c r="F123" s="15"/>
      <c r="G123" s="15"/>
      <c r="H123" s="15"/>
      <c r="I123" s="15"/>
    </row>
    <row r="124" spans="2:9" x14ac:dyDescent="0.25">
      <c r="B124" s="28" t="s">
        <v>28</v>
      </c>
      <c r="C124" s="15"/>
      <c r="D124" s="15" t="s">
        <v>213</v>
      </c>
      <c r="E124" s="15">
        <v>0.15709999999999999</v>
      </c>
      <c r="F124" s="15">
        <v>152.76</v>
      </c>
      <c r="G124" s="15">
        <f>E124*F124</f>
        <v>23.998595999999996</v>
      </c>
      <c r="H124" s="15">
        <v>1</v>
      </c>
      <c r="I124" s="15">
        <f t="shared" si="32"/>
        <v>23.998595999999996</v>
      </c>
    </row>
    <row r="125" spans="2:9" x14ac:dyDescent="0.25">
      <c r="B125" s="15"/>
      <c r="C125" s="15"/>
      <c r="D125" s="15" t="s">
        <v>214</v>
      </c>
      <c r="E125" s="15">
        <v>0.12570000000000001</v>
      </c>
      <c r="F125" s="15">
        <v>1.2</v>
      </c>
      <c r="G125" s="15">
        <f t="shared" ref="G125:G126" si="34">E125*F125</f>
        <v>0.15084</v>
      </c>
      <c r="H125" s="15">
        <v>1</v>
      </c>
      <c r="I125" s="15">
        <f t="shared" si="32"/>
        <v>0.15084</v>
      </c>
    </row>
    <row r="126" spans="2:9" x14ac:dyDescent="0.25">
      <c r="B126" s="15"/>
      <c r="C126" s="15"/>
      <c r="D126" s="15" t="s">
        <v>103</v>
      </c>
      <c r="E126" s="15">
        <v>0.76800000000000002</v>
      </c>
      <c r="F126" s="15">
        <v>4.63</v>
      </c>
      <c r="G126" s="15">
        <f t="shared" si="34"/>
        <v>3.5558399999999999</v>
      </c>
      <c r="H126" s="15">
        <v>1</v>
      </c>
      <c r="I126" s="15">
        <f t="shared" si="32"/>
        <v>3.5558399999999999</v>
      </c>
    </row>
    <row r="127" spans="2:9" x14ac:dyDescent="0.25">
      <c r="B127" s="15"/>
      <c r="C127" s="15"/>
      <c r="D127" s="15" t="s">
        <v>204</v>
      </c>
      <c r="E127" s="15"/>
      <c r="F127" s="15"/>
      <c r="G127" s="15">
        <v>4.4999999999999998E-2</v>
      </c>
      <c r="H127" s="15">
        <v>20</v>
      </c>
      <c r="I127" s="15">
        <f t="shared" si="32"/>
        <v>0.89999999999999991</v>
      </c>
    </row>
    <row r="128" spans="2:9" x14ac:dyDescent="0.25">
      <c r="B128" s="15"/>
      <c r="C128" s="15"/>
      <c r="D128" s="15" t="s">
        <v>215</v>
      </c>
      <c r="E128" s="15"/>
      <c r="F128" s="15"/>
      <c r="G128" s="15">
        <v>1.5599999999999999E-2</v>
      </c>
      <c r="H128" s="15">
        <v>117</v>
      </c>
      <c r="I128" s="15">
        <f t="shared" si="32"/>
        <v>1.8251999999999999</v>
      </c>
    </row>
    <row r="129" spans="1:10" x14ac:dyDescent="0.25">
      <c r="E129" s="15"/>
      <c r="F129" s="15"/>
      <c r="G129" s="15"/>
      <c r="H129" s="15"/>
      <c r="I129" s="15"/>
    </row>
    <row r="130" spans="1:10" x14ac:dyDescent="0.25">
      <c r="B130" t="s">
        <v>40</v>
      </c>
      <c r="D130" s="15" t="s">
        <v>195</v>
      </c>
      <c r="E130" s="15">
        <v>0.156</v>
      </c>
      <c r="F130" s="15">
        <v>64</v>
      </c>
      <c r="G130" s="15">
        <f>F130*E130</f>
        <v>9.984</v>
      </c>
      <c r="H130" s="15">
        <v>1</v>
      </c>
      <c r="I130" s="15">
        <f>H130*G130</f>
        <v>9.984</v>
      </c>
    </row>
    <row r="131" spans="1:10" x14ac:dyDescent="0.25">
      <c r="B131" s="8" t="s">
        <v>218</v>
      </c>
      <c r="E131" s="15"/>
      <c r="F131" s="15"/>
      <c r="G131" s="8"/>
    </row>
    <row r="132" spans="1:10" ht="15.75" thickBot="1" x14ac:dyDescent="0.3">
      <c r="B132" s="8"/>
      <c r="E132" s="15"/>
      <c r="F132" s="15"/>
      <c r="G132" s="8"/>
    </row>
    <row r="133" spans="1:10" ht="15.75" thickBot="1" x14ac:dyDescent="0.3">
      <c r="B133" s="4" t="s">
        <v>47</v>
      </c>
      <c r="C133" s="2"/>
      <c r="D133" s="2"/>
      <c r="E133" s="2"/>
      <c r="F133" s="2"/>
      <c r="G133" s="2"/>
      <c r="H133" s="12"/>
      <c r="I133" s="3">
        <f>SUM(I105:I111,I116:I130)*1.05</f>
        <v>768.72495210000011</v>
      </c>
      <c r="J133" s="11" t="s">
        <v>83</v>
      </c>
    </row>
    <row r="135" spans="1:10" x14ac:dyDescent="0.25">
      <c r="A135" t="s">
        <v>30</v>
      </c>
    </row>
    <row r="137" spans="1:10" x14ac:dyDescent="0.25">
      <c r="B137" t="s">
        <v>59</v>
      </c>
    </row>
    <row r="138" spans="1:10" x14ac:dyDescent="0.25">
      <c r="B138" t="s">
        <v>56</v>
      </c>
      <c r="E138" t="s">
        <v>73</v>
      </c>
      <c r="G138" s="13">
        <f>2*D82+E82*(2*G82+2*H82)</f>
        <v>10.379080000000002</v>
      </c>
      <c r="H138">
        <f>H74</f>
        <v>26</v>
      </c>
      <c r="I138">
        <f>G138*H138</f>
        <v>269.85608000000002</v>
      </c>
    </row>
    <row r="139" spans="1:10" x14ac:dyDescent="0.25">
      <c r="B139" t="s">
        <v>57</v>
      </c>
      <c r="E139" t="s">
        <v>73</v>
      </c>
      <c r="G139" s="13">
        <f>2*D81+E81*(2*G81+2*H81)</f>
        <v>11.395047999999999</v>
      </c>
      <c r="H139">
        <f>H73</f>
        <v>12</v>
      </c>
      <c r="I139">
        <f>G139*H139</f>
        <v>136.74057599999998</v>
      </c>
    </row>
    <row r="140" spans="1:10" x14ac:dyDescent="0.25">
      <c r="B140" s="8" t="s">
        <v>76</v>
      </c>
    </row>
    <row r="141" spans="1:10" x14ac:dyDescent="0.25">
      <c r="B141" t="s">
        <v>18</v>
      </c>
      <c r="E141" t="s">
        <v>74</v>
      </c>
      <c r="G141" s="13">
        <f>F148*G148+F149*G149</f>
        <v>772.78833399999985</v>
      </c>
      <c r="H141">
        <v>1</v>
      </c>
      <c r="I141">
        <f>G141*H141</f>
        <v>772.78833399999985</v>
      </c>
    </row>
    <row r="142" spans="1:10" x14ac:dyDescent="0.25">
      <c r="B142" t="s">
        <v>72</v>
      </c>
      <c r="E142" t="s">
        <v>74</v>
      </c>
      <c r="G142" s="13">
        <f>F150*G150</f>
        <v>30.020991000000002</v>
      </c>
      <c r="H142">
        <v>1</v>
      </c>
      <c r="I142">
        <f>G142*H142</f>
        <v>30.020991000000002</v>
      </c>
    </row>
    <row r="143" spans="1:10" x14ac:dyDescent="0.25">
      <c r="B143" t="s">
        <v>210</v>
      </c>
      <c r="E143" t="s">
        <v>46</v>
      </c>
      <c r="G143" s="13">
        <f>F152*G152</f>
        <v>304.2</v>
      </c>
      <c r="H143">
        <v>1</v>
      </c>
      <c r="I143">
        <f>G143*H143</f>
        <v>304.2</v>
      </c>
    </row>
    <row r="144" spans="1:10" x14ac:dyDescent="0.25">
      <c r="B144" t="s">
        <v>40</v>
      </c>
      <c r="E144" t="s">
        <v>46</v>
      </c>
      <c r="G144" s="13">
        <f>F151*G151</f>
        <v>91.26</v>
      </c>
      <c r="H144">
        <v>1</v>
      </c>
      <c r="I144">
        <f>G144*H144</f>
        <v>91.26</v>
      </c>
    </row>
    <row r="145" spans="2:10" x14ac:dyDescent="0.25">
      <c r="B145" s="8" t="s">
        <v>82</v>
      </c>
    </row>
    <row r="146" spans="2:10" x14ac:dyDescent="0.25">
      <c r="B146" s="8"/>
    </row>
    <row r="147" spans="2:10" x14ac:dyDescent="0.25">
      <c r="B147" s="8"/>
      <c r="C147" s="15"/>
      <c r="D147" s="16"/>
      <c r="E147" s="15" t="s">
        <v>79</v>
      </c>
      <c r="F147" s="15" t="s">
        <v>80</v>
      </c>
      <c r="G147" s="15" t="s">
        <v>81</v>
      </c>
    </row>
    <row r="148" spans="2:10" x14ac:dyDescent="0.25">
      <c r="B148" s="8"/>
      <c r="C148" s="15" t="s">
        <v>77</v>
      </c>
      <c r="D148" s="15" t="s">
        <v>84</v>
      </c>
      <c r="E148" s="15" t="s">
        <v>86</v>
      </c>
      <c r="F148" s="15">
        <v>0.69799999999999995</v>
      </c>
      <c r="G148" s="15">
        <v>584.97799999999995</v>
      </c>
    </row>
    <row r="149" spans="2:10" x14ac:dyDescent="0.25">
      <c r="B149" s="8"/>
      <c r="C149" s="15"/>
      <c r="D149" s="15" t="s">
        <v>85</v>
      </c>
      <c r="E149" s="15" t="s">
        <v>87</v>
      </c>
      <c r="F149" s="15">
        <v>0.623</v>
      </c>
      <c r="G149" s="15">
        <v>585.03</v>
      </c>
    </row>
    <row r="150" spans="2:10" x14ac:dyDescent="0.25">
      <c r="B150" s="8"/>
      <c r="C150" s="15" t="s">
        <v>78</v>
      </c>
      <c r="D150" s="16"/>
      <c r="E150" s="15" t="s">
        <v>88</v>
      </c>
      <c r="F150" s="15">
        <v>0.27300000000000002</v>
      </c>
      <c r="G150" s="15">
        <v>109.967</v>
      </c>
    </row>
    <row r="151" spans="2:10" x14ac:dyDescent="0.25">
      <c r="B151" s="8"/>
      <c r="C151" s="15" t="s">
        <v>194</v>
      </c>
      <c r="D151" s="16"/>
      <c r="E151" s="15" t="s">
        <v>195</v>
      </c>
      <c r="F151" s="15">
        <v>0.156</v>
      </c>
      <c r="G151" s="15">
        <v>585</v>
      </c>
    </row>
    <row r="152" spans="2:10" x14ac:dyDescent="0.25">
      <c r="B152" s="8"/>
      <c r="C152" s="15" t="s">
        <v>211</v>
      </c>
      <c r="D152" s="16"/>
      <c r="E152" s="15" t="s">
        <v>212</v>
      </c>
      <c r="F152" s="15">
        <v>1.04</v>
      </c>
      <c r="G152" s="15">
        <f>G151/2</f>
        <v>292.5</v>
      </c>
    </row>
    <row r="153" spans="2:10" ht="15.75" thickBot="1" x14ac:dyDescent="0.3">
      <c r="B153" s="8"/>
    </row>
    <row r="154" spans="2:10" ht="15.75" thickBot="1" x14ac:dyDescent="0.3">
      <c r="B154" s="4" t="s">
        <v>47</v>
      </c>
      <c r="C154" s="2"/>
      <c r="D154" s="2"/>
      <c r="E154" s="2"/>
      <c r="F154" s="2"/>
      <c r="G154" s="2"/>
      <c r="H154" s="12"/>
      <c r="I154" s="3">
        <f>SUM(I141:I144,I138:I139)</f>
        <v>1604.8659809999997</v>
      </c>
      <c r="J154" s="11" t="s">
        <v>83</v>
      </c>
    </row>
    <row r="155" spans="2:10" x14ac:dyDescent="0.25">
      <c r="B155" s="8"/>
    </row>
    <row r="156" spans="2:10" x14ac:dyDescent="0.25">
      <c r="B156" t="s">
        <v>60</v>
      </c>
    </row>
    <row r="157" spans="2:10" x14ac:dyDescent="0.25">
      <c r="B157" t="s">
        <v>58</v>
      </c>
      <c r="E157" t="s">
        <v>35</v>
      </c>
      <c r="G157" s="13">
        <v>1.4870000000000001</v>
      </c>
      <c r="H157">
        <v>26</v>
      </c>
      <c r="I157">
        <f>G157*H157</f>
        <v>38.662000000000006</v>
      </c>
    </row>
    <row r="158" spans="2:10" x14ac:dyDescent="0.25">
      <c r="B158" t="s">
        <v>89</v>
      </c>
      <c r="E158" t="s">
        <v>36</v>
      </c>
      <c r="G158" s="13">
        <v>0.55200000000000005</v>
      </c>
      <c r="H158">
        <v>6</v>
      </c>
      <c r="I158">
        <f t="shared" ref="I158:I159" si="35">G158*H158</f>
        <v>3.3120000000000003</v>
      </c>
    </row>
    <row r="159" spans="2:10" x14ac:dyDescent="0.25">
      <c r="E159" t="s">
        <v>37</v>
      </c>
      <c r="G159" s="13">
        <v>1.1000000000000001</v>
      </c>
      <c r="H159">
        <v>18</v>
      </c>
      <c r="I159">
        <f t="shared" si="35"/>
        <v>19.8</v>
      </c>
    </row>
    <row r="160" spans="2:10" x14ac:dyDescent="0.25">
      <c r="B160" s="8" t="s">
        <v>107</v>
      </c>
    </row>
    <row r="161" spans="1:10" ht="15.75" thickBot="1" x14ac:dyDescent="0.3"/>
    <row r="162" spans="1:10" ht="15.75" thickBot="1" x14ac:dyDescent="0.3">
      <c r="B162" s="4" t="s">
        <v>47</v>
      </c>
      <c r="C162" s="2"/>
      <c r="D162" s="2"/>
      <c r="E162" s="2"/>
      <c r="F162" s="2"/>
      <c r="G162" s="2"/>
      <c r="H162" s="12"/>
      <c r="I162" s="3">
        <f>SUM(I157:I159)</f>
        <v>61.774000000000001</v>
      </c>
      <c r="J162" s="11" t="s">
        <v>83</v>
      </c>
    </row>
    <row r="164" spans="1:10" x14ac:dyDescent="0.25">
      <c r="A164" t="s">
        <v>61</v>
      </c>
    </row>
    <row r="165" spans="1:10" x14ac:dyDescent="0.25">
      <c r="B165" t="s">
        <v>90</v>
      </c>
      <c r="E165" s="39" t="s">
        <v>98</v>
      </c>
      <c r="G165" s="13">
        <f t="shared" ref="G165:G172" si="36">H179</f>
        <v>1.6484999999999999</v>
      </c>
      <c r="H165">
        <v>5</v>
      </c>
      <c r="I165">
        <f>G165*H165</f>
        <v>8.2424999999999997</v>
      </c>
    </row>
    <row r="166" spans="1:10" x14ac:dyDescent="0.25">
      <c r="B166" t="s">
        <v>18</v>
      </c>
      <c r="E166" s="39"/>
      <c r="G166" s="13">
        <f t="shared" si="36"/>
        <v>12.8</v>
      </c>
      <c r="H166">
        <v>3</v>
      </c>
      <c r="I166">
        <f t="shared" ref="I166:I175" si="37">G166*H166</f>
        <v>38.400000000000006</v>
      </c>
    </row>
    <row r="167" spans="1:10" x14ac:dyDescent="0.25">
      <c r="B167" t="s">
        <v>91</v>
      </c>
      <c r="E167" s="39"/>
      <c r="G167" s="13">
        <f t="shared" si="36"/>
        <v>3.84</v>
      </c>
      <c r="H167">
        <v>5</v>
      </c>
      <c r="I167">
        <f t="shared" si="37"/>
        <v>19.2</v>
      </c>
    </row>
    <row r="168" spans="1:10" x14ac:dyDescent="0.25">
      <c r="B168" t="s">
        <v>93</v>
      </c>
      <c r="E168" s="39"/>
      <c r="G168" s="13">
        <f t="shared" si="36"/>
        <v>1.2784000000000002</v>
      </c>
      <c r="H168">
        <v>41</v>
      </c>
      <c r="I168">
        <f t="shared" si="37"/>
        <v>52.414400000000008</v>
      </c>
    </row>
    <row r="169" spans="1:10" x14ac:dyDescent="0.25">
      <c r="B169" t="s">
        <v>95</v>
      </c>
      <c r="E169" s="39"/>
      <c r="G169" s="13">
        <f t="shared" si="36"/>
        <v>35</v>
      </c>
      <c r="H169">
        <v>1</v>
      </c>
      <c r="I169">
        <f t="shared" si="37"/>
        <v>35</v>
      </c>
    </row>
    <row r="170" spans="1:10" x14ac:dyDescent="0.25">
      <c r="B170" t="s">
        <v>28</v>
      </c>
      <c r="C170" t="s">
        <v>96</v>
      </c>
      <c r="E170" s="39"/>
      <c r="G170" s="13">
        <f t="shared" si="36"/>
        <v>5.3806749999999992</v>
      </c>
      <c r="H170">
        <v>3</v>
      </c>
      <c r="I170">
        <f t="shared" si="37"/>
        <v>16.142024999999997</v>
      </c>
    </row>
    <row r="171" spans="1:10" x14ac:dyDescent="0.25">
      <c r="C171" t="s">
        <v>97</v>
      </c>
      <c r="E171" s="39"/>
      <c r="G171" s="13">
        <f t="shared" si="36"/>
        <v>0.14138999999999999</v>
      </c>
      <c r="H171">
        <v>19</v>
      </c>
      <c r="I171">
        <f t="shared" si="37"/>
        <v>2.68641</v>
      </c>
    </row>
    <row r="172" spans="1:10" x14ac:dyDescent="0.25">
      <c r="B172" t="s">
        <v>96</v>
      </c>
      <c r="E172" s="39"/>
      <c r="G172" s="13">
        <f t="shared" si="36"/>
        <v>1.571</v>
      </c>
      <c r="H172">
        <v>1</v>
      </c>
      <c r="I172">
        <f t="shared" si="37"/>
        <v>1.571</v>
      </c>
    </row>
    <row r="173" spans="1:10" x14ac:dyDescent="0.25">
      <c r="E173" s="39"/>
      <c r="G173" s="13"/>
      <c r="I173">
        <f t="shared" si="37"/>
        <v>0</v>
      </c>
    </row>
    <row r="174" spans="1:10" x14ac:dyDescent="0.25">
      <c r="B174" t="s">
        <v>92</v>
      </c>
      <c r="E174" s="39"/>
      <c r="G174" s="13">
        <f>H187</f>
        <v>1.6919999999999999</v>
      </c>
      <c r="H174">
        <v>41</v>
      </c>
      <c r="I174">
        <f t="shared" si="37"/>
        <v>69.372</v>
      </c>
    </row>
    <row r="175" spans="1:10" x14ac:dyDescent="0.25">
      <c r="B175" t="s">
        <v>94</v>
      </c>
      <c r="E175" s="39"/>
      <c r="G175" s="13">
        <f>H188</f>
        <v>120.32</v>
      </c>
      <c r="H175">
        <v>1</v>
      </c>
      <c r="I175">
        <f t="shared" si="37"/>
        <v>120.32</v>
      </c>
    </row>
    <row r="176" spans="1:10" x14ac:dyDescent="0.25">
      <c r="B176" s="8" t="s">
        <v>108</v>
      </c>
      <c r="E176" s="17"/>
      <c r="G176" s="18"/>
    </row>
    <row r="178" spans="1:11" x14ac:dyDescent="0.25">
      <c r="C178" s="16"/>
      <c r="D178" s="16"/>
      <c r="E178" s="15" t="s">
        <v>79</v>
      </c>
      <c r="F178" s="15" t="s">
        <v>80</v>
      </c>
      <c r="G178" s="15" t="s">
        <v>81</v>
      </c>
      <c r="H178" s="15" t="s">
        <v>99</v>
      </c>
    </row>
    <row r="179" spans="1:11" x14ac:dyDescent="0.25">
      <c r="C179" s="15" t="str">
        <f t="shared" ref="C179:D186" si="38">LOWER(B165)</f>
        <v>sloupy</v>
      </c>
      <c r="D179" s="15" t="str">
        <f t="shared" si="38"/>
        <v/>
      </c>
      <c r="E179" s="15" t="s">
        <v>100</v>
      </c>
      <c r="F179" s="15">
        <v>0.47099999999999997</v>
      </c>
      <c r="G179" s="15">
        <v>3.5</v>
      </c>
      <c r="H179" s="15">
        <f>F179*G179</f>
        <v>1.6484999999999999</v>
      </c>
      <c r="I179" s="8"/>
      <c r="J179" s="8"/>
      <c r="K179" s="8"/>
    </row>
    <row r="180" spans="1:11" x14ac:dyDescent="0.25">
      <c r="C180" s="15" t="str">
        <f t="shared" si="38"/>
        <v>podélníky</v>
      </c>
      <c r="D180" s="15" t="str">
        <f t="shared" si="38"/>
        <v/>
      </c>
      <c r="E180" s="15" t="s">
        <v>102</v>
      </c>
      <c r="F180" s="15">
        <v>0.5</v>
      </c>
      <c r="G180" s="15">
        <v>25.6</v>
      </c>
      <c r="H180" s="15">
        <f t="shared" ref="H180:H187" si="39">F180*G180</f>
        <v>12.8</v>
      </c>
      <c r="I180" s="8"/>
      <c r="J180" s="8"/>
      <c r="K180" s="8"/>
    </row>
    <row r="181" spans="1:11" x14ac:dyDescent="0.25">
      <c r="C181" s="15" t="str">
        <f t="shared" si="38"/>
        <v>příčníky</v>
      </c>
      <c r="D181" s="15" t="str">
        <f t="shared" si="38"/>
        <v/>
      </c>
      <c r="E181" s="15" t="s">
        <v>103</v>
      </c>
      <c r="F181" s="15">
        <v>0.76800000000000002</v>
      </c>
      <c r="G181" s="15">
        <v>5</v>
      </c>
      <c r="H181" s="15">
        <f t="shared" si="39"/>
        <v>3.84</v>
      </c>
      <c r="I181" s="8"/>
      <c r="J181" s="8"/>
      <c r="K181" s="8"/>
    </row>
    <row r="182" spans="1:11" x14ac:dyDescent="0.25">
      <c r="C182" s="15" t="str">
        <f t="shared" si="38"/>
        <v>oc. profily</v>
      </c>
      <c r="D182" s="15" t="str">
        <f t="shared" si="38"/>
        <v/>
      </c>
      <c r="E182" s="15" t="s">
        <v>104</v>
      </c>
      <c r="F182" s="15">
        <v>0.27200000000000002</v>
      </c>
      <c r="G182" s="15">
        <v>4.7</v>
      </c>
      <c r="H182" s="15">
        <f t="shared" si="39"/>
        <v>1.2784000000000002</v>
      </c>
      <c r="I182" s="8"/>
      <c r="J182" s="8"/>
      <c r="K182" s="8"/>
    </row>
    <row r="183" spans="1:11" x14ac:dyDescent="0.25">
      <c r="C183" s="15" t="str">
        <f t="shared" si="38"/>
        <v>lem střechy</v>
      </c>
      <c r="D183" s="15" t="str">
        <f t="shared" si="38"/>
        <v/>
      </c>
      <c r="E183" s="15" t="s">
        <v>105</v>
      </c>
      <c r="F183" s="15">
        <v>1</v>
      </c>
      <c r="G183" s="15">
        <v>35</v>
      </c>
      <c r="H183" s="15">
        <f t="shared" si="39"/>
        <v>35</v>
      </c>
      <c r="I183" s="8"/>
      <c r="J183" s="8"/>
      <c r="K183" s="8"/>
    </row>
    <row r="184" spans="1:11" x14ac:dyDescent="0.25">
      <c r="C184" s="15" t="str">
        <f t="shared" si="38"/>
        <v>zábradlí</v>
      </c>
      <c r="D184" s="15" t="str">
        <f t="shared" si="38"/>
        <v>madlo</v>
      </c>
      <c r="E184" s="15" t="s">
        <v>101</v>
      </c>
      <c r="F184" s="15">
        <v>0.15709999999999999</v>
      </c>
      <c r="G184" s="15">
        <v>34.25</v>
      </c>
      <c r="H184" s="15">
        <f t="shared" si="39"/>
        <v>5.3806749999999992</v>
      </c>
      <c r="I184" s="8"/>
      <c r="J184" s="8"/>
      <c r="K184" s="8"/>
    </row>
    <row r="185" spans="1:11" x14ac:dyDescent="0.25">
      <c r="C185" s="15" t="str">
        <f t="shared" si="38"/>
        <v/>
      </c>
      <c r="D185" s="15" t="str">
        <f t="shared" si="38"/>
        <v>sloupky</v>
      </c>
      <c r="E185" s="15" t="s">
        <v>101</v>
      </c>
      <c r="F185" s="15">
        <v>0.15709999999999999</v>
      </c>
      <c r="G185" s="15">
        <v>0.9</v>
      </c>
      <c r="H185" s="15">
        <f t="shared" si="39"/>
        <v>0.14138999999999999</v>
      </c>
      <c r="I185" s="8"/>
      <c r="J185" s="8"/>
      <c r="K185" s="8"/>
    </row>
    <row r="186" spans="1:11" x14ac:dyDescent="0.25">
      <c r="C186" s="15" t="str">
        <f t="shared" si="38"/>
        <v>madlo</v>
      </c>
      <c r="D186" s="15" t="str">
        <f t="shared" si="38"/>
        <v/>
      </c>
      <c r="E186" s="15" t="s">
        <v>101</v>
      </c>
      <c r="F186" s="15">
        <v>0.15709999999999999</v>
      </c>
      <c r="G186" s="15">
        <v>10</v>
      </c>
      <c r="H186" s="15">
        <f t="shared" si="39"/>
        <v>1.571</v>
      </c>
      <c r="I186" s="8"/>
      <c r="J186" s="8"/>
      <c r="K186" s="8"/>
    </row>
    <row r="187" spans="1:11" x14ac:dyDescent="0.25">
      <c r="C187" s="15" t="str">
        <f>LOWER(B174)</f>
        <v>dřev. profily</v>
      </c>
      <c r="D187" s="15" t="str">
        <f>LOWER(C174)</f>
        <v/>
      </c>
      <c r="E187" s="15" t="s">
        <v>106</v>
      </c>
      <c r="F187" s="15">
        <v>0.36</v>
      </c>
      <c r="G187" s="15">
        <v>4.7</v>
      </c>
      <c r="H187" s="15">
        <f t="shared" si="39"/>
        <v>1.6919999999999999</v>
      </c>
      <c r="I187" s="8"/>
      <c r="J187" s="8"/>
      <c r="K187" s="8"/>
    </row>
    <row r="188" spans="1:11" x14ac:dyDescent="0.25">
      <c r="C188" s="15" t="str">
        <f>LOWER(B175)</f>
        <v>podbití</v>
      </c>
      <c r="D188" s="15" t="str">
        <f>LOWER(C175)</f>
        <v/>
      </c>
      <c r="E188" s="15"/>
      <c r="F188" s="15"/>
      <c r="G188" s="15"/>
      <c r="H188" s="15">
        <v>120.32</v>
      </c>
      <c r="I188" s="8"/>
      <c r="J188" s="8"/>
      <c r="K188" s="8"/>
    </row>
    <row r="189" spans="1:11" ht="15.75" thickBot="1" x14ac:dyDescent="0.3"/>
    <row r="190" spans="1:11" ht="15.75" thickBot="1" x14ac:dyDescent="0.3">
      <c r="B190" s="4" t="s">
        <v>47</v>
      </c>
      <c r="C190" s="2"/>
      <c r="D190" s="2"/>
      <c r="E190" s="2"/>
      <c r="F190" s="2"/>
      <c r="G190" s="2"/>
      <c r="H190" s="12"/>
      <c r="I190" s="3">
        <f>SUM(I165:I175)</f>
        <v>363.34833499999996</v>
      </c>
      <c r="J190" s="11" t="s">
        <v>83</v>
      </c>
    </row>
    <row r="191" spans="1:11" ht="19.5" x14ac:dyDescent="0.3">
      <c r="A191" s="7" t="s">
        <v>117</v>
      </c>
    </row>
    <row r="193" spans="1:10" x14ac:dyDescent="0.25">
      <c r="A193" t="s">
        <v>118</v>
      </c>
      <c r="D193" t="s">
        <v>119</v>
      </c>
    </row>
    <row r="195" spans="1:10" x14ac:dyDescent="0.25">
      <c r="B195" t="s">
        <v>111</v>
      </c>
      <c r="E195" s="10" t="s">
        <v>114</v>
      </c>
      <c r="G195" s="13">
        <f>F205*G205*H205*2500</f>
        <v>9764.5</v>
      </c>
      <c r="H195">
        <v>1</v>
      </c>
      <c r="I195">
        <f>H195*G195</f>
        <v>9764.5</v>
      </c>
    </row>
    <row r="196" spans="1:10" x14ac:dyDescent="0.25">
      <c r="B196" t="s">
        <v>110</v>
      </c>
      <c r="C196" s="10" t="s">
        <v>112</v>
      </c>
      <c r="E196" s="10" t="s">
        <v>115</v>
      </c>
      <c r="G196" s="13">
        <f t="shared" ref="G196:G197" si="40">F206*G206*H206*2500</f>
        <v>14000</v>
      </c>
      <c r="H196">
        <v>26</v>
      </c>
      <c r="I196">
        <f t="shared" ref="I196:I197" si="41">H196*G196</f>
        <v>364000</v>
      </c>
    </row>
    <row r="197" spans="1:10" x14ac:dyDescent="0.25">
      <c r="B197" s="19"/>
      <c r="C197" s="10" t="s">
        <v>113</v>
      </c>
      <c r="E197" s="10" t="s">
        <v>116</v>
      </c>
      <c r="G197" s="13">
        <f t="shared" si="40"/>
        <v>5625</v>
      </c>
      <c r="H197">
        <v>6</v>
      </c>
      <c r="I197">
        <f t="shared" si="41"/>
        <v>33750</v>
      </c>
    </row>
    <row r="198" spans="1:10" x14ac:dyDescent="0.25">
      <c r="B198" s="8" t="s">
        <v>120</v>
      </c>
      <c r="C198" s="10"/>
      <c r="E198" s="10"/>
    </row>
    <row r="199" spans="1:10" ht="15.75" thickBot="1" x14ac:dyDescent="0.3"/>
    <row r="200" spans="1:10" ht="15.75" thickBot="1" x14ac:dyDescent="0.3">
      <c r="B200" s="4" t="s">
        <v>47</v>
      </c>
      <c r="C200" s="2"/>
      <c r="D200" s="2"/>
      <c r="E200" s="2"/>
      <c r="F200" s="2"/>
      <c r="G200" s="2"/>
      <c r="H200" s="40">
        <f>SUM(I195:I197)</f>
        <v>407514.5</v>
      </c>
      <c r="I200" s="41"/>
      <c r="J200" s="11" t="s">
        <v>48</v>
      </c>
    </row>
    <row r="201" spans="1:10" ht="15.75" thickBot="1" x14ac:dyDescent="0.3"/>
    <row r="202" spans="1:10" ht="15.75" thickBot="1" x14ac:dyDescent="0.3">
      <c r="B202" s="4" t="s">
        <v>121</v>
      </c>
      <c r="C202" s="2"/>
      <c r="D202" s="2"/>
      <c r="E202" s="2"/>
      <c r="F202" s="2"/>
      <c r="G202" s="2"/>
      <c r="H202" s="40">
        <f>I196+I197</f>
        <v>397750</v>
      </c>
      <c r="I202" s="41"/>
      <c r="J202" s="11" t="s">
        <v>48</v>
      </c>
    </row>
    <row r="204" spans="1:10" x14ac:dyDescent="0.25">
      <c r="C204" s="16"/>
      <c r="D204" s="15"/>
      <c r="E204" s="15"/>
      <c r="F204" s="15" t="s">
        <v>122</v>
      </c>
      <c r="G204" s="15" t="s">
        <v>81</v>
      </c>
      <c r="H204" s="15" t="s">
        <v>123</v>
      </c>
      <c r="I204" s="8"/>
    </row>
    <row r="205" spans="1:10" x14ac:dyDescent="0.25">
      <c r="C205" s="15" t="str">
        <f t="shared" ref="C205:D207" si="42">LOWER(B195)</f>
        <v>deska</v>
      </c>
      <c r="D205" s="15" t="str">
        <f t="shared" si="42"/>
        <v/>
      </c>
      <c r="E205" s="15"/>
      <c r="F205" s="15">
        <v>2.95</v>
      </c>
      <c r="G205" s="15">
        <v>3.31</v>
      </c>
      <c r="H205" s="15">
        <v>0.4</v>
      </c>
      <c r="I205" s="8"/>
    </row>
    <row r="206" spans="1:10" x14ac:dyDescent="0.25">
      <c r="C206" s="15" t="str">
        <f t="shared" si="42"/>
        <v>patky</v>
      </c>
      <c r="D206" s="15" t="str">
        <f t="shared" si="42"/>
        <v>pod vlaštovky</v>
      </c>
      <c r="E206" s="15"/>
      <c r="F206" s="15">
        <v>2</v>
      </c>
      <c r="G206" s="15">
        <v>2.8</v>
      </c>
      <c r="H206" s="15">
        <v>1</v>
      </c>
      <c r="I206" s="8"/>
    </row>
    <row r="207" spans="1:10" x14ac:dyDescent="0.25">
      <c r="C207" s="15" t="str">
        <f t="shared" si="42"/>
        <v/>
      </c>
      <c r="D207" s="15" t="str">
        <f t="shared" si="42"/>
        <v>pod hrazdy</v>
      </c>
      <c r="E207" s="15"/>
      <c r="F207" s="15">
        <v>1.5</v>
      </c>
      <c r="G207" s="15">
        <v>1.5</v>
      </c>
      <c r="H207" s="15">
        <v>1</v>
      </c>
      <c r="I207" s="8"/>
    </row>
    <row r="209" spans="1:10" x14ac:dyDescent="0.25">
      <c r="A209" t="s">
        <v>124</v>
      </c>
    </row>
    <row r="211" spans="1:10" x14ac:dyDescent="0.25">
      <c r="B211" t="s">
        <v>125</v>
      </c>
      <c r="E211" t="s">
        <v>75</v>
      </c>
      <c r="G211">
        <f>(F205+1.2)*(G205+1.2)*0.15*2400</f>
        <v>6737.94</v>
      </c>
      <c r="H211">
        <f>H195</f>
        <v>1</v>
      </c>
      <c r="I211">
        <f>G211*H211</f>
        <v>6737.94</v>
      </c>
    </row>
    <row r="212" spans="1:10" x14ac:dyDescent="0.25">
      <c r="B212" t="s">
        <v>110</v>
      </c>
      <c r="C212" s="10" t="s">
        <v>112</v>
      </c>
      <c r="E212" t="s">
        <v>126</v>
      </c>
      <c r="G212">
        <f>(F206+1.2)*(G206+1.2)*0.15*2400</f>
        <v>4608</v>
      </c>
      <c r="H212">
        <f t="shared" ref="H212:H213" si="43">H196</f>
        <v>26</v>
      </c>
      <c r="I212">
        <f t="shared" ref="I212:I213" si="44">G212*H212</f>
        <v>119808</v>
      </c>
    </row>
    <row r="213" spans="1:10" x14ac:dyDescent="0.25">
      <c r="B213" s="19"/>
      <c r="C213" s="10" t="s">
        <v>113</v>
      </c>
      <c r="E213" t="s">
        <v>75</v>
      </c>
      <c r="G213">
        <f>(F207+1.2)*(G207+1.2)*0.15*2400</f>
        <v>2624.4000000000005</v>
      </c>
      <c r="H213">
        <f t="shared" si="43"/>
        <v>6</v>
      </c>
      <c r="I213">
        <f t="shared" si="44"/>
        <v>15746.400000000003</v>
      </c>
    </row>
    <row r="214" spans="1:10" x14ac:dyDescent="0.25">
      <c r="B214" s="8" t="s">
        <v>127</v>
      </c>
    </row>
    <row r="215" spans="1:10" ht="15.75" thickBot="1" x14ac:dyDescent="0.3"/>
    <row r="216" spans="1:10" ht="15.75" thickBot="1" x14ac:dyDescent="0.3">
      <c r="B216" s="4" t="s">
        <v>47</v>
      </c>
      <c r="C216" s="2"/>
      <c r="D216" s="2"/>
      <c r="E216" s="2"/>
      <c r="F216" s="2"/>
      <c r="G216" s="2"/>
      <c r="H216" s="40">
        <f>SUM(I211:I213)</f>
        <v>142292.34</v>
      </c>
      <c r="I216" s="41"/>
      <c r="J216" s="11" t="s">
        <v>48</v>
      </c>
    </row>
    <row r="218" spans="1:10" ht="19.5" x14ac:dyDescent="0.3">
      <c r="A218" s="7" t="s">
        <v>134</v>
      </c>
    </row>
    <row r="220" spans="1:10" x14ac:dyDescent="0.25">
      <c r="A220" t="s">
        <v>135</v>
      </c>
    </row>
    <row r="221" spans="1:10" x14ac:dyDescent="0.25">
      <c r="B221" t="s">
        <v>151</v>
      </c>
      <c r="G221" s="22">
        <f>1/3*G227*(F227+F228+(F227*F228)^0.5)</f>
        <v>35.003512665009168</v>
      </c>
      <c r="H221">
        <v>1</v>
      </c>
      <c r="I221" s="1">
        <f>H221*G221</f>
        <v>35.003512665009168</v>
      </c>
      <c r="J221" t="s">
        <v>140</v>
      </c>
    </row>
    <row r="222" spans="1:10" x14ac:dyDescent="0.25">
      <c r="B222" s="8" t="s">
        <v>141</v>
      </c>
      <c r="G222" s="18"/>
    </row>
    <row r="224" spans="1:10" x14ac:dyDescent="0.25">
      <c r="C224" s="15" t="s">
        <v>139</v>
      </c>
      <c r="D224" s="15" t="s">
        <v>152</v>
      </c>
      <c r="E224" s="15" t="s">
        <v>153</v>
      </c>
      <c r="F224" s="15" t="s">
        <v>136</v>
      </c>
      <c r="G224" s="15" t="s">
        <v>138</v>
      </c>
      <c r="H224" s="15" t="s">
        <v>137</v>
      </c>
    </row>
    <row r="225" spans="1:9" x14ac:dyDescent="0.25">
      <c r="C225" s="21">
        <v>45</v>
      </c>
      <c r="D225" s="15">
        <f>F205</f>
        <v>2.95</v>
      </c>
      <c r="E225" s="15">
        <f>G205</f>
        <v>3.31</v>
      </c>
      <c r="F225" s="15">
        <v>1</v>
      </c>
      <c r="G225" s="15">
        <v>0.15</v>
      </c>
      <c r="H225" s="15">
        <v>0.6</v>
      </c>
    </row>
    <row r="226" spans="1:9" x14ac:dyDescent="0.25">
      <c r="C226" s="8"/>
      <c r="D226" s="15" t="s">
        <v>146</v>
      </c>
      <c r="E226" s="15" t="s">
        <v>147</v>
      </c>
      <c r="F226" s="15" t="s">
        <v>99</v>
      </c>
      <c r="G226" s="15" t="s">
        <v>148</v>
      </c>
      <c r="H226" s="8"/>
    </row>
    <row r="227" spans="1:9" x14ac:dyDescent="0.25">
      <c r="C227" s="15" t="s">
        <v>142</v>
      </c>
      <c r="D227" s="15">
        <f>D225+2*H225</f>
        <v>4.1500000000000004</v>
      </c>
      <c r="E227" s="15">
        <f>E225+2*H225</f>
        <v>4.51</v>
      </c>
      <c r="F227" s="15">
        <f>D227*E227</f>
        <v>18.7165</v>
      </c>
      <c r="G227" s="15">
        <f>G225+F225</f>
        <v>1.1499999999999999</v>
      </c>
      <c r="H227" s="15"/>
    </row>
    <row r="228" spans="1:9" x14ac:dyDescent="0.25">
      <c r="C228" s="15" t="s">
        <v>143</v>
      </c>
      <c r="D228" s="15">
        <f>D227+2*G227</f>
        <v>6.45</v>
      </c>
      <c r="E228" s="15">
        <f>E227+2*G227</f>
        <v>6.81</v>
      </c>
      <c r="F228" s="15">
        <f>D228*E228</f>
        <v>43.924500000000002</v>
      </c>
      <c r="G228" s="15"/>
      <c r="H228" s="15"/>
    </row>
    <row r="229" spans="1:9" x14ac:dyDescent="0.25">
      <c r="B229" s="8" t="s">
        <v>167</v>
      </c>
    </row>
    <row r="230" spans="1:9" x14ac:dyDescent="0.25">
      <c r="B230" s="8" t="s">
        <v>145</v>
      </c>
    </row>
    <row r="231" spans="1:9" x14ac:dyDescent="0.25">
      <c r="B231" s="8" t="s">
        <v>149</v>
      </c>
    </row>
    <row r="232" spans="1:9" x14ac:dyDescent="0.25">
      <c r="B232" s="8"/>
    </row>
    <row r="233" spans="1:9" x14ac:dyDescent="0.25">
      <c r="A233" t="s">
        <v>170</v>
      </c>
      <c r="B233" s="8"/>
    </row>
    <row r="234" spans="1:9" x14ac:dyDescent="0.25">
      <c r="B234" s="23" t="s">
        <v>172</v>
      </c>
      <c r="G234" s="13">
        <f>D263*E263*F263</f>
        <v>0.7649999999999999</v>
      </c>
      <c r="I234" s="27" t="s">
        <v>175</v>
      </c>
    </row>
    <row r="235" spans="1:9" x14ac:dyDescent="0.25">
      <c r="B235" t="s">
        <v>173</v>
      </c>
      <c r="G235" s="22">
        <f>G258-G234</f>
        <v>2.2195582107714751</v>
      </c>
      <c r="H235">
        <f>H212</f>
        <v>26</v>
      </c>
      <c r="I235">
        <f>H235*G235</f>
        <v>57.70851348005835</v>
      </c>
    </row>
    <row r="236" spans="1:9" x14ac:dyDescent="0.25">
      <c r="B236" s="8" t="s">
        <v>171</v>
      </c>
    </row>
    <row r="237" spans="1:9" x14ac:dyDescent="0.25">
      <c r="B237" s="8" t="s">
        <v>174</v>
      </c>
    </row>
    <row r="239" spans="1:9" x14ac:dyDescent="0.25">
      <c r="A239" t="s">
        <v>155</v>
      </c>
    </row>
    <row r="241" spans="1:10" x14ac:dyDescent="0.25">
      <c r="B241" s="23" t="s">
        <v>156</v>
      </c>
    </row>
    <row r="242" spans="1:10" x14ac:dyDescent="0.25">
      <c r="B242" s="23" t="s">
        <v>157</v>
      </c>
    </row>
    <row r="243" spans="1:10" x14ac:dyDescent="0.25">
      <c r="B243" t="s">
        <v>158</v>
      </c>
      <c r="G243">
        <f>G212/2400</f>
        <v>1.92</v>
      </c>
      <c r="H243">
        <f>H212</f>
        <v>26</v>
      </c>
      <c r="I243">
        <f>G243*H243</f>
        <v>49.92</v>
      </c>
    </row>
    <row r="245" spans="1:10" x14ac:dyDescent="0.25">
      <c r="B245" s="23" t="s">
        <v>156</v>
      </c>
    </row>
    <row r="246" spans="1:10" x14ac:dyDescent="0.25">
      <c r="B246" s="23" t="s">
        <v>157</v>
      </c>
    </row>
    <row r="247" spans="1:10" x14ac:dyDescent="0.25">
      <c r="B247" t="s">
        <v>158</v>
      </c>
      <c r="G247">
        <f>G213/2400</f>
        <v>1.0935000000000001</v>
      </c>
      <c r="H247">
        <f>H213</f>
        <v>6</v>
      </c>
      <c r="I247">
        <f>G247*H247</f>
        <v>6.5610000000000008</v>
      </c>
    </row>
    <row r="248" spans="1:10" ht="15.75" thickBot="1" x14ac:dyDescent="0.3"/>
    <row r="249" spans="1:10" ht="15.75" thickBot="1" x14ac:dyDescent="0.3">
      <c r="B249" s="4" t="s">
        <v>47</v>
      </c>
      <c r="C249" s="2"/>
      <c r="D249" s="2"/>
      <c r="E249" s="2"/>
      <c r="F249" s="2"/>
      <c r="G249" s="2"/>
      <c r="H249" s="24"/>
      <c r="I249" s="25">
        <f>I247+I243+I221+I235</f>
        <v>149.19302614506751</v>
      </c>
      <c r="J249" t="s">
        <v>140</v>
      </c>
    </row>
    <row r="251" spans="1:10" ht="19.5" x14ac:dyDescent="0.3">
      <c r="A251" s="7" t="s">
        <v>154</v>
      </c>
    </row>
    <row r="253" spans="1:10" x14ac:dyDescent="0.25">
      <c r="A253" t="s">
        <v>159</v>
      </c>
    </row>
    <row r="254" spans="1:10" x14ac:dyDescent="0.25">
      <c r="B254" t="s">
        <v>160</v>
      </c>
      <c r="E254" t="s">
        <v>75</v>
      </c>
      <c r="G254" s="1">
        <f>G221-G195/2500-G211/2400-F228*0.2</f>
        <v>19.505337665009169</v>
      </c>
      <c r="H254">
        <v>1</v>
      </c>
      <c r="I254">
        <f>H254*G254</f>
        <v>19.505337665009169</v>
      </c>
    </row>
    <row r="255" spans="1:10" x14ac:dyDescent="0.25">
      <c r="B255" s="8" t="s">
        <v>161</v>
      </c>
    </row>
    <row r="257" spans="1:10" x14ac:dyDescent="0.25">
      <c r="A257" t="s">
        <v>162</v>
      </c>
    </row>
    <row r="258" spans="1:10" x14ac:dyDescent="0.25">
      <c r="B258" t="s">
        <v>160</v>
      </c>
      <c r="E258" t="s">
        <v>126</v>
      </c>
      <c r="G258" s="22">
        <f>1/3*F263*(F265+F266+(F265*F266)^0.5)</f>
        <v>2.9845582107714748</v>
      </c>
      <c r="H258">
        <f>H243</f>
        <v>26</v>
      </c>
      <c r="I258">
        <f>G258*H258</f>
        <v>77.598513480058344</v>
      </c>
    </row>
    <row r="260" spans="1:10" x14ac:dyDescent="0.25">
      <c r="B260" s="8" t="s">
        <v>141</v>
      </c>
    </row>
    <row r="262" spans="1:10" x14ac:dyDescent="0.25">
      <c r="C262" s="15" t="s">
        <v>139</v>
      </c>
      <c r="D262" s="15" t="s">
        <v>163</v>
      </c>
      <c r="E262" s="15" t="s">
        <v>164</v>
      </c>
      <c r="F262" s="15" t="s">
        <v>165</v>
      </c>
      <c r="H262" s="15" t="s">
        <v>177</v>
      </c>
    </row>
    <row r="263" spans="1:10" x14ac:dyDescent="0.25">
      <c r="C263" s="15">
        <v>45</v>
      </c>
      <c r="D263" s="15">
        <v>1.2</v>
      </c>
      <c r="E263" s="15">
        <v>0.75</v>
      </c>
      <c r="F263" s="15">
        <v>0.85</v>
      </c>
      <c r="H263" s="15">
        <v>2.2000000000000002</v>
      </c>
    </row>
    <row r="264" spans="1:10" x14ac:dyDescent="0.25">
      <c r="D264" s="15" t="s">
        <v>146</v>
      </c>
      <c r="E264" s="15" t="s">
        <v>147</v>
      </c>
      <c r="F264" s="15" t="s">
        <v>99</v>
      </c>
      <c r="G264" s="15"/>
    </row>
    <row r="265" spans="1:10" x14ac:dyDescent="0.25">
      <c r="C265" s="15" t="s">
        <v>142</v>
      </c>
      <c r="D265" s="15">
        <f>D263</f>
        <v>1.2</v>
      </c>
      <c r="E265" s="15">
        <f>E263</f>
        <v>0.75</v>
      </c>
      <c r="F265" s="15">
        <f>D265*E265</f>
        <v>0.89999999999999991</v>
      </c>
    </row>
    <row r="266" spans="1:10" x14ac:dyDescent="0.25">
      <c r="C266" s="15" t="s">
        <v>143</v>
      </c>
      <c r="D266" s="15">
        <f>D265+2*F263</f>
        <v>2.9</v>
      </c>
      <c r="E266" s="15">
        <f>E265+2*F263</f>
        <v>2.4500000000000002</v>
      </c>
      <c r="F266" s="15">
        <f>D266*E266</f>
        <v>7.1050000000000004</v>
      </c>
    </row>
    <row r="267" spans="1:10" x14ac:dyDescent="0.25">
      <c r="B267" s="8" t="s">
        <v>150</v>
      </c>
    </row>
    <row r="268" spans="1:10" x14ac:dyDescent="0.25">
      <c r="B268" s="8" t="s">
        <v>166</v>
      </c>
    </row>
    <row r="269" spans="1:10" x14ac:dyDescent="0.25">
      <c r="B269" s="8" t="s">
        <v>144</v>
      </c>
    </row>
    <row r="270" spans="1:10" ht="15.75" thickBot="1" x14ac:dyDescent="0.3"/>
    <row r="271" spans="1:10" ht="15.75" thickBot="1" x14ac:dyDescent="0.3">
      <c r="B271" s="4" t="s">
        <v>47</v>
      </c>
      <c r="C271" s="2"/>
      <c r="D271" s="2"/>
      <c r="E271" s="2"/>
      <c r="F271" s="2"/>
      <c r="G271" s="2"/>
      <c r="H271" s="24"/>
      <c r="I271" s="25">
        <f>I254+I258</f>
        <v>97.103851145067509</v>
      </c>
      <c r="J271" t="s">
        <v>140</v>
      </c>
    </row>
    <row r="273" spans="1:10" ht="19.5" x14ac:dyDescent="0.3">
      <c r="A273" s="7" t="s">
        <v>168</v>
      </c>
    </row>
    <row r="275" spans="1:10" ht="15.75" thickBot="1" x14ac:dyDescent="0.3">
      <c r="A275" t="s">
        <v>169</v>
      </c>
      <c r="I275" s="36" t="s">
        <v>140</v>
      </c>
      <c r="J275" s="36" t="s">
        <v>48</v>
      </c>
    </row>
    <row r="276" spans="1:10" ht="15.75" thickBot="1" x14ac:dyDescent="0.3">
      <c r="B276" t="s">
        <v>169</v>
      </c>
      <c r="G276" s="13">
        <f>D263*E263*H263</f>
        <v>1.98</v>
      </c>
      <c r="H276">
        <f>H258</f>
        <v>26</v>
      </c>
      <c r="I276" s="31">
        <f>G276*H276</f>
        <v>51.48</v>
      </c>
      <c r="J276" s="31">
        <f>I276*E3</f>
        <v>123551.99999999999</v>
      </c>
    </row>
    <row r="277" spans="1:10" x14ac:dyDescent="0.25">
      <c r="B277" s="8" t="s">
        <v>176</v>
      </c>
    </row>
    <row r="279" spans="1:10" ht="15.75" thickBot="1" x14ac:dyDescent="0.3">
      <c r="A279" t="s">
        <v>256</v>
      </c>
      <c r="I279" s="36" t="s">
        <v>140</v>
      </c>
      <c r="J279" s="36" t="s">
        <v>48</v>
      </c>
    </row>
    <row r="280" spans="1:10" x14ac:dyDescent="0.25">
      <c r="B280" t="s">
        <v>52</v>
      </c>
      <c r="G280" s="38">
        <f>SUM(C288:F288)</f>
        <v>7.2014000000000002E-3</v>
      </c>
      <c r="H280">
        <v>24</v>
      </c>
      <c r="I280" s="34">
        <f>G280*H280</f>
        <v>0.1728336</v>
      </c>
      <c r="J280" s="34">
        <f>I280*7850</f>
        <v>1356.7437600000001</v>
      </c>
    </row>
    <row r="281" spans="1:10" ht="15.75" thickBot="1" x14ac:dyDescent="0.3">
      <c r="B281" t="s">
        <v>53</v>
      </c>
      <c r="G281" s="38">
        <f>SUM(C294:G294)</f>
        <v>9.5285999999999999E-3</v>
      </c>
      <c r="H281">
        <v>26</v>
      </c>
      <c r="I281" s="33">
        <f>G281*H281</f>
        <v>0.24774360000000001</v>
      </c>
      <c r="J281" s="33">
        <f>I281*7850</f>
        <v>1944.7872600000001</v>
      </c>
    </row>
    <row r="283" spans="1:10" x14ac:dyDescent="0.25">
      <c r="B283" s="43" t="s">
        <v>257</v>
      </c>
      <c r="C283" s="43"/>
      <c r="D283" s="43"/>
      <c r="E283" s="43"/>
      <c r="F283" s="43"/>
      <c r="G283" s="43"/>
      <c r="H283" s="43"/>
      <c r="I283" s="43"/>
      <c r="J283" s="43"/>
    </row>
    <row r="284" spans="1:10" x14ac:dyDescent="0.25">
      <c r="B284" s="15" t="s">
        <v>146</v>
      </c>
      <c r="C284" s="15">
        <v>270</v>
      </c>
      <c r="D284" s="15">
        <v>220</v>
      </c>
      <c r="E284" s="15">
        <v>188</v>
      </c>
      <c r="F284" s="15">
        <v>440</v>
      </c>
      <c r="G284" s="15">
        <v>0</v>
      </c>
      <c r="H284" s="15">
        <v>0</v>
      </c>
      <c r="I284" s="15">
        <v>0</v>
      </c>
      <c r="J284" s="15">
        <v>0</v>
      </c>
    </row>
    <row r="285" spans="1:10" x14ac:dyDescent="0.25">
      <c r="B285" s="15" t="s">
        <v>259</v>
      </c>
      <c r="C285" s="15">
        <v>660</v>
      </c>
      <c r="D285" s="15">
        <v>300</v>
      </c>
      <c r="E285" s="15">
        <v>300</v>
      </c>
      <c r="F285" s="15">
        <v>160</v>
      </c>
      <c r="G285" s="15">
        <v>0</v>
      </c>
      <c r="H285" s="15">
        <v>0</v>
      </c>
      <c r="I285" s="15">
        <v>0</v>
      </c>
      <c r="J285" s="15">
        <v>0</v>
      </c>
    </row>
    <row r="286" spans="1:10" x14ac:dyDescent="0.25">
      <c r="B286" s="15" t="s">
        <v>260</v>
      </c>
      <c r="C286" s="15">
        <v>25</v>
      </c>
      <c r="D286" s="15">
        <v>8</v>
      </c>
      <c r="E286" s="15">
        <v>10</v>
      </c>
      <c r="F286" s="15">
        <v>8</v>
      </c>
      <c r="G286" s="15">
        <v>0</v>
      </c>
      <c r="H286" s="15">
        <v>0</v>
      </c>
      <c r="I286" s="15">
        <v>0</v>
      </c>
      <c r="J286" s="15">
        <v>0</v>
      </c>
    </row>
    <row r="287" spans="1:10" x14ac:dyDescent="0.25">
      <c r="B287" s="15" t="s">
        <v>191</v>
      </c>
      <c r="C287" s="15">
        <v>1</v>
      </c>
      <c r="D287" s="15">
        <v>2</v>
      </c>
      <c r="E287" s="15">
        <v>1</v>
      </c>
      <c r="F287" s="15">
        <v>2</v>
      </c>
      <c r="G287" s="15">
        <v>0</v>
      </c>
      <c r="H287" s="15">
        <v>0</v>
      </c>
      <c r="I287" s="15">
        <v>0</v>
      </c>
      <c r="J287" s="15">
        <v>0</v>
      </c>
    </row>
    <row r="288" spans="1:10" x14ac:dyDescent="0.25">
      <c r="B288" s="15" t="s">
        <v>261</v>
      </c>
      <c r="C288" s="15">
        <f>C284*C285*C286*C287/1000000000</f>
        <v>4.4549999999999998E-3</v>
      </c>
      <c r="D288" s="15">
        <f t="shared" ref="D288" si="45">D284*D285*D286*D287/1000000000</f>
        <v>1.0560000000000001E-3</v>
      </c>
      <c r="E288" s="15">
        <f t="shared" ref="E288" si="46">E284*E285*E286*E287/1000000000</f>
        <v>5.6400000000000005E-4</v>
      </c>
      <c r="F288" s="15">
        <f t="shared" ref="F288" si="47">F284*F285*F286*F287/1000000000</f>
        <v>1.1264000000000001E-3</v>
      </c>
      <c r="G288" s="15">
        <f t="shared" ref="G288" si="48">G284*G285*G286*G287/1000000000</f>
        <v>0</v>
      </c>
      <c r="H288" s="15">
        <f t="shared" ref="H288" si="49">H284*H285*H286*H287/1000000000</f>
        <v>0</v>
      </c>
      <c r="I288" s="15">
        <f t="shared" ref="I288" si="50">I284*I285*I286*I287/1000000000</f>
        <v>0</v>
      </c>
      <c r="J288" s="15">
        <f t="shared" ref="J288" si="51">J284*J285*J286*J287/1000000000</f>
        <v>0</v>
      </c>
    </row>
    <row r="289" spans="1:10" x14ac:dyDescent="0.25">
      <c r="B289" s="43" t="s">
        <v>262</v>
      </c>
      <c r="C289" s="43"/>
      <c r="D289" s="43"/>
      <c r="E289" s="43"/>
      <c r="F289" s="43"/>
      <c r="G289" s="43"/>
      <c r="H289" s="43"/>
      <c r="I289" s="43"/>
      <c r="J289" s="43"/>
    </row>
    <row r="290" spans="1:10" x14ac:dyDescent="0.25">
      <c r="B290" s="15" t="s">
        <v>146</v>
      </c>
      <c r="C290" s="15">
        <v>350</v>
      </c>
      <c r="D290" s="15">
        <v>140</v>
      </c>
      <c r="E290" s="15">
        <v>386</v>
      </c>
      <c r="F290" s="15">
        <v>330</v>
      </c>
      <c r="G290" s="15">
        <v>117</v>
      </c>
      <c r="H290" s="15">
        <v>0</v>
      </c>
      <c r="I290" s="15">
        <v>0</v>
      </c>
      <c r="J290" s="15">
        <v>0</v>
      </c>
    </row>
    <row r="291" spans="1:10" x14ac:dyDescent="0.25">
      <c r="B291" s="15" t="s">
        <v>259</v>
      </c>
      <c r="C291" s="15">
        <v>660</v>
      </c>
      <c r="D291" s="15">
        <v>300</v>
      </c>
      <c r="E291" s="15">
        <v>300</v>
      </c>
      <c r="F291" s="15">
        <v>140</v>
      </c>
      <c r="G291" s="15">
        <v>140</v>
      </c>
      <c r="H291" s="15">
        <v>0</v>
      </c>
      <c r="I291" s="15">
        <v>0</v>
      </c>
      <c r="J291" s="15">
        <v>0</v>
      </c>
    </row>
    <row r="292" spans="1:10" x14ac:dyDescent="0.25">
      <c r="B292" s="15" t="s">
        <v>260</v>
      </c>
      <c r="C292" s="15">
        <v>25</v>
      </c>
      <c r="D292" s="15">
        <v>16</v>
      </c>
      <c r="E292" s="15">
        <v>10</v>
      </c>
      <c r="F292" s="15">
        <v>10</v>
      </c>
      <c r="G292" s="15">
        <v>10</v>
      </c>
      <c r="H292" s="15">
        <v>0</v>
      </c>
      <c r="I292" s="15">
        <v>0</v>
      </c>
      <c r="J292" s="15">
        <v>0</v>
      </c>
    </row>
    <row r="293" spans="1:10" x14ac:dyDescent="0.25">
      <c r="B293" s="15" t="s">
        <v>191</v>
      </c>
      <c r="C293" s="15">
        <v>1</v>
      </c>
      <c r="D293" s="15">
        <v>2</v>
      </c>
      <c r="E293" s="15">
        <v>1</v>
      </c>
      <c r="F293" s="15">
        <v>2</v>
      </c>
      <c r="G293" s="15">
        <v>2</v>
      </c>
      <c r="H293" s="15">
        <v>0</v>
      </c>
      <c r="I293" s="15">
        <v>0</v>
      </c>
      <c r="J293" s="15">
        <v>0</v>
      </c>
    </row>
    <row r="294" spans="1:10" x14ac:dyDescent="0.25">
      <c r="B294" s="15" t="s">
        <v>261</v>
      </c>
      <c r="C294" s="15">
        <f>C290*C291*C292*C293/1000000000</f>
        <v>5.7749999999999998E-3</v>
      </c>
      <c r="D294" s="15">
        <f t="shared" ref="D294:J294" si="52">D290*D291*D292*D293/1000000000</f>
        <v>1.3439999999999999E-3</v>
      </c>
      <c r="E294" s="15">
        <f t="shared" si="52"/>
        <v>1.158E-3</v>
      </c>
      <c r="F294" s="15">
        <f t="shared" si="52"/>
        <v>9.2400000000000002E-4</v>
      </c>
      <c r="G294" s="15">
        <f t="shared" si="52"/>
        <v>3.2759999999999999E-4</v>
      </c>
      <c r="H294" s="15">
        <f t="shared" si="52"/>
        <v>0</v>
      </c>
      <c r="I294" s="15">
        <f t="shared" si="52"/>
        <v>0</v>
      </c>
      <c r="J294" s="15">
        <f t="shared" si="52"/>
        <v>0</v>
      </c>
    </row>
    <row r="295" spans="1:10" x14ac:dyDescent="0.25">
      <c r="B295" s="8" t="s">
        <v>258</v>
      </c>
      <c r="C295" s="15"/>
      <c r="D295" s="15"/>
      <c r="E295" s="15"/>
      <c r="F295" s="15"/>
      <c r="G295" s="15"/>
      <c r="H295" s="15"/>
      <c r="I295" s="15"/>
    </row>
    <row r="296" spans="1:10" x14ac:dyDescent="0.25">
      <c r="B296" s="15"/>
      <c r="C296" s="15"/>
      <c r="D296" s="15"/>
      <c r="E296" s="15"/>
      <c r="F296" s="15"/>
      <c r="G296" s="15"/>
      <c r="H296" s="15"/>
      <c r="I296" s="15"/>
    </row>
    <row r="298" spans="1:10" ht="15.75" thickBot="1" x14ac:dyDescent="0.3">
      <c r="A298" t="s">
        <v>178</v>
      </c>
      <c r="I298" s="36" t="s">
        <v>140</v>
      </c>
      <c r="J298" s="36" t="s">
        <v>48</v>
      </c>
    </row>
    <row r="299" spans="1:10" x14ac:dyDescent="0.25">
      <c r="B299" t="s">
        <v>94</v>
      </c>
      <c r="E299" s="42" t="s">
        <v>188</v>
      </c>
      <c r="G299">
        <f>I305*H305</f>
        <v>52.222319999999996</v>
      </c>
      <c r="H299">
        <v>1</v>
      </c>
      <c r="I299" s="34">
        <f>G299*H299</f>
        <v>52.222319999999996</v>
      </c>
      <c r="J299" s="34">
        <f>I299*E8</f>
        <v>41777.856</v>
      </c>
    </row>
    <row r="300" spans="1:10" x14ac:dyDescent="0.25">
      <c r="B300" t="s">
        <v>179</v>
      </c>
      <c r="E300" s="42"/>
      <c r="G300">
        <f>E305*F305*D305</f>
        <v>9.7500000000000017E-2</v>
      </c>
      <c r="H300">
        <v>296</v>
      </c>
      <c r="I300" s="32">
        <f t="shared" ref="I300:I302" si="53">G300*H300</f>
        <v>28.860000000000007</v>
      </c>
      <c r="J300" s="32">
        <f>I300*E7</f>
        <v>20202.000000000004</v>
      </c>
    </row>
    <row r="301" spans="1:10" x14ac:dyDescent="0.25">
      <c r="B301" t="s">
        <v>242</v>
      </c>
      <c r="E301" s="42"/>
      <c r="G301">
        <f>I305*G305</f>
        <v>10.87965</v>
      </c>
      <c r="H301">
        <v>1</v>
      </c>
      <c r="I301" s="32">
        <f t="shared" si="53"/>
        <v>10.87965</v>
      </c>
      <c r="J301" s="32">
        <f>I301*E9</f>
        <v>13055.58</v>
      </c>
    </row>
    <row r="302" spans="1:10" ht="15.75" thickBot="1" x14ac:dyDescent="0.3">
      <c r="B302" t="s">
        <v>180</v>
      </c>
      <c r="E302" s="42"/>
      <c r="G302">
        <f>C305*0.2*0.2*0.003</f>
        <v>3.4998000000000001E-2</v>
      </c>
      <c r="H302">
        <v>1</v>
      </c>
      <c r="I302" s="33">
        <f t="shared" si="53"/>
        <v>3.4998000000000001E-2</v>
      </c>
      <c r="J302" s="33">
        <f>I302*E5</f>
        <v>274.73430000000002</v>
      </c>
    </row>
    <row r="304" spans="1:10" x14ac:dyDescent="0.25">
      <c r="B304" s="15" t="s">
        <v>189</v>
      </c>
      <c r="C304" s="15" t="s">
        <v>187</v>
      </c>
      <c r="D304" s="15" t="s">
        <v>182</v>
      </c>
      <c r="E304" s="15" t="s">
        <v>183</v>
      </c>
      <c r="F304" s="15" t="s">
        <v>184</v>
      </c>
      <c r="G304" s="15" t="s">
        <v>186</v>
      </c>
      <c r="H304" s="15" t="s">
        <v>185</v>
      </c>
      <c r="I304" s="15" t="s">
        <v>181</v>
      </c>
    </row>
    <row r="305" spans="1:10" x14ac:dyDescent="0.25">
      <c r="B305" s="15">
        <v>0.94199999999999995</v>
      </c>
      <c r="C305" s="15">
        <v>291.64999999999998</v>
      </c>
      <c r="D305" s="15">
        <v>0.1</v>
      </c>
      <c r="E305" s="15">
        <v>0.13</v>
      </c>
      <c r="F305" s="15">
        <v>7.5</v>
      </c>
      <c r="G305" s="15">
        <v>5.0000000000000001E-3</v>
      </c>
      <c r="H305" s="15">
        <v>2.4E-2</v>
      </c>
      <c r="I305" s="15">
        <v>2175.9299999999998</v>
      </c>
    </row>
    <row r="307" spans="1:10" ht="19.5" x14ac:dyDescent="0.3">
      <c r="A307" s="7" t="s">
        <v>190</v>
      </c>
    </row>
    <row r="308" spans="1:10" x14ac:dyDescent="0.25">
      <c r="A308" s="26" t="s">
        <v>245</v>
      </c>
    </row>
    <row r="309" spans="1:10" ht="15.75" thickBot="1" x14ac:dyDescent="0.3">
      <c r="F309" t="s">
        <v>237</v>
      </c>
    </row>
    <row r="310" spans="1:10" ht="15.75" thickBot="1" x14ac:dyDescent="0.3">
      <c r="B310" t="s">
        <v>192</v>
      </c>
      <c r="F310">
        <f>2*(108+108+76)</f>
        <v>584</v>
      </c>
      <c r="G310" t="s">
        <v>63</v>
      </c>
      <c r="I310" s="31">
        <f>F310</f>
        <v>584</v>
      </c>
      <c r="J310" t="s">
        <v>63</v>
      </c>
    </row>
    <row r="311" spans="1:10" ht="15.75" thickBot="1" x14ac:dyDescent="0.3">
      <c r="B311" t="s">
        <v>240</v>
      </c>
      <c r="F311">
        <f>4+4+6</f>
        <v>14</v>
      </c>
      <c r="G311" t="s">
        <v>191</v>
      </c>
      <c r="I311" s="31">
        <f>F311</f>
        <v>14</v>
      </c>
      <c r="J311" t="s">
        <v>191</v>
      </c>
    </row>
    <row r="312" spans="1:10" ht="15.75" thickBot="1" x14ac:dyDescent="0.3">
      <c r="B312" t="s">
        <v>238</v>
      </c>
      <c r="F312">
        <f>0.5*(108+108+76)</f>
        <v>146</v>
      </c>
      <c r="G312" t="s">
        <v>63</v>
      </c>
      <c r="I312" s="31">
        <f>F312</f>
        <v>146</v>
      </c>
      <c r="J312" t="s">
        <v>63</v>
      </c>
    </row>
    <row r="313" spans="1:10" ht="15.75" thickBot="1" x14ac:dyDescent="0.3">
      <c r="B313" t="s">
        <v>239</v>
      </c>
      <c r="F313">
        <f>9*3*4+5*4</f>
        <v>128</v>
      </c>
      <c r="G313" t="s">
        <v>63</v>
      </c>
      <c r="I313" s="31">
        <f>F313</f>
        <v>128</v>
      </c>
      <c r="J313" t="s">
        <v>63</v>
      </c>
    </row>
    <row r="314" spans="1:10" x14ac:dyDescent="0.25">
      <c r="B314" t="s">
        <v>246</v>
      </c>
      <c r="F314">
        <v>43.84</v>
      </c>
      <c r="G314" t="s">
        <v>63</v>
      </c>
    </row>
    <row r="315" spans="1:10" x14ac:dyDescent="0.25">
      <c r="B315" t="s">
        <v>247</v>
      </c>
      <c r="F315">
        <v>56</v>
      </c>
      <c r="G315" t="s">
        <v>191</v>
      </c>
    </row>
    <row r="316" spans="1:10" x14ac:dyDescent="0.25">
      <c r="B316" t="s">
        <v>248</v>
      </c>
      <c r="F316">
        <v>7</v>
      </c>
      <c r="G316" t="s">
        <v>191</v>
      </c>
    </row>
    <row r="317" spans="1:10" x14ac:dyDescent="0.25">
      <c r="B317" t="s">
        <v>249</v>
      </c>
      <c r="F317">
        <v>292.5</v>
      </c>
      <c r="G317" t="s">
        <v>63</v>
      </c>
    </row>
    <row r="318" spans="1:10" x14ac:dyDescent="0.25">
      <c r="B318" t="s">
        <v>250</v>
      </c>
      <c r="F318">
        <v>17</v>
      </c>
      <c r="G318" t="s">
        <v>191</v>
      </c>
    </row>
    <row r="319" spans="1:10" x14ac:dyDescent="0.25">
      <c r="B319" t="s">
        <v>251</v>
      </c>
      <c r="F319">
        <v>17</v>
      </c>
      <c r="G319" t="s">
        <v>191</v>
      </c>
    </row>
    <row r="320" spans="1:10" x14ac:dyDescent="0.25">
      <c r="B320" t="s">
        <v>252</v>
      </c>
      <c r="F320">
        <v>37.76</v>
      </c>
      <c r="G320" t="s">
        <v>63</v>
      </c>
    </row>
    <row r="321" spans="1:11" x14ac:dyDescent="0.25">
      <c r="B321" t="s">
        <v>253</v>
      </c>
      <c r="C321" t="s">
        <v>254</v>
      </c>
      <c r="F321">
        <v>22</v>
      </c>
      <c r="G321" t="s">
        <v>63</v>
      </c>
    </row>
    <row r="322" spans="1:11" x14ac:dyDescent="0.25">
      <c r="C322" t="s">
        <v>255</v>
      </c>
      <c r="F322">
        <v>18</v>
      </c>
      <c r="G322" t="s">
        <v>63</v>
      </c>
    </row>
    <row r="325" spans="1:11" x14ac:dyDescent="0.25">
      <c r="G325" s="1"/>
    </row>
    <row r="326" spans="1:11" ht="19.5" x14ac:dyDescent="0.3">
      <c r="A326" s="7" t="s">
        <v>47</v>
      </c>
    </row>
    <row r="327" spans="1:11" ht="15.75" thickBot="1" x14ac:dyDescent="0.3">
      <c r="E327" t="s">
        <v>223</v>
      </c>
      <c r="F327" t="s">
        <v>140</v>
      </c>
      <c r="G327" t="s">
        <v>63</v>
      </c>
      <c r="H327" t="s">
        <v>83</v>
      </c>
      <c r="I327" t="s">
        <v>191</v>
      </c>
    </row>
    <row r="328" spans="1:11" x14ac:dyDescent="0.25">
      <c r="A328" t="s">
        <v>0</v>
      </c>
      <c r="B328" t="s">
        <v>243</v>
      </c>
      <c r="C328" t="s">
        <v>3</v>
      </c>
      <c r="E328" s="30">
        <f>(H32+H47)/1000</f>
        <v>1.201111</v>
      </c>
      <c r="F328" s="30"/>
      <c r="G328" s="30"/>
      <c r="H328" s="30"/>
      <c r="I328" s="34"/>
    </row>
    <row r="329" spans="1:11" x14ac:dyDescent="0.25">
      <c r="B329" t="s">
        <v>243</v>
      </c>
      <c r="C329" t="s">
        <v>4</v>
      </c>
      <c r="E329" s="37">
        <f>(I32+I47)/1000</f>
        <v>36.665475000000008</v>
      </c>
      <c r="F329" s="29"/>
      <c r="G329" s="29"/>
      <c r="H329" s="29"/>
      <c r="I329" s="32"/>
      <c r="K329" s="1"/>
    </row>
    <row r="330" spans="1:11" x14ac:dyDescent="0.25">
      <c r="B330" t="s">
        <v>243</v>
      </c>
      <c r="C330" t="s">
        <v>5</v>
      </c>
      <c r="E330" s="29">
        <f>(J32+J47)/1000</f>
        <v>0.66604767999999992</v>
      </c>
      <c r="F330" s="29"/>
      <c r="G330" s="29"/>
      <c r="H330" s="29"/>
      <c r="I330" s="32"/>
    </row>
    <row r="331" spans="1:11" x14ac:dyDescent="0.25">
      <c r="B331" t="s">
        <v>243</v>
      </c>
      <c r="C331" t="s">
        <v>228</v>
      </c>
      <c r="E331" s="29">
        <f>I96/1000</f>
        <v>8.6183560000000021</v>
      </c>
      <c r="F331" s="29"/>
      <c r="G331" s="29"/>
      <c r="H331" s="29"/>
      <c r="I331" s="32"/>
    </row>
    <row r="332" spans="1:11" x14ac:dyDescent="0.25">
      <c r="B332" t="s">
        <v>235</v>
      </c>
      <c r="E332" s="29">
        <f>I88/1000</f>
        <v>37.680349366000002</v>
      </c>
      <c r="F332" s="29"/>
      <c r="G332" s="29"/>
      <c r="H332" s="29"/>
      <c r="I332" s="32"/>
    </row>
    <row r="333" spans="1:11" x14ac:dyDescent="0.25">
      <c r="B333" t="s">
        <v>38</v>
      </c>
      <c r="E333" s="29">
        <f>I54/1000</f>
        <v>19.581448000000002</v>
      </c>
      <c r="F333" s="29"/>
      <c r="G333" s="29"/>
      <c r="H333" s="29">
        <v>2155.17</v>
      </c>
      <c r="I333" s="32"/>
    </row>
    <row r="334" spans="1:11" x14ac:dyDescent="0.25">
      <c r="A334" t="s">
        <v>117</v>
      </c>
      <c r="B334" t="s">
        <v>220</v>
      </c>
      <c r="E334" s="29">
        <f>H200/1000</f>
        <v>407.5145</v>
      </c>
      <c r="F334" s="29">
        <f>E334/2.5</f>
        <v>163.00579999999999</v>
      </c>
      <c r="G334" s="29"/>
      <c r="H334" s="29"/>
      <c r="I334" s="32"/>
    </row>
    <row r="335" spans="1:11" x14ac:dyDescent="0.25">
      <c r="B335" t="s">
        <v>221</v>
      </c>
      <c r="E335" s="29">
        <f>H216/1000</f>
        <v>142.29234</v>
      </c>
      <c r="F335" s="29">
        <f>E335/2.4</f>
        <v>59.288474999999998</v>
      </c>
      <c r="G335" s="29"/>
      <c r="H335" s="29"/>
      <c r="I335" s="32"/>
    </row>
    <row r="336" spans="1:11" x14ac:dyDescent="0.25">
      <c r="A336" t="s">
        <v>154</v>
      </c>
      <c r="E336" s="29"/>
      <c r="F336" s="29">
        <f>I271</f>
        <v>97.103851145067509</v>
      </c>
      <c r="G336" s="29"/>
      <c r="H336" s="29"/>
      <c r="I336" s="32"/>
    </row>
    <row r="337" spans="1:9" x14ac:dyDescent="0.25">
      <c r="A337" t="s">
        <v>134</v>
      </c>
      <c r="E337" s="29"/>
      <c r="F337" s="29">
        <f>I249</f>
        <v>149.19302614506751</v>
      </c>
      <c r="G337" s="29"/>
      <c r="H337" s="29"/>
      <c r="I337" s="32"/>
    </row>
    <row r="338" spans="1:9" x14ac:dyDescent="0.25">
      <c r="A338" t="s">
        <v>222</v>
      </c>
      <c r="B338" t="s">
        <v>50</v>
      </c>
      <c r="E338" s="29"/>
      <c r="F338" s="32"/>
      <c r="G338" s="29">
        <f>I62</f>
        <v>40.253999999999998</v>
      </c>
      <c r="H338" s="29"/>
      <c r="I338" s="32"/>
    </row>
    <row r="339" spans="1:9" x14ac:dyDescent="0.25">
      <c r="B339" t="s">
        <v>51</v>
      </c>
      <c r="E339" s="29"/>
      <c r="F339" s="32"/>
      <c r="G339" s="29">
        <f>I69</f>
        <v>35.573999999999998</v>
      </c>
      <c r="H339" s="29"/>
      <c r="I339" s="32"/>
    </row>
    <row r="340" spans="1:9" x14ac:dyDescent="0.25">
      <c r="A340" t="s">
        <v>224</v>
      </c>
      <c r="B340" t="s">
        <v>226</v>
      </c>
      <c r="E340" s="29"/>
      <c r="F340" s="29"/>
      <c r="G340" s="29"/>
      <c r="H340" s="29">
        <f>I162</f>
        <v>61.774000000000001</v>
      </c>
      <c r="I340" s="32"/>
    </row>
    <row r="341" spans="1:9" x14ac:dyDescent="0.25">
      <c r="B341" t="s">
        <v>227</v>
      </c>
      <c r="E341" s="29"/>
      <c r="F341" s="29"/>
      <c r="G341" s="29"/>
      <c r="H341" s="29">
        <f>I154+I133</f>
        <v>2373.5909330999998</v>
      </c>
      <c r="I341" s="32"/>
    </row>
    <row r="342" spans="1:9" x14ac:dyDescent="0.25">
      <c r="A342" t="s">
        <v>225</v>
      </c>
      <c r="B342" t="s">
        <v>244</v>
      </c>
      <c r="E342" s="29"/>
      <c r="F342" s="29"/>
      <c r="G342" s="29"/>
      <c r="H342" s="29">
        <f>I190</f>
        <v>363.34833499999996</v>
      </c>
      <c r="I342" s="32"/>
    </row>
    <row r="343" spans="1:9" x14ac:dyDescent="0.25">
      <c r="A343" t="s">
        <v>236</v>
      </c>
      <c r="E343" s="29">
        <f>H202/1000</f>
        <v>397.75</v>
      </c>
      <c r="F343" s="29">
        <f>E343/2.5</f>
        <v>159.1</v>
      </c>
      <c r="G343" s="29"/>
      <c r="H343" s="29"/>
      <c r="I343" s="32"/>
    </row>
    <row r="344" spans="1:9" x14ac:dyDescent="0.25">
      <c r="A344" t="s">
        <v>168</v>
      </c>
      <c r="E344" s="29">
        <f>SUM(J276,J299,J300,J301,J302,J280:J281)/1000</f>
        <v>202.16370132</v>
      </c>
      <c r="F344" s="37">
        <f>SUM(I276,I299,I300,I301,I302,I280:I281)</f>
        <v>143.8975452</v>
      </c>
      <c r="G344" s="35"/>
      <c r="H344" s="29"/>
      <c r="I344" s="32"/>
    </row>
    <row r="345" spans="1:9" x14ac:dyDescent="0.25">
      <c r="A345" t="s">
        <v>192</v>
      </c>
      <c r="E345" s="32"/>
      <c r="F345" s="32"/>
      <c r="G345" s="32">
        <f>I310</f>
        <v>584</v>
      </c>
      <c r="H345" s="32"/>
      <c r="I345" s="32"/>
    </row>
    <row r="346" spans="1:9" x14ac:dyDescent="0.25">
      <c r="A346" t="s">
        <v>240</v>
      </c>
      <c r="E346" s="32"/>
      <c r="F346" s="32"/>
      <c r="G346" s="32"/>
      <c r="H346" s="32"/>
      <c r="I346" s="32">
        <f>I311</f>
        <v>14</v>
      </c>
    </row>
    <row r="347" spans="1:9" x14ac:dyDescent="0.25">
      <c r="A347" t="s">
        <v>238</v>
      </c>
      <c r="E347" s="32"/>
      <c r="F347" s="32"/>
      <c r="G347" s="32">
        <f>I312</f>
        <v>146</v>
      </c>
      <c r="H347" s="32"/>
      <c r="I347" s="32"/>
    </row>
    <row r="348" spans="1:9" x14ac:dyDescent="0.25">
      <c r="A348" t="s">
        <v>239</v>
      </c>
      <c r="E348" s="32"/>
      <c r="F348" s="32"/>
      <c r="G348" s="32">
        <f>I313</f>
        <v>128</v>
      </c>
      <c r="H348" s="32"/>
      <c r="I348" s="32"/>
    </row>
    <row r="349" spans="1:9" x14ac:dyDescent="0.25">
      <c r="A349" t="s">
        <v>246</v>
      </c>
      <c r="E349" s="32"/>
      <c r="F349" s="32"/>
      <c r="G349" s="32">
        <f>F314</f>
        <v>43.84</v>
      </c>
      <c r="H349" s="32"/>
      <c r="I349" s="32"/>
    </row>
    <row r="350" spans="1:9" x14ac:dyDescent="0.25">
      <c r="A350" t="s">
        <v>247</v>
      </c>
      <c r="E350" s="32"/>
      <c r="F350" s="32"/>
      <c r="G350" s="32"/>
      <c r="H350" s="32"/>
      <c r="I350" s="32">
        <f>F315</f>
        <v>56</v>
      </c>
    </row>
    <row r="351" spans="1:9" x14ac:dyDescent="0.25">
      <c r="A351" t="s">
        <v>248</v>
      </c>
      <c r="E351" s="32"/>
      <c r="F351" s="32"/>
      <c r="G351" s="32"/>
      <c r="H351" s="32"/>
      <c r="I351" s="32">
        <f>F316</f>
        <v>7</v>
      </c>
    </row>
    <row r="352" spans="1:9" x14ac:dyDescent="0.25">
      <c r="A352" t="s">
        <v>249</v>
      </c>
      <c r="E352" s="32"/>
      <c r="F352" s="32"/>
      <c r="G352" s="32">
        <f>F317</f>
        <v>292.5</v>
      </c>
      <c r="H352" s="32"/>
      <c r="I352" s="32"/>
    </row>
    <row r="353" spans="1:9" x14ac:dyDescent="0.25">
      <c r="A353" t="s">
        <v>250</v>
      </c>
      <c r="E353" s="32"/>
      <c r="F353" s="32"/>
      <c r="G353" s="32"/>
      <c r="H353" s="32"/>
      <c r="I353" s="32">
        <f>F318</f>
        <v>17</v>
      </c>
    </row>
    <row r="354" spans="1:9" x14ac:dyDescent="0.25">
      <c r="A354" t="s">
        <v>251</v>
      </c>
      <c r="E354" s="32"/>
      <c r="F354" s="32"/>
      <c r="G354" s="32"/>
      <c r="H354" s="32"/>
      <c r="I354" s="32">
        <f>F319</f>
        <v>17</v>
      </c>
    </row>
    <row r="355" spans="1:9" x14ac:dyDescent="0.25">
      <c r="A355" t="s">
        <v>252</v>
      </c>
      <c r="E355" s="32"/>
      <c r="F355" s="32"/>
      <c r="G355" s="32">
        <f>F320</f>
        <v>37.76</v>
      </c>
      <c r="H355" s="32"/>
      <c r="I355" s="32"/>
    </row>
    <row r="356" spans="1:9" x14ac:dyDescent="0.25">
      <c r="A356" t="s">
        <v>253</v>
      </c>
      <c r="B356" t="s">
        <v>254</v>
      </c>
      <c r="E356" s="32"/>
      <c r="F356" s="32"/>
      <c r="G356" s="32">
        <f>F321</f>
        <v>22</v>
      </c>
      <c r="H356" s="32"/>
      <c r="I356" s="32"/>
    </row>
    <row r="357" spans="1:9" ht="15.75" thickBot="1" x14ac:dyDescent="0.3">
      <c r="B357" t="s">
        <v>255</v>
      </c>
      <c r="E357" s="33"/>
      <c r="F357" s="33"/>
      <c r="G357" s="33">
        <f>F322</f>
        <v>18</v>
      </c>
      <c r="H357" s="33"/>
      <c r="I357" s="33"/>
    </row>
  </sheetData>
  <mergeCells count="7">
    <mergeCell ref="E165:E175"/>
    <mergeCell ref="H200:I200"/>
    <mergeCell ref="H202:I202"/>
    <mergeCell ref="H216:I216"/>
    <mergeCell ref="E299:E302"/>
    <mergeCell ref="B283:J283"/>
    <mergeCell ref="B289:J289"/>
  </mergeCells>
  <pageMargins left="0.7" right="0.7" top="0.78740157499999996" bottom="0.78740157499999996" header="0.3" footer="0.3"/>
  <pageSetup paperSize="9" scale="76" orientation="portrait" r:id="rId1"/>
  <headerFooter>
    <oddHeader>&amp;LVÝKAZ VÝMĚR
POŘÍČANY 2016-10-23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SUDOP PRAHA a.s.</dc:creator>
  <cp:lastModifiedBy> Ing.arch. David Šabata</cp:lastModifiedBy>
  <cp:lastPrinted>2016-10-23T15:05:26Z</cp:lastPrinted>
  <dcterms:created xsi:type="dcterms:W3CDTF">2016-10-23T09:52:12Z</dcterms:created>
  <dcterms:modified xsi:type="dcterms:W3CDTF">2017-04-12T08:54:33Z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d:\pw_data\pavel.vrba\</vt:lpwstr>
  </property>
</Properties>
</file>