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Rekapitulace stavby" sheetId="1" r:id="rId1"/>
    <sheet name="SO 01 - Oprava havarijníh..." sheetId="2" r:id="rId2"/>
  </sheets>
  <definedNames>
    <definedName name="_xlnm._FilterDatabase" localSheetId="1" hidden="1">'SO 01 - Oprava havarijníh...'!$C$143:$K$574</definedName>
    <definedName name="_xlnm.Print_Area" localSheetId="0">'Rekapitulace stavby'!$D$4:$AO$76,'Rekapitulace stavby'!$C$82:$AQ$96</definedName>
    <definedName name="_xlnm.Print_Area" localSheetId="1">'SO 01 - Oprava havarijníh...'!$C$4:$J$76,'SO 01 - Oprava havarijníh...'!$C$82:$J$125,'SO 01 - Oprava havarijníh...'!$C$131:$K$574</definedName>
    <definedName name="_xlnm.Print_Titles" localSheetId="0">'Rekapitulace stavby'!$92:$92</definedName>
    <definedName name="_xlnm.Print_Titles" localSheetId="1">'SO 01 - Oprava havarijníh...'!$143:$143</definedName>
  </definedNames>
  <calcPr calcId="162913"/>
</workbook>
</file>

<file path=xl/sharedStrings.xml><?xml version="1.0" encoding="utf-8"?>
<sst xmlns="http://schemas.openxmlformats.org/spreadsheetml/2006/main" count="4979" uniqueCount="994">
  <si>
    <t>Export Komplet</t>
  </si>
  <si>
    <t/>
  </si>
  <si>
    <t>2.0</t>
  </si>
  <si>
    <t>ZAMOK</t>
  </si>
  <si>
    <t>False</t>
  </si>
  <si>
    <t>{563bfdcb-c840-40b7-b461-976bdf12b427}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</si>
  <si>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</si>
  <si>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</si>
  <si>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</si>
  <si>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</si>
  <si>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</si>
  <si>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</si>
  <si>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</si>
  <si>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</si>
  <si>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65420210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</si>
  <si>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</si>
  <si>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</si>
  <si>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České Velenice ON - oprava havarijního stavu střechy</t>
  </si>
  <si>
    <t>KSO:</t>
  </si>
  <si>
    <t>CC-CZ:</t>
  </si>
  <si>
    <t>Místo:</t>
  </si>
  <si>
    <t xml:space="preserve"> </t>
  </si>
  <si>
    <t>Datum:</t>
  </si>
  <si>
    <t>19. 8. 2020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</si>
  <si>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</si>
  <si>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</si>
  <si>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</si>
  <si>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</si>
  <si>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</si>
  <si>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</si>
  <si>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</si>
  <si>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</si>
  <si>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</si>
  <si>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</si>
  <si>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</si>
  <si>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</si>
  <si>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</si>
  <si>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</si>
  <si>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</si>
  <si>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</si>
  <si>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</si>
  <si>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</si>
  <si>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</si>
  <si>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</si>
  <si>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</si>
  <si>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</si>
  <si>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</si>
  <si>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</si>
  <si>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</si>
  <si>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</si>
  <si>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</si>
  <si>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</si>
  <si>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</si>
  <si>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</si>
  <si>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</si>
  <si>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</si>
  <si>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</si>
  <si>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</si>
  <si>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</si>
  <si>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</si>
  <si>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</si>
  <si>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</si>
  <si>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</si>
  <si>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</si>
  <si>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</si>
  <si>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</si>
  <si>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</si>
  <si>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</si>
  <si>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</si>
  <si>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</si>
  <si>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</si>
  <si>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</si>
  <si>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</si>
  <si>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</si>
  <si>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</si>
  <si>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</si>
  <si>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</si>
  <si>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</si>
  <si>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</si>
  <si>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havarijního stavu střechy</t>
  </si>
  <si>
    <t>STA</t>
  </si>
  <si>
    <t>1</t>
  </si>
  <si>
    <t>{b47d175c-1df3-45b8-baf1-c1c44ccc4ab8}</t>
  </si>
  <si>
    <t>2</t>
  </si>
  <si>
    <t>KRYCÍ LIST SOUPISU PRACÍ</t>
  </si>
  <si>
    <t>Objekt:</t>
  </si>
  <si>
    <t>SO 01 - Oprava havarijního stavu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</si>
  <si>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</si>
  <si>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</si>
  <si>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</si>
  <si>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</si>
  <si>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</si>
  <si>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</si>
  <si>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</si>
  <si>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</si>
  <si>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</si>
  <si>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</si>
  <si>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</si>
  <si>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</si>
  <si>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</si>
  <si>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</si>
  <si>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</si>
  <si>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</si>
  <si>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  763 - Konstrukce suché výstavby</t>
  </si>
  <si>
    <t xml:space="preserve">    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</si>
  <si>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</si>
  <si>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</si>
  <si>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</si>
  <si>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</si>
  <si>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</si>
  <si>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</si>
  <si>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</si>
  <si>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</si>
  <si>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</si>
  <si>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</si>
  <si>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</si>
  <si>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</si>
  <si>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</si>
  <si>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</si>
  <si>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</si>
  <si>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</si>
  <si>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</si>
  <si>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</si>
  <si>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</si>
  <si>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</si>
  <si>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</si>
  <si>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</si>
  <si>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</si>
  <si>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</si>
  <si>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</si>
  <si>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</si>
  <si>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</si>
  <si>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</si>
  <si>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</si>
  <si>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</si>
  <si>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</si>
  <si>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</si>
  <si>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</si>
  <si>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</si>
  <si>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342311104</t>
  </si>
  <si>
    <t>Stěny výplňové z betonu tř. C 12/15 kamenem prokládané</t>
  </si>
  <si>
    <t>m3</t>
  </si>
  <si>
    <t>CS ÚRS 2020 02</t>
  </si>
  <si>
    <t>4</t>
  </si>
  <si>
    <t>-718490972</t>
  </si>
  <si>
    <t>P</t>
  </si>
  <si>
    <t>Poznámka k položce:
Přizdívka sloupku  z cihell, kapsy do 30 cm, s použitím suché maltové směsi</t>
  </si>
  <si>
    <t>Vodorovné konstrukce</t>
  </si>
  <si>
    <t>411321212</t>
  </si>
  <si>
    <t>Stropy deskové ze ŽB tř. C 12/15</t>
  </si>
  <si>
    <t>548935272</t>
  </si>
  <si>
    <t>Poznámka k položce:
Podbetonování zhlaví nosníků C 20/25 vč.bednění</t>
  </si>
  <si>
    <t>VV</t>
  </si>
  <si>
    <t>4*0,45*0,30*0,25</t>
  </si>
  <si>
    <t>1,60*0,45*0,25</t>
  </si>
  <si>
    <t>60*0,60*0,25</t>
  </si>
  <si>
    <t>4*0,60*0,45*0,25</t>
  </si>
  <si>
    <t>0,15*0,45*0,25</t>
  </si>
  <si>
    <t>0,30*0,60*0,25</t>
  </si>
  <si>
    <t>8*0,30*0,60*0,25</t>
  </si>
  <si>
    <t>0,60*0,45*0,25</t>
  </si>
  <si>
    <t>3*0,60*0,60*0,25</t>
  </si>
  <si>
    <t>Součet</t>
  </si>
  <si>
    <t>413232221</t>
  </si>
  <si>
    <t>Zazdívka zhlaví válcovaných nosníků v do 300 mm</t>
  </si>
  <si>
    <t>kus</t>
  </si>
  <si>
    <t>93087913</t>
  </si>
  <si>
    <t>417321414</t>
  </si>
  <si>
    <t>Ztužující pásy a věnce ze ŽB tř. C 20/25</t>
  </si>
  <si>
    <t>484519897</t>
  </si>
  <si>
    <t>"nový věnec" ((53,80+45,70+61,40)*0,25)*2</t>
  </si>
  <si>
    <t>5</t>
  </si>
  <si>
    <t>417351115</t>
  </si>
  <si>
    <t>Zřízení bednění ztužujících věnců</t>
  </si>
  <si>
    <t>m2</t>
  </si>
  <si>
    <t>-592072322</t>
  </si>
  <si>
    <t>2*117,50*0,5*2</t>
  </si>
  <si>
    <t>68,80*0,5*2</t>
  </si>
  <si>
    <t>6</t>
  </si>
  <si>
    <t>417351116</t>
  </si>
  <si>
    <t>Odstranění bednění ztužujících věnců</t>
  </si>
  <si>
    <t>901526953</t>
  </si>
  <si>
    <t>7</t>
  </si>
  <si>
    <t>417361821</t>
  </si>
  <si>
    <t>Výztuž ztužujících pásů a věnců betonářskou ocelí 10 505</t>
  </si>
  <si>
    <t>t</t>
  </si>
  <si>
    <t>-974055595</t>
  </si>
  <si>
    <t>Poznámka k položce:
Včetně distančních prvků.</t>
  </si>
  <si>
    <t>1,35*2 'Přepočtené koeficientem množství</t>
  </si>
  <si>
    <t>Úpravy povrchů, podlahy a osazování výplní</t>
  </si>
  <si>
    <t>8</t>
  </si>
  <si>
    <t>622321141</t>
  </si>
  <si>
    <t>Vápenocementová omítka štuková dvouvrstvá vnějších stěn nanášená ručně</t>
  </si>
  <si>
    <t>-516523206</t>
  </si>
  <si>
    <t>Poznámka k položce:
Začištění přední strany římsy</t>
  </si>
  <si>
    <t>9</t>
  </si>
  <si>
    <t>Ostatní konstrukce a práce, bourání</t>
  </si>
  <si>
    <t>941121112</t>
  </si>
  <si>
    <t>Montáž lešení řadového trubkového těžkého s podlahami zatížení do 300 kg/m2 š do 1,5 m v do 20 m</t>
  </si>
  <si>
    <t>274910465</t>
  </si>
  <si>
    <t>10</t>
  </si>
  <si>
    <t>941121212</t>
  </si>
  <si>
    <t>Příplatek k lešení řadovému trubkovému těžkému s podlahami š 1,5 m v 20 m za první a ZKD den použití</t>
  </si>
  <si>
    <t>-226982737</t>
  </si>
  <si>
    <t>2996</t>
  </si>
  <si>
    <t>2996*5 'Přepočtené koeficientem množství</t>
  </si>
  <si>
    <t>11</t>
  </si>
  <si>
    <t>941121812</t>
  </si>
  <si>
    <t>Demontáž lešení řadového trubkového těžkého s podlahami zatížení do 300 kg/m2 š do 1,5 m v do 20 m</t>
  </si>
  <si>
    <t>-543289004</t>
  </si>
  <si>
    <t>12</t>
  </si>
  <si>
    <t>943211111</t>
  </si>
  <si>
    <t>Montáž lešení prostorového rámového lehkého s podlahami zatížení do 200 kg/m2 v do 10 m</t>
  </si>
  <si>
    <t>-737063929</t>
  </si>
  <si>
    <t>349,666*3,00</t>
  </si>
  <si>
    <t>13</t>
  </si>
  <si>
    <t>943211211</t>
  </si>
  <si>
    <t>Příplatek k lešení prostorovému rámovému lehkému s podlahami v do 10 m za první a ZKD den použití</t>
  </si>
  <si>
    <t>-1586981162</t>
  </si>
  <si>
    <t>1048,998*15 'Přepočtené koeficientem množství</t>
  </si>
  <si>
    <t>14</t>
  </si>
  <si>
    <t>943211811</t>
  </si>
  <si>
    <t>Demontáž lešení prostorového rámového lehkého s podlahami zatížení do 200 kg/m2 v do 10 m</t>
  </si>
  <si>
    <t>-631599503</t>
  </si>
  <si>
    <t>944511111</t>
  </si>
  <si>
    <t>Montáž ochranné sítě z textilie z umělých vláken</t>
  </si>
  <si>
    <t>-270910299</t>
  </si>
  <si>
    <t>16</t>
  </si>
  <si>
    <t>944511211</t>
  </si>
  <si>
    <t>Příplatek k ochranné síti za první a ZKD den použití</t>
  </si>
  <si>
    <t>280979007</t>
  </si>
  <si>
    <t>17</t>
  </si>
  <si>
    <t>944511811</t>
  </si>
  <si>
    <t>Demontáž ochranné sítě z textilie z umělých vláken</t>
  </si>
  <si>
    <t>415475436</t>
  </si>
  <si>
    <t>18</t>
  </si>
  <si>
    <t>944121111</t>
  </si>
  <si>
    <t>Montáž ochranného zábradlí dílcového na vnějších stranách objektů odkloněného od svislice do 15°</t>
  </si>
  <si>
    <t>m</t>
  </si>
  <si>
    <t>303580945</t>
  </si>
  <si>
    <t>"po obvodu nejvyššího stropu" 269,50</t>
  </si>
  <si>
    <t>19</t>
  </si>
  <si>
    <t>949101111</t>
  </si>
  <si>
    <t>Lešení pomocné pro objekty pozemních staveb s lešeňovou podlahou v do 1,9 m zatížení do 150 kg/m2</t>
  </si>
  <si>
    <t>1257639766</t>
  </si>
  <si>
    <t>"ubourání podezdívky" 53,80+45,70+61,40</t>
  </si>
  <si>
    <t>20</t>
  </si>
  <si>
    <t>952901114</t>
  </si>
  <si>
    <t>Vyčištění budov bytové a občanské výstavby při výšce podlaží přes 4 m</t>
  </si>
  <si>
    <t>-2048953350</t>
  </si>
  <si>
    <t>962032231</t>
  </si>
  <si>
    <t>Bourání zdiva z cihel pálených nebo vápenopískových na MV nebo MVC přes 1 m3</t>
  </si>
  <si>
    <t>302005713</t>
  </si>
  <si>
    <t>"ubourání nadezdívky" (53,80+45,70+61,40)*0,25</t>
  </si>
  <si>
    <t>22</t>
  </si>
  <si>
    <t>962032631</t>
  </si>
  <si>
    <t>Bourání zdiva komínového nad střechou z cihel na MV nebo MVC</t>
  </si>
  <si>
    <t>-49907783</t>
  </si>
  <si>
    <t>"dle PD" 20</t>
  </si>
  <si>
    <t>23</t>
  </si>
  <si>
    <t>965042131</t>
  </si>
  <si>
    <t>Bourání podkladů pod dlažby nebo mazanin betonových nebo z litého asfaltu tl do 100 mm pl do 4 m2</t>
  </si>
  <si>
    <t>263183707</t>
  </si>
  <si>
    <t>"vestibul strop vč. dlažby" 19,93*13,30*0,08</t>
  </si>
  <si>
    <t>24</t>
  </si>
  <si>
    <t>965082923</t>
  </si>
  <si>
    <t>Odstranění násypů pod podlahami tl do 100 mm pl přes 2 m2</t>
  </si>
  <si>
    <t>1151084210</t>
  </si>
  <si>
    <t>"vestibul sdtrop - násyp škvára" 19,93*13,30*0,10</t>
  </si>
  <si>
    <t>25</t>
  </si>
  <si>
    <t>973031335</t>
  </si>
  <si>
    <t>Vysekání kapes ve zdivu cihelném na MV nebo MVC pl do 0,16 m2 hl do 300 mm</t>
  </si>
  <si>
    <t>-756509983</t>
  </si>
  <si>
    <t>26</t>
  </si>
  <si>
    <t>978019391</t>
  </si>
  <si>
    <t>Otlučení (osekání) vnější vápenné nebo vápenocementové omítky stupně členitosti 3 až 5 do 100%</t>
  </si>
  <si>
    <t>-379319419</t>
  </si>
  <si>
    <t>"vestibul strop" 19,93*13,30</t>
  </si>
  <si>
    <t>997</t>
  </si>
  <si>
    <t>Přesun sutě</t>
  </si>
  <si>
    <t>27</t>
  </si>
  <si>
    <t>997013213</t>
  </si>
  <si>
    <t>Vnitrostaveništní doprava suti a vybouraných hmot pro budovy v do 12 m ručně</t>
  </si>
  <si>
    <t>408529036</t>
  </si>
  <si>
    <t>28</t>
  </si>
  <si>
    <t>997013219</t>
  </si>
  <si>
    <t>Příplatek k vnitrostaveništní dopravě suti a vybouraných hmot za zvětšenou dopravu suti ZKD 10 m</t>
  </si>
  <si>
    <t>-365472108</t>
  </si>
  <si>
    <t>358,91*2</t>
  </si>
  <si>
    <t>29</t>
  </si>
  <si>
    <t>997013501</t>
  </si>
  <si>
    <t>Odvoz suti a vybouraných hmot na skládku nebo meziskládku do 1 km se složením</t>
  </si>
  <si>
    <t>-284951913</t>
  </si>
  <si>
    <t>30</t>
  </si>
  <si>
    <t>997013509</t>
  </si>
  <si>
    <t>Příplatek k odvozu suti a vybouraných hmot na skládku ZKD 1 km přes 1 km</t>
  </si>
  <si>
    <t>1622630816</t>
  </si>
  <si>
    <t>358,91*29</t>
  </si>
  <si>
    <t>31</t>
  </si>
  <si>
    <t>997013631</t>
  </si>
  <si>
    <t>Poplatek za uložení na skládce (skládkovné) stavebního odpadu směsného kód odpadu 17 09 04</t>
  </si>
  <si>
    <t>1420791672</t>
  </si>
  <si>
    <t>"suť celkem" 358,90462</t>
  </si>
  <si>
    <t>"odpočty"</t>
  </si>
  <si>
    <t>"výkup kovů" -2,52</t>
  </si>
  <si>
    <t>"asfaltové pásy" -21,9</t>
  </si>
  <si>
    <t>"dřevěný odpad" -130,58</t>
  </si>
  <si>
    <t>32</t>
  </si>
  <si>
    <t>997013645</t>
  </si>
  <si>
    <t>Poplatek za uložení na skládce (skládkovné) odpadu asfaltového bez dehtu kód odpadu 17 03 02</t>
  </si>
  <si>
    <t>-714443733</t>
  </si>
  <si>
    <t>"asfaltové pásy" 21,9</t>
  </si>
  <si>
    <t>33</t>
  </si>
  <si>
    <t>997013811</t>
  </si>
  <si>
    <t>Poplatek za uložení na skládce (skládkovné) stavebního odpadu dřevěného kód odpadu 17 02 01</t>
  </si>
  <si>
    <t>617396986</t>
  </si>
  <si>
    <t>998</t>
  </si>
  <si>
    <t>Přesun hmot</t>
  </si>
  <si>
    <t>34</t>
  </si>
  <si>
    <t>998018003</t>
  </si>
  <si>
    <t>Přesun hmot ruční pro budovy v do 24 m</t>
  </si>
  <si>
    <t>-1256072087</t>
  </si>
  <si>
    <t>PSV</t>
  </si>
  <si>
    <t>Práce a dodávky PSV</t>
  </si>
  <si>
    <t>712</t>
  </si>
  <si>
    <t>Povlakové krytiny</t>
  </si>
  <si>
    <t>35</t>
  </si>
  <si>
    <t>712600832</t>
  </si>
  <si>
    <t>Odstranění povlakové krytiny střech přes 30° dvouvrstvé</t>
  </si>
  <si>
    <t>-1207621637</t>
  </si>
  <si>
    <t>713</t>
  </si>
  <si>
    <t>Izolace tepelné</t>
  </si>
  <si>
    <t>36</t>
  </si>
  <si>
    <t>713133831</t>
  </si>
  <si>
    <t>Demontáž izolace tepelné vkládané do C-kazet překrývající zámky kazet budov v do 24 m</t>
  </si>
  <si>
    <t>-397653828</t>
  </si>
  <si>
    <t>762</t>
  </si>
  <si>
    <t>Konstrukce tesařské</t>
  </si>
  <si>
    <t>37</t>
  </si>
  <si>
    <t>762083111</t>
  </si>
  <si>
    <t>Impregnace řeziva proti dřevokaznému hmyzu a houbám máčením třída ohrožení 1 a 2</t>
  </si>
  <si>
    <t>995923346</t>
  </si>
  <si>
    <t>"Hranoly" 12,386+45,827+2,724+14,629+2,102+9,357</t>
  </si>
  <si>
    <t>"Latě" 16,0527</t>
  </si>
  <si>
    <t>"Kontralatě" 5,7816</t>
  </si>
  <si>
    <t>38</t>
  </si>
  <si>
    <t>762331811</t>
  </si>
  <si>
    <t>Demontáž vázaných kcí krovů z hranolů průřezové plochy do 120 cm2</t>
  </si>
  <si>
    <t>-1594013313</t>
  </si>
  <si>
    <t>"dle PD" 2190,00*2,05</t>
  </si>
  <si>
    <t>39</t>
  </si>
  <si>
    <t>762331812</t>
  </si>
  <si>
    <t>Demontáž vázaných kcí krovů z hranolů průřezové plochy do 224 cm2</t>
  </si>
  <si>
    <t>214341805</t>
  </si>
  <si>
    <t>"dle PD"2190,00*0,42</t>
  </si>
  <si>
    <t>40</t>
  </si>
  <si>
    <t>762331813</t>
  </si>
  <si>
    <t>Demontáž vázaných kcí krovů z hranolů průřezové plochy do 288 cm2</t>
  </si>
  <si>
    <t>-1067469186</t>
  </si>
  <si>
    <t>"dle PD" 2190,00*0,50</t>
  </si>
  <si>
    <t>41</t>
  </si>
  <si>
    <t>762332131</t>
  </si>
  <si>
    <t>Montáž vázaných kcí krovů pravidelných z hraněného řeziva průřezové plochy do 120 cm2</t>
  </si>
  <si>
    <t>-1161338089</t>
  </si>
  <si>
    <t>"60/160" 5,76*9</t>
  </si>
  <si>
    <t>5,92*134</t>
  </si>
  <si>
    <t>6,82*20</t>
  </si>
  <si>
    <t>5,81*14</t>
  </si>
  <si>
    <t>"120/100" 4,35+6,75+6,60+11,15+17,10</t>
  </si>
  <si>
    <t>3,65*2</t>
  </si>
  <si>
    <t>11,60*3</t>
  </si>
  <si>
    <t>42</t>
  </si>
  <si>
    <t>M</t>
  </si>
  <si>
    <t>60512125</t>
  </si>
  <si>
    <t>hranol stavební řezivo průřezu do 120cm2 do dl 6m</t>
  </si>
  <si>
    <t>481049007</t>
  </si>
  <si>
    <t>"Začátek provozního součtu"</t>
  </si>
  <si>
    <t>"60/160" (5,76*9)+(5,92*134)+(6,82*20)+(5,81*14)</t>
  </si>
  <si>
    <t>"Konec provozního součtu"</t>
  </si>
  <si>
    <t>1062,860*0,06*0,16*1,10</t>
  </si>
  <si>
    <t>"začátek provozního součtu"</t>
  </si>
  <si>
    <t>"120/100" (4,35+6,75+6,60+11,15+17,10)+(3,65*2)+(11,60*3)</t>
  </si>
  <si>
    <t>88,050*0,12*0,10*1,10</t>
  </si>
  <si>
    <t>"Součet" 11,224+1,162</t>
  </si>
  <si>
    <t>43</t>
  </si>
  <si>
    <t>762332132</t>
  </si>
  <si>
    <t>Montáž vázaných kcí krovů pravidelných z hraněného řeziva průřezové plochy do 224 cm2</t>
  </si>
  <si>
    <t>-577115187</t>
  </si>
  <si>
    <t>"80/180" 42,00+17,80+20,25+7,50+18,15</t>
  </si>
  <si>
    <t>45,50*3</t>
  </si>
  <si>
    <t>7,62*7</t>
  </si>
  <si>
    <t>6,00*2</t>
  </si>
  <si>
    <t>2,50+17,00+2,50+1,00+1,00+0,70</t>
  </si>
  <si>
    <t>3,90*2</t>
  </si>
  <si>
    <t>19,50+15,30+3,25</t>
  </si>
  <si>
    <t>19,75*2</t>
  </si>
  <si>
    <t>7,67*7</t>
  </si>
  <si>
    <t>3,80*3</t>
  </si>
  <si>
    <t xml:space="preserve">"80/200" 8,45*127+28,50+21,50 </t>
  </si>
  <si>
    <t>17,20*2</t>
  </si>
  <si>
    <t>26,40*2</t>
  </si>
  <si>
    <t>16,50*2</t>
  </si>
  <si>
    <t>19,25*2</t>
  </si>
  <si>
    <t>71,40*2</t>
  </si>
  <si>
    <t>28,80*4</t>
  </si>
  <si>
    <t>8,62*16</t>
  </si>
  <si>
    <t>17,00*2</t>
  </si>
  <si>
    <t>2,00*2</t>
  </si>
  <si>
    <t>1,20*2</t>
  </si>
  <si>
    <t>"100/200" 4,40*2</t>
  </si>
  <si>
    <t>3,80</t>
  </si>
  <si>
    <t>"120/120" 6,40*2</t>
  </si>
  <si>
    <t>6,80</t>
  </si>
  <si>
    <t>1,40*82</t>
  </si>
  <si>
    <t>"140/120" 32,80+28,65+32,65+29,00</t>
  </si>
  <si>
    <t>5,95*2</t>
  </si>
  <si>
    <t>4,85*2</t>
  </si>
  <si>
    <t>"140/140" 20,65*2</t>
  </si>
  <si>
    <t>13,60*2</t>
  </si>
  <si>
    <t>3,49*5</t>
  </si>
  <si>
    <t>3,10*8</t>
  </si>
  <si>
    <t>2,80*2</t>
  </si>
  <si>
    <t>2,73*6</t>
  </si>
  <si>
    <t>44</t>
  </si>
  <si>
    <t>60512132</t>
  </si>
  <si>
    <t>hranol stavební řezivo průřezu do 224cm2 přes dl 8m</t>
  </si>
  <si>
    <t>1140455547</t>
  </si>
  <si>
    <t>"80/180" (42,0+17,8+20,25+7,5+18,15)+(45,5*3)+(7,62*7)+(6,0*2)+(2,5+17,0+2,5+1,0+1,0+0,7)+(3,9*2)+(19,5+15,3+3,25)+(19,75*2)+(7,67*7)+(3,8*3)</t>
  </si>
  <si>
    <t>482,63*0,08*0,18*1,10</t>
  </si>
  <si>
    <t xml:space="preserve">"Začátek provozního součtu" </t>
  </si>
  <si>
    <t>"80/200" (8,45*127+28,5+21,5)+(17,2*2)+(26,4*2)+(16,5*2)+(19,25*2)+(71,4*2)+(28,8*4)+(8,62*16)+(17,0*2)+(2,0*2)+(1,2*2)</t>
  </si>
  <si>
    <t>1718,170*0,08*0,20*1,10</t>
  </si>
  <si>
    <t>"100/200" (4,4*2)+3,8</t>
  </si>
  <si>
    <t>12,60*0,10*0,20*1,10</t>
  </si>
  <si>
    <t>"120/120" (6,4*2)+6,8+(1,4*82)</t>
  </si>
  <si>
    <t>134,40*0,12*0,12*1,10</t>
  </si>
  <si>
    <t>"140/120" (32,8+28,65+32,65+29,0)+(5,95*2)+(4,85*2)</t>
  </si>
  <si>
    <t>144,7*0,14*0,12*1,10</t>
  </si>
  <si>
    <t>"140/140" (20,65*2)+(13,6*2)+(3,49*5)+(3,1*8)+(2,8*2)+(2,73*6)</t>
  </si>
  <si>
    <t>132,73*0,14*0,14*1,10</t>
  </si>
  <si>
    <t>"Součet" 7,645+30,24+0,277+2,129+2,674+2,862</t>
  </si>
  <si>
    <t>45</t>
  </si>
  <si>
    <t>762332133</t>
  </si>
  <si>
    <t>Montáž vázaných kcí krovů pravidelných z hraněného řeziva průřezové plochy do 288 cm2</t>
  </si>
  <si>
    <t>2034584846</t>
  </si>
  <si>
    <t>"140/200" 2,73*8</t>
  </si>
  <si>
    <t>2,93*21</t>
  </si>
  <si>
    <t>2,54*2</t>
  </si>
  <si>
    <t>46</t>
  </si>
  <si>
    <t>60512135</t>
  </si>
  <si>
    <t>hranol stavební řezivo průřezu do 288cm2 do dl 6m</t>
  </si>
  <si>
    <t>217153646</t>
  </si>
  <si>
    <t>"140/200" (2,73*8)+(2,93*21)+(2,54*2)</t>
  </si>
  <si>
    <t>88,45*0,14*0,20*1,10</t>
  </si>
  <si>
    <t>"100/200" (4,55*52)+(3,7*51)</t>
  </si>
  <si>
    <t>425,3*0,10*0,20*1,10</t>
  </si>
  <si>
    <t>"Součet"  2,724+9,357</t>
  </si>
  <si>
    <t>47</t>
  </si>
  <si>
    <t>762332134</t>
  </si>
  <si>
    <t>Montáž vázaných kcí krovů pravidelných z hraněného řeziva průřezové plochy do 450 cm2</t>
  </si>
  <si>
    <t>-516430022</t>
  </si>
  <si>
    <t>"140/240" 10,05*8</t>
  </si>
  <si>
    <t>8,90*2</t>
  </si>
  <si>
    <t>11,40*4</t>
  </si>
  <si>
    <t>7,60*4</t>
  </si>
  <si>
    <t>8,40*2</t>
  </si>
  <si>
    <t>27,05+26,30+3,08+4,32+31,55+19,55+6,40+3,30</t>
  </si>
  <si>
    <t>10,75*2</t>
  </si>
  <si>
    <t>4,74*2</t>
  </si>
  <si>
    <t>11,34*2</t>
  </si>
  <si>
    <t>4,38*2</t>
  </si>
  <si>
    <t>10,42*2</t>
  </si>
  <si>
    <t>"Lepené dřevo"</t>
  </si>
  <si>
    <t>"160/320" 10,65+10,57+5,25*2+5,60</t>
  </si>
  <si>
    <t>48</t>
  </si>
  <si>
    <t>60512140</t>
  </si>
  <si>
    <t>hranol stavební řezivo průřezu do 450cm2 do dl 6m</t>
  </si>
  <si>
    <t>1971423676</t>
  </si>
  <si>
    <t>"140/240" (10,05*8)+(8,9*2)+(11,4*4)+(7,6*4)+(8,4*2)+(27,05+26,3+3,08+4,32+31,55+19,55+6,4+3,3)+(10,75*2)+(4,74*2)+(11,34*2)+(4,38*2)+(10,42*2)</t>
  </si>
  <si>
    <t>395,810*0,14*0,24*1,1</t>
  </si>
  <si>
    <t>49</t>
  </si>
  <si>
    <t>61223110</t>
  </si>
  <si>
    <t>hranol konstrukční BSH vrstvený lepený nepohledový</t>
  </si>
  <si>
    <t>1976832552</t>
  </si>
  <si>
    <t>"160/320" 10,65+10,57+5,25*2+5,6</t>
  </si>
  <si>
    <t>37,320*0,16*0,32*1,10</t>
  </si>
  <si>
    <t>50</t>
  </si>
  <si>
    <t>762341821</t>
  </si>
  <si>
    <t>Demontáž bednění střech z fošen</t>
  </si>
  <si>
    <t>1345015712</t>
  </si>
  <si>
    <t>51</t>
  </si>
  <si>
    <t>762342214</t>
  </si>
  <si>
    <t>Montáž laťování na střechách jednoduchých sklonu do 60° osové vzdálenosti do 360 mm</t>
  </si>
  <si>
    <t>-2116643522</t>
  </si>
  <si>
    <t>52</t>
  </si>
  <si>
    <t>60514106</t>
  </si>
  <si>
    <t>řezivo jehličnaté lať pevnostní třída S10-13 průřez 40x60mm</t>
  </si>
  <si>
    <t>-99388885</t>
  </si>
  <si>
    <t>"latě 60/40" 2290,0*0,00733</t>
  </si>
  <si>
    <t>"kontralatě 40/60" 2290,0*0,00264</t>
  </si>
  <si>
    <t>53</t>
  </si>
  <si>
    <t>762342812</t>
  </si>
  <si>
    <t>Demontáž laťování střech z latí osové vzdálenosti do 0,50 m</t>
  </si>
  <si>
    <t>-1644980817</t>
  </si>
  <si>
    <t>54</t>
  </si>
  <si>
    <t>762395000</t>
  </si>
  <si>
    <t>Spojovací prostředky krovů, bednění, laťování, nadstřešních konstrukcí</t>
  </si>
  <si>
    <t>1848874767</t>
  </si>
  <si>
    <t>"Hranoly" 12,386+45,827+2,724+14,629+9,357</t>
  </si>
  <si>
    <t>"Lepený hranol" 2,102</t>
  </si>
  <si>
    <t>"latě 40/60" 2290,0*0,00733</t>
  </si>
  <si>
    <t>55</t>
  </si>
  <si>
    <t>762511177</t>
  </si>
  <si>
    <t>Podlahové kce podkladové dvouvrstvé z cementotřískových desek tl 2x16 mm na sraz šroubovaných</t>
  </si>
  <si>
    <t>-867034976</t>
  </si>
  <si>
    <t>"Zastropení schodiště" 3,425*3,95</t>
  </si>
  <si>
    <t>3,00*3,95</t>
  </si>
  <si>
    <t>2,60*3,95</t>
  </si>
  <si>
    <t>"Vestibul strop" 19,93*13,30</t>
  </si>
  <si>
    <t>56</t>
  </si>
  <si>
    <t>762595001</t>
  </si>
  <si>
    <t>Spojovací prostředky pro položení dřevěných podlah a zakrytí kanálů</t>
  </si>
  <si>
    <t>1678844647</t>
  </si>
  <si>
    <t>57</t>
  </si>
  <si>
    <t>762711840</t>
  </si>
  <si>
    <t>Demontáž prostorových vázaných kcí z hraněného řeziva průřezové plochy do 450 cm2</t>
  </si>
  <si>
    <t>-1113570943</t>
  </si>
  <si>
    <t>"vestibul strop" 25*13,90</t>
  </si>
  <si>
    <t>58</t>
  </si>
  <si>
    <t>762811811</t>
  </si>
  <si>
    <t>Demontáž záklopů stropů z hrubých prken tl do 32 mm</t>
  </si>
  <si>
    <t>780867569</t>
  </si>
  <si>
    <t>59</t>
  </si>
  <si>
    <t>762822120</t>
  </si>
  <si>
    <t>Montáž stropního trámu z hraněného řeziva průřezové plochy do 288 cm2 s výměnami</t>
  </si>
  <si>
    <t>-695136135</t>
  </si>
  <si>
    <t>"100/200" 4,55*52</t>
  </si>
  <si>
    <t>3,70*51</t>
  </si>
  <si>
    <t>60</t>
  </si>
  <si>
    <t>998762103</t>
  </si>
  <si>
    <t>Přesun hmot tonážní pro kce tesařské v objektech v do 24 m</t>
  </si>
  <si>
    <t>-753717232</t>
  </si>
  <si>
    <t>763</t>
  </si>
  <si>
    <t>Konstrukce suché výstavby</t>
  </si>
  <si>
    <t>61</t>
  </si>
  <si>
    <t>763131751</t>
  </si>
  <si>
    <t>Montáž parotěsné zábrany do SDK podhledu</t>
  </si>
  <si>
    <t>1089055080</t>
  </si>
  <si>
    <t>6,433+30,664+47,499+265,069</t>
  </si>
  <si>
    <t>62</t>
  </si>
  <si>
    <t>28329276</t>
  </si>
  <si>
    <t>fólie PE vyztužená pro parotěsnou vrstvu (reakce na oheň - třída E) 140g/m2</t>
  </si>
  <si>
    <t>-903324540</t>
  </si>
  <si>
    <t>349,665*1,1 "Přepočtené koeficientem množství</t>
  </si>
  <si>
    <t>63</t>
  </si>
  <si>
    <t>763161710</t>
  </si>
  <si>
    <t>SDK podkroví deska 1xA 12,5 bez TI REI 15 dvouvrstvá spodní kce profil CD+UD na krokvových závěsech</t>
  </si>
  <si>
    <t>-999215588</t>
  </si>
  <si>
    <t>64</t>
  </si>
  <si>
    <t>ISV.8592248000772</t>
  </si>
  <si>
    <t>Isover UNI 80mm, λD = 0,035 (W·m-1·K-1),1200x600x80mm, univerzální izolace z čedičových vláken, vhodná zejména mezi a pod krokve.</t>
  </si>
  <si>
    <t>1625110665</t>
  </si>
  <si>
    <t>Poznámka k položce:
Univerzální kamenná izolace v deskách je určena pro zateplení šikmých střech, větraných fasád, dřevostaveb, stropů či podhledů.</t>
  </si>
  <si>
    <t>356,658</t>
  </si>
  <si>
    <t>65</t>
  </si>
  <si>
    <t>ISV.8592248000901</t>
  </si>
  <si>
    <t>Isover UNI 160mm, λD = 0,035 (W·m-1·K-1),1200x600x160mm, univerzální izolace z čedičových vláken, vhodná zejména mezi a pod krokve.</t>
  </si>
  <si>
    <t>-596886323</t>
  </si>
  <si>
    <t>6,433*1,02</t>
  </si>
  <si>
    <t>30,664*1,02</t>
  </si>
  <si>
    <t>265,069*1,02</t>
  </si>
  <si>
    <t>47,499*1,02</t>
  </si>
  <si>
    <t>66</t>
  </si>
  <si>
    <t>763161721</t>
  </si>
  <si>
    <t>SDK podkroví deska 1xDF 12,5 bez TI REI 15 dvouvrstvá spodní kce profil CD+UD na krokvových závěsech</t>
  </si>
  <si>
    <t>-1378962720</t>
  </si>
  <si>
    <t>"zastropení schodiště" 3,425*0,535</t>
  </si>
  <si>
    <t>3,00*0,535</t>
  </si>
  <si>
    <t>2,60*0,535</t>
  </si>
  <si>
    <t>Mezisoučet</t>
  </si>
  <si>
    <t>"zastropení schodiště" 3,425*2,55</t>
  </si>
  <si>
    <t>3,00*2,55</t>
  </si>
  <si>
    <t>2,60*2,55</t>
  </si>
  <si>
    <t>"zastropení schodiště" 3,425*3,95</t>
  </si>
  <si>
    <t>67</t>
  </si>
  <si>
    <t>763161791</t>
  </si>
  <si>
    <t>Příplatek k cenám podkroví za dalších 10 mm tepelné izolace</t>
  </si>
  <si>
    <t>962897409</t>
  </si>
  <si>
    <t>68</t>
  </si>
  <si>
    <t>998763303</t>
  </si>
  <si>
    <t>Přesun hmot tonážní pro sádrokartonové konstrukce v objektech v do 24 m</t>
  </si>
  <si>
    <t>1540311050</t>
  </si>
  <si>
    <t>764</t>
  </si>
  <si>
    <t>Konstrukce klempířské</t>
  </si>
  <si>
    <t>69</t>
  </si>
  <si>
    <t>764001811</t>
  </si>
  <si>
    <t>Demontáž dilatační lišty do suti</t>
  </si>
  <si>
    <t>-1482809777</t>
  </si>
  <si>
    <t>3*16,00</t>
  </si>
  <si>
    <t>70</t>
  </si>
  <si>
    <t>764002811</t>
  </si>
  <si>
    <t>Demontáž okapového plechu do suti v krytině povlakové</t>
  </si>
  <si>
    <t>-243802940</t>
  </si>
  <si>
    <t>71</t>
  </si>
  <si>
    <t>764002821</t>
  </si>
  <si>
    <t>Demontáž střešního výlezu do suti</t>
  </si>
  <si>
    <t>-1881228008</t>
  </si>
  <si>
    <t>72</t>
  </si>
  <si>
    <t>764002841</t>
  </si>
  <si>
    <t>Demontáž oplechování horních ploch zdí a nadezdívek do suti</t>
  </si>
  <si>
    <t>881374749</t>
  </si>
  <si>
    <t>73</t>
  </si>
  <si>
    <t>764002881</t>
  </si>
  <si>
    <t>Demontáž lemování střešních prostupů do suti</t>
  </si>
  <si>
    <t>850334280</t>
  </si>
  <si>
    <t>74</t>
  </si>
  <si>
    <t>764004801</t>
  </si>
  <si>
    <t>Demontáž podokapního žlabu do suti</t>
  </si>
  <si>
    <t>-880993218</t>
  </si>
  <si>
    <t>75</t>
  </si>
  <si>
    <t>764101143</t>
  </si>
  <si>
    <t>Montáž krytiny střechy rovné z taškových tabulí sklonu do 60°</t>
  </si>
  <si>
    <t>-1999601422</t>
  </si>
  <si>
    <t>76</t>
  </si>
  <si>
    <t>55350262</t>
  </si>
  <si>
    <t>tabule plechová z Pz tl 0,5mm s povrchovou úpravou</t>
  </si>
  <si>
    <t>-1387988752</t>
  </si>
  <si>
    <t>Poznámka k položce:
tabule plechová z Pz tl 0,5mm s povrchovou úpravou - plechová profilovaná krytina SATJAN Grande RAL 3020</t>
  </si>
  <si>
    <t>77</t>
  </si>
  <si>
    <t>998764103</t>
  </si>
  <si>
    <t>Přesun hmot tonážní pro konstrukce klempířské v objektech v do 24 m</t>
  </si>
  <si>
    <t>112693561</t>
  </si>
  <si>
    <t>78</t>
  </si>
  <si>
    <t>764214608</t>
  </si>
  <si>
    <t>Oplechování horních ploch a atik bez rohů z Pz s povrch úpravou mechanicky kotvené rš 750 mm</t>
  </si>
  <si>
    <t>736039865</t>
  </si>
  <si>
    <t>79</t>
  </si>
  <si>
    <t>764518622</t>
  </si>
  <si>
    <t>Svody kruhové včetně objímek, kolen, odskoků z Pz s povrchovou úpravou průměru 100 mm</t>
  </si>
  <si>
    <t>1999197401</t>
  </si>
  <si>
    <t>80</t>
  </si>
  <si>
    <t>765191013</t>
  </si>
  <si>
    <t>Montáž pojistné hydroizolační nebo parotěsné fólie kladené přes 20° volně na bednění nebo tepelnou izolaci</t>
  </si>
  <si>
    <t>670579186</t>
  </si>
  <si>
    <t>30,664+47,499</t>
  </si>
  <si>
    <t>81</t>
  </si>
  <si>
    <t>764212606</t>
  </si>
  <si>
    <t>Oplechování úžlabí z Pz s povrchovou úpravou rš 500 mm</t>
  </si>
  <si>
    <t>1064264966</t>
  </si>
  <si>
    <t>82</t>
  </si>
  <si>
    <t>764314611</t>
  </si>
  <si>
    <t>Lemování prostupů střech s krytinou prejzovou nebo vlnitou bez lišty z Pz s povrchovou úpravou</t>
  </si>
  <si>
    <t>1009547566</t>
  </si>
  <si>
    <t>83</t>
  </si>
  <si>
    <t>764511602</t>
  </si>
  <si>
    <t>Žlab podokapní půlkruhový z Pz s povrchovou úpravou rš 330 mm</t>
  </si>
  <si>
    <t>357024376</t>
  </si>
  <si>
    <t>84</t>
  </si>
  <si>
    <t>764511642</t>
  </si>
  <si>
    <t>Kotlík oválný (trychtýřový) pro podokapní žlaby z Pz s povrchovou úpravou 330/100 mm</t>
  </si>
  <si>
    <t>-305490265</t>
  </si>
  <si>
    <t>765</t>
  </si>
  <si>
    <t>Krytina skládaná</t>
  </si>
  <si>
    <t>85</t>
  </si>
  <si>
    <t>28329322</t>
  </si>
  <si>
    <t>fólie kontaktní difuzně propustná pro doplňkovou hydroizolační vrstvu, čtyřvrstvá mikroporézní PP 160g/m2</t>
  </si>
  <si>
    <t>655645867</t>
  </si>
  <si>
    <t>78,163*1,1 "Přepočtené koeficientem množství</t>
  </si>
  <si>
    <t>86</t>
  </si>
  <si>
    <t>765191021</t>
  </si>
  <si>
    <t>Montáž pojistné hydroizolační nebo parotěsné fólie kladené ve sklonu přes 20° s lepenými spoji na krokve</t>
  </si>
  <si>
    <t>-318835645</t>
  </si>
  <si>
    <t>87</t>
  </si>
  <si>
    <t>28329036</t>
  </si>
  <si>
    <t>fólie kontaktní difuzně propustná pro doplňkovou hydroizolační vrstvu, třívrstvá mikroporézní PP 150g/m2 s integrovanou samolepící páskou</t>
  </si>
  <si>
    <t>-561825105</t>
  </si>
  <si>
    <t>88</t>
  </si>
  <si>
    <t>765192001</t>
  </si>
  <si>
    <t>Nouzové (provizorní) zakrytí střechy plachtou</t>
  </si>
  <si>
    <t>1663077397</t>
  </si>
  <si>
    <t>"zakrytí rozpracovaných tesařských konstrukcí" (15*20)*7</t>
  </si>
  <si>
    <t>89</t>
  </si>
  <si>
    <t>998765103</t>
  </si>
  <si>
    <t>Přesun hmot tonážní pro krytiny skládané v objektech v do 24 m</t>
  </si>
  <si>
    <t>-911162868</t>
  </si>
  <si>
    <t>766</t>
  </si>
  <si>
    <t>Konstrukce truhlářské</t>
  </si>
  <si>
    <t>90</t>
  </si>
  <si>
    <t>766671004</t>
  </si>
  <si>
    <t>Montáž střešního okna do krytiny ploché 78 x 118 cm</t>
  </si>
  <si>
    <t>-1863095847</t>
  </si>
  <si>
    <t>"OK/28" 27</t>
  </si>
  <si>
    <t>"OK/31" 2</t>
  </si>
  <si>
    <t>91</t>
  </si>
  <si>
    <t>61124515</t>
  </si>
  <si>
    <t>okno střešní dřevěné kyvné, izolační trojsklo 78x98cm, Uw=1,0W/m2K Al oplechování</t>
  </si>
  <si>
    <t>-1146241349</t>
  </si>
  <si>
    <t>92</t>
  </si>
  <si>
    <t>R61124515</t>
  </si>
  <si>
    <t>okno střešní dřevěné otevírání do boku, 78x98 cm</t>
  </si>
  <si>
    <t>-859315532</t>
  </si>
  <si>
    <t>93</t>
  </si>
  <si>
    <t>61124162</t>
  </si>
  <si>
    <t>lemování střešních oken 78x98cm</t>
  </si>
  <si>
    <t>954414280</t>
  </si>
  <si>
    <t>94</t>
  </si>
  <si>
    <t>998766103</t>
  </si>
  <si>
    <t>Přesun hmot tonážní pro konstrukce truhlářské v objektech v do 24 m</t>
  </si>
  <si>
    <t>1012754225</t>
  </si>
  <si>
    <t>767</t>
  </si>
  <si>
    <t>Konstrukce zámečnické</t>
  </si>
  <si>
    <t>95</t>
  </si>
  <si>
    <t>767640111</t>
  </si>
  <si>
    <t>Montáž dveří ocelových vchodových jednokřídlových bez nadsvětlíku</t>
  </si>
  <si>
    <t>-2064873689</t>
  </si>
  <si>
    <t>96</t>
  </si>
  <si>
    <t>55341182</t>
  </si>
  <si>
    <t>dveře jednokřídlé ocelové protipožární EW 15, 30, 45 D1 speciální zárubeň 800x1970mm</t>
  </si>
  <si>
    <t>1021631568</t>
  </si>
  <si>
    <t>97</t>
  </si>
  <si>
    <t>767995115</t>
  </si>
  <si>
    <t>Montáž atypických zámečnických konstrukcí hmotnosti do 100 kg</t>
  </si>
  <si>
    <t>kg</t>
  </si>
  <si>
    <t>973683409</t>
  </si>
  <si>
    <t>98</t>
  </si>
  <si>
    <t>998767103</t>
  </si>
  <si>
    <t>Přesun hmot tonážní pro zámečnické konstrukce v objektech v do 24 m</t>
  </si>
  <si>
    <t>-547177853</t>
  </si>
  <si>
    <t>99</t>
  </si>
  <si>
    <t>13010359</t>
  </si>
  <si>
    <t>ocel pásová válcovaná za studena 50x3mm</t>
  </si>
  <si>
    <t>955223551</t>
  </si>
  <si>
    <t>Poznámka k položce:
Hmotnost: 1,20 kg/m</t>
  </si>
  <si>
    <t>"kotvení pozedníce" (91,85*1,08)/1000</t>
  </si>
  <si>
    <t>100</t>
  </si>
  <si>
    <t>44980001</t>
  </si>
  <si>
    <t>AL výsuvný žebřík  dl.9,66m - D+M - ozn.Z01, DLE SPECIFIKACE</t>
  </si>
  <si>
    <t>-1681825635</t>
  </si>
  <si>
    <t>101</t>
  </si>
  <si>
    <t>44980002</t>
  </si>
  <si>
    <t>AL výsuvný žebřík  dl. 9,66m - D+M -ozn.Z02</t>
  </si>
  <si>
    <t>-159534219</t>
  </si>
  <si>
    <t>102</t>
  </si>
  <si>
    <t>13010001</t>
  </si>
  <si>
    <t>tyč ocelová profilová válcovaná za tepla S235 (11375); průřez IPE; výška 200 mm</t>
  </si>
  <si>
    <t>2076337</t>
  </si>
  <si>
    <t>"V5+V4" 152,32+412,16</t>
  </si>
  <si>
    <t>"Konec provozního součtu</t>
  </si>
  <si>
    <t>564,48*1,08/1000</t>
  </si>
  <si>
    <t>103</t>
  </si>
  <si>
    <t>13010002</t>
  </si>
  <si>
    <t>tyč ocelová profilová válcovaná za tepla S235 (11375); průřez UPE; výška 200 mm</t>
  </si>
  <si>
    <t>-1464237225</t>
  </si>
  <si>
    <t>"V1+V2+V3+V4" 51,87+48,07+121,44+487,03</t>
  </si>
  <si>
    <t>708,41*1,08/1000</t>
  </si>
  <si>
    <t>104</t>
  </si>
  <si>
    <t>13010003</t>
  </si>
  <si>
    <t>tyč ocelová profilová válcovaná za tepla S235 (11375); průřez HEA; výška 220 mm</t>
  </si>
  <si>
    <t>685149811</t>
  </si>
  <si>
    <t>"N1+N2+N3+N8" 984,75+434,30+333,30+510,05</t>
  </si>
  <si>
    <t>2262,40*1,08/1000</t>
  </si>
  <si>
    <t>105</t>
  </si>
  <si>
    <t>13010004</t>
  </si>
  <si>
    <t>tyč ocelová profilová válcovaná za tepla S235 (11375); průřez HEA; výška 240 mm</t>
  </si>
  <si>
    <t>1244307369</t>
  </si>
  <si>
    <t>"N4+N5+N6+N7" 789,93+820,08+2004,98+388,94</t>
  </si>
  <si>
    <t>4003,93*1,08/1000</t>
  </si>
  <si>
    <t>106</t>
  </si>
  <si>
    <t>13010005</t>
  </si>
  <si>
    <t>tyč ocelová profilová válcovaná za tepla S235 (11375); průřez HEA; výška 280 mm</t>
  </si>
  <si>
    <t>1862136831</t>
  </si>
  <si>
    <t>"N9+N10" 2211,78+657,04</t>
  </si>
  <si>
    <t>2868,82*1,08/1000</t>
  </si>
  <si>
    <t>107</t>
  </si>
  <si>
    <t>13010006</t>
  </si>
  <si>
    <t>tyč ocelová profilová válcovaná za tepla S235 (11375); průřez HEA; výška 320 mm</t>
  </si>
  <si>
    <t>-1522217453</t>
  </si>
  <si>
    <t>"N11" 4352,96*1,08/1000</t>
  </si>
  <si>
    <t>108</t>
  </si>
  <si>
    <t>13010007</t>
  </si>
  <si>
    <t>Tyč průřezu HEB 550, hrubé, jakost oceli S235, 11375</t>
  </si>
  <si>
    <t>1213876649</t>
  </si>
  <si>
    <t>"N12" 11064,40*1,08/1000</t>
  </si>
  <si>
    <t>109</t>
  </si>
  <si>
    <t>13010008</t>
  </si>
  <si>
    <t>Profil čtvercový uzavř.svařovaný S235 80 x 5 mm</t>
  </si>
  <si>
    <t>-672249447</t>
  </si>
  <si>
    <t>"Z1" 261,06*1,08/1000</t>
  </si>
  <si>
    <t>783</t>
  </si>
  <si>
    <t>Dokončovací práce - nátěry</t>
  </si>
  <si>
    <t>110</t>
  </si>
  <si>
    <t>783827145</t>
  </si>
  <si>
    <t>Krycí jednonásobný silikonový nátěr omítek stupně členitosti 3</t>
  </si>
  <si>
    <t>-1061965927</t>
  </si>
  <si>
    <t>784</t>
  </si>
  <si>
    <t>Dokončovací práce - malby a tapety</t>
  </si>
  <si>
    <t>111</t>
  </si>
  <si>
    <t>784181111</t>
  </si>
  <si>
    <t>Základní silikátová jednonásobná penetrace podkladu v místnostech výšky do 3,80 m</t>
  </si>
  <si>
    <t>-1590355080</t>
  </si>
  <si>
    <t>"SDK" 6,433+30,664+265,069+47,499</t>
  </si>
  <si>
    <t>112</t>
  </si>
  <si>
    <t>784321031</t>
  </si>
  <si>
    <t>Dvojnásobné silikátové bílé malby v místnosti výšky do 3,80 m</t>
  </si>
  <si>
    <t>-1524588799</t>
  </si>
  <si>
    <t>Práce a dodávky M</t>
  </si>
  <si>
    <t>21-M</t>
  </si>
  <si>
    <t>Elektromontáže</t>
  </si>
  <si>
    <t>113</t>
  </si>
  <si>
    <t>210220102</t>
  </si>
  <si>
    <t>Montáž hromosvodného vedení svodových vodičů s podpěrami průměru přes 10 mm</t>
  </si>
  <si>
    <t>ks</t>
  </si>
  <si>
    <t>-1769661997</t>
  </si>
  <si>
    <t>114</t>
  </si>
  <si>
    <t>35441702</t>
  </si>
  <si>
    <t>podpěry vedení hromosvodu na taškové střechy, nerez</t>
  </si>
  <si>
    <t>256</t>
  </si>
  <si>
    <t>1851048468</t>
  </si>
  <si>
    <t>115</t>
  </si>
  <si>
    <t>35441415</t>
  </si>
  <si>
    <t>podpěra vedení FeZn do zdiva 150mm</t>
  </si>
  <si>
    <t>1155931543</t>
  </si>
  <si>
    <t>116</t>
  </si>
  <si>
    <t>210220221</t>
  </si>
  <si>
    <t>Montáž tyčí jímacích délky do 3 m na konstrukci ocelovou</t>
  </si>
  <si>
    <t>-937844624</t>
  </si>
  <si>
    <t>117</t>
  </si>
  <si>
    <t>35442092</t>
  </si>
  <si>
    <t>tyč zemnící 1,5m FeZn</t>
  </si>
  <si>
    <t>-563893771</t>
  </si>
  <si>
    <t>118</t>
  </si>
  <si>
    <t>613703821</t>
  </si>
  <si>
    <t>119</t>
  </si>
  <si>
    <t>35441040</t>
  </si>
  <si>
    <t>tyč jímací se závitem do dřeva 2000mm FeZn</t>
  </si>
  <si>
    <t>-1133912927</t>
  </si>
  <si>
    <t>120</t>
  </si>
  <si>
    <t>34170001</t>
  </si>
  <si>
    <t>Vodič AlMgSi O8mm</t>
  </si>
  <si>
    <t>-1099933043</t>
  </si>
  <si>
    <t>121</t>
  </si>
  <si>
    <t>35400010</t>
  </si>
  <si>
    <t>Svorka univerzální SU</t>
  </si>
  <si>
    <t>762973156</t>
  </si>
  <si>
    <t>122</t>
  </si>
  <si>
    <t>35440003</t>
  </si>
  <si>
    <t>Držák jímací tyče pro tyč JV5 (5m) včetně příslušenství</t>
  </si>
  <si>
    <t>537051380</t>
  </si>
  <si>
    <t>123</t>
  </si>
  <si>
    <t>35440004</t>
  </si>
  <si>
    <t>Držák jímací tyče pro tyč JV25 (2,5m) včetně příslušenství</t>
  </si>
  <si>
    <t>-2119453771</t>
  </si>
  <si>
    <t>124</t>
  </si>
  <si>
    <t>35440005</t>
  </si>
  <si>
    <t>Jímací tyč pomocná JP05 (0,5m)</t>
  </si>
  <si>
    <t>-376773418</t>
  </si>
  <si>
    <t>125</t>
  </si>
  <si>
    <t>35440006</t>
  </si>
  <si>
    <t>Jímačová svorka SJ1</t>
  </si>
  <si>
    <t>-1265717634</t>
  </si>
  <si>
    <t>126</t>
  </si>
  <si>
    <t>35440007</t>
  </si>
  <si>
    <t>Izolační držák</t>
  </si>
  <si>
    <t>706145984</t>
  </si>
  <si>
    <t>127</t>
  </si>
  <si>
    <t>35440008</t>
  </si>
  <si>
    <t>Svorka spojovací SS</t>
  </si>
  <si>
    <t>196183193</t>
  </si>
  <si>
    <t>128</t>
  </si>
  <si>
    <t>35440009</t>
  </si>
  <si>
    <t>Svorka okapová SO</t>
  </si>
  <si>
    <t>-1759586919</t>
  </si>
  <si>
    <t>129</t>
  </si>
  <si>
    <t>35440010</t>
  </si>
  <si>
    <t>Drobný montážní a označovací materiál včetně příchytek, atd…</t>
  </si>
  <si>
    <t>kompl</t>
  </si>
  <si>
    <t>-356265002</t>
  </si>
  <si>
    <t>130</t>
  </si>
  <si>
    <t>35440011</t>
  </si>
  <si>
    <t>Zarážecí hrot Dehn, obj.č. 620001</t>
  </si>
  <si>
    <t>512038182</t>
  </si>
  <si>
    <t>131</t>
  </si>
  <si>
    <t>35440012</t>
  </si>
  <si>
    <t>Speciální jílovitá směs pro vylepšení hodnoty přechodového odporu uzemnění (bal=25kg), obj.č. 573000</t>
  </si>
  <si>
    <t>bal</t>
  </si>
  <si>
    <t>-597847797</t>
  </si>
  <si>
    <t>132</t>
  </si>
  <si>
    <t>35440013</t>
  </si>
  <si>
    <t>Připojovací svorka pro hloubkové zemniče Dehn, obj.č. 630120</t>
  </si>
  <si>
    <t>-1004982434</t>
  </si>
  <si>
    <t>133</t>
  </si>
  <si>
    <t>35440014</t>
  </si>
  <si>
    <t>Vodič CUI 3,5m včetně příslušenství</t>
  </si>
  <si>
    <t>-1842998701</t>
  </si>
  <si>
    <t>134</t>
  </si>
  <si>
    <t>35440015</t>
  </si>
  <si>
    <t>Zkušební svorka Sza</t>
  </si>
  <si>
    <t>631464688</t>
  </si>
  <si>
    <t>135</t>
  </si>
  <si>
    <t>35440016</t>
  </si>
  <si>
    <t>Zaváděcí tyč - kompletní sada se zkušební svorkou/objímkou a připojovacími svorkami (svorky KS)</t>
  </si>
  <si>
    <t>1643421216</t>
  </si>
  <si>
    <t>136</t>
  </si>
  <si>
    <t>35440017</t>
  </si>
  <si>
    <t>Vibrační kladivo včetně všech zařízení (zarážecí nástavce, vodící konstrukce pro vibrační kladivo)</t>
  </si>
  <si>
    <t>-374172517</t>
  </si>
  <si>
    <t>137</t>
  </si>
  <si>
    <t>35441073</t>
  </si>
  <si>
    <t>Vodič FeZn O10mm</t>
  </si>
  <si>
    <t>2014637969</t>
  </si>
  <si>
    <t>138</t>
  </si>
  <si>
    <t>35442090</t>
  </si>
  <si>
    <t>tyč zemnící 2m FeZn</t>
  </si>
  <si>
    <t>1776971138</t>
  </si>
  <si>
    <t>139</t>
  </si>
  <si>
    <t>210280211</t>
  </si>
  <si>
    <t>Měření zemních odporů zemniče prvního nebo samostatného</t>
  </si>
  <si>
    <t>-1392337556</t>
  </si>
  <si>
    <t>46-M</t>
  </si>
  <si>
    <t>Zemní práce při extr.mont.pracích</t>
  </si>
  <si>
    <t>140</t>
  </si>
  <si>
    <t>460030161</t>
  </si>
  <si>
    <t>Odstranění podkladu nebo krytu komunikace z betonu prostého tloušťky do 15 cm</t>
  </si>
  <si>
    <t>-1605024788</t>
  </si>
  <si>
    <t>(2*21,90+2*117,25)*0,5</t>
  </si>
  <si>
    <t>141</t>
  </si>
  <si>
    <t>460150193</t>
  </si>
  <si>
    <t>Hloubení kabelových zapažených i nezapažených rýh ručně š 35 cm, hl 120 cm, v hornině tř 3</t>
  </si>
  <si>
    <t>-1164352582</t>
  </si>
  <si>
    <t>2*21,90+2*117,25</t>
  </si>
  <si>
    <t>142</t>
  </si>
  <si>
    <t>460490014</t>
  </si>
  <si>
    <t>Krytí kabelů výstražnou fólií šířky 40 cm</t>
  </si>
  <si>
    <t>-729237968</t>
  </si>
  <si>
    <t>(2*21,90+2*117,25)</t>
  </si>
  <si>
    <t>143</t>
  </si>
  <si>
    <t>460560193</t>
  </si>
  <si>
    <t>Zásyp rýh ručně šířky 35 cm, hloubky 120 cm, z horniny třídy 3</t>
  </si>
  <si>
    <t>-1491142795</t>
  </si>
  <si>
    <t>144</t>
  </si>
  <si>
    <t>460600021</t>
  </si>
  <si>
    <t>Vodorovné přemístění horniny jakékoliv třídy do 50 m</t>
  </si>
  <si>
    <t>-865578371</t>
  </si>
  <si>
    <t>(2*21,90+2*117,25)*0,5*1,2</t>
  </si>
  <si>
    <t>145</t>
  </si>
  <si>
    <t>460620013</t>
  </si>
  <si>
    <t>Provizorní úprava terénu se zhutněním v hornině tř I skupiny 3</t>
  </si>
  <si>
    <t>-1332769556</t>
  </si>
  <si>
    <t>HZS</t>
  </si>
  <si>
    <t>Hodinové zúčtovací sazby</t>
  </si>
  <si>
    <t>146</t>
  </si>
  <si>
    <t>HZS2221</t>
  </si>
  <si>
    <t>Hodinová zúčtovací sazba elektrikář</t>
  </si>
  <si>
    <t>hod</t>
  </si>
  <si>
    <t>512</t>
  </si>
  <si>
    <t>811278442</t>
  </si>
  <si>
    <t>VRN</t>
  </si>
  <si>
    <t>Vedlejší rozpočtové náklady</t>
  </si>
  <si>
    <t>VRN1</t>
  </si>
  <si>
    <t>Průzkumné, geodetické a projektové práce</t>
  </si>
  <si>
    <t>147</t>
  </si>
  <si>
    <t>013254000</t>
  </si>
  <si>
    <t>Dokumentace skutečného provedení stavby</t>
  </si>
  <si>
    <t>kpl</t>
  </si>
  <si>
    <t>1024</t>
  </si>
  <si>
    <t>1046262080</t>
  </si>
  <si>
    <t>VRN3</t>
  </si>
  <si>
    <t>Zařízení staveniště</t>
  </si>
  <si>
    <t>148</t>
  </si>
  <si>
    <t>030001000</t>
  </si>
  <si>
    <t>1440795235</t>
  </si>
  <si>
    <t>VRN4</t>
  </si>
  <si>
    <t>Inženýrská činnost</t>
  </si>
  <si>
    <t>149</t>
  </si>
  <si>
    <t>044002000</t>
  </si>
  <si>
    <t>Revize</t>
  </si>
  <si>
    <t>-2111870461</t>
  </si>
  <si>
    <t>Poznámka k položce:
Revize hromosvodu</t>
  </si>
  <si>
    <t>150</t>
  </si>
  <si>
    <t>045303000</t>
  </si>
  <si>
    <t>Koordinační činnost</t>
  </si>
  <si>
    <t>-564244728</t>
  </si>
  <si>
    <t>VRN7</t>
  </si>
  <si>
    <t>Provozní vlivy</t>
  </si>
  <si>
    <t>151</t>
  </si>
  <si>
    <t>070001000</t>
  </si>
  <si>
    <t>-13730165</t>
  </si>
  <si>
    <t>VRN9</t>
  </si>
  <si>
    <t>Ostatní náklady</t>
  </si>
  <si>
    <t>152</t>
  </si>
  <si>
    <t>091003000</t>
  </si>
  <si>
    <t>Ostatní náklady bez rozlišení</t>
  </si>
  <si>
    <t>933170905</t>
  </si>
  <si>
    <t>Poznámka k položce:
Prohlídka zařízení právníckou osobou + vydání průkazu způsobilosti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</si>
</sst>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3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4"/>
      <c r="AQ5" s="24"/>
      <c r="AR5" s="22"/>
      <c r="BE5" s="273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4"/>
      <c r="AQ6" s="24"/>
      <c r="AR6" s="22"/>
      <c r="BE6" s="274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</v>
      </c>
      <c r="AO7" s="24"/>
      <c r="AP7" s="24"/>
      <c r="AQ7" s="24"/>
      <c r="AR7" s="22"/>
      <c r="BE7" s="274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274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274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</v>
      </c>
      <c r="AO10" s="24"/>
      <c r="AP10" s="24"/>
      <c r="AQ10" s="24"/>
      <c r="AR10" s="22"/>
      <c r="BE10" s="274"/>
      <c r="BS10" s="19" t="s">
        <v>6</v>
      </c>
    </row>
    <row r="11" spans="2:71" s="1" customFormat="1" ht="18.45" customHeight="1">
      <c r="B11" s="23"/>
      <c r="C11" s="24"/>
      <c r="D11" s="24"/>
      <c r="E11" s="29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26</v>
      </c>
      <c r="AL11" s="24"/>
      <c r="AM11" s="24"/>
      <c r="AN11" s="29" t="s">
        <v>1</v>
      </c>
      <c r="AO11" s="24"/>
      <c r="AP11" s="24"/>
      <c r="AQ11" s="24"/>
      <c r="AR11" s="22"/>
      <c r="BE11" s="274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274"/>
      <c r="BS12" s="19" t="s">
        <v>6</v>
      </c>
    </row>
    <row r="13" spans="2:71" s="1" customFormat="1" ht="12" customHeight="1">
      <c r="B13" s="23"/>
      <c r="C13" s="24"/>
      <c r="D13" s="31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28</v>
      </c>
      <c r="AO13" s="24"/>
      <c r="AP13" s="24"/>
      <c r="AQ13" s="24"/>
      <c r="AR13" s="22"/>
      <c r="BE13" s="274"/>
      <c r="BS13" s="19" t="s">
        <v>6</v>
      </c>
    </row>
    <row r="14" spans="2:71" ht="13.2">
      <c r="B14" s="23"/>
      <c r="C14" s="24"/>
      <c r="D14" s="24"/>
      <c r="E14" s="279" t="s">
        <v>28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31" t="s">
        <v>26</v>
      </c>
      <c r="AL14" s="24"/>
      <c r="AM14" s="24"/>
      <c r="AN14" s="33" t="s">
        <v>28</v>
      </c>
      <c r="AO14" s="24"/>
      <c r="AP14" s="24"/>
      <c r="AQ14" s="24"/>
      <c r="AR14" s="22"/>
      <c r="BE14" s="274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274"/>
      <c r="BS15" s="19" t="s">
        <v>4</v>
      </c>
    </row>
    <row r="16" spans="2:71" s="1" customFormat="1" ht="12" customHeight="1">
      <c r="B16" s="23"/>
      <c r="C16" s="24"/>
      <c r="D16" s="31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</v>
      </c>
      <c r="AO16" s="24"/>
      <c r="AP16" s="24"/>
      <c r="AQ16" s="24"/>
      <c r="AR16" s="22"/>
      <c r="BE16" s="274"/>
      <c r="BS16" s="19" t="s">
        <v>4</v>
      </c>
    </row>
    <row r="17" spans="2:71" s="1" customFormat="1" ht="18.45" customHeight="1">
      <c r="B17" s="23"/>
      <c r="C17" s="24"/>
      <c r="D17" s="24"/>
      <c r="E17" s="29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26</v>
      </c>
      <c r="AL17" s="24"/>
      <c r="AM17" s="24"/>
      <c r="AN17" s="29" t="s">
        <v>1</v>
      </c>
      <c r="AO17" s="24"/>
      <c r="AP17" s="24"/>
      <c r="AQ17" s="24"/>
      <c r="AR17" s="22"/>
      <c r="BE17" s="274"/>
      <c r="BS17" s="19" t="s">
        <v>30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274"/>
      <c r="BS18" s="19" t="s">
        <v>6</v>
      </c>
    </row>
    <row r="19" spans="2:71" s="1" customFormat="1" ht="12" customHeight="1">
      <c r="B19" s="23"/>
      <c r="C19" s="24"/>
      <c r="D19" s="31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</v>
      </c>
      <c r="AO19" s="24"/>
      <c r="AP19" s="24"/>
      <c r="AQ19" s="24"/>
      <c r="AR19" s="22"/>
      <c r="BE19" s="274"/>
      <c r="BS19" s="19" t="s">
        <v>6</v>
      </c>
    </row>
    <row r="20" spans="2:71" s="1" customFormat="1" ht="18.45" customHeight="1">
      <c r="B20" s="23"/>
      <c r="C20" s="24"/>
      <c r="D20" s="24"/>
      <c r="E20" s="29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26</v>
      </c>
      <c r="AL20" s="24"/>
      <c r="AM20" s="24"/>
      <c r="AN20" s="29" t="s">
        <v>1</v>
      </c>
      <c r="AO20" s="24"/>
      <c r="AP20" s="24"/>
      <c r="AQ20" s="24"/>
      <c r="AR20" s="22"/>
      <c r="BE20" s="274"/>
      <c r="BS20" s="19" t="s">
        <v>30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274"/>
    </row>
    <row r="22" spans="2:57" s="1" customFormat="1" ht="12" customHeight="1">
      <c r="B22" s="23"/>
      <c r="C22" s="24"/>
      <c r="D22" s="31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274"/>
    </row>
    <row r="23" spans="2:57" s="1" customFormat="1" ht="16.5" customHeight="1">
      <c r="B23" s="23"/>
      <c r="C23" s="24"/>
      <c r="D23" s="24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4"/>
      <c r="AP23" s="24"/>
      <c r="AQ23" s="24"/>
      <c r="AR23" s="22"/>
      <c r="BE23" s="274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274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274"/>
    </row>
    <row r="26" spans="1:57" s="2" customFormat="1" ht="25.95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82">
        <f>ROUND(AG94,2)</f>
        <v>0</v>
      </c>
      <c r="AL26" s="283"/>
      <c r="AM26" s="283"/>
      <c r="AN26" s="283"/>
      <c r="AO26" s="283"/>
      <c r="AP26" s="38"/>
      <c r="AQ26" s="38"/>
      <c r="AR26" s="41"/>
      <c r="BE26" s="274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74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84" t="s">
        <v>34</v>
      </c>
      <c r="M28" s="284"/>
      <c r="N28" s="284"/>
      <c r="O28" s="284"/>
      <c r="P28" s="284"/>
      <c r="Q28" s="38"/>
      <c r="R28" s="38"/>
      <c r="S28" s="38"/>
      <c r="T28" s="38"/>
      <c r="U28" s="38"/>
      <c r="V28" s="38"/>
      <c r="W28" s="284" t="s">
        <v>35</v>
      </c>
      <c r="X28" s="284"/>
      <c r="Y28" s="284"/>
      <c r="Z28" s="284"/>
      <c r="AA28" s="284"/>
      <c r="AB28" s="284"/>
      <c r="AC28" s="284"/>
      <c r="AD28" s="284"/>
      <c r="AE28" s="284"/>
      <c r="AF28" s="38"/>
      <c r="AG28" s="38"/>
      <c r="AH28" s="38"/>
      <c r="AI28" s="38"/>
      <c r="AJ28" s="38"/>
      <c r="AK28" s="284" t="s">
        <v>36</v>
      </c>
      <c r="AL28" s="284"/>
      <c r="AM28" s="284"/>
      <c r="AN28" s="284"/>
      <c r="AO28" s="284"/>
      <c r="AP28" s="38"/>
      <c r="AQ28" s="38"/>
      <c r="AR28" s="41"/>
      <c r="BE28" s="274"/>
    </row>
    <row r="29" spans="2:57" s="3" customFormat="1" ht="14.4" customHeight="1" hidden="1">
      <c r="B29" s="42"/>
      <c r="C29" s="43"/>
      <c r="D29" s="31" t="s">
        <v>37</v>
      </c>
      <c r="E29" s="43"/>
      <c r="F29" s="31" t="s">
        <v>38</v>
      </c>
      <c r="G29" s="43"/>
      <c r="H29" s="43"/>
      <c r="I29" s="43"/>
      <c r="J29" s="43"/>
      <c r="K29" s="43"/>
      <c r="L29" s="287">
        <v>0.21</v>
      </c>
      <c r="M29" s="286"/>
      <c r="N29" s="286"/>
      <c r="O29" s="286"/>
      <c r="P29" s="286"/>
      <c r="Q29" s="43"/>
      <c r="R29" s="43"/>
      <c r="S29" s="43"/>
      <c r="T29" s="43"/>
      <c r="U29" s="43"/>
      <c r="V29" s="43"/>
      <c r="W29" s="285">
        <f>ROUND(AZ94,2)</f>
        <v>0</v>
      </c>
      <c r="X29" s="286"/>
      <c r="Y29" s="286"/>
      <c r="Z29" s="286"/>
      <c r="AA29" s="286"/>
      <c r="AB29" s="286"/>
      <c r="AC29" s="286"/>
      <c r="AD29" s="286"/>
      <c r="AE29" s="286"/>
      <c r="AF29" s="43"/>
      <c r="AG29" s="43"/>
      <c r="AH29" s="43"/>
      <c r="AI29" s="43"/>
      <c r="AJ29" s="43"/>
      <c r="AK29" s="285">
        <f>ROUND(AV94,2)</f>
        <v>0</v>
      </c>
      <c r="AL29" s="286"/>
      <c r="AM29" s="286"/>
      <c r="AN29" s="286"/>
      <c r="AO29" s="286"/>
      <c r="AP29" s="43"/>
      <c r="AQ29" s="43"/>
      <c r="AR29" s="44"/>
      <c r="BE29" s="275"/>
    </row>
    <row r="30" spans="2:57" s="3" customFormat="1" ht="14.4" customHeight="1" hidden="1">
      <c r="B30" s="42"/>
      <c r="C30" s="43"/>
      <c r="D30" s="43"/>
      <c r="E30" s="43"/>
      <c r="F30" s="31" t="s">
        <v>39</v>
      </c>
      <c r="G30" s="43"/>
      <c r="H30" s="43"/>
      <c r="I30" s="43"/>
      <c r="J30" s="43"/>
      <c r="K30" s="43"/>
      <c r="L30" s="287">
        <v>0.15</v>
      </c>
      <c r="M30" s="286"/>
      <c r="N30" s="286"/>
      <c r="O30" s="286"/>
      <c r="P30" s="286"/>
      <c r="Q30" s="43"/>
      <c r="R30" s="43"/>
      <c r="S30" s="43"/>
      <c r="T30" s="43"/>
      <c r="U30" s="43"/>
      <c r="V30" s="43"/>
      <c r="W30" s="285">
        <f>ROUND(BA94,2)</f>
        <v>0</v>
      </c>
      <c r="X30" s="286"/>
      <c r="Y30" s="286"/>
      <c r="Z30" s="286"/>
      <c r="AA30" s="286"/>
      <c r="AB30" s="286"/>
      <c r="AC30" s="286"/>
      <c r="AD30" s="286"/>
      <c r="AE30" s="286"/>
      <c r="AF30" s="43"/>
      <c r="AG30" s="43"/>
      <c r="AH30" s="43"/>
      <c r="AI30" s="43"/>
      <c r="AJ30" s="43"/>
      <c r="AK30" s="285">
        <f>ROUND(AW94,2)</f>
        <v>0</v>
      </c>
      <c r="AL30" s="286"/>
      <c r="AM30" s="286"/>
      <c r="AN30" s="286"/>
      <c r="AO30" s="286"/>
      <c r="AP30" s="43"/>
      <c r="AQ30" s="43"/>
      <c r="AR30" s="44"/>
      <c r="BE30" s="275"/>
    </row>
    <row r="31" spans="2:57" s="3" customFormat="1" ht="14.4" customHeight="1">
      <c r="B31" s="42"/>
      <c r="C31" s="43"/>
      <c r="D31" s="45" t="s">
        <v>37</v>
      </c>
      <c r="E31" s="43"/>
      <c r="F31" s="31" t="s">
        <v>40</v>
      </c>
      <c r="G31" s="43"/>
      <c r="H31" s="43"/>
      <c r="I31" s="43"/>
      <c r="J31" s="43"/>
      <c r="K31" s="43"/>
      <c r="L31" s="287">
        <v>0.21</v>
      </c>
      <c r="M31" s="286"/>
      <c r="N31" s="286"/>
      <c r="O31" s="286"/>
      <c r="P31" s="286"/>
      <c r="Q31" s="43"/>
      <c r="R31" s="43"/>
      <c r="S31" s="43"/>
      <c r="T31" s="43"/>
      <c r="U31" s="43"/>
      <c r="V31" s="43"/>
      <c r="W31" s="285">
        <f>ROUND(BB94,2)</f>
        <v>0</v>
      </c>
      <c r="X31" s="286"/>
      <c r="Y31" s="286"/>
      <c r="Z31" s="286"/>
      <c r="AA31" s="286"/>
      <c r="AB31" s="286"/>
      <c r="AC31" s="286"/>
      <c r="AD31" s="286"/>
      <c r="AE31" s="286"/>
      <c r="AF31" s="43"/>
      <c r="AG31" s="43"/>
      <c r="AH31" s="43"/>
      <c r="AI31" s="43"/>
      <c r="AJ31" s="43"/>
      <c r="AK31" s="285">
        <v>0</v>
      </c>
      <c r="AL31" s="286"/>
      <c r="AM31" s="286"/>
      <c r="AN31" s="286"/>
      <c r="AO31" s="286"/>
      <c r="AP31" s="43"/>
      <c r="AQ31" s="43"/>
      <c r="AR31" s="44"/>
      <c r="BE31" s="275"/>
    </row>
    <row r="32" spans="2:57" s="3" customFormat="1" ht="14.4" customHeight="1">
      <c r="B32" s="42"/>
      <c r="C32" s="43"/>
      <c r="D32" s="43"/>
      <c r="E32" s="43"/>
      <c r="F32" s="31" t="s">
        <v>41</v>
      </c>
      <c r="G32" s="43"/>
      <c r="H32" s="43"/>
      <c r="I32" s="43"/>
      <c r="J32" s="43"/>
      <c r="K32" s="43"/>
      <c r="L32" s="287">
        <v>0.15</v>
      </c>
      <c r="M32" s="286"/>
      <c r="N32" s="286"/>
      <c r="O32" s="286"/>
      <c r="P32" s="286"/>
      <c r="Q32" s="43"/>
      <c r="R32" s="43"/>
      <c r="S32" s="43"/>
      <c r="T32" s="43"/>
      <c r="U32" s="43"/>
      <c r="V32" s="43"/>
      <c r="W32" s="285">
        <f>ROUND(BC94,2)</f>
        <v>0</v>
      </c>
      <c r="X32" s="286"/>
      <c r="Y32" s="286"/>
      <c r="Z32" s="286"/>
      <c r="AA32" s="286"/>
      <c r="AB32" s="286"/>
      <c r="AC32" s="286"/>
      <c r="AD32" s="286"/>
      <c r="AE32" s="286"/>
      <c r="AF32" s="43"/>
      <c r="AG32" s="43"/>
      <c r="AH32" s="43"/>
      <c r="AI32" s="43"/>
      <c r="AJ32" s="43"/>
      <c r="AK32" s="285">
        <v>0</v>
      </c>
      <c r="AL32" s="286"/>
      <c r="AM32" s="286"/>
      <c r="AN32" s="286"/>
      <c r="AO32" s="286"/>
      <c r="AP32" s="43"/>
      <c r="AQ32" s="43"/>
      <c r="AR32" s="44"/>
      <c r="BE32" s="275"/>
    </row>
    <row r="33" spans="2:57" s="3" customFormat="1" ht="14.4" customHeight="1" hidden="1">
      <c r="B33" s="42"/>
      <c r="C33" s="43"/>
      <c r="D33" s="43"/>
      <c r="E33" s="43"/>
      <c r="F33" s="31" t="s">
        <v>42</v>
      </c>
      <c r="G33" s="43"/>
      <c r="H33" s="43"/>
      <c r="I33" s="43"/>
      <c r="J33" s="43"/>
      <c r="K33" s="43"/>
      <c r="L33" s="287">
        <v>0</v>
      </c>
      <c r="M33" s="286"/>
      <c r="N33" s="286"/>
      <c r="O33" s="286"/>
      <c r="P33" s="286"/>
      <c r="Q33" s="43"/>
      <c r="R33" s="43"/>
      <c r="S33" s="43"/>
      <c r="T33" s="43"/>
      <c r="U33" s="43"/>
      <c r="V33" s="43"/>
      <c r="W33" s="285">
        <f>ROUND(BD94,2)</f>
        <v>0</v>
      </c>
      <c r="X33" s="286"/>
      <c r="Y33" s="286"/>
      <c r="Z33" s="286"/>
      <c r="AA33" s="286"/>
      <c r="AB33" s="286"/>
      <c r="AC33" s="286"/>
      <c r="AD33" s="286"/>
      <c r="AE33" s="286"/>
      <c r="AF33" s="43"/>
      <c r="AG33" s="43"/>
      <c r="AH33" s="43"/>
      <c r="AI33" s="43"/>
      <c r="AJ33" s="43"/>
      <c r="AK33" s="285">
        <v>0</v>
      </c>
      <c r="AL33" s="286"/>
      <c r="AM33" s="286"/>
      <c r="AN33" s="286"/>
      <c r="AO33" s="286"/>
      <c r="AP33" s="43"/>
      <c r="AQ33" s="43"/>
      <c r="AR33" s="44"/>
      <c r="BE33" s="275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274"/>
    </row>
    <row r="35" spans="1:57" s="2" customFormat="1" ht="25.95" customHeight="1">
      <c r="A35" s="36"/>
      <c r="B35" s="37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288" t="s">
        <v>45</v>
      </c>
      <c r="Y35" s="289"/>
      <c r="Z35" s="289"/>
      <c r="AA35" s="289"/>
      <c r="AB35" s="289"/>
      <c r="AC35" s="48"/>
      <c r="AD35" s="48"/>
      <c r="AE35" s="48"/>
      <c r="AF35" s="48"/>
      <c r="AG35" s="48"/>
      <c r="AH35" s="48"/>
      <c r="AI35" s="48"/>
      <c r="AJ35" s="48"/>
      <c r="AK35" s="290">
        <f>SUM(AK26:AK33)</f>
        <v>0</v>
      </c>
      <c r="AL35" s="289"/>
      <c r="AM35" s="289"/>
      <c r="AN35" s="289"/>
      <c r="AO35" s="291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2:44" s="1" customFormat="1" ht="14.4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" customHeight="1">
      <c r="B49" s="50"/>
      <c r="C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P49" s="51"/>
      <c r="AQ49" s="51"/>
      <c r="AR49" s="54"/>
    </row>
    <row r="50" spans="2:44" ht="10.2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0.2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0.2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0.2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0.2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0.2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0.2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0.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0.2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0.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3.2">
      <c r="A60" s="36"/>
      <c r="B60" s="37"/>
      <c r="C60" s="38"/>
      <c r="D60" s="55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5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5" t="s">
        <v>48</v>
      </c>
      <c r="AI60" s="40"/>
      <c r="AJ60" s="40"/>
      <c r="AK60" s="40"/>
      <c r="AL60" s="40"/>
      <c r="AM60" s="55" t="s">
        <v>49</v>
      </c>
      <c r="AN60" s="40"/>
      <c r="AO60" s="40"/>
      <c r="AP60" s="38"/>
      <c r="AQ60" s="38"/>
      <c r="AR60" s="41"/>
      <c r="BE60" s="36"/>
    </row>
    <row r="61" spans="2:44" ht="10.2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0.2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0.2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3.2">
      <c r="A64" s="36"/>
      <c r="B64" s="37"/>
      <c r="C64" s="38"/>
      <c r="D64" s="52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2" t="s">
        <v>51</v>
      </c>
      <c r="AI64" s="56"/>
      <c r="AJ64" s="56"/>
      <c r="AK64" s="56"/>
      <c r="AL64" s="56"/>
      <c r="AM64" s="56"/>
      <c r="AN64" s="56"/>
      <c r="AO64" s="56"/>
      <c r="AP64" s="38"/>
      <c r="AQ64" s="38"/>
      <c r="AR64" s="41"/>
      <c r="BE64" s="36"/>
    </row>
    <row r="65" spans="2:44" ht="10.2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0.2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0.2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0.2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0.2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0.2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0.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0.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0.2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0.2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3.2">
      <c r="A75" s="36"/>
      <c r="B75" s="37"/>
      <c r="C75" s="38"/>
      <c r="D75" s="55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5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5" t="s">
        <v>48</v>
      </c>
      <c r="AI75" s="40"/>
      <c r="AJ75" s="40"/>
      <c r="AK75" s="40"/>
      <c r="AL75" s="40"/>
      <c r="AM75" s="55" t="s">
        <v>49</v>
      </c>
      <c r="AN75" s="40"/>
      <c r="AO75" s="40"/>
      <c r="AP75" s="38"/>
      <c r="AQ75" s="38"/>
      <c r="AR75" s="41"/>
      <c r="BE75" s="36"/>
    </row>
    <row r="76" spans="1:57" s="2" customFormat="1" ht="10.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" customHeight="1">
      <c r="A77" s="3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41"/>
      <c r="BE77" s="36"/>
    </row>
    <row r="81" spans="1:57" s="2" customFormat="1" ht="6.9" customHeight="1">
      <c r="A81" s="36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41"/>
      <c r="BE81" s="36"/>
    </row>
    <row r="82" spans="1:57" s="2" customFormat="1" ht="24.9" customHeight="1">
      <c r="A82" s="36"/>
      <c r="B82" s="37"/>
      <c r="C82" s="25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57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2:44" s="4" customFormat="1" ht="12" customHeight="1">
      <c r="B84" s="61"/>
      <c r="C84" s="31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65420210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5" customFormat="1" ht="36.9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292" t="str">
        <f>K6</f>
        <v>České Velenice ON - oprava havarijního stavu střechy</v>
      </c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66"/>
      <c r="AQ85" s="66"/>
      <c r="AR85" s="67"/>
    </row>
    <row r="86" spans="1:57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57" s="2" customFormat="1" ht="12" customHeight="1">
      <c r="A87" s="36"/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294" t="str">
        <f>IF(AN8="","",AN8)</f>
        <v>19. 8. 2020</v>
      </c>
      <c r="AN87" s="294"/>
      <c r="AO87" s="38"/>
      <c r="AP87" s="38"/>
      <c r="AQ87" s="38"/>
      <c r="AR87" s="41"/>
      <c r="BE87" s="36"/>
    </row>
    <row r="88" spans="1:57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57" s="2" customFormat="1" ht="15.15" customHeight="1">
      <c r="A89" s="36"/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2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29</v>
      </c>
      <c r="AJ89" s="38"/>
      <c r="AK89" s="38"/>
      <c r="AL89" s="38"/>
      <c r="AM89" s="295" t="str">
        <f>IF(E17="","",E17)</f>
        <v xml:space="preserve"> </v>
      </c>
      <c r="AN89" s="296"/>
      <c r="AO89" s="296"/>
      <c r="AP89" s="296"/>
      <c r="AQ89" s="38"/>
      <c r="AR89" s="41"/>
      <c r="AS89" s="297" t="s">
        <v>53</v>
      </c>
      <c r="AT89" s="298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6"/>
    </row>
    <row r="90" spans="1:57" s="2" customFormat="1" ht="15.15" customHeight="1">
      <c r="A90" s="36"/>
      <c r="B90" s="37"/>
      <c r="C90" s="31" t="s">
        <v>27</v>
      </c>
      <c r="D90" s="38"/>
      <c r="E90" s="38"/>
      <c r="F90" s="38"/>
      <c r="G90" s="38"/>
      <c r="H90" s="38"/>
      <c r="I90" s="38"/>
      <c r="J90" s="38"/>
      <c r="K90" s="38"/>
      <c r="L90" s="62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31</v>
      </c>
      <c r="AJ90" s="38"/>
      <c r="AK90" s="38"/>
      <c r="AL90" s="38"/>
      <c r="AM90" s="295" t="str">
        <f>IF(E20="","",E20)</f>
        <v xml:space="preserve"> </v>
      </c>
      <c r="AN90" s="296"/>
      <c r="AO90" s="296"/>
      <c r="AP90" s="296"/>
      <c r="AQ90" s="38"/>
      <c r="AR90" s="41"/>
      <c r="AS90" s="299"/>
      <c r="AT90" s="300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301"/>
      <c r="AT91" s="302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6"/>
    </row>
    <row r="92" spans="1:57" s="2" customFormat="1" ht="29.25" customHeight="1">
      <c r="A92" s="36"/>
      <c r="B92" s="37"/>
      <c r="C92" s="303" t="s">
        <v>54</v>
      </c>
      <c r="D92" s="304"/>
      <c r="E92" s="304"/>
      <c r="F92" s="304"/>
      <c r="G92" s="304"/>
      <c r="H92" s="76"/>
      <c r="I92" s="305" t="s">
        <v>55</v>
      </c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6" t="s">
        <v>56</v>
      </c>
      <c r="AH92" s="304"/>
      <c r="AI92" s="304"/>
      <c r="AJ92" s="304"/>
      <c r="AK92" s="304"/>
      <c r="AL92" s="304"/>
      <c r="AM92" s="304"/>
      <c r="AN92" s="305" t="s">
        <v>57</v>
      </c>
      <c r="AO92" s="304"/>
      <c r="AP92" s="307"/>
      <c r="AQ92" s="77" t="s">
        <v>58</v>
      </c>
      <c r="AR92" s="41"/>
      <c r="AS92" s="78" t="s">
        <v>59</v>
      </c>
      <c r="AT92" s="79" t="s">
        <v>60</v>
      </c>
      <c r="AU92" s="79" t="s">
        <v>61</v>
      </c>
      <c r="AV92" s="79" t="s">
        <v>62</v>
      </c>
      <c r="AW92" s="79" t="s">
        <v>63</v>
      </c>
      <c r="AX92" s="79" t="s">
        <v>64</v>
      </c>
      <c r="AY92" s="79" t="s">
        <v>65</v>
      </c>
      <c r="AZ92" s="79" t="s">
        <v>66</v>
      </c>
      <c r="BA92" s="79" t="s">
        <v>67</v>
      </c>
      <c r="BB92" s="79" t="s">
        <v>68</v>
      </c>
      <c r="BC92" s="79" t="s">
        <v>69</v>
      </c>
      <c r="BD92" s="8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1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3"/>
      <c r="BE93" s="36"/>
    </row>
    <row r="94" spans="2:90" s="6" customFormat="1" ht="32.4" customHeight="1">
      <c r="B94" s="84"/>
      <c r="C94" s="85" t="s">
        <v>71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311">
        <f>ROUND(AG95,2)</f>
        <v>0</v>
      </c>
      <c r="AH94" s="311"/>
      <c r="AI94" s="311"/>
      <c r="AJ94" s="311"/>
      <c r="AK94" s="311"/>
      <c r="AL94" s="311"/>
      <c r="AM94" s="311"/>
      <c r="AN94" s="312">
        <f>SUM(AG94,AT94)</f>
        <v>0</v>
      </c>
      <c r="AO94" s="312"/>
      <c r="AP94" s="312"/>
      <c r="AQ94" s="88" t="s">
        <v>1</v>
      </c>
      <c r="AR94" s="89"/>
      <c r="AS94" s="90">
        <f>ROUND(AS95,2)</f>
        <v>0</v>
      </c>
      <c r="AT94" s="91">
        <f>ROUND(SUM(AV94:AW94),2)</f>
        <v>0</v>
      </c>
      <c r="AU94" s="92">
        <f>ROUND(AU95,5)</f>
        <v>0</v>
      </c>
      <c r="AV94" s="91">
        <f>ROUND(AZ94*L29,2)</f>
        <v>0</v>
      </c>
      <c r="AW94" s="91">
        <f>ROUND(BA94*L30,2)</f>
        <v>0</v>
      </c>
      <c r="AX94" s="91">
        <f>ROUND(BB94*L29,2)</f>
        <v>0</v>
      </c>
      <c r="AY94" s="91">
        <f>ROUND(BC94*L30,2)</f>
        <v>0</v>
      </c>
      <c r="AZ94" s="91">
        <f>ROUND(AZ95,2)</f>
        <v>0</v>
      </c>
      <c r="BA94" s="91">
        <f>ROUND(BA95,2)</f>
        <v>0</v>
      </c>
      <c r="BB94" s="91">
        <f>ROUND(BB95,2)</f>
        <v>0</v>
      </c>
      <c r="BC94" s="91">
        <f>ROUND(BC95,2)</f>
        <v>0</v>
      </c>
      <c r="BD94" s="93">
        <f>ROUND(BD95,2)</f>
        <v>0</v>
      </c>
      <c r="BS94" s="94" t="s">
        <v>72</v>
      </c>
      <c r="BT94" s="94" t="s">
        <v>73</v>
      </c>
      <c r="BU94" s="95" t="s">
        <v>74</v>
      </c>
      <c r="BV94" s="94" t="s">
        <v>75</v>
      </c>
      <c r="BW94" s="94" t="s">
        <v>5</v>
      </c>
      <c r="BX94" s="94" t="s">
        <v>76</v>
      </c>
      <c r="CL94" s="94" t="s">
        <v>1</v>
      </c>
    </row>
    <row r="95" spans="1:91" s="7" customFormat="1" ht="16.5" customHeight="1">
      <c r="A95" s="96" t="s">
        <v>77</v>
      </c>
      <c r="B95" s="97"/>
      <c r="C95" s="98"/>
      <c r="D95" s="310" t="s">
        <v>78</v>
      </c>
      <c r="E95" s="310"/>
      <c r="F95" s="310"/>
      <c r="G95" s="310"/>
      <c r="H95" s="310"/>
      <c r="I95" s="99"/>
      <c r="J95" s="310" t="s">
        <v>79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08">
        <f>'SO 01 - Oprava havarijníh...'!J30</f>
        <v>0</v>
      </c>
      <c r="AH95" s="309"/>
      <c r="AI95" s="309"/>
      <c r="AJ95" s="309"/>
      <c r="AK95" s="309"/>
      <c r="AL95" s="309"/>
      <c r="AM95" s="309"/>
      <c r="AN95" s="308">
        <f>SUM(AG95,AT95)</f>
        <v>0</v>
      </c>
      <c r="AO95" s="309"/>
      <c r="AP95" s="309"/>
      <c r="AQ95" s="100" t="s">
        <v>80</v>
      </c>
      <c r="AR95" s="101"/>
      <c r="AS95" s="102">
        <v>0</v>
      </c>
      <c r="AT95" s="103">
        <f>ROUND(SUM(AV95:AW95),2)</f>
        <v>0</v>
      </c>
      <c r="AU95" s="104">
        <f>'SO 01 - Oprava havarijníh...'!P144</f>
        <v>0</v>
      </c>
      <c r="AV95" s="103">
        <f>'SO 01 - Oprava havarijníh...'!J33</f>
        <v>0</v>
      </c>
      <c r="AW95" s="103">
        <f>'SO 01 - Oprava havarijníh...'!J34</f>
        <v>0</v>
      </c>
      <c r="AX95" s="103">
        <f>'SO 01 - Oprava havarijníh...'!J35</f>
        <v>0</v>
      </c>
      <c r="AY95" s="103">
        <f>'SO 01 - Oprava havarijníh...'!J36</f>
        <v>0</v>
      </c>
      <c r="AZ95" s="103">
        <f>'SO 01 - Oprava havarijníh...'!F33</f>
        <v>0</v>
      </c>
      <c r="BA95" s="103">
        <f>'SO 01 - Oprava havarijníh...'!F34</f>
        <v>0</v>
      </c>
      <c r="BB95" s="103">
        <f>'SO 01 - Oprava havarijníh...'!F35</f>
        <v>0</v>
      </c>
      <c r="BC95" s="103">
        <f>'SO 01 - Oprava havarijníh...'!F36</f>
        <v>0</v>
      </c>
      <c r="BD95" s="105">
        <f>'SO 01 - Oprava havarijníh...'!F37</f>
        <v>0</v>
      </c>
      <c r="BT95" s="106" t="s">
        <v>81</v>
      </c>
      <c r="BV95" s="106" t="s">
        <v>75</v>
      </c>
      <c r="BW95" s="106" t="s">
        <v>82</v>
      </c>
      <c r="BX95" s="106" t="s">
        <v>5</v>
      </c>
      <c r="CL95" s="106" t="s">
        <v>1</v>
      </c>
      <c r="CM95" s="106" t="s">
        <v>83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1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" customHeight="1">
      <c r="A97" s="36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41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algorithmName="SHA-512" hashValue="R8HfnxDAbZVaG4xf+mLo6u2MREOc+ZOiewTqy+6+rlVk14EdP5YxN3gbyhFe4PpSxI4TXJOOspz+lXaUuhDQFQ==" saltValue="RaIfs9AjjMuPyFNJ/Z/5vaDdVnBzub1NQ1nfy3PlJDQj9bKN0iAHrhmZeaM4cr/SeUNYCLPfqrl5Ra0nMMStZ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Oprava havarijní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82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2"/>
      <c r="AT3" s="19" t="s">
        <v>83</v>
      </c>
    </row>
    <row r="4" spans="2:46" s="1" customFormat="1" ht="24.9" customHeight="1">
      <c r="B4" s="22"/>
      <c r="D4" s="109" t="s">
        <v>84</v>
      </c>
      <c r="L4" s="22"/>
      <c r="M4" s="110" t="s">
        <v>10</v>
      </c>
      <c r="AT4" s="19" t="s">
        <v>30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1" t="s">
        <v>16</v>
      </c>
      <c r="L6" s="22"/>
    </row>
    <row r="7" spans="2:12" s="1" customFormat="1" ht="16.5" customHeight="1">
      <c r="B7" s="22"/>
      <c r="E7" s="314" t="str">
        <f>'Rekapitulace stavby'!K6</f>
        <v>České Velenice ON - oprava havarijního stavu střechy</v>
      </c>
      <c r="F7" s="315"/>
      <c r="G7" s="315"/>
      <c r="H7" s="315"/>
      <c r="L7" s="22"/>
    </row>
    <row r="8" spans="1:31" s="2" customFormat="1" ht="12" customHeight="1">
      <c r="A8" s="36"/>
      <c r="B8" s="41"/>
      <c r="C8" s="36"/>
      <c r="D8" s="111" t="s">
        <v>85</v>
      </c>
      <c r="E8" s="36"/>
      <c r="F8" s="36"/>
      <c r="G8" s="36"/>
      <c r="H8" s="36"/>
      <c r="I8" s="36"/>
      <c r="J8" s="36"/>
      <c r="K8" s="36"/>
      <c r="L8" s="5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16" t="s">
        <v>86</v>
      </c>
      <c r="F9" s="317"/>
      <c r="G9" s="317"/>
      <c r="H9" s="317"/>
      <c r="I9" s="36"/>
      <c r="J9" s="36"/>
      <c r="K9" s="36"/>
      <c r="L9" s="5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1" t="s">
        <v>18</v>
      </c>
      <c r="E11" s="36"/>
      <c r="F11" s="112" t="s">
        <v>1</v>
      </c>
      <c r="G11" s="36"/>
      <c r="H11" s="36"/>
      <c r="I11" s="111" t="s">
        <v>19</v>
      </c>
      <c r="J11" s="112" t="s">
        <v>1</v>
      </c>
      <c r="K11" s="36"/>
      <c r="L11" s="5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1" t="s">
        <v>20</v>
      </c>
      <c r="E12" s="36"/>
      <c r="F12" s="112" t="s">
        <v>21</v>
      </c>
      <c r="G12" s="36"/>
      <c r="H12" s="36"/>
      <c r="I12" s="111" t="s">
        <v>22</v>
      </c>
      <c r="J12" s="113" t="str">
        <f>'Rekapitulace stavby'!AN8</f>
        <v>19. 8. 2020</v>
      </c>
      <c r="K12" s="36"/>
      <c r="L12" s="5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1" t="s">
        <v>24</v>
      </c>
      <c r="E14" s="36"/>
      <c r="F14" s="36"/>
      <c r="G14" s="36"/>
      <c r="H14" s="36"/>
      <c r="I14" s="111" t="s">
        <v>25</v>
      </c>
      <c r="J14" s="112" t="s">
        <v>1</v>
      </c>
      <c r="K14" s="36"/>
      <c r="L14" s="5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21</v>
      </c>
      <c r="F15" s="36"/>
      <c r="G15" s="36"/>
      <c r="H15" s="36"/>
      <c r="I15" s="111" t="s">
        <v>26</v>
      </c>
      <c r="J15" s="112" t="s">
        <v>1</v>
      </c>
      <c r="K15" s="36"/>
      <c r="L15" s="5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1" t="s">
        <v>27</v>
      </c>
      <c r="E17" s="36"/>
      <c r="F17" s="36"/>
      <c r="G17" s="36"/>
      <c r="H17" s="36"/>
      <c r="I17" s="111" t="s">
        <v>25</v>
      </c>
      <c r="J17" s="32" t="str">
        <f>'Rekapitulace stavby'!AN13</f>
        <v>Vyplň údaj</v>
      </c>
      <c r="K17" s="36"/>
      <c r="L17" s="5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18" t="str">
        <f>'Rekapitulace stavby'!E14</f>
        <v>Vyplň údaj</v>
      </c>
      <c r="F18" s="319"/>
      <c r="G18" s="319"/>
      <c r="H18" s="319"/>
      <c r="I18" s="111" t="s">
        <v>26</v>
      </c>
      <c r="J18" s="32" t="str">
        <f>'Rekapitulace stavby'!AN14</f>
        <v>Vyplň údaj</v>
      </c>
      <c r="K18" s="36"/>
      <c r="L18" s="5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1" t="s">
        <v>29</v>
      </c>
      <c r="E20" s="36"/>
      <c r="F20" s="36"/>
      <c r="G20" s="36"/>
      <c r="H20" s="36"/>
      <c r="I20" s="111" t="s">
        <v>25</v>
      </c>
      <c r="J20" s="112" t="s">
        <v>1</v>
      </c>
      <c r="K20" s="36"/>
      <c r="L20" s="5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21</v>
      </c>
      <c r="F21" s="36"/>
      <c r="G21" s="36"/>
      <c r="H21" s="36"/>
      <c r="I21" s="111" t="s">
        <v>26</v>
      </c>
      <c r="J21" s="112" t="s">
        <v>1</v>
      </c>
      <c r="K21" s="36"/>
      <c r="L21" s="5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1" t="s">
        <v>31</v>
      </c>
      <c r="E23" s="36"/>
      <c r="F23" s="36"/>
      <c r="G23" s="36"/>
      <c r="H23" s="36"/>
      <c r="I23" s="111" t="s">
        <v>25</v>
      </c>
      <c r="J23" s="112" t="s">
        <v>1</v>
      </c>
      <c r="K23" s="36"/>
      <c r="L23" s="5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21</v>
      </c>
      <c r="F24" s="36"/>
      <c r="G24" s="36"/>
      <c r="H24" s="36"/>
      <c r="I24" s="111" t="s">
        <v>26</v>
      </c>
      <c r="J24" s="112" t="s">
        <v>1</v>
      </c>
      <c r="K24" s="36"/>
      <c r="L24" s="5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1" t="s">
        <v>32</v>
      </c>
      <c r="E26" s="36"/>
      <c r="F26" s="36"/>
      <c r="G26" s="36"/>
      <c r="H26" s="36"/>
      <c r="I26" s="36"/>
      <c r="J26" s="36"/>
      <c r="K26" s="36"/>
      <c r="L26" s="5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4"/>
      <c r="B27" s="115"/>
      <c r="C27" s="114"/>
      <c r="D27" s="114"/>
      <c r="E27" s="320" t="s">
        <v>1</v>
      </c>
      <c r="F27" s="320"/>
      <c r="G27" s="320"/>
      <c r="H27" s="32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7"/>
      <c r="E29" s="117"/>
      <c r="F29" s="117"/>
      <c r="G29" s="117"/>
      <c r="H29" s="117"/>
      <c r="I29" s="117"/>
      <c r="J29" s="117"/>
      <c r="K29" s="117"/>
      <c r="L29" s="5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8" t="s">
        <v>33</v>
      </c>
      <c r="E30" s="36"/>
      <c r="F30" s="36"/>
      <c r="G30" s="36"/>
      <c r="H30" s="36"/>
      <c r="I30" s="36"/>
      <c r="J30" s="119">
        <f>ROUND(J144,2)</f>
        <v>0</v>
      </c>
      <c r="K30" s="36"/>
      <c r="L30" s="5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7"/>
      <c r="E31" s="117"/>
      <c r="F31" s="117"/>
      <c r="G31" s="117"/>
      <c r="H31" s="117"/>
      <c r="I31" s="117"/>
      <c r="J31" s="117"/>
      <c r="K31" s="117"/>
      <c r="L31" s="5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0" t="s">
        <v>35</v>
      </c>
      <c r="G32" s="36"/>
      <c r="H32" s="36"/>
      <c r="I32" s="120" t="s">
        <v>34</v>
      </c>
      <c r="J32" s="120" t="s">
        <v>36</v>
      </c>
      <c r="K32" s="36"/>
      <c r="L32" s="5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21" t="s">
        <v>37</v>
      </c>
      <c r="E33" s="111" t="s">
        <v>38</v>
      </c>
      <c r="F33" s="122">
        <f>ROUND((SUM(BE144:BE574)),2)</f>
        <v>0</v>
      </c>
      <c r="G33" s="36"/>
      <c r="H33" s="36"/>
      <c r="I33" s="123">
        <v>0.21</v>
      </c>
      <c r="J33" s="122">
        <f>ROUND(((SUM(BE144:BE574))*I33),2)</f>
        <v>0</v>
      </c>
      <c r="K33" s="36"/>
      <c r="L33" s="5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11" t="s">
        <v>39</v>
      </c>
      <c r="F34" s="122">
        <f>ROUND((SUM(BF144:BF574)),2)</f>
        <v>0</v>
      </c>
      <c r="G34" s="36"/>
      <c r="H34" s="36"/>
      <c r="I34" s="123">
        <v>0.15</v>
      </c>
      <c r="J34" s="122">
        <f>ROUND(((SUM(BF144:BF574))*I34),2)</f>
        <v>0</v>
      </c>
      <c r="K34" s="36"/>
      <c r="L34" s="5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11" t="s">
        <v>37</v>
      </c>
      <c r="E35" s="111" t="s">
        <v>40</v>
      </c>
      <c r="F35" s="122">
        <f>ROUND((SUM(BG144:BG574)),2)</f>
        <v>0</v>
      </c>
      <c r="G35" s="36"/>
      <c r="H35" s="36"/>
      <c r="I35" s="123">
        <v>0.21</v>
      </c>
      <c r="J35" s="122">
        <f>0</f>
        <v>0</v>
      </c>
      <c r="K35" s="36"/>
      <c r="L35" s="5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1" t="s">
        <v>41</v>
      </c>
      <c r="F36" s="122">
        <f>ROUND((SUM(BH144:BH574)),2)</f>
        <v>0</v>
      </c>
      <c r="G36" s="36"/>
      <c r="H36" s="36"/>
      <c r="I36" s="123">
        <v>0.15</v>
      </c>
      <c r="J36" s="122">
        <f>0</f>
        <v>0</v>
      </c>
      <c r="K36" s="36"/>
      <c r="L36" s="5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1" t="s">
        <v>42</v>
      </c>
      <c r="F37" s="122">
        <f>ROUND((SUM(BI144:BI574)),2)</f>
        <v>0</v>
      </c>
      <c r="G37" s="36"/>
      <c r="H37" s="36"/>
      <c r="I37" s="123">
        <v>0</v>
      </c>
      <c r="J37" s="122">
        <f>0</f>
        <v>0</v>
      </c>
      <c r="K37" s="36"/>
      <c r="L37" s="5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4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4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4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4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4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87</v>
      </c>
      <c r="D82" s="38"/>
      <c r="E82" s="38"/>
      <c r="F82" s="38"/>
      <c r="G82" s="38"/>
      <c r="H82" s="38"/>
      <c r="I82" s="38"/>
      <c r="J82" s="38"/>
      <c r="K82" s="38"/>
      <c r="L82" s="54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4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4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21" t="str">
        <f>E7</f>
        <v>České Velenice ON - oprava havarijního stavu střechy</v>
      </c>
      <c r="F85" s="322"/>
      <c r="G85" s="322"/>
      <c r="H85" s="322"/>
      <c r="I85" s="38"/>
      <c r="J85" s="38"/>
      <c r="K85" s="38"/>
      <c r="L85" s="54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85</v>
      </c>
      <c r="D86" s="38"/>
      <c r="E86" s="38"/>
      <c r="F86" s="38"/>
      <c r="G86" s="38"/>
      <c r="H86" s="38"/>
      <c r="I86" s="38"/>
      <c r="J86" s="38"/>
      <c r="K86" s="38"/>
      <c r="L86" s="54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2" t="str">
        <f>E9</f>
        <v>SO 01 - Oprava havarijního stavu střechy</v>
      </c>
      <c r="F87" s="323"/>
      <c r="G87" s="323"/>
      <c r="H87" s="323"/>
      <c r="I87" s="38"/>
      <c r="J87" s="38"/>
      <c r="K87" s="38"/>
      <c r="L87" s="54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4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31" t="s">
        <v>22</v>
      </c>
      <c r="J89" s="69" t="str">
        <f>IF(J12="","",J12)</f>
        <v>19. 8. 2020</v>
      </c>
      <c r="K89" s="38"/>
      <c r="L89" s="54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4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 xml:space="preserve"> </v>
      </c>
      <c r="G91" s="38"/>
      <c r="H91" s="38"/>
      <c r="I91" s="31" t="s">
        <v>29</v>
      </c>
      <c r="J91" s="34" t="str">
        <f>E21</f>
        <v xml:space="preserve"> </v>
      </c>
      <c r="K91" s="38"/>
      <c r="L91" s="54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27</v>
      </c>
      <c r="D92" s="38"/>
      <c r="E92" s="38"/>
      <c r="F92" s="29" t="str">
        <f>IF(E18="","",E18)</f>
        <v>Vyplň údaj</v>
      </c>
      <c r="G92" s="38"/>
      <c r="H92" s="38"/>
      <c r="I92" s="31" t="s">
        <v>31</v>
      </c>
      <c r="J92" s="34" t="str">
        <f>E24</f>
        <v xml:space="preserve"> </v>
      </c>
      <c r="K92" s="38"/>
      <c r="L92" s="54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4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2" t="s">
        <v>88</v>
      </c>
      <c r="D94" s="143"/>
      <c r="E94" s="143"/>
      <c r="F94" s="143"/>
      <c r="G94" s="143"/>
      <c r="H94" s="143"/>
      <c r="I94" s="143"/>
      <c r="J94" s="144" t="s">
        <v>89</v>
      </c>
      <c r="K94" s="143"/>
      <c r="L94" s="54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4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45" t="s">
        <v>90</v>
      </c>
      <c r="D96" s="38"/>
      <c r="E96" s="38"/>
      <c r="F96" s="38"/>
      <c r="G96" s="38"/>
      <c r="H96" s="38"/>
      <c r="I96" s="38"/>
      <c r="J96" s="87">
        <f>J144</f>
        <v>0</v>
      </c>
      <c r="K96" s="38"/>
      <c r="L96" s="54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91</v>
      </c>
    </row>
    <row r="97" spans="2:12" s="9" customFormat="1" ht="24.9" customHeight="1">
      <c r="B97" s="146"/>
      <c r="C97" s="147"/>
      <c r="D97" s="148" t="s">
        <v>92</v>
      </c>
      <c r="E97" s="149"/>
      <c r="F97" s="149"/>
      <c r="G97" s="149"/>
      <c r="H97" s="149"/>
      <c r="I97" s="149"/>
      <c r="J97" s="150">
        <f>J145</f>
        <v>0</v>
      </c>
      <c r="K97" s="147"/>
      <c r="L97" s="151"/>
    </row>
    <row r="98" spans="2:12" s="10" customFormat="1" ht="19.95" customHeight="1">
      <c r="B98" s="152"/>
      <c r="C98" s="153"/>
      <c r="D98" s="154" t="s">
        <v>93</v>
      </c>
      <c r="E98" s="155"/>
      <c r="F98" s="155"/>
      <c r="G98" s="155"/>
      <c r="H98" s="155"/>
      <c r="I98" s="155"/>
      <c r="J98" s="156">
        <f>J146</f>
        <v>0</v>
      </c>
      <c r="K98" s="153"/>
      <c r="L98" s="157"/>
    </row>
    <row r="99" spans="2:12" s="10" customFormat="1" ht="19.95" customHeight="1">
      <c r="B99" s="152"/>
      <c r="C99" s="153"/>
      <c r="D99" s="154" t="s">
        <v>94</v>
      </c>
      <c r="E99" s="155"/>
      <c r="F99" s="155"/>
      <c r="G99" s="155"/>
      <c r="H99" s="155"/>
      <c r="I99" s="155"/>
      <c r="J99" s="156">
        <f>J149</f>
        <v>0</v>
      </c>
      <c r="K99" s="153"/>
      <c r="L99" s="157"/>
    </row>
    <row r="100" spans="2:12" s="10" customFormat="1" ht="19.95" customHeight="1">
      <c r="B100" s="152"/>
      <c r="C100" s="153"/>
      <c r="D100" s="154" t="s">
        <v>95</v>
      </c>
      <c r="E100" s="155"/>
      <c r="F100" s="155"/>
      <c r="G100" s="155"/>
      <c r="H100" s="155"/>
      <c r="I100" s="155"/>
      <c r="J100" s="156">
        <f>J173</f>
        <v>0</v>
      </c>
      <c r="K100" s="153"/>
      <c r="L100" s="157"/>
    </row>
    <row r="101" spans="2:12" s="10" customFormat="1" ht="19.95" customHeight="1">
      <c r="B101" s="152"/>
      <c r="C101" s="153"/>
      <c r="D101" s="154" t="s">
        <v>96</v>
      </c>
      <c r="E101" s="155"/>
      <c r="F101" s="155"/>
      <c r="G101" s="155"/>
      <c r="H101" s="155"/>
      <c r="I101" s="155"/>
      <c r="J101" s="156">
        <f>J176</f>
        <v>0</v>
      </c>
      <c r="K101" s="153"/>
      <c r="L101" s="157"/>
    </row>
    <row r="102" spans="2:12" s="10" customFormat="1" ht="19.95" customHeight="1">
      <c r="B102" s="152"/>
      <c r="C102" s="153"/>
      <c r="D102" s="154" t="s">
        <v>97</v>
      </c>
      <c r="E102" s="155"/>
      <c r="F102" s="155"/>
      <c r="G102" s="155"/>
      <c r="H102" s="155"/>
      <c r="I102" s="155"/>
      <c r="J102" s="156">
        <f>J208</f>
        <v>0</v>
      </c>
      <c r="K102" s="153"/>
      <c r="L102" s="157"/>
    </row>
    <row r="103" spans="2:12" s="10" customFormat="1" ht="19.95" customHeight="1">
      <c r="B103" s="152"/>
      <c r="C103" s="153"/>
      <c r="D103" s="154" t="s">
        <v>98</v>
      </c>
      <c r="E103" s="155"/>
      <c r="F103" s="155"/>
      <c r="G103" s="155"/>
      <c r="H103" s="155"/>
      <c r="I103" s="155"/>
      <c r="J103" s="156">
        <f>J225</f>
        <v>0</v>
      </c>
      <c r="K103" s="153"/>
      <c r="L103" s="157"/>
    </row>
    <row r="104" spans="2:12" s="9" customFormat="1" ht="24.9" customHeight="1">
      <c r="B104" s="146"/>
      <c r="C104" s="147"/>
      <c r="D104" s="148" t="s">
        <v>99</v>
      </c>
      <c r="E104" s="149"/>
      <c r="F104" s="149"/>
      <c r="G104" s="149"/>
      <c r="H104" s="149"/>
      <c r="I104" s="149"/>
      <c r="J104" s="150">
        <f>J227</f>
        <v>0</v>
      </c>
      <c r="K104" s="147"/>
      <c r="L104" s="151"/>
    </row>
    <row r="105" spans="2:12" s="10" customFormat="1" ht="19.95" customHeight="1">
      <c r="B105" s="152"/>
      <c r="C105" s="153"/>
      <c r="D105" s="154" t="s">
        <v>100</v>
      </c>
      <c r="E105" s="155"/>
      <c r="F105" s="155"/>
      <c r="G105" s="155"/>
      <c r="H105" s="155"/>
      <c r="I105" s="155"/>
      <c r="J105" s="156">
        <f>J228</f>
        <v>0</v>
      </c>
      <c r="K105" s="153"/>
      <c r="L105" s="157"/>
    </row>
    <row r="106" spans="2:12" s="10" customFormat="1" ht="19.95" customHeight="1">
      <c r="B106" s="152"/>
      <c r="C106" s="153"/>
      <c r="D106" s="154" t="s">
        <v>101</v>
      </c>
      <c r="E106" s="155"/>
      <c r="F106" s="155"/>
      <c r="G106" s="155"/>
      <c r="H106" s="155"/>
      <c r="I106" s="155"/>
      <c r="J106" s="156">
        <f>J230</f>
        <v>0</v>
      </c>
      <c r="K106" s="153"/>
      <c r="L106" s="157"/>
    </row>
    <row r="107" spans="2:12" s="10" customFormat="1" ht="19.95" customHeight="1">
      <c r="B107" s="152"/>
      <c r="C107" s="153"/>
      <c r="D107" s="154" t="s">
        <v>102</v>
      </c>
      <c r="E107" s="155"/>
      <c r="F107" s="155"/>
      <c r="G107" s="155"/>
      <c r="H107" s="155"/>
      <c r="I107" s="155"/>
      <c r="J107" s="156">
        <f>J232</f>
        <v>0</v>
      </c>
      <c r="K107" s="153"/>
      <c r="L107" s="157"/>
    </row>
    <row r="108" spans="2:12" s="10" customFormat="1" ht="14.85" customHeight="1">
      <c r="B108" s="152"/>
      <c r="C108" s="153"/>
      <c r="D108" s="154" t="s">
        <v>103</v>
      </c>
      <c r="E108" s="155"/>
      <c r="F108" s="155"/>
      <c r="G108" s="155"/>
      <c r="H108" s="155"/>
      <c r="I108" s="155"/>
      <c r="J108" s="156">
        <f>J396</f>
        <v>0</v>
      </c>
      <c r="K108" s="153"/>
      <c r="L108" s="157"/>
    </row>
    <row r="109" spans="2:12" s="10" customFormat="1" ht="21.75" customHeight="1">
      <c r="B109" s="152"/>
      <c r="C109" s="153"/>
      <c r="D109" s="154" t="s">
        <v>104</v>
      </c>
      <c r="E109" s="155"/>
      <c r="F109" s="155"/>
      <c r="G109" s="155"/>
      <c r="H109" s="155"/>
      <c r="I109" s="155"/>
      <c r="J109" s="156">
        <f>J432</f>
        <v>0</v>
      </c>
      <c r="K109" s="153"/>
      <c r="L109" s="157"/>
    </row>
    <row r="110" spans="2:12" s="10" customFormat="1" ht="19.95" customHeight="1">
      <c r="B110" s="152"/>
      <c r="C110" s="153"/>
      <c r="D110" s="154" t="s">
        <v>105</v>
      </c>
      <c r="E110" s="155"/>
      <c r="F110" s="155"/>
      <c r="G110" s="155"/>
      <c r="H110" s="155"/>
      <c r="I110" s="155"/>
      <c r="J110" s="156">
        <f>J452</f>
        <v>0</v>
      </c>
      <c r="K110" s="153"/>
      <c r="L110" s="157"/>
    </row>
    <row r="111" spans="2:12" s="10" customFormat="1" ht="19.95" customHeight="1">
      <c r="B111" s="152"/>
      <c r="C111" s="153"/>
      <c r="D111" s="154" t="s">
        <v>106</v>
      </c>
      <c r="E111" s="155"/>
      <c r="F111" s="155"/>
      <c r="G111" s="155"/>
      <c r="H111" s="155"/>
      <c r="I111" s="155"/>
      <c r="J111" s="156">
        <f>J460</f>
        <v>0</v>
      </c>
      <c r="K111" s="153"/>
      <c r="L111" s="157"/>
    </row>
    <row r="112" spans="2:12" s="10" customFormat="1" ht="19.95" customHeight="1">
      <c r="B112" s="152"/>
      <c r="C112" s="153"/>
      <c r="D112" s="154" t="s">
        <v>107</v>
      </c>
      <c r="E112" s="155"/>
      <c r="F112" s="155"/>
      <c r="G112" s="155"/>
      <c r="H112" s="155"/>
      <c r="I112" s="155"/>
      <c r="J112" s="156">
        <f>J469</f>
        <v>0</v>
      </c>
      <c r="K112" s="153"/>
      <c r="L112" s="157"/>
    </row>
    <row r="113" spans="2:12" s="10" customFormat="1" ht="19.95" customHeight="1">
      <c r="B113" s="152"/>
      <c r="C113" s="153"/>
      <c r="D113" s="154" t="s">
        <v>108</v>
      </c>
      <c r="E113" s="155"/>
      <c r="F113" s="155"/>
      <c r="G113" s="155"/>
      <c r="H113" s="155"/>
      <c r="I113" s="155"/>
      <c r="J113" s="156">
        <f>J510</f>
        <v>0</v>
      </c>
      <c r="K113" s="153"/>
      <c r="L113" s="157"/>
    </row>
    <row r="114" spans="2:12" s="10" customFormat="1" ht="19.95" customHeight="1">
      <c r="B114" s="152"/>
      <c r="C114" s="153"/>
      <c r="D114" s="154" t="s">
        <v>109</v>
      </c>
      <c r="E114" s="155"/>
      <c r="F114" s="155"/>
      <c r="G114" s="155"/>
      <c r="H114" s="155"/>
      <c r="I114" s="155"/>
      <c r="J114" s="156">
        <f>J513</f>
        <v>0</v>
      </c>
      <c r="K114" s="153"/>
      <c r="L114" s="157"/>
    </row>
    <row r="115" spans="2:12" s="9" customFormat="1" ht="24.9" customHeight="1">
      <c r="B115" s="146"/>
      <c r="C115" s="147"/>
      <c r="D115" s="148" t="s">
        <v>110</v>
      </c>
      <c r="E115" s="149"/>
      <c r="F115" s="149"/>
      <c r="G115" s="149"/>
      <c r="H115" s="149"/>
      <c r="I115" s="149"/>
      <c r="J115" s="150">
        <f>J517</f>
        <v>0</v>
      </c>
      <c r="K115" s="147"/>
      <c r="L115" s="151"/>
    </row>
    <row r="116" spans="2:12" s="10" customFormat="1" ht="19.95" customHeight="1">
      <c r="B116" s="152"/>
      <c r="C116" s="153"/>
      <c r="D116" s="154" t="s">
        <v>111</v>
      </c>
      <c r="E116" s="155"/>
      <c r="F116" s="155"/>
      <c r="G116" s="155"/>
      <c r="H116" s="155"/>
      <c r="I116" s="155"/>
      <c r="J116" s="156">
        <f>J518</f>
        <v>0</v>
      </c>
      <c r="K116" s="153"/>
      <c r="L116" s="157"/>
    </row>
    <row r="117" spans="2:12" s="10" customFormat="1" ht="19.95" customHeight="1">
      <c r="B117" s="152"/>
      <c r="C117" s="153"/>
      <c r="D117" s="154" t="s">
        <v>112</v>
      </c>
      <c r="E117" s="155"/>
      <c r="F117" s="155"/>
      <c r="G117" s="155"/>
      <c r="H117" s="155"/>
      <c r="I117" s="155"/>
      <c r="J117" s="156">
        <f>J546</f>
        <v>0</v>
      </c>
      <c r="K117" s="153"/>
      <c r="L117" s="157"/>
    </row>
    <row r="118" spans="2:12" s="9" customFormat="1" ht="24.9" customHeight="1">
      <c r="B118" s="146"/>
      <c r="C118" s="147"/>
      <c r="D118" s="148" t="s">
        <v>113</v>
      </c>
      <c r="E118" s="149"/>
      <c r="F118" s="149"/>
      <c r="G118" s="149"/>
      <c r="H118" s="149"/>
      <c r="I118" s="149"/>
      <c r="J118" s="150">
        <f>J559</f>
        <v>0</v>
      </c>
      <c r="K118" s="147"/>
      <c r="L118" s="151"/>
    </row>
    <row r="119" spans="2:12" s="9" customFormat="1" ht="24.9" customHeight="1">
      <c r="B119" s="146"/>
      <c r="C119" s="147"/>
      <c r="D119" s="148" t="s">
        <v>114</v>
      </c>
      <c r="E119" s="149"/>
      <c r="F119" s="149"/>
      <c r="G119" s="149"/>
      <c r="H119" s="149"/>
      <c r="I119" s="149"/>
      <c r="J119" s="150">
        <f>J561</f>
        <v>0</v>
      </c>
      <c r="K119" s="147"/>
      <c r="L119" s="151"/>
    </row>
    <row r="120" spans="2:12" s="10" customFormat="1" ht="19.95" customHeight="1">
      <c r="B120" s="152"/>
      <c r="C120" s="153"/>
      <c r="D120" s="154" t="s">
        <v>115</v>
      </c>
      <c r="E120" s="155"/>
      <c r="F120" s="155"/>
      <c r="G120" s="155"/>
      <c r="H120" s="155"/>
      <c r="I120" s="155"/>
      <c r="J120" s="156">
        <f>J562</f>
        <v>0</v>
      </c>
      <c r="K120" s="153"/>
      <c r="L120" s="157"/>
    </row>
    <row r="121" spans="2:12" s="10" customFormat="1" ht="19.95" customHeight="1">
      <c r="B121" s="152"/>
      <c r="C121" s="153"/>
      <c r="D121" s="154" t="s">
        <v>116</v>
      </c>
      <c r="E121" s="155"/>
      <c r="F121" s="155"/>
      <c r="G121" s="155"/>
      <c r="H121" s="155"/>
      <c r="I121" s="155"/>
      <c r="J121" s="156">
        <f>J564</f>
        <v>0</v>
      </c>
      <c r="K121" s="153"/>
      <c r="L121" s="157"/>
    </row>
    <row r="122" spans="2:12" s="10" customFormat="1" ht="19.95" customHeight="1">
      <c r="B122" s="152"/>
      <c r="C122" s="153"/>
      <c r="D122" s="154" t="s">
        <v>117</v>
      </c>
      <c r="E122" s="155"/>
      <c r="F122" s="155"/>
      <c r="G122" s="155"/>
      <c r="H122" s="155"/>
      <c r="I122" s="155"/>
      <c r="J122" s="156">
        <f>J566</f>
        <v>0</v>
      </c>
      <c r="K122" s="153"/>
      <c r="L122" s="157"/>
    </row>
    <row r="123" spans="2:12" s="10" customFormat="1" ht="19.95" customHeight="1">
      <c r="B123" s="152"/>
      <c r="C123" s="153"/>
      <c r="D123" s="154" t="s">
        <v>118</v>
      </c>
      <c r="E123" s="155"/>
      <c r="F123" s="155"/>
      <c r="G123" s="155"/>
      <c r="H123" s="155"/>
      <c r="I123" s="155"/>
      <c r="J123" s="156">
        <f>J570</f>
        <v>0</v>
      </c>
      <c r="K123" s="153"/>
      <c r="L123" s="157"/>
    </row>
    <row r="124" spans="2:12" s="10" customFormat="1" ht="19.95" customHeight="1">
      <c r="B124" s="152"/>
      <c r="C124" s="153"/>
      <c r="D124" s="154" t="s">
        <v>119</v>
      </c>
      <c r="E124" s="155"/>
      <c r="F124" s="155"/>
      <c r="G124" s="155"/>
      <c r="H124" s="155"/>
      <c r="I124" s="155"/>
      <c r="J124" s="156">
        <f>J572</f>
        <v>0</v>
      </c>
      <c r="K124" s="153"/>
      <c r="L124" s="157"/>
    </row>
    <row r="125" spans="1:31" s="2" customFormat="1" ht="21.7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" customHeight="1">
      <c r="A126" s="36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4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30" spans="1:31" s="2" customFormat="1" ht="6.9" customHeight="1">
      <c r="A130" s="36"/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54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24.9" customHeight="1">
      <c r="A131" s="36"/>
      <c r="B131" s="37"/>
      <c r="C131" s="25" t="s">
        <v>120</v>
      </c>
      <c r="D131" s="38"/>
      <c r="E131" s="38"/>
      <c r="F131" s="38"/>
      <c r="G131" s="38"/>
      <c r="H131" s="38"/>
      <c r="I131" s="38"/>
      <c r="J131" s="38"/>
      <c r="K131" s="38"/>
      <c r="L131" s="54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1" t="s">
        <v>16</v>
      </c>
      <c r="D133" s="38"/>
      <c r="E133" s="38"/>
      <c r="F133" s="38"/>
      <c r="G133" s="38"/>
      <c r="H133" s="38"/>
      <c r="I133" s="38"/>
      <c r="J133" s="38"/>
      <c r="K133" s="38"/>
      <c r="L133" s="54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6.5" customHeight="1">
      <c r="A134" s="36"/>
      <c r="B134" s="37"/>
      <c r="C134" s="38"/>
      <c r="D134" s="38"/>
      <c r="E134" s="321" t="str">
        <f>E7</f>
        <v>České Velenice ON - oprava havarijního stavu střechy</v>
      </c>
      <c r="F134" s="322"/>
      <c r="G134" s="322"/>
      <c r="H134" s="322"/>
      <c r="I134" s="38"/>
      <c r="J134" s="38"/>
      <c r="K134" s="38"/>
      <c r="L134" s="54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2" customHeight="1">
      <c r="A135" s="36"/>
      <c r="B135" s="37"/>
      <c r="C135" s="31" t="s">
        <v>85</v>
      </c>
      <c r="D135" s="38"/>
      <c r="E135" s="38"/>
      <c r="F135" s="38"/>
      <c r="G135" s="38"/>
      <c r="H135" s="38"/>
      <c r="I135" s="38"/>
      <c r="J135" s="38"/>
      <c r="K135" s="38"/>
      <c r="L135" s="54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6.5" customHeight="1">
      <c r="A136" s="36"/>
      <c r="B136" s="37"/>
      <c r="C136" s="38"/>
      <c r="D136" s="38"/>
      <c r="E136" s="292" t="str">
        <f>E9</f>
        <v>SO 01 - Oprava havarijního stavu střechy</v>
      </c>
      <c r="F136" s="323"/>
      <c r="G136" s="323"/>
      <c r="H136" s="323"/>
      <c r="I136" s="38"/>
      <c r="J136" s="38"/>
      <c r="K136" s="38"/>
      <c r="L136" s="54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2" customHeight="1">
      <c r="A138" s="36"/>
      <c r="B138" s="37"/>
      <c r="C138" s="31" t="s">
        <v>20</v>
      </c>
      <c r="D138" s="38"/>
      <c r="E138" s="38"/>
      <c r="F138" s="29" t="str">
        <f>F12</f>
        <v xml:space="preserve"> </v>
      </c>
      <c r="G138" s="38"/>
      <c r="H138" s="38"/>
      <c r="I138" s="31" t="s">
        <v>22</v>
      </c>
      <c r="J138" s="69" t="str">
        <f>IF(J12="","",J12)</f>
        <v>19. 8. 2020</v>
      </c>
      <c r="K138" s="38"/>
      <c r="L138" s="54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6.9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15.15" customHeight="1">
      <c r="A140" s="36"/>
      <c r="B140" s="37"/>
      <c r="C140" s="31" t="s">
        <v>24</v>
      </c>
      <c r="D140" s="38"/>
      <c r="E140" s="38"/>
      <c r="F140" s="29" t="str">
        <f>E15</f>
        <v xml:space="preserve"> </v>
      </c>
      <c r="G140" s="38"/>
      <c r="H140" s="38"/>
      <c r="I140" s="31" t="s">
        <v>29</v>
      </c>
      <c r="J140" s="34" t="str">
        <f>E21</f>
        <v xml:space="preserve"> </v>
      </c>
      <c r="K140" s="38"/>
      <c r="L140" s="54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5.15" customHeight="1">
      <c r="A141" s="36"/>
      <c r="B141" s="37"/>
      <c r="C141" s="31" t="s">
        <v>27</v>
      </c>
      <c r="D141" s="38"/>
      <c r="E141" s="38"/>
      <c r="F141" s="29" t="str">
        <f>IF(E18="","",E18)</f>
        <v>Vyplň údaj</v>
      </c>
      <c r="G141" s="38"/>
      <c r="H141" s="38"/>
      <c r="I141" s="31" t="s">
        <v>31</v>
      </c>
      <c r="J141" s="34" t="str">
        <f>E24</f>
        <v xml:space="preserve"> </v>
      </c>
      <c r="K141" s="38"/>
      <c r="L141" s="54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0.35" customHeight="1">
      <c r="A142" s="36"/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11" customFormat="1" ht="29.25" customHeight="1">
      <c r="A143" s="158"/>
      <c r="B143" s="159"/>
      <c r="C143" s="160" t="s">
        <v>121</v>
      </c>
      <c r="D143" s="161" t="s">
        <v>58</v>
      </c>
      <c r="E143" s="161" t="s">
        <v>54</v>
      </c>
      <c r="F143" s="161" t="s">
        <v>55</v>
      </c>
      <c r="G143" s="161" t="s">
        <v>122</v>
      </c>
      <c r="H143" s="161" t="s">
        <v>123</v>
      </c>
      <c r="I143" s="161" t="s">
        <v>124</v>
      </c>
      <c r="J143" s="161" t="s">
        <v>89</v>
      </c>
      <c r="K143" s="162" t="s">
        <v>125</v>
      </c>
      <c r="L143" s="163"/>
      <c r="M143" s="78" t="s">
        <v>1</v>
      </c>
      <c r="N143" s="79" t="s">
        <v>37</v>
      </c>
      <c r="O143" s="79" t="s">
        <v>126</v>
      </c>
      <c r="P143" s="79" t="s">
        <v>127</v>
      </c>
      <c r="Q143" s="79" t="s">
        <v>128</v>
      </c>
      <c r="R143" s="79" t="s">
        <v>129</v>
      </c>
      <c r="S143" s="79" t="s">
        <v>130</v>
      </c>
      <c r="T143" s="80" t="s">
        <v>131</v>
      </c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</row>
    <row r="144" spans="1:63" s="2" customFormat="1" ht="22.8" customHeight="1">
      <c r="A144" s="36"/>
      <c r="B144" s="37"/>
      <c r="C144" s="85" t="s">
        <v>132</v>
      </c>
      <c r="D144" s="38"/>
      <c r="E144" s="38"/>
      <c r="F144" s="38"/>
      <c r="G144" s="38"/>
      <c r="H144" s="38"/>
      <c r="I144" s="38"/>
      <c r="J144" s="164">
        <f>BK144</f>
        <v>0</v>
      </c>
      <c r="K144" s="38"/>
      <c r="L144" s="41"/>
      <c r="M144" s="81"/>
      <c r="N144" s="165"/>
      <c r="O144" s="82"/>
      <c r="P144" s="166">
        <f>P145+P227+P517+P559+P561</f>
        <v>0</v>
      </c>
      <c r="Q144" s="82"/>
      <c r="R144" s="166">
        <f>R145+R227+R517+R559+R561</f>
        <v>334.87692369</v>
      </c>
      <c r="S144" s="82"/>
      <c r="T144" s="167">
        <f>T145+T227+T517+T559+T561</f>
        <v>373.5206820000001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72</v>
      </c>
      <c r="AU144" s="19" t="s">
        <v>91</v>
      </c>
      <c r="BK144" s="168">
        <f>BK145+BK227+BK517+BK559+BK561</f>
        <v>0</v>
      </c>
    </row>
    <row r="145" spans="2:63" s="12" customFormat="1" ht="25.95" customHeight="1">
      <c r="B145" s="169"/>
      <c r="C145" s="170"/>
      <c r="D145" s="171" t="s">
        <v>72</v>
      </c>
      <c r="E145" s="172" t="s">
        <v>133</v>
      </c>
      <c r="F145" s="172" t="s">
        <v>134</v>
      </c>
      <c r="G145" s="170"/>
      <c r="H145" s="170"/>
      <c r="I145" s="173"/>
      <c r="J145" s="174">
        <f>BK145</f>
        <v>0</v>
      </c>
      <c r="K145" s="170"/>
      <c r="L145" s="175"/>
      <c r="M145" s="176"/>
      <c r="N145" s="177"/>
      <c r="O145" s="177"/>
      <c r="P145" s="178">
        <f>P146+P149+P173+P176+P208+P225</f>
        <v>0</v>
      </c>
      <c r="Q145" s="177"/>
      <c r="R145" s="178">
        <f>R146+R149+R173+R176+R208+R225</f>
        <v>230.59691839999996</v>
      </c>
      <c r="S145" s="177"/>
      <c r="T145" s="179">
        <f>T146+T149+T173+T176+T208+T225</f>
        <v>209.73696800000002</v>
      </c>
      <c r="AR145" s="180" t="s">
        <v>81</v>
      </c>
      <c r="AT145" s="181" t="s">
        <v>72</v>
      </c>
      <c r="AU145" s="181" t="s">
        <v>73</v>
      </c>
      <c r="AY145" s="180" t="s">
        <v>135</v>
      </c>
      <c r="BK145" s="182">
        <f>BK146+BK149+BK173+BK176+BK208+BK225</f>
        <v>0</v>
      </c>
    </row>
    <row r="146" spans="2:63" s="12" customFormat="1" ht="22.8" customHeight="1">
      <c r="B146" s="169"/>
      <c r="C146" s="170"/>
      <c r="D146" s="171" t="s">
        <v>72</v>
      </c>
      <c r="E146" s="183" t="s">
        <v>136</v>
      </c>
      <c r="F146" s="183" t="s">
        <v>137</v>
      </c>
      <c r="G146" s="170"/>
      <c r="H146" s="170"/>
      <c r="I146" s="173"/>
      <c r="J146" s="184">
        <f>BK146</f>
        <v>0</v>
      </c>
      <c r="K146" s="170"/>
      <c r="L146" s="175"/>
      <c r="M146" s="176"/>
      <c r="N146" s="177"/>
      <c r="O146" s="177"/>
      <c r="P146" s="178">
        <f>SUM(P147:P148)</f>
        <v>0</v>
      </c>
      <c r="Q146" s="177"/>
      <c r="R146" s="178">
        <f>SUM(R147:R148)</f>
        <v>0.6170388</v>
      </c>
      <c r="S146" s="177"/>
      <c r="T146" s="179">
        <f>SUM(T147:T148)</f>
        <v>0</v>
      </c>
      <c r="AR146" s="180" t="s">
        <v>81</v>
      </c>
      <c r="AT146" s="181" t="s">
        <v>72</v>
      </c>
      <c r="AU146" s="181" t="s">
        <v>81</v>
      </c>
      <c r="AY146" s="180" t="s">
        <v>135</v>
      </c>
      <c r="BK146" s="182">
        <f>SUM(BK147:BK148)</f>
        <v>0</v>
      </c>
    </row>
    <row r="147" spans="1:65" s="2" customFormat="1" ht="24.15" customHeight="1">
      <c r="A147" s="36"/>
      <c r="B147" s="37"/>
      <c r="C147" s="185" t="s">
        <v>81</v>
      </c>
      <c r="D147" s="185" t="s">
        <v>138</v>
      </c>
      <c r="E147" s="186" t="s">
        <v>139</v>
      </c>
      <c r="F147" s="187" t="s">
        <v>140</v>
      </c>
      <c r="G147" s="188" t="s">
        <v>141</v>
      </c>
      <c r="H147" s="189">
        <v>0.255</v>
      </c>
      <c r="I147" s="190"/>
      <c r="J147" s="191">
        <f>ROUND(I147*H147,2)</f>
        <v>0</v>
      </c>
      <c r="K147" s="187" t="s">
        <v>142</v>
      </c>
      <c r="L147" s="41"/>
      <c r="M147" s="192" t="s">
        <v>1</v>
      </c>
      <c r="N147" s="193" t="s">
        <v>40</v>
      </c>
      <c r="O147" s="74"/>
      <c r="P147" s="194">
        <f>O147*H147</f>
        <v>0</v>
      </c>
      <c r="Q147" s="194">
        <v>2.41976</v>
      </c>
      <c r="R147" s="194">
        <f>Q147*H147</f>
        <v>0.6170388</v>
      </c>
      <c r="S147" s="194">
        <v>0</v>
      </c>
      <c r="T147" s="19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6" t="s">
        <v>143</v>
      </c>
      <c r="AT147" s="196" t="s">
        <v>138</v>
      </c>
      <c r="AU147" s="196" t="s">
        <v>83</v>
      </c>
      <c r="AY147" s="19" t="s">
        <v>135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9" t="s">
        <v>143</v>
      </c>
      <c r="BK147" s="197">
        <f>ROUND(I147*H147,2)</f>
        <v>0</v>
      </c>
      <c r="BL147" s="19" t="s">
        <v>143</v>
      </c>
      <c r="BM147" s="196" t="s">
        <v>144</v>
      </c>
    </row>
    <row r="148" spans="1:47" s="2" customFormat="1" ht="28.8">
      <c r="A148" s="36"/>
      <c r="B148" s="37"/>
      <c r="C148" s="38"/>
      <c r="D148" s="198" t="s">
        <v>145</v>
      </c>
      <c r="E148" s="38"/>
      <c r="F148" s="199" t="s">
        <v>146</v>
      </c>
      <c r="G148" s="38"/>
      <c r="H148" s="38"/>
      <c r="I148" s="200"/>
      <c r="J148" s="38"/>
      <c r="K148" s="38"/>
      <c r="L148" s="41"/>
      <c r="M148" s="201"/>
      <c r="N148" s="202"/>
      <c r="O148" s="74"/>
      <c r="P148" s="74"/>
      <c r="Q148" s="74"/>
      <c r="R148" s="74"/>
      <c r="S148" s="74"/>
      <c r="T148" s="75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145</v>
      </c>
      <c r="AU148" s="19" t="s">
        <v>83</v>
      </c>
    </row>
    <row r="149" spans="2:63" s="12" customFormat="1" ht="22.8" customHeight="1">
      <c r="B149" s="169"/>
      <c r="C149" s="170"/>
      <c r="D149" s="171" t="s">
        <v>72</v>
      </c>
      <c r="E149" s="183" t="s">
        <v>143</v>
      </c>
      <c r="F149" s="183" t="s">
        <v>147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SUM(P150:P172)</f>
        <v>0</v>
      </c>
      <c r="Q149" s="177"/>
      <c r="R149" s="178">
        <f>SUM(R150:R172)</f>
        <v>227.79006059999998</v>
      </c>
      <c r="S149" s="177"/>
      <c r="T149" s="179">
        <f>SUM(T150:T172)</f>
        <v>0</v>
      </c>
      <c r="AR149" s="180" t="s">
        <v>81</v>
      </c>
      <c r="AT149" s="181" t="s">
        <v>72</v>
      </c>
      <c r="AU149" s="181" t="s">
        <v>81</v>
      </c>
      <c r="AY149" s="180" t="s">
        <v>135</v>
      </c>
      <c r="BK149" s="182">
        <f>SUM(BK150:BK172)</f>
        <v>0</v>
      </c>
    </row>
    <row r="150" spans="1:65" s="2" customFormat="1" ht="14.4" customHeight="1">
      <c r="A150" s="36"/>
      <c r="B150" s="37"/>
      <c r="C150" s="185" t="s">
        <v>83</v>
      </c>
      <c r="D150" s="185" t="s">
        <v>138</v>
      </c>
      <c r="E150" s="186" t="s">
        <v>148</v>
      </c>
      <c r="F150" s="187" t="s">
        <v>149</v>
      </c>
      <c r="G150" s="188" t="s">
        <v>141</v>
      </c>
      <c r="H150" s="189">
        <v>10.345</v>
      </c>
      <c r="I150" s="190"/>
      <c r="J150" s="191">
        <f>ROUND(I150*H150,2)</f>
        <v>0</v>
      </c>
      <c r="K150" s="187" t="s">
        <v>142</v>
      </c>
      <c r="L150" s="41"/>
      <c r="M150" s="192" t="s">
        <v>1</v>
      </c>
      <c r="N150" s="193" t="s">
        <v>40</v>
      </c>
      <c r="O150" s="74"/>
      <c r="P150" s="194">
        <f>O150*H150</f>
        <v>0</v>
      </c>
      <c r="Q150" s="194">
        <v>2.25648</v>
      </c>
      <c r="R150" s="194">
        <f>Q150*H150</f>
        <v>23.343285599999998</v>
      </c>
      <c r="S150" s="194">
        <v>0</v>
      </c>
      <c r="T150" s="19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6" t="s">
        <v>143</v>
      </c>
      <c r="AT150" s="196" t="s">
        <v>138</v>
      </c>
      <c r="AU150" s="196" t="s">
        <v>83</v>
      </c>
      <c r="AY150" s="19" t="s">
        <v>135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9" t="s">
        <v>143</v>
      </c>
      <c r="BK150" s="197">
        <f>ROUND(I150*H150,2)</f>
        <v>0</v>
      </c>
      <c r="BL150" s="19" t="s">
        <v>143</v>
      </c>
      <c r="BM150" s="196" t="s">
        <v>150</v>
      </c>
    </row>
    <row r="151" spans="1:47" s="2" customFormat="1" ht="19.2">
      <c r="A151" s="36"/>
      <c r="B151" s="37"/>
      <c r="C151" s="38"/>
      <c r="D151" s="198" t="s">
        <v>145</v>
      </c>
      <c r="E151" s="38"/>
      <c r="F151" s="199" t="s">
        <v>151</v>
      </c>
      <c r="G151" s="38"/>
      <c r="H151" s="38"/>
      <c r="I151" s="200"/>
      <c r="J151" s="38"/>
      <c r="K151" s="38"/>
      <c r="L151" s="41"/>
      <c r="M151" s="201"/>
      <c r="N151" s="202"/>
      <c r="O151" s="74"/>
      <c r="P151" s="74"/>
      <c r="Q151" s="74"/>
      <c r="R151" s="74"/>
      <c r="S151" s="74"/>
      <c r="T151" s="75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145</v>
      </c>
      <c r="AU151" s="19" t="s">
        <v>83</v>
      </c>
    </row>
    <row r="152" spans="2:51" s="13" customFormat="1" ht="10.2">
      <c r="B152" s="203"/>
      <c r="C152" s="204"/>
      <c r="D152" s="198" t="s">
        <v>152</v>
      </c>
      <c r="E152" s="205" t="s">
        <v>1</v>
      </c>
      <c r="F152" s="206" t="s">
        <v>153</v>
      </c>
      <c r="G152" s="204"/>
      <c r="H152" s="207">
        <v>0.135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152</v>
      </c>
      <c r="AU152" s="213" t="s">
        <v>83</v>
      </c>
      <c r="AV152" s="13" t="s">
        <v>83</v>
      </c>
      <c r="AW152" s="13" t="s">
        <v>30</v>
      </c>
      <c r="AX152" s="13" t="s">
        <v>73</v>
      </c>
      <c r="AY152" s="213" t="s">
        <v>135</v>
      </c>
    </row>
    <row r="153" spans="2:51" s="13" customFormat="1" ht="10.2">
      <c r="B153" s="203"/>
      <c r="C153" s="204"/>
      <c r="D153" s="198" t="s">
        <v>152</v>
      </c>
      <c r="E153" s="205" t="s">
        <v>1</v>
      </c>
      <c r="F153" s="206" t="s">
        <v>154</v>
      </c>
      <c r="G153" s="204"/>
      <c r="H153" s="207">
        <v>0.18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152</v>
      </c>
      <c r="AU153" s="213" t="s">
        <v>83</v>
      </c>
      <c r="AV153" s="13" t="s">
        <v>83</v>
      </c>
      <c r="AW153" s="13" t="s">
        <v>30</v>
      </c>
      <c r="AX153" s="13" t="s">
        <v>73</v>
      </c>
      <c r="AY153" s="213" t="s">
        <v>135</v>
      </c>
    </row>
    <row r="154" spans="2:51" s="13" customFormat="1" ht="10.2">
      <c r="B154" s="203"/>
      <c r="C154" s="204"/>
      <c r="D154" s="198" t="s">
        <v>152</v>
      </c>
      <c r="E154" s="205" t="s">
        <v>1</v>
      </c>
      <c r="F154" s="206" t="s">
        <v>155</v>
      </c>
      <c r="G154" s="204"/>
      <c r="H154" s="207">
        <v>9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152</v>
      </c>
      <c r="AU154" s="213" t="s">
        <v>83</v>
      </c>
      <c r="AV154" s="13" t="s">
        <v>83</v>
      </c>
      <c r="AW154" s="13" t="s">
        <v>30</v>
      </c>
      <c r="AX154" s="13" t="s">
        <v>73</v>
      </c>
      <c r="AY154" s="213" t="s">
        <v>135</v>
      </c>
    </row>
    <row r="155" spans="2:51" s="13" customFormat="1" ht="10.2">
      <c r="B155" s="203"/>
      <c r="C155" s="204"/>
      <c r="D155" s="198" t="s">
        <v>152</v>
      </c>
      <c r="E155" s="205" t="s">
        <v>1</v>
      </c>
      <c r="F155" s="206" t="s">
        <v>156</v>
      </c>
      <c r="G155" s="204"/>
      <c r="H155" s="207">
        <v>0.27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152</v>
      </c>
      <c r="AU155" s="213" t="s">
        <v>83</v>
      </c>
      <c r="AV155" s="13" t="s">
        <v>83</v>
      </c>
      <c r="AW155" s="13" t="s">
        <v>30</v>
      </c>
      <c r="AX155" s="13" t="s">
        <v>73</v>
      </c>
      <c r="AY155" s="213" t="s">
        <v>135</v>
      </c>
    </row>
    <row r="156" spans="2:51" s="13" customFormat="1" ht="10.2">
      <c r="B156" s="203"/>
      <c r="C156" s="204"/>
      <c r="D156" s="198" t="s">
        <v>152</v>
      </c>
      <c r="E156" s="205" t="s">
        <v>1</v>
      </c>
      <c r="F156" s="206" t="s">
        <v>157</v>
      </c>
      <c r="G156" s="204"/>
      <c r="H156" s="207">
        <v>0.017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152</v>
      </c>
      <c r="AU156" s="213" t="s">
        <v>83</v>
      </c>
      <c r="AV156" s="13" t="s">
        <v>83</v>
      </c>
      <c r="AW156" s="13" t="s">
        <v>30</v>
      </c>
      <c r="AX156" s="13" t="s">
        <v>73</v>
      </c>
      <c r="AY156" s="213" t="s">
        <v>135</v>
      </c>
    </row>
    <row r="157" spans="2:51" s="13" customFormat="1" ht="10.2">
      <c r="B157" s="203"/>
      <c r="C157" s="204"/>
      <c r="D157" s="198" t="s">
        <v>152</v>
      </c>
      <c r="E157" s="205" t="s">
        <v>1</v>
      </c>
      <c r="F157" s="206" t="s">
        <v>158</v>
      </c>
      <c r="G157" s="204"/>
      <c r="H157" s="207">
        <v>0.045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152</v>
      </c>
      <c r="AU157" s="213" t="s">
        <v>83</v>
      </c>
      <c r="AV157" s="13" t="s">
        <v>83</v>
      </c>
      <c r="AW157" s="13" t="s">
        <v>30</v>
      </c>
      <c r="AX157" s="13" t="s">
        <v>73</v>
      </c>
      <c r="AY157" s="213" t="s">
        <v>135</v>
      </c>
    </row>
    <row r="158" spans="2:51" s="13" customFormat="1" ht="10.2">
      <c r="B158" s="203"/>
      <c r="C158" s="204"/>
      <c r="D158" s="198" t="s">
        <v>152</v>
      </c>
      <c r="E158" s="205" t="s">
        <v>1</v>
      </c>
      <c r="F158" s="206" t="s">
        <v>159</v>
      </c>
      <c r="G158" s="204"/>
      <c r="H158" s="207">
        <v>0.36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152</v>
      </c>
      <c r="AU158" s="213" t="s">
        <v>83</v>
      </c>
      <c r="AV158" s="13" t="s">
        <v>83</v>
      </c>
      <c r="AW158" s="13" t="s">
        <v>30</v>
      </c>
      <c r="AX158" s="13" t="s">
        <v>73</v>
      </c>
      <c r="AY158" s="213" t="s">
        <v>135</v>
      </c>
    </row>
    <row r="159" spans="2:51" s="13" customFormat="1" ht="10.2">
      <c r="B159" s="203"/>
      <c r="C159" s="204"/>
      <c r="D159" s="198" t="s">
        <v>152</v>
      </c>
      <c r="E159" s="205" t="s">
        <v>1</v>
      </c>
      <c r="F159" s="206" t="s">
        <v>160</v>
      </c>
      <c r="G159" s="204"/>
      <c r="H159" s="207">
        <v>0.068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152</v>
      </c>
      <c r="AU159" s="213" t="s">
        <v>83</v>
      </c>
      <c r="AV159" s="13" t="s">
        <v>83</v>
      </c>
      <c r="AW159" s="13" t="s">
        <v>30</v>
      </c>
      <c r="AX159" s="13" t="s">
        <v>73</v>
      </c>
      <c r="AY159" s="213" t="s">
        <v>135</v>
      </c>
    </row>
    <row r="160" spans="2:51" s="13" customFormat="1" ht="10.2">
      <c r="B160" s="203"/>
      <c r="C160" s="204"/>
      <c r="D160" s="198" t="s">
        <v>152</v>
      </c>
      <c r="E160" s="205" t="s">
        <v>1</v>
      </c>
      <c r="F160" s="206" t="s">
        <v>161</v>
      </c>
      <c r="G160" s="204"/>
      <c r="H160" s="207">
        <v>0.27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152</v>
      </c>
      <c r="AU160" s="213" t="s">
        <v>83</v>
      </c>
      <c r="AV160" s="13" t="s">
        <v>83</v>
      </c>
      <c r="AW160" s="13" t="s">
        <v>30</v>
      </c>
      <c r="AX160" s="13" t="s">
        <v>73</v>
      </c>
      <c r="AY160" s="213" t="s">
        <v>135</v>
      </c>
    </row>
    <row r="161" spans="2:51" s="14" customFormat="1" ht="10.2">
      <c r="B161" s="214"/>
      <c r="C161" s="215"/>
      <c r="D161" s="198" t="s">
        <v>152</v>
      </c>
      <c r="E161" s="216" t="s">
        <v>1</v>
      </c>
      <c r="F161" s="217" t="s">
        <v>162</v>
      </c>
      <c r="G161" s="215"/>
      <c r="H161" s="218">
        <v>10.344999999999997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152</v>
      </c>
      <c r="AU161" s="224" t="s">
        <v>83</v>
      </c>
      <c r="AV161" s="14" t="s">
        <v>143</v>
      </c>
      <c r="AW161" s="14" t="s">
        <v>30</v>
      </c>
      <c r="AX161" s="14" t="s">
        <v>81</v>
      </c>
      <c r="AY161" s="224" t="s">
        <v>135</v>
      </c>
    </row>
    <row r="162" spans="1:65" s="2" customFormat="1" ht="14.4" customHeight="1">
      <c r="A162" s="36"/>
      <c r="B162" s="37"/>
      <c r="C162" s="185" t="s">
        <v>136</v>
      </c>
      <c r="D162" s="185" t="s">
        <v>138</v>
      </c>
      <c r="E162" s="186" t="s">
        <v>163</v>
      </c>
      <c r="F162" s="187" t="s">
        <v>164</v>
      </c>
      <c r="G162" s="188" t="s">
        <v>165</v>
      </c>
      <c r="H162" s="189">
        <v>42</v>
      </c>
      <c r="I162" s="190"/>
      <c r="J162" s="191">
        <f>ROUND(I162*H162,2)</f>
        <v>0</v>
      </c>
      <c r="K162" s="187" t="s">
        <v>142</v>
      </c>
      <c r="L162" s="41"/>
      <c r="M162" s="192" t="s">
        <v>1</v>
      </c>
      <c r="N162" s="193" t="s">
        <v>40</v>
      </c>
      <c r="O162" s="74"/>
      <c r="P162" s="194">
        <f>O162*H162</f>
        <v>0</v>
      </c>
      <c r="Q162" s="194">
        <v>0.059</v>
      </c>
      <c r="R162" s="194">
        <f>Q162*H162</f>
        <v>2.4779999999999998</v>
      </c>
      <c r="S162" s="194">
        <v>0</v>
      </c>
      <c r="T162" s="19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6" t="s">
        <v>143</v>
      </c>
      <c r="AT162" s="196" t="s">
        <v>138</v>
      </c>
      <c r="AU162" s="196" t="s">
        <v>83</v>
      </c>
      <c r="AY162" s="19" t="s">
        <v>135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9" t="s">
        <v>143</v>
      </c>
      <c r="BK162" s="197">
        <f>ROUND(I162*H162,2)</f>
        <v>0</v>
      </c>
      <c r="BL162" s="19" t="s">
        <v>143</v>
      </c>
      <c r="BM162" s="196" t="s">
        <v>166</v>
      </c>
    </row>
    <row r="163" spans="1:65" s="2" customFormat="1" ht="14.4" customHeight="1">
      <c r="A163" s="36"/>
      <c r="B163" s="37"/>
      <c r="C163" s="185" t="s">
        <v>143</v>
      </c>
      <c r="D163" s="185" t="s">
        <v>138</v>
      </c>
      <c r="E163" s="186" t="s">
        <v>167</v>
      </c>
      <c r="F163" s="187" t="s">
        <v>168</v>
      </c>
      <c r="G163" s="188" t="s">
        <v>141</v>
      </c>
      <c r="H163" s="189">
        <v>80.45</v>
      </c>
      <c r="I163" s="190"/>
      <c r="J163" s="191">
        <f>ROUND(I163*H163,2)</f>
        <v>0</v>
      </c>
      <c r="K163" s="187" t="s">
        <v>142</v>
      </c>
      <c r="L163" s="41"/>
      <c r="M163" s="192" t="s">
        <v>1</v>
      </c>
      <c r="N163" s="193" t="s">
        <v>40</v>
      </c>
      <c r="O163" s="74"/>
      <c r="P163" s="194">
        <f>O163*H163</f>
        <v>0</v>
      </c>
      <c r="Q163" s="194">
        <v>2.4534</v>
      </c>
      <c r="R163" s="194">
        <f>Q163*H163</f>
        <v>197.37603</v>
      </c>
      <c r="S163" s="194">
        <v>0</v>
      </c>
      <c r="T163" s="19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6" t="s">
        <v>143</v>
      </c>
      <c r="AT163" s="196" t="s">
        <v>138</v>
      </c>
      <c r="AU163" s="196" t="s">
        <v>83</v>
      </c>
      <c r="AY163" s="19" t="s">
        <v>135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9" t="s">
        <v>143</v>
      </c>
      <c r="BK163" s="197">
        <f>ROUND(I163*H163,2)</f>
        <v>0</v>
      </c>
      <c r="BL163" s="19" t="s">
        <v>143</v>
      </c>
      <c r="BM163" s="196" t="s">
        <v>169</v>
      </c>
    </row>
    <row r="164" spans="2:51" s="13" customFormat="1" ht="10.2">
      <c r="B164" s="203"/>
      <c r="C164" s="204"/>
      <c r="D164" s="198" t="s">
        <v>152</v>
      </c>
      <c r="E164" s="205" t="s">
        <v>1</v>
      </c>
      <c r="F164" s="206" t="s">
        <v>170</v>
      </c>
      <c r="G164" s="204"/>
      <c r="H164" s="207">
        <v>80.45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152</v>
      </c>
      <c r="AU164" s="213" t="s">
        <v>83</v>
      </c>
      <c r="AV164" s="13" t="s">
        <v>83</v>
      </c>
      <c r="AW164" s="13" t="s">
        <v>30</v>
      </c>
      <c r="AX164" s="13" t="s">
        <v>81</v>
      </c>
      <c r="AY164" s="213" t="s">
        <v>135</v>
      </c>
    </row>
    <row r="165" spans="1:65" s="2" customFormat="1" ht="14.4" customHeight="1">
      <c r="A165" s="36"/>
      <c r="B165" s="37"/>
      <c r="C165" s="185" t="s">
        <v>171</v>
      </c>
      <c r="D165" s="185" t="s">
        <v>138</v>
      </c>
      <c r="E165" s="186" t="s">
        <v>172</v>
      </c>
      <c r="F165" s="187" t="s">
        <v>173</v>
      </c>
      <c r="G165" s="188" t="s">
        <v>174</v>
      </c>
      <c r="H165" s="189">
        <v>303.8</v>
      </c>
      <c r="I165" s="190"/>
      <c r="J165" s="191">
        <f>ROUND(I165*H165,2)</f>
        <v>0</v>
      </c>
      <c r="K165" s="187" t="s">
        <v>142</v>
      </c>
      <c r="L165" s="41"/>
      <c r="M165" s="192" t="s">
        <v>1</v>
      </c>
      <c r="N165" s="193" t="s">
        <v>40</v>
      </c>
      <c r="O165" s="74"/>
      <c r="P165" s="194">
        <f>O165*H165</f>
        <v>0</v>
      </c>
      <c r="Q165" s="194">
        <v>0.00576</v>
      </c>
      <c r="R165" s="194">
        <f>Q165*H165</f>
        <v>1.749888</v>
      </c>
      <c r="S165" s="194">
        <v>0</v>
      </c>
      <c r="T165" s="19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6" t="s">
        <v>143</v>
      </c>
      <c r="AT165" s="196" t="s">
        <v>138</v>
      </c>
      <c r="AU165" s="196" t="s">
        <v>83</v>
      </c>
      <c r="AY165" s="19" t="s">
        <v>135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9" t="s">
        <v>143</v>
      </c>
      <c r="BK165" s="197">
        <f>ROUND(I165*H165,2)</f>
        <v>0</v>
      </c>
      <c r="BL165" s="19" t="s">
        <v>143</v>
      </c>
      <c r="BM165" s="196" t="s">
        <v>175</v>
      </c>
    </row>
    <row r="166" spans="2:51" s="13" customFormat="1" ht="10.2">
      <c r="B166" s="203"/>
      <c r="C166" s="204"/>
      <c r="D166" s="198" t="s">
        <v>152</v>
      </c>
      <c r="E166" s="205" t="s">
        <v>1</v>
      </c>
      <c r="F166" s="206" t="s">
        <v>176</v>
      </c>
      <c r="G166" s="204"/>
      <c r="H166" s="207">
        <v>235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152</v>
      </c>
      <c r="AU166" s="213" t="s">
        <v>83</v>
      </c>
      <c r="AV166" s="13" t="s">
        <v>83</v>
      </c>
      <c r="AW166" s="13" t="s">
        <v>30</v>
      </c>
      <c r="AX166" s="13" t="s">
        <v>73</v>
      </c>
      <c r="AY166" s="213" t="s">
        <v>135</v>
      </c>
    </row>
    <row r="167" spans="2:51" s="13" customFormat="1" ht="10.2">
      <c r="B167" s="203"/>
      <c r="C167" s="204"/>
      <c r="D167" s="198" t="s">
        <v>152</v>
      </c>
      <c r="E167" s="205" t="s">
        <v>1</v>
      </c>
      <c r="F167" s="206" t="s">
        <v>177</v>
      </c>
      <c r="G167" s="204"/>
      <c r="H167" s="207">
        <v>68.8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152</v>
      </c>
      <c r="AU167" s="213" t="s">
        <v>83</v>
      </c>
      <c r="AV167" s="13" t="s">
        <v>83</v>
      </c>
      <c r="AW167" s="13" t="s">
        <v>30</v>
      </c>
      <c r="AX167" s="13" t="s">
        <v>73</v>
      </c>
      <c r="AY167" s="213" t="s">
        <v>135</v>
      </c>
    </row>
    <row r="168" spans="2:51" s="14" customFormat="1" ht="10.2">
      <c r="B168" s="214"/>
      <c r="C168" s="215"/>
      <c r="D168" s="198" t="s">
        <v>152</v>
      </c>
      <c r="E168" s="216" t="s">
        <v>1</v>
      </c>
      <c r="F168" s="217" t="s">
        <v>162</v>
      </c>
      <c r="G168" s="215"/>
      <c r="H168" s="218">
        <v>303.8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152</v>
      </c>
      <c r="AU168" s="224" t="s">
        <v>83</v>
      </c>
      <c r="AV168" s="14" t="s">
        <v>143</v>
      </c>
      <c r="AW168" s="14" t="s">
        <v>30</v>
      </c>
      <c r="AX168" s="14" t="s">
        <v>81</v>
      </c>
      <c r="AY168" s="224" t="s">
        <v>135</v>
      </c>
    </row>
    <row r="169" spans="1:65" s="2" customFormat="1" ht="14.4" customHeight="1">
      <c r="A169" s="36"/>
      <c r="B169" s="37"/>
      <c r="C169" s="185" t="s">
        <v>178</v>
      </c>
      <c r="D169" s="185" t="s">
        <v>138</v>
      </c>
      <c r="E169" s="186" t="s">
        <v>179</v>
      </c>
      <c r="F169" s="187" t="s">
        <v>180</v>
      </c>
      <c r="G169" s="188" t="s">
        <v>174</v>
      </c>
      <c r="H169" s="189">
        <v>303.8</v>
      </c>
      <c r="I169" s="190"/>
      <c r="J169" s="191">
        <f>ROUND(I169*H169,2)</f>
        <v>0</v>
      </c>
      <c r="K169" s="187" t="s">
        <v>142</v>
      </c>
      <c r="L169" s="41"/>
      <c r="M169" s="192" t="s">
        <v>1</v>
      </c>
      <c r="N169" s="193" t="s">
        <v>40</v>
      </c>
      <c r="O169" s="74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6" t="s">
        <v>143</v>
      </c>
      <c r="AT169" s="196" t="s">
        <v>138</v>
      </c>
      <c r="AU169" s="196" t="s">
        <v>83</v>
      </c>
      <c r="AY169" s="19" t="s">
        <v>135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9" t="s">
        <v>143</v>
      </c>
      <c r="BK169" s="197">
        <f>ROUND(I169*H169,2)</f>
        <v>0</v>
      </c>
      <c r="BL169" s="19" t="s">
        <v>143</v>
      </c>
      <c r="BM169" s="196" t="s">
        <v>181</v>
      </c>
    </row>
    <row r="170" spans="1:65" s="2" customFormat="1" ht="24.15" customHeight="1">
      <c r="A170" s="36"/>
      <c r="B170" s="37"/>
      <c r="C170" s="185" t="s">
        <v>182</v>
      </c>
      <c r="D170" s="185" t="s">
        <v>138</v>
      </c>
      <c r="E170" s="186" t="s">
        <v>183</v>
      </c>
      <c r="F170" s="187" t="s">
        <v>184</v>
      </c>
      <c r="G170" s="188" t="s">
        <v>185</v>
      </c>
      <c r="H170" s="189">
        <v>2.7</v>
      </c>
      <c r="I170" s="190"/>
      <c r="J170" s="191">
        <f>ROUND(I170*H170,2)</f>
        <v>0</v>
      </c>
      <c r="K170" s="187" t="s">
        <v>142</v>
      </c>
      <c r="L170" s="41"/>
      <c r="M170" s="192" t="s">
        <v>1</v>
      </c>
      <c r="N170" s="193" t="s">
        <v>40</v>
      </c>
      <c r="O170" s="74"/>
      <c r="P170" s="194">
        <f>O170*H170</f>
        <v>0</v>
      </c>
      <c r="Q170" s="194">
        <v>1.05291</v>
      </c>
      <c r="R170" s="194">
        <f>Q170*H170</f>
        <v>2.8428570000000004</v>
      </c>
      <c r="S170" s="194">
        <v>0</v>
      </c>
      <c r="T170" s="19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6" t="s">
        <v>143</v>
      </c>
      <c r="AT170" s="196" t="s">
        <v>138</v>
      </c>
      <c r="AU170" s="196" t="s">
        <v>83</v>
      </c>
      <c r="AY170" s="19" t="s">
        <v>135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9" t="s">
        <v>143</v>
      </c>
      <c r="BK170" s="197">
        <f>ROUND(I170*H170,2)</f>
        <v>0</v>
      </c>
      <c r="BL170" s="19" t="s">
        <v>143</v>
      </c>
      <c r="BM170" s="196" t="s">
        <v>186</v>
      </c>
    </row>
    <row r="171" spans="1:47" s="2" customFormat="1" ht="19.2">
      <c r="A171" s="36"/>
      <c r="B171" s="37"/>
      <c r="C171" s="38"/>
      <c r="D171" s="198" t="s">
        <v>145</v>
      </c>
      <c r="E171" s="38"/>
      <c r="F171" s="199" t="s">
        <v>187</v>
      </c>
      <c r="G171" s="38"/>
      <c r="H171" s="38"/>
      <c r="I171" s="200"/>
      <c r="J171" s="38"/>
      <c r="K171" s="38"/>
      <c r="L171" s="41"/>
      <c r="M171" s="201"/>
      <c r="N171" s="202"/>
      <c r="O171" s="74"/>
      <c r="P171" s="74"/>
      <c r="Q171" s="74"/>
      <c r="R171" s="74"/>
      <c r="S171" s="74"/>
      <c r="T171" s="75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145</v>
      </c>
      <c r="AU171" s="19" t="s">
        <v>83</v>
      </c>
    </row>
    <row r="172" spans="2:51" s="13" customFormat="1" ht="10.2">
      <c r="B172" s="203"/>
      <c r="C172" s="204"/>
      <c r="D172" s="198" t="s">
        <v>152</v>
      </c>
      <c r="E172" s="204"/>
      <c r="F172" s="206" t="s">
        <v>188</v>
      </c>
      <c r="G172" s="204"/>
      <c r="H172" s="207">
        <v>2.7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152</v>
      </c>
      <c r="AU172" s="213" t="s">
        <v>83</v>
      </c>
      <c r="AV172" s="13" t="s">
        <v>83</v>
      </c>
      <c r="AW172" s="13" t="s">
        <v>4</v>
      </c>
      <c r="AX172" s="13" t="s">
        <v>81</v>
      </c>
      <c r="AY172" s="213" t="s">
        <v>135</v>
      </c>
    </row>
    <row r="173" spans="2:63" s="12" customFormat="1" ht="22.8" customHeight="1">
      <c r="B173" s="169"/>
      <c r="C173" s="170"/>
      <c r="D173" s="171" t="s">
        <v>72</v>
      </c>
      <c r="E173" s="183" t="s">
        <v>178</v>
      </c>
      <c r="F173" s="183" t="s">
        <v>189</v>
      </c>
      <c r="G173" s="170"/>
      <c r="H173" s="170"/>
      <c r="I173" s="173"/>
      <c r="J173" s="184">
        <f>BK173</f>
        <v>0</v>
      </c>
      <c r="K173" s="170"/>
      <c r="L173" s="175"/>
      <c r="M173" s="176"/>
      <c r="N173" s="177"/>
      <c r="O173" s="177"/>
      <c r="P173" s="178">
        <f>SUM(P174:P175)</f>
        <v>0</v>
      </c>
      <c r="Q173" s="177"/>
      <c r="R173" s="178">
        <f>SUM(R174:R175)</f>
        <v>2.1088</v>
      </c>
      <c r="S173" s="177"/>
      <c r="T173" s="179">
        <f>SUM(T174:T175)</f>
        <v>0</v>
      </c>
      <c r="AR173" s="180" t="s">
        <v>81</v>
      </c>
      <c r="AT173" s="181" t="s">
        <v>72</v>
      </c>
      <c r="AU173" s="181" t="s">
        <v>81</v>
      </c>
      <c r="AY173" s="180" t="s">
        <v>135</v>
      </c>
      <c r="BK173" s="182">
        <f>SUM(BK174:BK175)</f>
        <v>0</v>
      </c>
    </row>
    <row r="174" spans="1:65" s="2" customFormat="1" ht="24.15" customHeight="1">
      <c r="A174" s="36"/>
      <c r="B174" s="37"/>
      <c r="C174" s="185" t="s">
        <v>190</v>
      </c>
      <c r="D174" s="185" t="s">
        <v>138</v>
      </c>
      <c r="E174" s="186" t="s">
        <v>191</v>
      </c>
      <c r="F174" s="187" t="s">
        <v>192</v>
      </c>
      <c r="G174" s="188" t="s">
        <v>174</v>
      </c>
      <c r="H174" s="189">
        <v>80</v>
      </c>
      <c r="I174" s="190"/>
      <c r="J174" s="191">
        <f>ROUND(I174*H174,2)</f>
        <v>0</v>
      </c>
      <c r="K174" s="187" t="s">
        <v>142</v>
      </c>
      <c r="L174" s="41"/>
      <c r="M174" s="192" t="s">
        <v>1</v>
      </c>
      <c r="N174" s="193" t="s">
        <v>40</v>
      </c>
      <c r="O174" s="74"/>
      <c r="P174" s="194">
        <f>O174*H174</f>
        <v>0</v>
      </c>
      <c r="Q174" s="194">
        <v>0.02636</v>
      </c>
      <c r="R174" s="194">
        <f>Q174*H174</f>
        <v>2.1088</v>
      </c>
      <c r="S174" s="194">
        <v>0</v>
      </c>
      <c r="T174" s="19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6" t="s">
        <v>143</v>
      </c>
      <c r="AT174" s="196" t="s">
        <v>138</v>
      </c>
      <c r="AU174" s="196" t="s">
        <v>83</v>
      </c>
      <c r="AY174" s="19" t="s">
        <v>135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9" t="s">
        <v>143</v>
      </c>
      <c r="BK174" s="197">
        <f>ROUND(I174*H174,2)</f>
        <v>0</v>
      </c>
      <c r="BL174" s="19" t="s">
        <v>143</v>
      </c>
      <c r="BM174" s="196" t="s">
        <v>193</v>
      </c>
    </row>
    <row r="175" spans="1:47" s="2" customFormat="1" ht="19.2">
      <c r="A175" s="36"/>
      <c r="B175" s="37"/>
      <c r="C175" s="38"/>
      <c r="D175" s="198" t="s">
        <v>145</v>
      </c>
      <c r="E175" s="38"/>
      <c r="F175" s="199" t="s">
        <v>194</v>
      </c>
      <c r="G175" s="38"/>
      <c r="H175" s="38"/>
      <c r="I175" s="200"/>
      <c r="J175" s="38"/>
      <c r="K175" s="38"/>
      <c r="L175" s="41"/>
      <c r="M175" s="201"/>
      <c r="N175" s="202"/>
      <c r="O175" s="74"/>
      <c r="P175" s="74"/>
      <c r="Q175" s="74"/>
      <c r="R175" s="74"/>
      <c r="S175" s="74"/>
      <c r="T175" s="75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145</v>
      </c>
      <c r="AU175" s="19" t="s">
        <v>83</v>
      </c>
    </row>
    <row r="176" spans="2:63" s="12" customFormat="1" ht="22.8" customHeight="1">
      <c r="B176" s="169"/>
      <c r="C176" s="170"/>
      <c r="D176" s="171" t="s">
        <v>72</v>
      </c>
      <c r="E176" s="183" t="s">
        <v>195</v>
      </c>
      <c r="F176" s="183" t="s">
        <v>196</v>
      </c>
      <c r="G176" s="170"/>
      <c r="H176" s="170"/>
      <c r="I176" s="173"/>
      <c r="J176" s="184">
        <f>BK176</f>
        <v>0</v>
      </c>
      <c r="K176" s="170"/>
      <c r="L176" s="175"/>
      <c r="M176" s="176"/>
      <c r="N176" s="177"/>
      <c r="O176" s="177"/>
      <c r="P176" s="178">
        <f>SUM(P177:P207)</f>
        <v>0</v>
      </c>
      <c r="Q176" s="177"/>
      <c r="R176" s="178">
        <f>SUM(R177:R207)</f>
        <v>0.08101900000000001</v>
      </c>
      <c r="S176" s="177"/>
      <c r="T176" s="179">
        <f>SUM(T177:T207)</f>
        <v>209.73696800000002</v>
      </c>
      <c r="AR176" s="180" t="s">
        <v>81</v>
      </c>
      <c r="AT176" s="181" t="s">
        <v>72</v>
      </c>
      <c r="AU176" s="181" t="s">
        <v>81</v>
      </c>
      <c r="AY176" s="180" t="s">
        <v>135</v>
      </c>
      <c r="BK176" s="182">
        <f>SUM(BK177:BK207)</f>
        <v>0</v>
      </c>
    </row>
    <row r="177" spans="1:65" s="2" customFormat="1" ht="24.15" customHeight="1">
      <c r="A177" s="36"/>
      <c r="B177" s="37"/>
      <c r="C177" s="185" t="s">
        <v>195</v>
      </c>
      <c r="D177" s="185" t="s">
        <v>138</v>
      </c>
      <c r="E177" s="186" t="s">
        <v>197</v>
      </c>
      <c r="F177" s="187" t="s">
        <v>198</v>
      </c>
      <c r="G177" s="188" t="s">
        <v>174</v>
      </c>
      <c r="H177" s="189">
        <v>2996</v>
      </c>
      <c r="I177" s="190"/>
      <c r="J177" s="191">
        <f>ROUND(I177*H177,2)</f>
        <v>0</v>
      </c>
      <c r="K177" s="187" t="s">
        <v>142</v>
      </c>
      <c r="L177" s="41"/>
      <c r="M177" s="192" t="s">
        <v>1</v>
      </c>
      <c r="N177" s="193" t="s">
        <v>40</v>
      </c>
      <c r="O177" s="7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6" t="s">
        <v>143</v>
      </c>
      <c r="AT177" s="196" t="s">
        <v>138</v>
      </c>
      <c r="AU177" s="196" t="s">
        <v>83</v>
      </c>
      <c r="AY177" s="19" t="s">
        <v>135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9" t="s">
        <v>143</v>
      </c>
      <c r="BK177" s="197">
        <f>ROUND(I177*H177,2)</f>
        <v>0</v>
      </c>
      <c r="BL177" s="19" t="s">
        <v>143</v>
      </c>
      <c r="BM177" s="196" t="s">
        <v>199</v>
      </c>
    </row>
    <row r="178" spans="1:65" s="2" customFormat="1" ht="24.15" customHeight="1">
      <c r="A178" s="36"/>
      <c r="B178" s="37"/>
      <c r="C178" s="185" t="s">
        <v>200</v>
      </c>
      <c r="D178" s="185" t="s">
        <v>138</v>
      </c>
      <c r="E178" s="186" t="s">
        <v>201</v>
      </c>
      <c r="F178" s="187" t="s">
        <v>202</v>
      </c>
      <c r="G178" s="188" t="s">
        <v>174</v>
      </c>
      <c r="H178" s="189">
        <v>14980</v>
      </c>
      <c r="I178" s="190"/>
      <c r="J178" s="191">
        <f>ROUND(I178*H178,2)</f>
        <v>0</v>
      </c>
      <c r="K178" s="187" t="s">
        <v>142</v>
      </c>
      <c r="L178" s="41"/>
      <c r="M178" s="192" t="s">
        <v>1</v>
      </c>
      <c r="N178" s="193" t="s">
        <v>40</v>
      </c>
      <c r="O178" s="74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6" t="s">
        <v>143</v>
      </c>
      <c r="AT178" s="196" t="s">
        <v>138</v>
      </c>
      <c r="AU178" s="196" t="s">
        <v>83</v>
      </c>
      <c r="AY178" s="19" t="s">
        <v>135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9" t="s">
        <v>143</v>
      </c>
      <c r="BK178" s="197">
        <f>ROUND(I178*H178,2)</f>
        <v>0</v>
      </c>
      <c r="BL178" s="19" t="s">
        <v>143</v>
      </c>
      <c r="BM178" s="196" t="s">
        <v>203</v>
      </c>
    </row>
    <row r="179" spans="2:51" s="13" customFormat="1" ht="10.2">
      <c r="B179" s="203"/>
      <c r="C179" s="204"/>
      <c r="D179" s="198" t="s">
        <v>152</v>
      </c>
      <c r="E179" s="205" t="s">
        <v>1</v>
      </c>
      <c r="F179" s="206" t="s">
        <v>204</v>
      </c>
      <c r="G179" s="204"/>
      <c r="H179" s="207">
        <v>2996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152</v>
      </c>
      <c r="AU179" s="213" t="s">
        <v>83</v>
      </c>
      <c r="AV179" s="13" t="s">
        <v>83</v>
      </c>
      <c r="AW179" s="13" t="s">
        <v>30</v>
      </c>
      <c r="AX179" s="13" t="s">
        <v>81</v>
      </c>
      <c r="AY179" s="213" t="s">
        <v>135</v>
      </c>
    </row>
    <row r="180" spans="2:51" s="13" customFormat="1" ht="10.2">
      <c r="B180" s="203"/>
      <c r="C180" s="204"/>
      <c r="D180" s="198" t="s">
        <v>152</v>
      </c>
      <c r="E180" s="204"/>
      <c r="F180" s="206" t="s">
        <v>205</v>
      </c>
      <c r="G180" s="204"/>
      <c r="H180" s="207">
        <v>14980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152</v>
      </c>
      <c r="AU180" s="213" t="s">
        <v>83</v>
      </c>
      <c r="AV180" s="13" t="s">
        <v>83</v>
      </c>
      <c r="AW180" s="13" t="s">
        <v>4</v>
      </c>
      <c r="AX180" s="13" t="s">
        <v>81</v>
      </c>
      <c r="AY180" s="213" t="s">
        <v>135</v>
      </c>
    </row>
    <row r="181" spans="1:65" s="2" customFormat="1" ht="24.15" customHeight="1">
      <c r="A181" s="36"/>
      <c r="B181" s="37"/>
      <c r="C181" s="185" t="s">
        <v>206</v>
      </c>
      <c r="D181" s="185" t="s">
        <v>138</v>
      </c>
      <c r="E181" s="186" t="s">
        <v>207</v>
      </c>
      <c r="F181" s="187" t="s">
        <v>208</v>
      </c>
      <c r="G181" s="188" t="s">
        <v>174</v>
      </c>
      <c r="H181" s="189">
        <v>2996</v>
      </c>
      <c r="I181" s="190"/>
      <c r="J181" s="191">
        <f>ROUND(I181*H181,2)</f>
        <v>0</v>
      </c>
      <c r="K181" s="187" t="s">
        <v>142</v>
      </c>
      <c r="L181" s="41"/>
      <c r="M181" s="192" t="s">
        <v>1</v>
      </c>
      <c r="N181" s="193" t="s">
        <v>40</v>
      </c>
      <c r="O181" s="74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6" t="s">
        <v>143</v>
      </c>
      <c r="AT181" s="196" t="s">
        <v>138</v>
      </c>
      <c r="AU181" s="196" t="s">
        <v>83</v>
      </c>
      <c r="AY181" s="19" t="s">
        <v>135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9" t="s">
        <v>143</v>
      </c>
      <c r="BK181" s="197">
        <f>ROUND(I181*H181,2)</f>
        <v>0</v>
      </c>
      <c r="BL181" s="19" t="s">
        <v>143</v>
      </c>
      <c r="BM181" s="196" t="s">
        <v>209</v>
      </c>
    </row>
    <row r="182" spans="1:65" s="2" customFormat="1" ht="24.15" customHeight="1">
      <c r="A182" s="36"/>
      <c r="B182" s="37"/>
      <c r="C182" s="185" t="s">
        <v>210</v>
      </c>
      <c r="D182" s="185" t="s">
        <v>138</v>
      </c>
      <c r="E182" s="186" t="s">
        <v>211</v>
      </c>
      <c r="F182" s="187" t="s">
        <v>212</v>
      </c>
      <c r="G182" s="188" t="s">
        <v>141</v>
      </c>
      <c r="H182" s="189">
        <v>1048.998</v>
      </c>
      <c r="I182" s="190"/>
      <c r="J182" s="191">
        <f>ROUND(I182*H182,2)</f>
        <v>0</v>
      </c>
      <c r="K182" s="187" t="s">
        <v>142</v>
      </c>
      <c r="L182" s="41"/>
      <c r="M182" s="192" t="s">
        <v>1</v>
      </c>
      <c r="N182" s="193" t="s">
        <v>40</v>
      </c>
      <c r="O182" s="74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6" t="s">
        <v>143</v>
      </c>
      <c r="AT182" s="196" t="s">
        <v>138</v>
      </c>
      <c r="AU182" s="196" t="s">
        <v>83</v>
      </c>
      <c r="AY182" s="19" t="s">
        <v>135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9" t="s">
        <v>143</v>
      </c>
      <c r="BK182" s="197">
        <f>ROUND(I182*H182,2)</f>
        <v>0</v>
      </c>
      <c r="BL182" s="19" t="s">
        <v>143</v>
      </c>
      <c r="BM182" s="196" t="s">
        <v>213</v>
      </c>
    </row>
    <row r="183" spans="2:51" s="13" customFormat="1" ht="10.2">
      <c r="B183" s="203"/>
      <c r="C183" s="204"/>
      <c r="D183" s="198" t="s">
        <v>152</v>
      </c>
      <c r="E183" s="205" t="s">
        <v>1</v>
      </c>
      <c r="F183" s="206" t="s">
        <v>214</v>
      </c>
      <c r="G183" s="204"/>
      <c r="H183" s="207">
        <v>1048.998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152</v>
      </c>
      <c r="AU183" s="213" t="s">
        <v>83</v>
      </c>
      <c r="AV183" s="13" t="s">
        <v>83</v>
      </c>
      <c r="AW183" s="13" t="s">
        <v>30</v>
      </c>
      <c r="AX183" s="13" t="s">
        <v>81</v>
      </c>
      <c r="AY183" s="213" t="s">
        <v>135</v>
      </c>
    </row>
    <row r="184" spans="1:65" s="2" customFormat="1" ht="24.15" customHeight="1">
      <c r="A184" s="36"/>
      <c r="B184" s="37"/>
      <c r="C184" s="185" t="s">
        <v>215</v>
      </c>
      <c r="D184" s="185" t="s">
        <v>138</v>
      </c>
      <c r="E184" s="186" t="s">
        <v>216</v>
      </c>
      <c r="F184" s="187" t="s">
        <v>217</v>
      </c>
      <c r="G184" s="188" t="s">
        <v>141</v>
      </c>
      <c r="H184" s="189">
        <v>15734.97</v>
      </c>
      <c r="I184" s="190"/>
      <c r="J184" s="191">
        <f>ROUND(I184*H184,2)</f>
        <v>0</v>
      </c>
      <c r="K184" s="187" t="s">
        <v>142</v>
      </c>
      <c r="L184" s="41"/>
      <c r="M184" s="192" t="s">
        <v>1</v>
      </c>
      <c r="N184" s="193" t="s">
        <v>40</v>
      </c>
      <c r="O184" s="74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6" t="s">
        <v>143</v>
      </c>
      <c r="AT184" s="196" t="s">
        <v>138</v>
      </c>
      <c r="AU184" s="196" t="s">
        <v>83</v>
      </c>
      <c r="AY184" s="19" t="s">
        <v>135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9" t="s">
        <v>143</v>
      </c>
      <c r="BK184" s="197">
        <f>ROUND(I184*H184,2)</f>
        <v>0</v>
      </c>
      <c r="BL184" s="19" t="s">
        <v>143</v>
      </c>
      <c r="BM184" s="196" t="s">
        <v>218</v>
      </c>
    </row>
    <row r="185" spans="2:51" s="13" customFormat="1" ht="10.2">
      <c r="B185" s="203"/>
      <c r="C185" s="204"/>
      <c r="D185" s="198" t="s">
        <v>152</v>
      </c>
      <c r="E185" s="204"/>
      <c r="F185" s="206" t="s">
        <v>219</v>
      </c>
      <c r="G185" s="204"/>
      <c r="H185" s="207">
        <v>15734.97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152</v>
      </c>
      <c r="AU185" s="213" t="s">
        <v>83</v>
      </c>
      <c r="AV185" s="13" t="s">
        <v>83</v>
      </c>
      <c r="AW185" s="13" t="s">
        <v>4</v>
      </c>
      <c r="AX185" s="13" t="s">
        <v>81</v>
      </c>
      <c r="AY185" s="213" t="s">
        <v>135</v>
      </c>
    </row>
    <row r="186" spans="1:65" s="2" customFormat="1" ht="24.15" customHeight="1">
      <c r="A186" s="36"/>
      <c r="B186" s="37"/>
      <c r="C186" s="185" t="s">
        <v>220</v>
      </c>
      <c r="D186" s="185" t="s">
        <v>138</v>
      </c>
      <c r="E186" s="186" t="s">
        <v>221</v>
      </c>
      <c r="F186" s="187" t="s">
        <v>222</v>
      </c>
      <c r="G186" s="188" t="s">
        <v>141</v>
      </c>
      <c r="H186" s="189">
        <v>1048.998</v>
      </c>
      <c r="I186" s="190"/>
      <c r="J186" s="191">
        <f>ROUND(I186*H186,2)</f>
        <v>0</v>
      </c>
      <c r="K186" s="187" t="s">
        <v>142</v>
      </c>
      <c r="L186" s="41"/>
      <c r="M186" s="192" t="s">
        <v>1</v>
      </c>
      <c r="N186" s="193" t="s">
        <v>40</v>
      </c>
      <c r="O186" s="74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6" t="s">
        <v>143</v>
      </c>
      <c r="AT186" s="196" t="s">
        <v>138</v>
      </c>
      <c r="AU186" s="196" t="s">
        <v>83</v>
      </c>
      <c r="AY186" s="19" t="s">
        <v>135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9" t="s">
        <v>143</v>
      </c>
      <c r="BK186" s="197">
        <f>ROUND(I186*H186,2)</f>
        <v>0</v>
      </c>
      <c r="BL186" s="19" t="s">
        <v>143</v>
      </c>
      <c r="BM186" s="196" t="s">
        <v>223</v>
      </c>
    </row>
    <row r="187" spans="2:51" s="13" customFormat="1" ht="10.2">
      <c r="B187" s="203"/>
      <c r="C187" s="204"/>
      <c r="D187" s="198" t="s">
        <v>152</v>
      </c>
      <c r="E187" s="205" t="s">
        <v>1</v>
      </c>
      <c r="F187" s="206" t="s">
        <v>214</v>
      </c>
      <c r="G187" s="204"/>
      <c r="H187" s="207">
        <v>1048.998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152</v>
      </c>
      <c r="AU187" s="213" t="s">
        <v>83</v>
      </c>
      <c r="AV187" s="13" t="s">
        <v>83</v>
      </c>
      <c r="AW187" s="13" t="s">
        <v>30</v>
      </c>
      <c r="AX187" s="13" t="s">
        <v>81</v>
      </c>
      <c r="AY187" s="213" t="s">
        <v>135</v>
      </c>
    </row>
    <row r="188" spans="1:65" s="2" customFormat="1" ht="14.4" customHeight="1">
      <c r="A188" s="36"/>
      <c r="B188" s="37"/>
      <c r="C188" s="185" t="s">
        <v>8</v>
      </c>
      <c r="D188" s="185" t="s">
        <v>138</v>
      </c>
      <c r="E188" s="186" t="s">
        <v>224</v>
      </c>
      <c r="F188" s="187" t="s">
        <v>225</v>
      </c>
      <c r="G188" s="188" t="s">
        <v>174</v>
      </c>
      <c r="H188" s="189">
        <v>2996</v>
      </c>
      <c r="I188" s="190"/>
      <c r="J188" s="191">
        <f>ROUND(I188*H188,2)</f>
        <v>0</v>
      </c>
      <c r="K188" s="187" t="s">
        <v>142</v>
      </c>
      <c r="L188" s="41"/>
      <c r="M188" s="192" t="s">
        <v>1</v>
      </c>
      <c r="N188" s="193" t="s">
        <v>40</v>
      </c>
      <c r="O188" s="74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6" t="s">
        <v>143</v>
      </c>
      <c r="AT188" s="196" t="s">
        <v>138</v>
      </c>
      <c r="AU188" s="196" t="s">
        <v>83</v>
      </c>
      <c r="AY188" s="19" t="s">
        <v>135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9" t="s">
        <v>143</v>
      </c>
      <c r="BK188" s="197">
        <f>ROUND(I188*H188,2)</f>
        <v>0</v>
      </c>
      <c r="BL188" s="19" t="s">
        <v>143</v>
      </c>
      <c r="BM188" s="196" t="s">
        <v>226</v>
      </c>
    </row>
    <row r="189" spans="1:65" s="2" customFormat="1" ht="14.4" customHeight="1">
      <c r="A189" s="36"/>
      <c r="B189" s="37"/>
      <c r="C189" s="185" t="s">
        <v>227</v>
      </c>
      <c r="D189" s="185" t="s">
        <v>138</v>
      </c>
      <c r="E189" s="186" t="s">
        <v>228</v>
      </c>
      <c r="F189" s="187" t="s">
        <v>229</v>
      </c>
      <c r="G189" s="188" t="s">
        <v>174</v>
      </c>
      <c r="H189" s="189">
        <v>14980</v>
      </c>
      <c r="I189" s="190"/>
      <c r="J189" s="191">
        <f>ROUND(I189*H189,2)</f>
        <v>0</v>
      </c>
      <c r="K189" s="187" t="s">
        <v>142</v>
      </c>
      <c r="L189" s="41"/>
      <c r="M189" s="192" t="s">
        <v>1</v>
      </c>
      <c r="N189" s="193" t="s">
        <v>40</v>
      </c>
      <c r="O189" s="74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6" t="s">
        <v>143</v>
      </c>
      <c r="AT189" s="196" t="s">
        <v>138</v>
      </c>
      <c r="AU189" s="196" t="s">
        <v>83</v>
      </c>
      <c r="AY189" s="19" t="s">
        <v>135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9" t="s">
        <v>143</v>
      </c>
      <c r="BK189" s="197">
        <f>ROUND(I189*H189,2)</f>
        <v>0</v>
      </c>
      <c r="BL189" s="19" t="s">
        <v>143</v>
      </c>
      <c r="BM189" s="196" t="s">
        <v>230</v>
      </c>
    </row>
    <row r="190" spans="2:51" s="13" customFormat="1" ht="10.2">
      <c r="B190" s="203"/>
      <c r="C190" s="204"/>
      <c r="D190" s="198" t="s">
        <v>152</v>
      </c>
      <c r="E190" s="204"/>
      <c r="F190" s="206" t="s">
        <v>205</v>
      </c>
      <c r="G190" s="204"/>
      <c r="H190" s="207">
        <v>14980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152</v>
      </c>
      <c r="AU190" s="213" t="s">
        <v>83</v>
      </c>
      <c r="AV190" s="13" t="s">
        <v>83</v>
      </c>
      <c r="AW190" s="13" t="s">
        <v>4</v>
      </c>
      <c r="AX190" s="13" t="s">
        <v>81</v>
      </c>
      <c r="AY190" s="213" t="s">
        <v>135</v>
      </c>
    </row>
    <row r="191" spans="1:65" s="2" customFormat="1" ht="14.4" customHeight="1">
      <c r="A191" s="36"/>
      <c r="B191" s="37"/>
      <c r="C191" s="185" t="s">
        <v>231</v>
      </c>
      <c r="D191" s="185" t="s">
        <v>138</v>
      </c>
      <c r="E191" s="186" t="s">
        <v>232</v>
      </c>
      <c r="F191" s="187" t="s">
        <v>233</v>
      </c>
      <c r="G191" s="188" t="s">
        <v>174</v>
      </c>
      <c r="H191" s="189">
        <v>2996</v>
      </c>
      <c r="I191" s="190"/>
      <c r="J191" s="191">
        <f>ROUND(I191*H191,2)</f>
        <v>0</v>
      </c>
      <c r="K191" s="187" t="s">
        <v>142</v>
      </c>
      <c r="L191" s="41"/>
      <c r="M191" s="192" t="s">
        <v>1</v>
      </c>
      <c r="N191" s="193" t="s">
        <v>40</v>
      </c>
      <c r="O191" s="74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6" t="s">
        <v>143</v>
      </c>
      <c r="AT191" s="196" t="s">
        <v>138</v>
      </c>
      <c r="AU191" s="196" t="s">
        <v>83</v>
      </c>
      <c r="AY191" s="19" t="s">
        <v>135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9" t="s">
        <v>143</v>
      </c>
      <c r="BK191" s="197">
        <f>ROUND(I191*H191,2)</f>
        <v>0</v>
      </c>
      <c r="BL191" s="19" t="s">
        <v>143</v>
      </c>
      <c r="BM191" s="196" t="s">
        <v>234</v>
      </c>
    </row>
    <row r="192" spans="1:65" s="2" customFormat="1" ht="24.15" customHeight="1">
      <c r="A192" s="36"/>
      <c r="B192" s="37"/>
      <c r="C192" s="185" t="s">
        <v>235</v>
      </c>
      <c r="D192" s="185" t="s">
        <v>138</v>
      </c>
      <c r="E192" s="186" t="s">
        <v>236</v>
      </c>
      <c r="F192" s="187" t="s">
        <v>237</v>
      </c>
      <c r="G192" s="188" t="s">
        <v>238</v>
      </c>
      <c r="H192" s="189">
        <v>269.5</v>
      </c>
      <c r="I192" s="190"/>
      <c r="J192" s="191">
        <f>ROUND(I192*H192,2)</f>
        <v>0</v>
      </c>
      <c r="K192" s="187" t="s">
        <v>142</v>
      </c>
      <c r="L192" s="41"/>
      <c r="M192" s="192" t="s">
        <v>1</v>
      </c>
      <c r="N192" s="193" t="s">
        <v>40</v>
      </c>
      <c r="O192" s="74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6" t="s">
        <v>143</v>
      </c>
      <c r="AT192" s="196" t="s">
        <v>138</v>
      </c>
      <c r="AU192" s="196" t="s">
        <v>83</v>
      </c>
      <c r="AY192" s="19" t="s">
        <v>135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9" t="s">
        <v>143</v>
      </c>
      <c r="BK192" s="197">
        <f>ROUND(I192*H192,2)</f>
        <v>0</v>
      </c>
      <c r="BL192" s="19" t="s">
        <v>143</v>
      </c>
      <c r="BM192" s="196" t="s">
        <v>239</v>
      </c>
    </row>
    <row r="193" spans="2:51" s="13" customFormat="1" ht="10.2">
      <c r="B193" s="203"/>
      <c r="C193" s="204"/>
      <c r="D193" s="198" t="s">
        <v>152</v>
      </c>
      <c r="E193" s="205" t="s">
        <v>1</v>
      </c>
      <c r="F193" s="206" t="s">
        <v>240</v>
      </c>
      <c r="G193" s="204"/>
      <c r="H193" s="207">
        <v>269.5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152</v>
      </c>
      <c r="AU193" s="213" t="s">
        <v>83</v>
      </c>
      <c r="AV193" s="13" t="s">
        <v>83</v>
      </c>
      <c r="AW193" s="13" t="s">
        <v>30</v>
      </c>
      <c r="AX193" s="13" t="s">
        <v>81</v>
      </c>
      <c r="AY193" s="213" t="s">
        <v>135</v>
      </c>
    </row>
    <row r="194" spans="1:65" s="2" customFormat="1" ht="24.15" customHeight="1">
      <c r="A194" s="36"/>
      <c r="B194" s="37"/>
      <c r="C194" s="185" t="s">
        <v>241</v>
      </c>
      <c r="D194" s="185" t="s">
        <v>138</v>
      </c>
      <c r="E194" s="186" t="s">
        <v>242</v>
      </c>
      <c r="F194" s="187" t="s">
        <v>243</v>
      </c>
      <c r="G194" s="188" t="s">
        <v>174</v>
      </c>
      <c r="H194" s="189">
        <v>160.9</v>
      </c>
      <c r="I194" s="190"/>
      <c r="J194" s="191">
        <f>ROUND(I194*H194,2)</f>
        <v>0</v>
      </c>
      <c r="K194" s="187" t="s">
        <v>142</v>
      </c>
      <c r="L194" s="41"/>
      <c r="M194" s="192" t="s">
        <v>1</v>
      </c>
      <c r="N194" s="193" t="s">
        <v>40</v>
      </c>
      <c r="O194" s="74"/>
      <c r="P194" s="194">
        <f>O194*H194</f>
        <v>0</v>
      </c>
      <c r="Q194" s="194">
        <v>0.00013</v>
      </c>
      <c r="R194" s="194">
        <f>Q194*H194</f>
        <v>0.020916999999999998</v>
      </c>
      <c r="S194" s="194">
        <v>0</v>
      </c>
      <c r="T194" s="19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6" t="s">
        <v>143</v>
      </c>
      <c r="AT194" s="196" t="s">
        <v>138</v>
      </c>
      <c r="AU194" s="196" t="s">
        <v>83</v>
      </c>
      <c r="AY194" s="19" t="s">
        <v>135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9" t="s">
        <v>143</v>
      </c>
      <c r="BK194" s="197">
        <f>ROUND(I194*H194,2)</f>
        <v>0</v>
      </c>
      <c r="BL194" s="19" t="s">
        <v>143</v>
      </c>
      <c r="BM194" s="196" t="s">
        <v>244</v>
      </c>
    </row>
    <row r="195" spans="2:51" s="13" customFormat="1" ht="10.2">
      <c r="B195" s="203"/>
      <c r="C195" s="204"/>
      <c r="D195" s="198" t="s">
        <v>152</v>
      </c>
      <c r="E195" s="205" t="s">
        <v>1</v>
      </c>
      <c r="F195" s="206" t="s">
        <v>245</v>
      </c>
      <c r="G195" s="204"/>
      <c r="H195" s="207">
        <v>160.9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152</v>
      </c>
      <c r="AU195" s="213" t="s">
        <v>83</v>
      </c>
      <c r="AV195" s="13" t="s">
        <v>83</v>
      </c>
      <c r="AW195" s="13" t="s">
        <v>30</v>
      </c>
      <c r="AX195" s="13" t="s">
        <v>81</v>
      </c>
      <c r="AY195" s="213" t="s">
        <v>135</v>
      </c>
    </row>
    <row r="196" spans="1:65" s="2" customFormat="1" ht="24.15" customHeight="1">
      <c r="A196" s="36"/>
      <c r="B196" s="37"/>
      <c r="C196" s="185" t="s">
        <v>246</v>
      </c>
      <c r="D196" s="185" t="s">
        <v>138</v>
      </c>
      <c r="E196" s="186" t="s">
        <v>247</v>
      </c>
      <c r="F196" s="187" t="s">
        <v>248</v>
      </c>
      <c r="G196" s="188" t="s">
        <v>174</v>
      </c>
      <c r="H196" s="189">
        <v>1502.55</v>
      </c>
      <c r="I196" s="190"/>
      <c r="J196" s="191">
        <f>ROUND(I196*H196,2)</f>
        <v>0</v>
      </c>
      <c r="K196" s="187" t="s">
        <v>142</v>
      </c>
      <c r="L196" s="41"/>
      <c r="M196" s="192" t="s">
        <v>1</v>
      </c>
      <c r="N196" s="193" t="s">
        <v>40</v>
      </c>
      <c r="O196" s="74"/>
      <c r="P196" s="194">
        <f>O196*H196</f>
        <v>0</v>
      </c>
      <c r="Q196" s="194">
        <v>4E-05</v>
      </c>
      <c r="R196" s="194">
        <f>Q196*H196</f>
        <v>0.060102</v>
      </c>
      <c r="S196" s="194">
        <v>0</v>
      </c>
      <c r="T196" s="19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6" t="s">
        <v>143</v>
      </c>
      <c r="AT196" s="196" t="s">
        <v>138</v>
      </c>
      <c r="AU196" s="196" t="s">
        <v>83</v>
      </c>
      <c r="AY196" s="19" t="s">
        <v>135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9" t="s">
        <v>143</v>
      </c>
      <c r="BK196" s="197">
        <f>ROUND(I196*H196,2)</f>
        <v>0</v>
      </c>
      <c r="BL196" s="19" t="s">
        <v>143</v>
      </c>
      <c r="BM196" s="196" t="s">
        <v>249</v>
      </c>
    </row>
    <row r="197" spans="1:65" s="2" customFormat="1" ht="24.15" customHeight="1">
      <c r="A197" s="36"/>
      <c r="B197" s="37"/>
      <c r="C197" s="185" t="s">
        <v>7</v>
      </c>
      <c r="D197" s="185" t="s">
        <v>138</v>
      </c>
      <c r="E197" s="186" t="s">
        <v>250</v>
      </c>
      <c r="F197" s="187" t="s">
        <v>251</v>
      </c>
      <c r="G197" s="188" t="s">
        <v>141</v>
      </c>
      <c r="H197" s="189">
        <v>40.225</v>
      </c>
      <c r="I197" s="190"/>
      <c r="J197" s="191">
        <f>ROUND(I197*H197,2)</f>
        <v>0</v>
      </c>
      <c r="K197" s="187" t="s">
        <v>142</v>
      </c>
      <c r="L197" s="41"/>
      <c r="M197" s="192" t="s">
        <v>1</v>
      </c>
      <c r="N197" s="193" t="s">
        <v>40</v>
      </c>
      <c r="O197" s="74"/>
      <c r="P197" s="194">
        <f>O197*H197</f>
        <v>0</v>
      </c>
      <c r="Q197" s="194">
        <v>0</v>
      </c>
      <c r="R197" s="194">
        <f>Q197*H197</f>
        <v>0</v>
      </c>
      <c r="S197" s="194">
        <v>1.8</v>
      </c>
      <c r="T197" s="195">
        <f>S197*H197</f>
        <v>72.405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6" t="s">
        <v>143</v>
      </c>
      <c r="AT197" s="196" t="s">
        <v>138</v>
      </c>
      <c r="AU197" s="196" t="s">
        <v>83</v>
      </c>
      <c r="AY197" s="19" t="s">
        <v>135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9" t="s">
        <v>143</v>
      </c>
      <c r="BK197" s="197">
        <f>ROUND(I197*H197,2)</f>
        <v>0</v>
      </c>
      <c r="BL197" s="19" t="s">
        <v>143</v>
      </c>
      <c r="BM197" s="196" t="s">
        <v>252</v>
      </c>
    </row>
    <row r="198" spans="2:51" s="13" customFormat="1" ht="10.2">
      <c r="B198" s="203"/>
      <c r="C198" s="204"/>
      <c r="D198" s="198" t="s">
        <v>152</v>
      </c>
      <c r="E198" s="205" t="s">
        <v>1</v>
      </c>
      <c r="F198" s="206" t="s">
        <v>253</v>
      </c>
      <c r="G198" s="204"/>
      <c r="H198" s="207">
        <v>40.225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152</v>
      </c>
      <c r="AU198" s="213" t="s">
        <v>83</v>
      </c>
      <c r="AV198" s="13" t="s">
        <v>83</v>
      </c>
      <c r="AW198" s="13" t="s">
        <v>30</v>
      </c>
      <c r="AX198" s="13" t="s">
        <v>81</v>
      </c>
      <c r="AY198" s="213" t="s">
        <v>135</v>
      </c>
    </row>
    <row r="199" spans="1:65" s="2" customFormat="1" ht="24.15" customHeight="1">
      <c r="A199" s="36"/>
      <c r="B199" s="37"/>
      <c r="C199" s="185" t="s">
        <v>254</v>
      </c>
      <c r="D199" s="185" t="s">
        <v>138</v>
      </c>
      <c r="E199" s="186" t="s">
        <v>255</v>
      </c>
      <c r="F199" s="187" t="s">
        <v>256</v>
      </c>
      <c r="G199" s="188" t="s">
        <v>141</v>
      </c>
      <c r="H199" s="189">
        <v>20</v>
      </c>
      <c r="I199" s="190"/>
      <c r="J199" s="191">
        <f>ROUND(I199*H199,2)</f>
        <v>0</v>
      </c>
      <c r="K199" s="187" t="s">
        <v>142</v>
      </c>
      <c r="L199" s="41"/>
      <c r="M199" s="192" t="s">
        <v>1</v>
      </c>
      <c r="N199" s="193" t="s">
        <v>40</v>
      </c>
      <c r="O199" s="74"/>
      <c r="P199" s="194">
        <f>O199*H199</f>
        <v>0</v>
      </c>
      <c r="Q199" s="194">
        <v>0</v>
      </c>
      <c r="R199" s="194">
        <f>Q199*H199</f>
        <v>0</v>
      </c>
      <c r="S199" s="194">
        <v>1.594</v>
      </c>
      <c r="T199" s="195">
        <f>S199*H199</f>
        <v>31.880000000000003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6" t="s">
        <v>143</v>
      </c>
      <c r="AT199" s="196" t="s">
        <v>138</v>
      </c>
      <c r="AU199" s="196" t="s">
        <v>83</v>
      </c>
      <c r="AY199" s="19" t="s">
        <v>135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9" t="s">
        <v>143</v>
      </c>
      <c r="BK199" s="197">
        <f>ROUND(I199*H199,2)</f>
        <v>0</v>
      </c>
      <c r="BL199" s="19" t="s">
        <v>143</v>
      </c>
      <c r="BM199" s="196" t="s">
        <v>257</v>
      </c>
    </row>
    <row r="200" spans="2:51" s="13" customFormat="1" ht="10.2">
      <c r="B200" s="203"/>
      <c r="C200" s="204"/>
      <c r="D200" s="198" t="s">
        <v>152</v>
      </c>
      <c r="E200" s="205" t="s">
        <v>1</v>
      </c>
      <c r="F200" s="206" t="s">
        <v>258</v>
      </c>
      <c r="G200" s="204"/>
      <c r="H200" s="207">
        <v>20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152</v>
      </c>
      <c r="AU200" s="213" t="s">
        <v>83</v>
      </c>
      <c r="AV200" s="13" t="s">
        <v>83</v>
      </c>
      <c r="AW200" s="13" t="s">
        <v>30</v>
      </c>
      <c r="AX200" s="13" t="s">
        <v>81</v>
      </c>
      <c r="AY200" s="213" t="s">
        <v>135</v>
      </c>
    </row>
    <row r="201" spans="1:65" s="2" customFormat="1" ht="37.8" customHeight="1">
      <c r="A201" s="36"/>
      <c r="B201" s="37"/>
      <c r="C201" s="185" t="s">
        <v>259</v>
      </c>
      <c r="D201" s="185" t="s">
        <v>138</v>
      </c>
      <c r="E201" s="186" t="s">
        <v>260</v>
      </c>
      <c r="F201" s="187" t="s">
        <v>261</v>
      </c>
      <c r="G201" s="188" t="s">
        <v>141</v>
      </c>
      <c r="H201" s="189">
        <v>21.206</v>
      </c>
      <c r="I201" s="190"/>
      <c r="J201" s="191">
        <f>ROUND(I201*H201,2)</f>
        <v>0</v>
      </c>
      <c r="K201" s="187" t="s">
        <v>142</v>
      </c>
      <c r="L201" s="41"/>
      <c r="M201" s="192" t="s">
        <v>1</v>
      </c>
      <c r="N201" s="193" t="s">
        <v>40</v>
      </c>
      <c r="O201" s="74"/>
      <c r="P201" s="194">
        <f>O201*H201</f>
        <v>0</v>
      </c>
      <c r="Q201" s="194">
        <v>0</v>
      </c>
      <c r="R201" s="194">
        <f>Q201*H201</f>
        <v>0</v>
      </c>
      <c r="S201" s="194">
        <v>2.2</v>
      </c>
      <c r="T201" s="195">
        <f>S201*H201</f>
        <v>46.653200000000005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6" t="s">
        <v>143</v>
      </c>
      <c r="AT201" s="196" t="s">
        <v>138</v>
      </c>
      <c r="AU201" s="196" t="s">
        <v>83</v>
      </c>
      <c r="AY201" s="19" t="s">
        <v>135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9" t="s">
        <v>143</v>
      </c>
      <c r="BK201" s="197">
        <f>ROUND(I201*H201,2)</f>
        <v>0</v>
      </c>
      <c r="BL201" s="19" t="s">
        <v>143</v>
      </c>
      <c r="BM201" s="196" t="s">
        <v>262</v>
      </c>
    </row>
    <row r="202" spans="2:51" s="13" customFormat="1" ht="10.2">
      <c r="B202" s="203"/>
      <c r="C202" s="204"/>
      <c r="D202" s="198" t="s">
        <v>152</v>
      </c>
      <c r="E202" s="205" t="s">
        <v>1</v>
      </c>
      <c r="F202" s="206" t="s">
        <v>263</v>
      </c>
      <c r="G202" s="204"/>
      <c r="H202" s="207">
        <v>21.206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152</v>
      </c>
      <c r="AU202" s="213" t="s">
        <v>83</v>
      </c>
      <c r="AV202" s="13" t="s">
        <v>83</v>
      </c>
      <c r="AW202" s="13" t="s">
        <v>30</v>
      </c>
      <c r="AX202" s="13" t="s">
        <v>81</v>
      </c>
      <c r="AY202" s="213" t="s">
        <v>135</v>
      </c>
    </row>
    <row r="203" spans="1:65" s="2" customFormat="1" ht="24.15" customHeight="1">
      <c r="A203" s="36"/>
      <c r="B203" s="37"/>
      <c r="C203" s="185" t="s">
        <v>264</v>
      </c>
      <c r="D203" s="185" t="s">
        <v>138</v>
      </c>
      <c r="E203" s="186" t="s">
        <v>265</v>
      </c>
      <c r="F203" s="187" t="s">
        <v>266</v>
      </c>
      <c r="G203" s="188" t="s">
        <v>141</v>
      </c>
      <c r="H203" s="189">
        <v>26.507</v>
      </c>
      <c r="I203" s="190"/>
      <c r="J203" s="191">
        <f>ROUND(I203*H203,2)</f>
        <v>0</v>
      </c>
      <c r="K203" s="187" t="s">
        <v>142</v>
      </c>
      <c r="L203" s="41"/>
      <c r="M203" s="192" t="s">
        <v>1</v>
      </c>
      <c r="N203" s="193" t="s">
        <v>40</v>
      </c>
      <c r="O203" s="74"/>
      <c r="P203" s="194">
        <f>O203*H203</f>
        <v>0</v>
      </c>
      <c r="Q203" s="194">
        <v>0</v>
      </c>
      <c r="R203" s="194">
        <f>Q203*H203</f>
        <v>0</v>
      </c>
      <c r="S203" s="194">
        <v>1.4</v>
      </c>
      <c r="T203" s="195">
        <f>S203*H203</f>
        <v>37.1098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6" t="s">
        <v>143</v>
      </c>
      <c r="AT203" s="196" t="s">
        <v>138</v>
      </c>
      <c r="AU203" s="196" t="s">
        <v>83</v>
      </c>
      <c r="AY203" s="19" t="s">
        <v>135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9" t="s">
        <v>143</v>
      </c>
      <c r="BK203" s="197">
        <f>ROUND(I203*H203,2)</f>
        <v>0</v>
      </c>
      <c r="BL203" s="19" t="s">
        <v>143</v>
      </c>
      <c r="BM203" s="196" t="s">
        <v>267</v>
      </c>
    </row>
    <row r="204" spans="2:51" s="13" customFormat="1" ht="10.2">
      <c r="B204" s="203"/>
      <c r="C204" s="204"/>
      <c r="D204" s="198" t="s">
        <v>152</v>
      </c>
      <c r="E204" s="205" t="s">
        <v>1</v>
      </c>
      <c r="F204" s="206" t="s">
        <v>268</v>
      </c>
      <c r="G204" s="204"/>
      <c r="H204" s="207">
        <v>26.507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152</v>
      </c>
      <c r="AU204" s="213" t="s">
        <v>83</v>
      </c>
      <c r="AV204" s="13" t="s">
        <v>83</v>
      </c>
      <c r="AW204" s="13" t="s">
        <v>30</v>
      </c>
      <c r="AX204" s="13" t="s">
        <v>81</v>
      </c>
      <c r="AY204" s="213" t="s">
        <v>135</v>
      </c>
    </row>
    <row r="205" spans="1:65" s="2" customFormat="1" ht="24.15" customHeight="1">
      <c r="A205" s="36"/>
      <c r="B205" s="37"/>
      <c r="C205" s="185" t="s">
        <v>269</v>
      </c>
      <c r="D205" s="185" t="s">
        <v>138</v>
      </c>
      <c r="E205" s="186" t="s">
        <v>270</v>
      </c>
      <c r="F205" s="187" t="s">
        <v>271</v>
      </c>
      <c r="G205" s="188" t="s">
        <v>165</v>
      </c>
      <c r="H205" s="189">
        <v>42</v>
      </c>
      <c r="I205" s="190"/>
      <c r="J205" s="191">
        <f>ROUND(I205*H205,2)</f>
        <v>0</v>
      </c>
      <c r="K205" s="187" t="s">
        <v>142</v>
      </c>
      <c r="L205" s="41"/>
      <c r="M205" s="192" t="s">
        <v>1</v>
      </c>
      <c r="N205" s="193" t="s">
        <v>40</v>
      </c>
      <c r="O205" s="74"/>
      <c r="P205" s="194">
        <f>O205*H205</f>
        <v>0</v>
      </c>
      <c r="Q205" s="194">
        <v>0</v>
      </c>
      <c r="R205" s="194">
        <f>Q205*H205</f>
        <v>0</v>
      </c>
      <c r="S205" s="194">
        <v>0.062</v>
      </c>
      <c r="T205" s="195">
        <f>S205*H205</f>
        <v>2.604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6" t="s">
        <v>143</v>
      </c>
      <c r="AT205" s="196" t="s">
        <v>138</v>
      </c>
      <c r="AU205" s="196" t="s">
        <v>83</v>
      </c>
      <c r="AY205" s="19" t="s">
        <v>135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9" t="s">
        <v>143</v>
      </c>
      <c r="BK205" s="197">
        <f>ROUND(I205*H205,2)</f>
        <v>0</v>
      </c>
      <c r="BL205" s="19" t="s">
        <v>143</v>
      </c>
      <c r="BM205" s="196" t="s">
        <v>272</v>
      </c>
    </row>
    <row r="206" spans="1:65" s="2" customFormat="1" ht="37.8" customHeight="1">
      <c r="A206" s="36"/>
      <c r="B206" s="37"/>
      <c r="C206" s="185" t="s">
        <v>273</v>
      </c>
      <c r="D206" s="185" t="s">
        <v>138</v>
      </c>
      <c r="E206" s="186" t="s">
        <v>274</v>
      </c>
      <c r="F206" s="187" t="s">
        <v>275</v>
      </c>
      <c r="G206" s="188" t="s">
        <v>174</v>
      </c>
      <c r="H206" s="189">
        <v>265.069</v>
      </c>
      <c r="I206" s="190"/>
      <c r="J206" s="191">
        <f>ROUND(I206*H206,2)</f>
        <v>0</v>
      </c>
      <c r="K206" s="187" t="s">
        <v>142</v>
      </c>
      <c r="L206" s="41"/>
      <c r="M206" s="192" t="s">
        <v>1</v>
      </c>
      <c r="N206" s="193" t="s">
        <v>40</v>
      </c>
      <c r="O206" s="74"/>
      <c r="P206" s="194">
        <f>O206*H206</f>
        <v>0</v>
      </c>
      <c r="Q206" s="194">
        <v>0</v>
      </c>
      <c r="R206" s="194">
        <f>Q206*H206</f>
        <v>0</v>
      </c>
      <c r="S206" s="194">
        <v>0.072</v>
      </c>
      <c r="T206" s="195">
        <f>S206*H206</f>
        <v>19.084968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6" t="s">
        <v>143</v>
      </c>
      <c r="AT206" s="196" t="s">
        <v>138</v>
      </c>
      <c r="AU206" s="196" t="s">
        <v>83</v>
      </c>
      <c r="AY206" s="19" t="s">
        <v>135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9" t="s">
        <v>143</v>
      </c>
      <c r="BK206" s="197">
        <f>ROUND(I206*H206,2)</f>
        <v>0</v>
      </c>
      <c r="BL206" s="19" t="s">
        <v>143</v>
      </c>
      <c r="BM206" s="196" t="s">
        <v>276</v>
      </c>
    </row>
    <row r="207" spans="2:51" s="13" customFormat="1" ht="10.2">
      <c r="B207" s="203"/>
      <c r="C207" s="204"/>
      <c r="D207" s="198" t="s">
        <v>152</v>
      </c>
      <c r="E207" s="205" t="s">
        <v>1</v>
      </c>
      <c r="F207" s="206" t="s">
        <v>277</v>
      </c>
      <c r="G207" s="204"/>
      <c r="H207" s="207">
        <v>265.069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152</v>
      </c>
      <c r="AU207" s="213" t="s">
        <v>83</v>
      </c>
      <c r="AV207" s="13" t="s">
        <v>83</v>
      </c>
      <c r="AW207" s="13" t="s">
        <v>30</v>
      </c>
      <c r="AX207" s="13" t="s">
        <v>81</v>
      </c>
      <c r="AY207" s="213" t="s">
        <v>135</v>
      </c>
    </row>
    <row r="208" spans="2:63" s="12" customFormat="1" ht="22.8" customHeight="1">
      <c r="B208" s="169"/>
      <c r="C208" s="170"/>
      <c r="D208" s="171" t="s">
        <v>72</v>
      </c>
      <c r="E208" s="183" t="s">
        <v>278</v>
      </c>
      <c r="F208" s="183" t="s">
        <v>279</v>
      </c>
      <c r="G208" s="170"/>
      <c r="H208" s="170"/>
      <c r="I208" s="173"/>
      <c r="J208" s="184">
        <f>BK208</f>
        <v>0</v>
      </c>
      <c r="K208" s="170"/>
      <c r="L208" s="175"/>
      <c r="M208" s="176"/>
      <c r="N208" s="177"/>
      <c r="O208" s="177"/>
      <c r="P208" s="178">
        <f>SUM(P209:P224)</f>
        <v>0</v>
      </c>
      <c r="Q208" s="177"/>
      <c r="R208" s="178">
        <f>SUM(R209:R224)</f>
        <v>0</v>
      </c>
      <c r="S208" s="177"/>
      <c r="T208" s="179">
        <f>SUM(T209:T224)</f>
        <v>0</v>
      </c>
      <c r="AR208" s="180" t="s">
        <v>81</v>
      </c>
      <c r="AT208" s="181" t="s">
        <v>72</v>
      </c>
      <c r="AU208" s="181" t="s">
        <v>81</v>
      </c>
      <c r="AY208" s="180" t="s">
        <v>135</v>
      </c>
      <c r="BK208" s="182">
        <f>SUM(BK209:BK224)</f>
        <v>0</v>
      </c>
    </row>
    <row r="209" spans="1:65" s="2" customFormat="1" ht="24.15" customHeight="1">
      <c r="A209" s="36"/>
      <c r="B209" s="37"/>
      <c r="C209" s="185" t="s">
        <v>280</v>
      </c>
      <c r="D209" s="185" t="s">
        <v>138</v>
      </c>
      <c r="E209" s="186" t="s">
        <v>281</v>
      </c>
      <c r="F209" s="187" t="s">
        <v>282</v>
      </c>
      <c r="G209" s="188" t="s">
        <v>185</v>
      </c>
      <c r="H209" s="189">
        <v>358.91</v>
      </c>
      <c r="I209" s="190"/>
      <c r="J209" s="191">
        <f>ROUND(I209*H209,2)</f>
        <v>0</v>
      </c>
      <c r="K209" s="187" t="s">
        <v>142</v>
      </c>
      <c r="L209" s="41"/>
      <c r="M209" s="192" t="s">
        <v>1</v>
      </c>
      <c r="N209" s="193" t="s">
        <v>40</v>
      </c>
      <c r="O209" s="74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6" t="s">
        <v>143</v>
      </c>
      <c r="AT209" s="196" t="s">
        <v>138</v>
      </c>
      <c r="AU209" s="196" t="s">
        <v>83</v>
      </c>
      <c r="AY209" s="19" t="s">
        <v>135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9" t="s">
        <v>143</v>
      </c>
      <c r="BK209" s="197">
        <f>ROUND(I209*H209,2)</f>
        <v>0</v>
      </c>
      <c r="BL209" s="19" t="s">
        <v>143</v>
      </c>
      <c r="BM209" s="196" t="s">
        <v>283</v>
      </c>
    </row>
    <row r="210" spans="1:65" s="2" customFormat="1" ht="24.15" customHeight="1">
      <c r="A210" s="36"/>
      <c r="B210" s="37"/>
      <c r="C210" s="185" t="s">
        <v>284</v>
      </c>
      <c r="D210" s="185" t="s">
        <v>138</v>
      </c>
      <c r="E210" s="186" t="s">
        <v>285</v>
      </c>
      <c r="F210" s="187" t="s">
        <v>286</v>
      </c>
      <c r="G210" s="188" t="s">
        <v>185</v>
      </c>
      <c r="H210" s="189">
        <v>717.82</v>
      </c>
      <c r="I210" s="190"/>
      <c r="J210" s="191">
        <f>ROUND(I210*H210,2)</f>
        <v>0</v>
      </c>
      <c r="K210" s="187" t="s">
        <v>142</v>
      </c>
      <c r="L210" s="41"/>
      <c r="M210" s="192" t="s">
        <v>1</v>
      </c>
      <c r="N210" s="193" t="s">
        <v>40</v>
      </c>
      <c r="O210" s="74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6" t="s">
        <v>143</v>
      </c>
      <c r="AT210" s="196" t="s">
        <v>138</v>
      </c>
      <c r="AU210" s="196" t="s">
        <v>83</v>
      </c>
      <c r="AY210" s="19" t="s">
        <v>135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9" t="s">
        <v>143</v>
      </c>
      <c r="BK210" s="197">
        <f>ROUND(I210*H210,2)</f>
        <v>0</v>
      </c>
      <c r="BL210" s="19" t="s">
        <v>143</v>
      </c>
      <c r="BM210" s="196" t="s">
        <v>287</v>
      </c>
    </row>
    <row r="211" spans="2:51" s="13" customFormat="1" ht="10.2">
      <c r="B211" s="203"/>
      <c r="C211" s="204"/>
      <c r="D211" s="198" t="s">
        <v>152</v>
      </c>
      <c r="E211" s="205" t="s">
        <v>1</v>
      </c>
      <c r="F211" s="206" t="s">
        <v>288</v>
      </c>
      <c r="G211" s="204"/>
      <c r="H211" s="207">
        <v>717.82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152</v>
      </c>
      <c r="AU211" s="213" t="s">
        <v>83</v>
      </c>
      <c r="AV211" s="13" t="s">
        <v>83</v>
      </c>
      <c r="AW211" s="13" t="s">
        <v>30</v>
      </c>
      <c r="AX211" s="13" t="s">
        <v>81</v>
      </c>
      <c r="AY211" s="213" t="s">
        <v>135</v>
      </c>
    </row>
    <row r="212" spans="1:65" s="2" customFormat="1" ht="24.15" customHeight="1">
      <c r="A212" s="36"/>
      <c r="B212" s="37"/>
      <c r="C212" s="185" t="s">
        <v>289</v>
      </c>
      <c r="D212" s="185" t="s">
        <v>138</v>
      </c>
      <c r="E212" s="186" t="s">
        <v>290</v>
      </c>
      <c r="F212" s="187" t="s">
        <v>291</v>
      </c>
      <c r="G212" s="188" t="s">
        <v>185</v>
      </c>
      <c r="H212" s="189">
        <v>358.91</v>
      </c>
      <c r="I212" s="190"/>
      <c r="J212" s="191">
        <f>ROUND(I212*H212,2)</f>
        <v>0</v>
      </c>
      <c r="K212" s="187" t="s">
        <v>142</v>
      </c>
      <c r="L212" s="41"/>
      <c r="M212" s="192" t="s">
        <v>1</v>
      </c>
      <c r="N212" s="193" t="s">
        <v>40</v>
      </c>
      <c r="O212" s="74"/>
      <c r="P212" s="194">
        <f>O212*H212</f>
        <v>0</v>
      </c>
      <c r="Q212" s="194">
        <v>0</v>
      </c>
      <c r="R212" s="194">
        <f>Q212*H212</f>
        <v>0</v>
      </c>
      <c r="S212" s="194">
        <v>0</v>
      </c>
      <c r="T212" s="19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6" t="s">
        <v>143</v>
      </c>
      <c r="AT212" s="196" t="s">
        <v>138</v>
      </c>
      <c r="AU212" s="196" t="s">
        <v>83</v>
      </c>
      <c r="AY212" s="19" t="s">
        <v>135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9" t="s">
        <v>143</v>
      </c>
      <c r="BK212" s="197">
        <f>ROUND(I212*H212,2)</f>
        <v>0</v>
      </c>
      <c r="BL212" s="19" t="s">
        <v>143</v>
      </c>
      <c r="BM212" s="196" t="s">
        <v>292</v>
      </c>
    </row>
    <row r="213" spans="1:65" s="2" customFormat="1" ht="24.15" customHeight="1">
      <c r="A213" s="36"/>
      <c r="B213" s="37"/>
      <c r="C213" s="185" t="s">
        <v>293</v>
      </c>
      <c r="D213" s="185" t="s">
        <v>138</v>
      </c>
      <c r="E213" s="186" t="s">
        <v>294</v>
      </c>
      <c r="F213" s="187" t="s">
        <v>295</v>
      </c>
      <c r="G213" s="188" t="s">
        <v>185</v>
      </c>
      <c r="H213" s="189">
        <v>10408.39</v>
      </c>
      <c r="I213" s="190"/>
      <c r="J213" s="191">
        <f>ROUND(I213*H213,2)</f>
        <v>0</v>
      </c>
      <c r="K213" s="187" t="s">
        <v>142</v>
      </c>
      <c r="L213" s="41"/>
      <c r="M213" s="192" t="s">
        <v>1</v>
      </c>
      <c r="N213" s="193" t="s">
        <v>40</v>
      </c>
      <c r="O213" s="74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6" t="s">
        <v>143</v>
      </c>
      <c r="AT213" s="196" t="s">
        <v>138</v>
      </c>
      <c r="AU213" s="196" t="s">
        <v>83</v>
      </c>
      <c r="AY213" s="19" t="s">
        <v>135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9" t="s">
        <v>143</v>
      </c>
      <c r="BK213" s="197">
        <f>ROUND(I213*H213,2)</f>
        <v>0</v>
      </c>
      <c r="BL213" s="19" t="s">
        <v>143</v>
      </c>
      <c r="BM213" s="196" t="s">
        <v>296</v>
      </c>
    </row>
    <row r="214" spans="2:51" s="13" customFormat="1" ht="10.2">
      <c r="B214" s="203"/>
      <c r="C214" s="204"/>
      <c r="D214" s="198" t="s">
        <v>152</v>
      </c>
      <c r="E214" s="205" t="s">
        <v>1</v>
      </c>
      <c r="F214" s="206" t="s">
        <v>297</v>
      </c>
      <c r="G214" s="204"/>
      <c r="H214" s="207">
        <v>10408.39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152</v>
      </c>
      <c r="AU214" s="213" t="s">
        <v>83</v>
      </c>
      <c r="AV214" s="13" t="s">
        <v>83</v>
      </c>
      <c r="AW214" s="13" t="s">
        <v>30</v>
      </c>
      <c r="AX214" s="13" t="s">
        <v>81</v>
      </c>
      <c r="AY214" s="213" t="s">
        <v>135</v>
      </c>
    </row>
    <row r="215" spans="1:65" s="2" customFormat="1" ht="24.15" customHeight="1">
      <c r="A215" s="36"/>
      <c r="B215" s="37"/>
      <c r="C215" s="185" t="s">
        <v>298</v>
      </c>
      <c r="D215" s="185" t="s">
        <v>138</v>
      </c>
      <c r="E215" s="186" t="s">
        <v>299</v>
      </c>
      <c r="F215" s="187" t="s">
        <v>300</v>
      </c>
      <c r="G215" s="188" t="s">
        <v>185</v>
      </c>
      <c r="H215" s="189">
        <v>203.905</v>
      </c>
      <c r="I215" s="190"/>
      <c r="J215" s="191">
        <f>ROUND(I215*H215,2)</f>
        <v>0</v>
      </c>
      <c r="K215" s="187" t="s">
        <v>142</v>
      </c>
      <c r="L215" s="41"/>
      <c r="M215" s="192" t="s">
        <v>1</v>
      </c>
      <c r="N215" s="193" t="s">
        <v>40</v>
      </c>
      <c r="O215" s="74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6" t="s">
        <v>143</v>
      </c>
      <c r="AT215" s="196" t="s">
        <v>138</v>
      </c>
      <c r="AU215" s="196" t="s">
        <v>83</v>
      </c>
      <c r="AY215" s="19" t="s">
        <v>135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9" t="s">
        <v>143</v>
      </c>
      <c r="BK215" s="197">
        <f>ROUND(I215*H215,2)</f>
        <v>0</v>
      </c>
      <c r="BL215" s="19" t="s">
        <v>143</v>
      </c>
      <c r="BM215" s="196" t="s">
        <v>301</v>
      </c>
    </row>
    <row r="216" spans="2:51" s="13" customFormat="1" ht="10.2">
      <c r="B216" s="203"/>
      <c r="C216" s="204"/>
      <c r="D216" s="198" t="s">
        <v>152</v>
      </c>
      <c r="E216" s="205" t="s">
        <v>1</v>
      </c>
      <c r="F216" s="206" t="s">
        <v>302</v>
      </c>
      <c r="G216" s="204"/>
      <c r="H216" s="207">
        <v>358.905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152</v>
      </c>
      <c r="AU216" s="213" t="s">
        <v>83</v>
      </c>
      <c r="AV216" s="13" t="s">
        <v>83</v>
      </c>
      <c r="AW216" s="13" t="s">
        <v>30</v>
      </c>
      <c r="AX216" s="13" t="s">
        <v>73</v>
      </c>
      <c r="AY216" s="213" t="s">
        <v>135</v>
      </c>
    </row>
    <row r="217" spans="2:51" s="15" customFormat="1" ht="10.2">
      <c r="B217" s="225"/>
      <c r="C217" s="226"/>
      <c r="D217" s="198" t="s">
        <v>152</v>
      </c>
      <c r="E217" s="227" t="s">
        <v>1</v>
      </c>
      <c r="F217" s="228" t="s">
        <v>303</v>
      </c>
      <c r="G217" s="226"/>
      <c r="H217" s="227" t="s">
        <v>1</v>
      </c>
      <c r="I217" s="229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152</v>
      </c>
      <c r="AU217" s="234" t="s">
        <v>83</v>
      </c>
      <c r="AV217" s="15" t="s">
        <v>81</v>
      </c>
      <c r="AW217" s="15" t="s">
        <v>30</v>
      </c>
      <c r="AX217" s="15" t="s">
        <v>73</v>
      </c>
      <c r="AY217" s="234" t="s">
        <v>135</v>
      </c>
    </row>
    <row r="218" spans="2:51" s="13" customFormat="1" ht="10.2">
      <c r="B218" s="203"/>
      <c r="C218" s="204"/>
      <c r="D218" s="198" t="s">
        <v>152</v>
      </c>
      <c r="E218" s="205" t="s">
        <v>1</v>
      </c>
      <c r="F218" s="206" t="s">
        <v>304</v>
      </c>
      <c r="G218" s="204"/>
      <c r="H218" s="207">
        <v>-2.52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152</v>
      </c>
      <c r="AU218" s="213" t="s">
        <v>83</v>
      </c>
      <c r="AV218" s="13" t="s">
        <v>83</v>
      </c>
      <c r="AW218" s="13" t="s">
        <v>30</v>
      </c>
      <c r="AX218" s="13" t="s">
        <v>73</v>
      </c>
      <c r="AY218" s="213" t="s">
        <v>135</v>
      </c>
    </row>
    <row r="219" spans="2:51" s="13" customFormat="1" ht="10.2">
      <c r="B219" s="203"/>
      <c r="C219" s="204"/>
      <c r="D219" s="198" t="s">
        <v>152</v>
      </c>
      <c r="E219" s="205" t="s">
        <v>1</v>
      </c>
      <c r="F219" s="206" t="s">
        <v>305</v>
      </c>
      <c r="G219" s="204"/>
      <c r="H219" s="207">
        <v>-21.9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152</v>
      </c>
      <c r="AU219" s="213" t="s">
        <v>83</v>
      </c>
      <c r="AV219" s="13" t="s">
        <v>83</v>
      </c>
      <c r="AW219" s="13" t="s">
        <v>30</v>
      </c>
      <c r="AX219" s="13" t="s">
        <v>73</v>
      </c>
      <c r="AY219" s="213" t="s">
        <v>135</v>
      </c>
    </row>
    <row r="220" spans="2:51" s="13" customFormat="1" ht="10.2">
      <c r="B220" s="203"/>
      <c r="C220" s="204"/>
      <c r="D220" s="198" t="s">
        <v>152</v>
      </c>
      <c r="E220" s="205" t="s">
        <v>1</v>
      </c>
      <c r="F220" s="206" t="s">
        <v>306</v>
      </c>
      <c r="G220" s="204"/>
      <c r="H220" s="207">
        <v>-130.58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152</v>
      </c>
      <c r="AU220" s="213" t="s">
        <v>83</v>
      </c>
      <c r="AV220" s="13" t="s">
        <v>83</v>
      </c>
      <c r="AW220" s="13" t="s">
        <v>30</v>
      </c>
      <c r="AX220" s="13" t="s">
        <v>73</v>
      </c>
      <c r="AY220" s="213" t="s">
        <v>135</v>
      </c>
    </row>
    <row r="221" spans="2:51" s="14" customFormat="1" ht="10.2">
      <c r="B221" s="214"/>
      <c r="C221" s="215"/>
      <c r="D221" s="198" t="s">
        <v>152</v>
      </c>
      <c r="E221" s="216" t="s">
        <v>1</v>
      </c>
      <c r="F221" s="217" t="s">
        <v>162</v>
      </c>
      <c r="G221" s="215"/>
      <c r="H221" s="218">
        <v>203.905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152</v>
      </c>
      <c r="AU221" s="224" t="s">
        <v>83</v>
      </c>
      <c r="AV221" s="14" t="s">
        <v>143</v>
      </c>
      <c r="AW221" s="14" t="s">
        <v>30</v>
      </c>
      <c r="AX221" s="14" t="s">
        <v>81</v>
      </c>
      <c r="AY221" s="224" t="s">
        <v>135</v>
      </c>
    </row>
    <row r="222" spans="1:65" s="2" customFormat="1" ht="24.15" customHeight="1">
      <c r="A222" s="36"/>
      <c r="B222" s="37"/>
      <c r="C222" s="185" t="s">
        <v>307</v>
      </c>
      <c r="D222" s="185" t="s">
        <v>138</v>
      </c>
      <c r="E222" s="186" t="s">
        <v>308</v>
      </c>
      <c r="F222" s="187" t="s">
        <v>309</v>
      </c>
      <c r="G222" s="188" t="s">
        <v>185</v>
      </c>
      <c r="H222" s="189">
        <v>21.9</v>
      </c>
      <c r="I222" s="190"/>
      <c r="J222" s="191">
        <f>ROUND(I222*H222,2)</f>
        <v>0</v>
      </c>
      <c r="K222" s="187" t="s">
        <v>142</v>
      </c>
      <c r="L222" s="41"/>
      <c r="M222" s="192" t="s">
        <v>1</v>
      </c>
      <c r="N222" s="193" t="s">
        <v>40</v>
      </c>
      <c r="O222" s="74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6" t="s">
        <v>143</v>
      </c>
      <c r="AT222" s="196" t="s">
        <v>138</v>
      </c>
      <c r="AU222" s="196" t="s">
        <v>83</v>
      </c>
      <c r="AY222" s="19" t="s">
        <v>135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9" t="s">
        <v>143</v>
      </c>
      <c r="BK222" s="197">
        <f>ROUND(I222*H222,2)</f>
        <v>0</v>
      </c>
      <c r="BL222" s="19" t="s">
        <v>143</v>
      </c>
      <c r="BM222" s="196" t="s">
        <v>310</v>
      </c>
    </row>
    <row r="223" spans="2:51" s="13" customFormat="1" ht="10.2">
      <c r="B223" s="203"/>
      <c r="C223" s="204"/>
      <c r="D223" s="198" t="s">
        <v>152</v>
      </c>
      <c r="E223" s="205" t="s">
        <v>1</v>
      </c>
      <c r="F223" s="206" t="s">
        <v>311</v>
      </c>
      <c r="G223" s="204"/>
      <c r="H223" s="207">
        <v>21.9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152</v>
      </c>
      <c r="AU223" s="213" t="s">
        <v>83</v>
      </c>
      <c r="AV223" s="13" t="s">
        <v>83</v>
      </c>
      <c r="AW223" s="13" t="s">
        <v>30</v>
      </c>
      <c r="AX223" s="13" t="s">
        <v>81</v>
      </c>
      <c r="AY223" s="213" t="s">
        <v>135</v>
      </c>
    </row>
    <row r="224" spans="1:65" s="2" customFormat="1" ht="24.15" customHeight="1">
      <c r="A224" s="36"/>
      <c r="B224" s="37"/>
      <c r="C224" s="185" t="s">
        <v>312</v>
      </c>
      <c r="D224" s="185" t="s">
        <v>138</v>
      </c>
      <c r="E224" s="186" t="s">
        <v>313</v>
      </c>
      <c r="F224" s="187" t="s">
        <v>314</v>
      </c>
      <c r="G224" s="188" t="s">
        <v>185</v>
      </c>
      <c r="H224" s="189">
        <v>130.58</v>
      </c>
      <c r="I224" s="190"/>
      <c r="J224" s="191">
        <f>ROUND(I224*H224,2)</f>
        <v>0</v>
      </c>
      <c r="K224" s="187" t="s">
        <v>142</v>
      </c>
      <c r="L224" s="41"/>
      <c r="M224" s="192" t="s">
        <v>1</v>
      </c>
      <c r="N224" s="193" t="s">
        <v>40</v>
      </c>
      <c r="O224" s="74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6" t="s">
        <v>143</v>
      </c>
      <c r="AT224" s="196" t="s">
        <v>138</v>
      </c>
      <c r="AU224" s="196" t="s">
        <v>83</v>
      </c>
      <c r="AY224" s="19" t="s">
        <v>135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9" t="s">
        <v>143</v>
      </c>
      <c r="BK224" s="197">
        <f>ROUND(I224*H224,2)</f>
        <v>0</v>
      </c>
      <c r="BL224" s="19" t="s">
        <v>143</v>
      </c>
      <c r="BM224" s="196" t="s">
        <v>315</v>
      </c>
    </row>
    <row r="225" spans="2:63" s="12" customFormat="1" ht="22.8" customHeight="1">
      <c r="B225" s="169"/>
      <c r="C225" s="170"/>
      <c r="D225" s="171" t="s">
        <v>72</v>
      </c>
      <c r="E225" s="183" t="s">
        <v>316</v>
      </c>
      <c r="F225" s="183" t="s">
        <v>317</v>
      </c>
      <c r="G225" s="170"/>
      <c r="H225" s="170"/>
      <c r="I225" s="173"/>
      <c r="J225" s="184">
        <f>BK225</f>
        <v>0</v>
      </c>
      <c r="K225" s="170"/>
      <c r="L225" s="175"/>
      <c r="M225" s="176"/>
      <c r="N225" s="177"/>
      <c r="O225" s="177"/>
      <c r="P225" s="178">
        <f>P226</f>
        <v>0</v>
      </c>
      <c r="Q225" s="177"/>
      <c r="R225" s="178">
        <f>R226</f>
        <v>0</v>
      </c>
      <c r="S225" s="177"/>
      <c r="T225" s="179">
        <f>T226</f>
        <v>0</v>
      </c>
      <c r="AR225" s="180" t="s">
        <v>81</v>
      </c>
      <c r="AT225" s="181" t="s">
        <v>72</v>
      </c>
      <c r="AU225" s="181" t="s">
        <v>81</v>
      </c>
      <c r="AY225" s="180" t="s">
        <v>135</v>
      </c>
      <c r="BK225" s="182">
        <f>BK226</f>
        <v>0</v>
      </c>
    </row>
    <row r="226" spans="1:65" s="2" customFormat="1" ht="14.4" customHeight="1">
      <c r="A226" s="36"/>
      <c r="B226" s="37"/>
      <c r="C226" s="185" t="s">
        <v>318</v>
      </c>
      <c r="D226" s="185" t="s">
        <v>138</v>
      </c>
      <c r="E226" s="186" t="s">
        <v>319</v>
      </c>
      <c r="F226" s="187" t="s">
        <v>320</v>
      </c>
      <c r="G226" s="188" t="s">
        <v>185</v>
      </c>
      <c r="H226" s="189">
        <v>230.966</v>
      </c>
      <c r="I226" s="190"/>
      <c r="J226" s="191">
        <f>ROUND(I226*H226,2)</f>
        <v>0</v>
      </c>
      <c r="K226" s="187" t="s">
        <v>142</v>
      </c>
      <c r="L226" s="41"/>
      <c r="M226" s="192" t="s">
        <v>1</v>
      </c>
      <c r="N226" s="193" t="s">
        <v>40</v>
      </c>
      <c r="O226" s="74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6" t="s">
        <v>143</v>
      </c>
      <c r="AT226" s="196" t="s">
        <v>138</v>
      </c>
      <c r="AU226" s="196" t="s">
        <v>83</v>
      </c>
      <c r="AY226" s="19" t="s">
        <v>135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9" t="s">
        <v>143</v>
      </c>
      <c r="BK226" s="197">
        <f>ROUND(I226*H226,2)</f>
        <v>0</v>
      </c>
      <c r="BL226" s="19" t="s">
        <v>143</v>
      </c>
      <c r="BM226" s="196" t="s">
        <v>321</v>
      </c>
    </row>
    <row r="227" spans="2:63" s="12" customFormat="1" ht="25.95" customHeight="1">
      <c r="B227" s="169"/>
      <c r="C227" s="170"/>
      <c r="D227" s="171" t="s">
        <v>72</v>
      </c>
      <c r="E227" s="172" t="s">
        <v>322</v>
      </c>
      <c r="F227" s="172" t="s">
        <v>323</v>
      </c>
      <c r="G227" s="170"/>
      <c r="H227" s="170"/>
      <c r="I227" s="173"/>
      <c r="J227" s="174">
        <f>BK227</f>
        <v>0</v>
      </c>
      <c r="K227" s="170"/>
      <c r="L227" s="175"/>
      <c r="M227" s="176"/>
      <c r="N227" s="177"/>
      <c r="O227" s="177"/>
      <c r="P227" s="178">
        <f>P228+P230+P232+P452+P460+P469+P510+P513</f>
        <v>0</v>
      </c>
      <c r="Q227" s="177"/>
      <c r="R227" s="178">
        <f>R228+R230+R232+R452+R460+R469+R510+R513</f>
        <v>101.16768929000001</v>
      </c>
      <c r="S227" s="177"/>
      <c r="T227" s="179">
        <f>T228+T230+T232+T452+T460+T469+T510+T513</f>
        <v>163.78371400000003</v>
      </c>
      <c r="AR227" s="180" t="s">
        <v>83</v>
      </c>
      <c r="AT227" s="181" t="s">
        <v>72</v>
      </c>
      <c r="AU227" s="181" t="s">
        <v>73</v>
      </c>
      <c r="AY227" s="180" t="s">
        <v>135</v>
      </c>
      <c r="BK227" s="182">
        <f>BK228+BK230+BK232+BK452+BK460+BK469+BK510+BK513</f>
        <v>0</v>
      </c>
    </row>
    <row r="228" spans="2:63" s="12" customFormat="1" ht="22.8" customHeight="1">
      <c r="B228" s="169"/>
      <c r="C228" s="170"/>
      <c r="D228" s="171" t="s">
        <v>72</v>
      </c>
      <c r="E228" s="183" t="s">
        <v>324</v>
      </c>
      <c r="F228" s="183" t="s">
        <v>325</v>
      </c>
      <c r="G228" s="170"/>
      <c r="H228" s="170"/>
      <c r="I228" s="173"/>
      <c r="J228" s="184">
        <f>BK228</f>
        <v>0</v>
      </c>
      <c r="K228" s="170"/>
      <c r="L228" s="175"/>
      <c r="M228" s="176"/>
      <c r="N228" s="177"/>
      <c r="O228" s="177"/>
      <c r="P228" s="178">
        <f>P229</f>
        <v>0</v>
      </c>
      <c r="Q228" s="177"/>
      <c r="R228" s="178">
        <f>R229</f>
        <v>0</v>
      </c>
      <c r="S228" s="177"/>
      <c r="T228" s="179">
        <f>T229</f>
        <v>22.900000000000002</v>
      </c>
      <c r="AR228" s="180" t="s">
        <v>83</v>
      </c>
      <c r="AT228" s="181" t="s">
        <v>72</v>
      </c>
      <c r="AU228" s="181" t="s">
        <v>81</v>
      </c>
      <c r="AY228" s="180" t="s">
        <v>135</v>
      </c>
      <c r="BK228" s="182">
        <f>BK229</f>
        <v>0</v>
      </c>
    </row>
    <row r="229" spans="1:65" s="2" customFormat="1" ht="14.4" customHeight="1">
      <c r="A229" s="36"/>
      <c r="B229" s="37"/>
      <c r="C229" s="185" t="s">
        <v>326</v>
      </c>
      <c r="D229" s="185" t="s">
        <v>138</v>
      </c>
      <c r="E229" s="186" t="s">
        <v>327</v>
      </c>
      <c r="F229" s="187" t="s">
        <v>328</v>
      </c>
      <c r="G229" s="188" t="s">
        <v>174</v>
      </c>
      <c r="H229" s="189">
        <v>2290</v>
      </c>
      <c r="I229" s="190"/>
      <c r="J229" s="191">
        <f>ROUND(I229*H229,2)</f>
        <v>0</v>
      </c>
      <c r="K229" s="187" t="s">
        <v>142</v>
      </c>
      <c r="L229" s="41"/>
      <c r="M229" s="192" t="s">
        <v>1</v>
      </c>
      <c r="N229" s="193" t="s">
        <v>40</v>
      </c>
      <c r="O229" s="74"/>
      <c r="P229" s="194">
        <f>O229*H229</f>
        <v>0</v>
      </c>
      <c r="Q229" s="194">
        <v>0</v>
      </c>
      <c r="R229" s="194">
        <f>Q229*H229</f>
        <v>0</v>
      </c>
      <c r="S229" s="194">
        <v>0.01</v>
      </c>
      <c r="T229" s="195">
        <f>S229*H229</f>
        <v>22.900000000000002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6" t="s">
        <v>227</v>
      </c>
      <c r="AT229" s="196" t="s">
        <v>138</v>
      </c>
      <c r="AU229" s="196" t="s">
        <v>83</v>
      </c>
      <c r="AY229" s="19" t="s">
        <v>135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9" t="s">
        <v>143</v>
      </c>
      <c r="BK229" s="197">
        <f>ROUND(I229*H229,2)</f>
        <v>0</v>
      </c>
      <c r="BL229" s="19" t="s">
        <v>227</v>
      </c>
      <c r="BM229" s="196" t="s">
        <v>329</v>
      </c>
    </row>
    <row r="230" spans="2:63" s="12" customFormat="1" ht="22.8" customHeight="1">
      <c r="B230" s="169"/>
      <c r="C230" s="170"/>
      <c r="D230" s="171" t="s">
        <v>72</v>
      </c>
      <c r="E230" s="183" t="s">
        <v>330</v>
      </c>
      <c r="F230" s="183" t="s">
        <v>331</v>
      </c>
      <c r="G230" s="170"/>
      <c r="H230" s="170"/>
      <c r="I230" s="173"/>
      <c r="J230" s="184">
        <f>BK230</f>
        <v>0</v>
      </c>
      <c r="K230" s="170"/>
      <c r="L230" s="175"/>
      <c r="M230" s="176"/>
      <c r="N230" s="177"/>
      <c r="O230" s="177"/>
      <c r="P230" s="178">
        <f>P231</f>
        <v>0</v>
      </c>
      <c r="Q230" s="177"/>
      <c r="R230" s="178">
        <f>R231</f>
        <v>0</v>
      </c>
      <c r="S230" s="177"/>
      <c r="T230" s="179">
        <f>T231</f>
        <v>3.923238</v>
      </c>
      <c r="AR230" s="180" t="s">
        <v>83</v>
      </c>
      <c r="AT230" s="181" t="s">
        <v>72</v>
      </c>
      <c r="AU230" s="181" t="s">
        <v>81</v>
      </c>
      <c r="AY230" s="180" t="s">
        <v>135</v>
      </c>
      <c r="BK230" s="182">
        <f>BK231</f>
        <v>0</v>
      </c>
    </row>
    <row r="231" spans="1:65" s="2" customFormat="1" ht="24.15" customHeight="1">
      <c r="A231" s="36"/>
      <c r="B231" s="37"/>
      <c r="C231" s="185" t="s">
        <v>332</v>
      </c>
      <c r="D231" s="185" t="s">
        <v>138</v>
      </c>
      <c r="E231" s="186" t="s">
        <v>333</v>
      </c>
      <c r="F231" s="187" t="s">
        <v>334</v>
      </c>
      <c r="G231" s="188" t="s">
        <v>174</v>
      </c>
      <c r="H231" s="189">
        <v>356.658</v>
      </c>
      <c r="I231" s="190"/>
      <c r="J231" s="191">
        <f>ROUND(I231*H231,2)</f>
        <v>0</v>
      </c>
      <c r="K231" s="187" t="s">
        <v>142</v>
      </c>
      <c r="L231" s="41"/>
      <c r="M231" s="192" t="s">
        <v>1</v>
      </c>
      <c r="N231" s="193" t="s">
        <v>40</v>
      </c>
      <c r="O231" s="74"/>
      <c r="P231" s="194">
        <f>O231*H231</f>
        <v>0</v>
      </c>
      <c r="Q231" s="194">
        <v>0</v>
      </c>
      <c r="R231" s="194">
        <f>Q231*H231</f>
        <v>0</v>
      </c>
      <c r="S231" s="194">
        <v>0.011</v>
      </c>
      <c r="T231" s="195">
        <f>S231*H231</f>
        <v>3.923238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6" t="s">
        <v>227</v>
      </c>
      <c r="AT231" s="196" t="s">
        <v>138</v>
      </c>
      <c r="AU231" s="196" t="s">
        <v>83</v>
      </c>
      <c r="AY231" s="19" t="s">
        <v>135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9" t="s">
        <v>143</v>
      </c>
      <c r="BK231" s="197">
        <f>ROUND(I231*H231,2)</f>
        <v>0</v>
      </c>
      <c r="BL231" s="19" t="s">
        <v>227</v>
      </c>
      <c r="BM231" s="196" t="s">
        <v>335</v>
      </c>
    </row>
    <row r="232" spans="2:63" s="12" customFormat="1" ht="22.8" customHeight="1">
      <c r="B232" s="169"/>
      <c r="C232" s="170"/>
      <c r="D232" s="171" t="s">
        <v>72</v>
      </c>
      <c r="E232" s="183" t="s">
        <v>336</v>
      </c>
      <c r="F232" s="183" t="s">
        <v>337</v>
      </c>
      <c r="G232" s="170"/>
      <c r="H232" s="170"/>
      <c r="I232" s="173"/>
      <c r="J232" s="184">
        <f>BK232</f>
        <v>0</v>
      </c>
      <c r="K232" s="170"/>
      <c r="L232" s="175"/>
      <c r="M232" s="176"/>
      <c r="N232" s="177"/>
      <c r="O232" s="177"/>
      <c r="P232" s="178">
        <f>P233+SUM(P234:P396)</f>
        <v>0</v>
      </c>
      <c r="Q232" s="177"/>
      <c r="R232" s="178">
        <f>R233+SUM(R234:R396)</f>
        <v>97.31549155</v>
      </c>
      <c r="S232" s="177"/>
      <c r="T232" s="179">
        <f>T233+SUM(T234:T396)</f>
        <v>136.96047600000003</v>
      </c>
      <c r="AR232" s="180" t="s">
        <v>83</v>
      </c>
      <c r="AT232" s="181" t="s">
        <v>72</v>
      </c>
      <c r="AU232" s="181" t="s">
        <v>81</v>
      </c>
      <c r="AY232" s="180" t="s">
        <v>135</v>
      </c>
      <c r="BK232" s="182">
        <f>BK233+SUM(BK234:BK396)</f>
        <v>0</v>
      </c>
    </row>
    <row r="233" spans="1:65" s="2" customFormat="1" ht="24.15" customHeight="1">
      <c r="A233" s="36"/>
      <c r="B233" s="37"/>
      <c r="C233" s="185" t="s">
        <v>338</v>
      </c>
      <c r="D233" s="185" t="s">
        <v>138</v>
      </c>
      <c r="E233" s="186" t="s">
        <v>339</v>
      </c>
      <c r="F233" s="187" t="s">
        <v>340</v>
      </c>
      <c r="G233" s="188" t="s">
        <v>141</v>
      </c>
      <c r="H233" s="189">
        <v>108.86</v>
      </c>
      <c r="I233" s="190"/>
      <c r="J233" s="191">
        <f>ROUND(I233*H233,2)</f>
        <v>0</v>
      </c>
      <c r="K233" s="187" t="s">
        <v>142</v>
      </c>
      <c r="L233" s="41"/>
      <c r="M233" s="192" t="s">
        <v>1</v>
      </c>
      <c r="N233" s="193" t="s">
        <v>40</v>
      </c>
      <c r="O233" s="74"/>
      <c r="P233" s="194">
        <f>O233*H233</f>
        <v>0</v>
      </c>
      <c r="Q233" s="194">
        <v>0.00122</v>
      </c>
      <c r="R233" s="194">
        <f>Q233*H233</f>
        <v>0.1328092</v>
      </c>
      <c r="S233" s="194">
        <v>0</v>
      </c>
      <c r="T233" s="19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6" t="s">
        <v>227</v>
      </c>
      <c r="AT233" s="196" t="s">
        <v>138</v>
      </c>
      <c r="AU233" s="196" t="s">
        <v>83</v>
      </c>
      <c r="AY233" s="19" t="s">
        <v>135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9" t="s">
        <v>143</v>
      </c>
      <c r="BK233" s="197">
        <f>ROUND(I233*H233,2)</f>
        <v>0</v>
      </c>
      <c r="BL233" s="19" t="s">
        <v>227</v>
      </c>
      <c r="BM233" s="196" t="s">
        <v>341</v>
      </c>
    </row>
    <row r="234" spans="2:51" s="13" customFormat="1" ht="10.2">
      <c r="B234" s="203"/>
      <c r="C234" s="204"/>
      <c r="D234" s="198" t="s">
        <v>152</v>
      </c>
      <c r="E234" s="205" t="s">
        <v>1</v>
      </c>
      <c r="F234" s="206" t="s">
        <v>342</v>
      </c>
      <c r="G234" s="204"/>
      <c r="H234" s="207">
        <v>87.025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152</v>
      </c>
      <c r="AU234" s="213" t="s">
        <v>83</v>
      </c>
      <c r="AV234" s="13" t="s">
        <v>83</v>
      </c>
      <c r="AW234" s="13" t="s">
        <v>30</v>
      </c>
      <c r="AX234" s="13" t="s">
        <v>73</v>
      </c>
      <c r="AY234" s="213" t="s">
        <v>135</v>
      </c>
    </row>
    <row r="235" spans="2:51" s="13" customFormat="1" ht="10.2">
      <c r="B235" s="203"/>
      <c r="C235" s="204"/>
      <c r="D235" s="198" t="s">
        <v>152</v>
      </c>
      <c r="E235" s="205" t="s">
        <v>1</v>
      </c>
      <c r="F235" s="206" t="s">
        <v>343</v>
      </c>
      <c r="G235" s="204"/>
      <c r="H235" s="207">
        <v>16.053</v>
      </c>
      <c r="I235" s="208"/>
      <c r="J235" s="204"/>
      <c r="K235" s="204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152</v>
      </c>
      <c r="AU235" s="213" t="s">
        <v>83</v>
      </c>
      <c r="AV235" s="13" t="s">
        <v>83</v>
      </c>
      <c r="AW235" s="13" t="s">
        <v>30</v>
      </c>
      <c r="AX235" s="13" t="s">
        <v>73</v>
      </c>
      <c r="AY235" s="213" t="s">
        <v>135</v>
      </c>
    </row>
    <row r="236" spans="2:51" s="13" customFormat="1" ht="10.2">
      <c r="B236" s="203"/>
      <c r="C236" s="204"/>
      <c r="D236" s="198" t="s">
        <v>152</v>
      </c>
      <c r="E236" s="205" t="s">
        <v>1</v>
      </c>
      <c r="F236" s="206" t="s">
        <v>344</v>
      </c>
      <c r="G236" s="204"/>
      <c r="H236" s="207">
        <v>5.782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152</v>
      </c>
      <c r="AU236" s="213" t="s">
        <v>83</v>
      </c>
      <c r="AV236" s="13" t="s">
        <v>83</v>
      </c>
      <c r="AW236" s="13" t="s">
        <v>30</v>
      </c>
      <c r="AX236" s="13" t="s">
        <v>73</v>
      </c>
      <c r="AY236" s="213" t="s">
        <v>135</v>
      </c>
    </row>
    <row r="237" spans="2:51" s="14" customFormat="1" ht="10.2">
      <c r="B237" s="214"/>
      <c r="C237" s="215"/>
      <c r="D237" s="198" t="s">
        <v>152</v>
      </c>
      <c r="E237" s="216" t="s">
        <v>1</v>
      </c>
      <c r="F237" s="217" t="s">
        <v>162</v>
      </c>
      <c r="G237" s="215"/>
      <c r="H237" s="218">
        <v>108.86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152</v>
      </c>
      <c r="AU237" s="224" t="s">
        <v>83</v>
      </c>
      <c r="AV237" s="14" t="s">
        <v>143</v>
      </c>
      <c r="AW237" s="14" t="s">
        <v>30</v>
      </c>
      <c r="AX237" s="14" t="s">
        <v>81</v>
      </c>
      <c r="AY237" s="224" t="s">
        <v>135</v>
      </c>
    </row>
    <row r="238" spans="1:65" s="2" customFormat="1" ht="24.15" customHeight="1">
      <c r="A238" s="36"/>
      <c r="B238" s="37"/>
      <c r="C238" s="185" t="s">
        <v>345</v>
      </c>
      <c r="D238" s="185" t="s">
        <v>138</v>
      </c>
      <c r="E238" s="186" t="s">
        <v>346</v>
      </c>
      <c r="F238" s="187" t="s">
        <v>347</v>
      </c>
      <c r="G238" s="188" t="s">
        <v>238</v>
      </c>
      <c r="H238" s="189">
        <v>4489.5</v>
      </c>
      <c r="I238" s="190"/>
      <c r="J238" s="191">
        <f>ROUND(I238*H238,2)</f>
        <v>0</v>
      </c>
      <c r="K238" s="187" t="s">
        <v>142</v>
      </c>
      <c r="L238" s="41"/>
      <c r="M238" s="192" t="s">
        <v>1</v>
      </c>
      <c r="N238" s="193" t="s">
        <v>40</v>
      </c>
      <c r="O238" s="74"/>
      <c r="P238" s="194">
        <f>O238*H238</f>
        <v>0</v>
      </c>
      <c r="Q238" s="194">
        <v>0</v>
      </c>
      <c r="R238" s="194">
        <f>Q238*H238</f>
        <v>0</v>
      </c>
      <c r="S238" s="194">
        <v>0.008</v>
      </c>
      <c r="T238" s="195">
        <f>S238*H238</f>
        <v>35.916000000000004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6" t="s">
        <v>227</v>
      </c>
      <c r="AT238" s="196" t="s">
        <v>138</v>
      </c>
      <c r="AU238" s="196" t="s">
        <v>83</v>
      </c>
      <c r="AY238" s="19" t="s">
        <v>135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9" t="s">
        <v>143</v>
      </c>
      <c r="BK238" s="197">
        <f>ROUND(I238*H238,2)</f>
        <v>0</v>
      </c>
      <c r="BL238" s="19" t="s">
        <v>227</v>
      </c>
      <c r="BM238" s="196" t="s">
        <v>348</v>
      </c>
    </row>
    <row r="239" spans="2:51" s="13" customFormat="1" ht="10.2">
      <c r="B239" s="203"/>
      <c r="C239" s="204"/>
      <c r="D239" s="198" t="s">
        <v>152</v>
      </c>
      <c r="E239" s="205" t="s">
        <v>1</v>
      </c>
      <c r="F239" s="206" t="s">
        <v>349</v>
      </c>
      <c r="G239" s="204"/>
      <c r="H239" s="207">
        <v>4489.5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152</v>
      </c>
      <c r="AU239" s="213" t="s">
        <v>83</v>
      </c>
      <c r="AV239" s="13" t="s">
        <v>83</v>
      </c>
      <c r="AW239" s="13" t="s">
        <v>30</v>
      </c>
      <c r="AX239" s="13" t="s">
        <v>81</v>
      </c>
      <c r="AY239" s="213" t="s">
        <v>135</v>
      </c>
    </row>
    <row r="240" spans="1:65" s="2" customFormat="1" ht="24.15" customHeight="1">
      <c r="A240" s="36"/>
      <c r="B240" s="37"/>
      <c r="C240" s="185" t="s">
        <v>350</v>
      </c>
      <c r="D240" s="185" t="s">
        <v>138</v>
      </c>
      <c r="E240" s="186" t="s">
        <v>351</v>
      </c>
      <c r="F240" s="187" t="s">
        <v>352</v>
      </c>
      <c r="G240" s="188" t="s">
        <v>238</v>
      </c>
      <c r="H240" s="189">
        <v>919.8</v>
      </c>
      <c r="I240" s="190"/>
      <c r="J240" s="191">
        <f>ROUND(I240*H240,2)</f>
        <v>0</v>
      </c>
      <c r="K240" s="187" t="s">
        <v>142</v>
      </c>
      <c r="L240" s="41"/>
      <c r="M240" s="192" t="s">
        <v>1</v>
      </c>
      <c r="N240" s="193" t="s">
        <v>40</v>
      </c>
      <c r="O240" s="74"/>
      <c r="P240" s="194">
        <f>O240*H240</f>
        <v>0</v>
      </c>
      <c r="Q240" s="194">
        <v>0</v>
      </c>
      <c r="R240" s="194">
        <f>Q240*H240</f>
        <v>0</v>
      </c>
      <c r="S240" s="194">
        <v>0.014</v>
      </c>
      <c r="T240" s="195">
        <f>S240*H240</f>
        <v>12.8772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6" t="s">
        <v>227</v>
      </c>
      <c r="AT240" s="196" t="s">
        <v>138</v>
      </c>
      <c r="AU240" s="196" t="s">
        <v>83</v>
      </c>
      <c r="AY240" s="19" t="s">
        <v>135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9" t="s">
        <v>143</v>
      </c>
      <c r="BK240" s="197">
        <f>ROUND(I240*H240,2)</f>
        <v>0</v>
      </c>
      <c r="BL240" s="19" t="s">
        <v>227</v>
      </c>
      <c r="BM240" s="196" t="s">
        <v>353</v>
      </c>
    </row>
    <row r="241" spans="2:51" s="13" customFormat="1" ht="10.2">
      <c r="B241" s="203"/>
      <c r="C241" s="204"/>
      <c r="D241" s="198" t="s">
        <v>152</v>
      </c>
      <c r="E241" s="205" t="s">
        <v>1</v>
      </c>
      <c r="F241" s="206" t="s">
        <v>354</v>
      </c>
      <c r="G241" s="204"/>
      <c r="H241" s="207">
        <v>919.8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152</v>
      </c>
      <c r="AU241" s="213" t="s">
        <v>83</v>
      </c>
      <c r="AV241" s="13" t="s">
        <v>83</v>
      </c>
      <c r="AW241" s="13" t="s">
        <v>30</v>
      </c>
      <c r="AX241" s="13" t="s">
        <v>81</v>
      </c>
      <c r="AY241" s="213" t="s">
        <v>135</v>
      </c>
    </row>
    <row r="242" spans="1:65" s="2" customFormat="1" ht="24.15" customHeight="1">
      <c r="A242" s="36"/>
      <c r="B242" s="37"/>
      <c r="C242" s="185" t="s">
        <v>355</v>
      </c>
      <c r="D242" s="185" t="s">
        <v>138</v>
      </c>
      <c r="E242" s="186" t="s">
        <v>356</v>
      </c>
      <c r="F242" s="187" t="s">
        <v>357</v>
      </c>
      <c r="G242" s="188" t="s">
        <v>238</v>
      </c>
      <c r="H242" s="189">
        <v>1095</v>
      </c>
      <c r="I242" s="190"/>
      <c r="J242" s="191">
        <f>ROUND(I242*H242,2)</f>
        <v>0</v>
      </c>
      <c r="K242" s="187" t="s">
        <v>142</v>
      </c>
      <c r="L242" s="41"/>
      <c r="M242" s="192" t="s">
        <v>1</v>
      </c>
      <c r="N242" s="193" t="s">
        <v>40</v>
      </c>
      <c r="O242" s="74"/>
      <c r="P242" s="194">
        <f>O242*H242</f>
        <v>0</v>
      </c>
      <c r="Q242" s="194">
        <v>0</v>
      </c>
      <c r="R242" s="194">
        <f>Q242*H242</f>
        <v>0</v>
      </c>
      <c r="S242" s="194">
        <v>0.024</v>
      </c>
      <c r="T242" s="195">
        <f>S242*H242</f>
        <v>26.28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6" t="s">
        <v>227</v>
      </c>
      <c r="AT242" s="196" t="s">
        <v>138</v>
      </c>
      <c r="AU242" s="196" t="s">
        <v>83</v>
      </c>
      <c r="AY242" s="19" t="s">
        <v>135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9" t="s">
        <v>143</v>
      </c>
      <c r="BK242" s="197">
        <f>ROUND(I242*H242,2)</f>
        <v>0</v>
      </c>
      <c r="BL242" s="19" t="s">
        <v>227</v>
      </c>
      <c r="BM242" s="196" t="s">
        <v>358</v>
      </c>
    </row>
    <row r="243" spans="2:51" s="13" customFormat="1" ht="10.2">
      <c r="B243" s="203"/>
      <c r="C243" s="204"/>
      <c r="D243" s="198" t="s">
        <v>152</v>
      </c>
      <c r="E243" s="205" t="s">
        <v>1</v>
      </c>
      <c r="F243" s="206" t="s">
        <v>359</v>
      </c>
      <c r="G243" s="204"/>
      <c r="H243" s="207">
        <v>1095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152</v>
      </c>
      <c r="AU243" s="213" t="s">
        <v>83</v>
      </c>
      <c r="AV243" s="13" t="s">
        <v>83</v>
      </c>
      <c r="AW243" s="13" t="s">
        <v>30</v>
      </c>
      <c r="AX243" s="13" t="s">
        <v>81</v>
      </c>
      <c r="AY243" s="213" t="s">
        <v>135</v>
      </c>
    </row>
    <row r="244" spans="1:65" s="2" customFormat="1" ht="24.15" customHeight="1">
      <c r="A244" s="36"/>
      <c r="B244" s="37"/>
      <c r="C244" s="185" t="s">
        <v>360</v>
      </c>
      <c r="D244" s="185" t="s">
        <v>138</v>
      </c>
      <c r="E244" s="186" t="s">
        <v>361</v>
      </c>
      <c r="F244" s="187" t="s">
        <v>362</v>
      </c>
      <c r="G244" s="188" t="s">
        <v>238</v>
      </c>
      <c r="H244" s="189">
        <v>1150.91</v>
      </c>
      <c r="I244" s="190"/>
      <c r="J244" s="191">
        <f>ROUND(I244*H244,2)</f>
        <v>0</v>
      </c>
      <c r="K244" s="187" t="s">
        <v>142</v>
      </c>
      <c r="L244" s="41"/>
      <c r="M244" s="192" t="s">
        <v>1</v>
      </c>
      <c r="N244" s="193" t="s">
        <v>40</v>
      </c>
      <c r="O244" s="74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6" t="s">
        <v>227</v>
      </c>
      <c r="AT244" s="196" t="s">
        <v>138</v>
      </c>
      <c r="AU244" s="196" t="s">
        <v>83</v>
      </c>
      <c r="AY244" s="19" t="s">
        <v>135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9" t="s">
        <v>143</v>
      </c>
      <c r="BK244" s="197">
        <f>ROUND(I244*H244,2)</f>
        <v>0</v>
      </c>
      <c r="BL244" s="19" t="s">
        <v>227</v>
      </c>
      <c r="BM244" s="196" t="s">
        <v>363</v>
      </c>
    </row>
    <row r="245" spans="2:51" s="13" customFormat="1" ht="10.2">
      <c r="B245" s="203"/>
      <c r="C245" s="204"/>
      <c r="D245" s="198" t="s">
        <v>152</v>
      </c>
      <c r="E245" s="205" t="s">
        <v>1</v>
      </c>
      <c r="F245" s="206" t="s">
        <v>364</v>
      </c>
      <c r="G245" s="204"/>
      <c r="H245" s="207">
        <v>51.84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152</v>
      </c>
      <c r="AU245" s="213" t="s">
        <v>83</v>
      </c>
      <c r="AV245" s="13" t="s">
        <v>83</v>
      </c>
      <c r="AW245" s="13" t="s">
        <v>30</v>
      </c>
      <c r="AX245" s="13" t="s">
        <v>73</v>
      </c>
      <c r="AY245" s="213" t="s">
        <v>135</v>
      </c>
    </row>
    <row r="246" spans="2:51" s="13" customFormat="1" ht="10.2">
      <c r="B246" s="203"/>
      <c r="C246" s="204"/>
      <c r="D246" s="198" t="s">
        <v>152</v>
      </c>
      <c r="E246" s="205" t="s">
        <v>1</v>
      </c>
      <c r="F246" s="206" t="s">
        <v>365</v>
      </c>
      <c r="G246" s="204"/>
      <c r="H246" s="207">
        <v>793.28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152</v>
      </c>
      <c r="AU246" s="213" t="s">
        <v>83</v>
      </c>
      <c r="AV246" s="13" t="s">
        <v>83</v>
      </c>
      <c r="AW246" s="13" t="s">
        <v>30</v>
      </c>
      <c r="AX246" s="13" t="s">
        <v>73</v>
      </c>
      <c r="AY246" s="213" t="s">
        <v>135</v>
      </c>
    </row>
    <row r="247" spans="2:51" s="13" customFormat="1" ht="10.2">
      <c r="B247" s="203"/>
      <c r="C247" s="204"/>
      <c r="D247" s="198" t="s">
        <v>152</v>
      </c>
      <c r="E247" s="205" t="s">
        <v>1</v>
      </c>
      <c r="F247" s="206" t="s">
        <v>366</v>
      </c>
      <c r="G247" s="204"/>
      <c r="H247" s="207">
        <v>136.4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152</v>
      </c>
      <c r="AU247" s="213" t="s">
        <v>83</v>
      </c>
      <c r="AV247" s="13" t="s">
        <v>83</v>
      </c>
      <c r="AW247" s="13" t="s">
        <v>30</v>
      </c>
      <c r="AX247" s="13" t="s">
        <v>73</v>
      </c>
      <c r="AY247" s="213" t="s">
        <v>135</v>
      </c>
    </row>
    <row r="248" spans="2:51" s="13" customFormat="1" ht="10.2">
      <c r="B248" s="203"/>
      <c r="C248" s="204"/>
      <c r="D248" s="198" t="s">
        <v>152</v>
      </c>
      <c r="E248" s="205" t="s">
        <v>1</v>
      </c>
      <c r="F248" s="206" t="s">
        <v>367</v>
      </c>
      <c r="G248" s="204"/>
      <c r="H248" s="207">
        <v>81.34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152</v>
      </c>
      <c r="AU248" s="213" t="s">
        <v>83</v>
      </c>
      <c r="AV248" s="13" t="s">
        <v>83</v>
      </c>
      <c r="AW248" s="13" t="s">
        <v>30</v>
      </c>
      <c r="AX248" s="13" t="s">
        <v>73</v>
      </c>
      <c r="AY248" s="213" t="s">
        <v>135</v>
      </c>
    </row>
    <row r="249" spans="2:51" s="13" customFormat="1" ht="10.2">
      <c r="B249" s="203"/>
      <c r="C249" s="204"/>
      <c r="D249" s="198" t="s">
        <v>152</v>
      </c>
      <c r="E249" s="205" t="s">
        <v>1</v>
      </c>
      <c r="F249" s="206" t="s">
        <v>368</v>
      </c>
      <c r="G249" s="204"/>
      <c r="H249" s="207">
        <v>45.95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152</v>
      </c>
      <c r="AU249" s="213" t="s">
        <v>83</v>
      </c>
      <c r="AV249" s="13" t="s">
        <v>83</v>
      </c>
      <c r="AW249" s="13" t="s">
        <v>30</v>
      </c>
      <c r="AX249" s="13" t="s">
        <v>73</v>
      </c>
      <c r="AY249" s="213" t="s">
        <v>135</v>
      </c>
    </row>
    <row r="250" spans="2:51" s="13" customFormat="1" ht="10.2">
      <c r="B250" s="203"/>
      <c r="C250" s="204"/>
      <c r="D250" s="198" t="s">
        <v>152</v>
      </c>
      <c r="E250" s="205" t="s">
        <v>1</v>
      </c>
      <c r="F250" s="206" t="s">
        <v>369</v>
      </c>
      <c r="G250" s="204"/>
      <c r="H250" s="207">
        <v>7.3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152</v>
      </c>
      <c r="AU250" s="213" t="s">
        <v>83</v>
      </c>
      <c r="AV250" s="13" t="s">
        <v>83</v>
      </c>
      <c r="AW250" s="13" t="s">
        <v>30</v>
      </c>
      <c r="AX250" s="13" t="s">
        <v>73</v>
      </c>
      <c r="AY250" s="213" t="s">
        <v>135</v>
      </c>
    </row>
    <row r="251" spans="2:51" s="13" customFormat="1" ht="10.2">
      <c r="B251" s="203"/>
      <c r="C251" s="204"/>
      <c r="D251" s="198" t="s">
        <v>152</v>
      </c>
      <c r="E251" s="205" t="s">
        <v>1</v>
      </c>
      <c r="F251" s="206" t="s">
        <v>370</v>
      </c>
      <c r="G251" s="204"/>
      <c r="H251" s="207">
        <v>34.8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152</v>
      </c>
      <c r="AU251" s="213" t="s">
        <v>83</v>
      </c>
      <c r="AV251" s="13" t="s">
        <v>83</v>
      </c>
      <c r="AW251" s="13" t="s">
        <v>30</v>
      </c>
      <c r="AX251" s="13" t="s">
        <v>73</v>
      </c>
      <c r="AY251" s="213" t="s">
        <v>135</v>
      </c>
    </row>
    <row r="252" spans="2:51" s="14" customFormat="1" ht="10.2">
      <c r="B252" s="214"/>
      <c r="C252" s="215"/>
      <c r="D252" s="198" t="s">
        <v>152</v>
      </c>
      <c r="E252" s="216" t="s">
        <v>1</v>
      </c>
      <c r="F252" s="217" t="s">
        <v>162</v>
      </c>
      <c r="G252" s="215"/>
      <c r="H252" s="218">
        <v>1150.9099999999999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152</v>
      </c>
      <c r="AU252" s="224" t="s">
        <v>83</v>
      </c>
      <c r="AV252" s="14" t="s">
        <v>143</v>
      </c>
      <c r="AW252" s="14" t="s">
        <v>30</v>
      </c>
      <c r="AX252" s="14" t="s">
        <v>81</v>
      </c>
      <c r="AY252" s="224" t="s">
        <v>135</v>
      </c>
    </row>
    <row r="253" spans="1:65" s="2" customFormat="1" ht="14.4" customHeight="1">
      <c r="A253" s="36"/>
      <c r="B253" s="37"/>
      <c r="C253" s="235" t="s">
        <v>371</v>
      </c>
      <c r="D253" s="235" t="s">
        <v>372</v>
      </c>
      <c r="E253" s="236" t="s">
        <v>373</v>
      </c>
      <c r="F253" s="237" t="s">
        <v>374</v>
      </c>
      <c r="G253" s="238" t="s">
        <v>141</v>
      </c>
      <c r="H253" s="239">
        <v>12.386</v>
      </c>
      <c r="I253" s="240"/>
      <c r="J253" s="241">
        <f>ROUND(I253*H253,2)</f>
        <v>0</v>
      </c>
      <c r="K253" s="237" t="s">
        <v>142</v>
      </c>
      <c r="L253" s="242"/>
      <c r="M253" s="243" t="s">
        <v>1</v>
      </c>
      <c r="N253" s="244" t="s">
        <v>40</v>
      </c>
      <c r="O253" s="74"/>
      <c r="P253" s="194">
        <f>O253*H253</f>
        <v>0</v>
      </c>
      <c r="Q253" s="194">
        <v>0.55</v>
      </c>
      <c r="R253" s="194">
        <f>Q253*H253</f>
        <v>6.8123000000000005</v>
      </c>
      <c r="S253" s="194">
        <v>0</v>
      </c>
      <c r="T253" s="19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6" t="s">
        <v>307</v>
      </c>
      <c r="AT253" s="196" t="s">
        <v>372</v>
      </c>
      <c r="AU253" s="196" t="s">
        <v>83</v>
      </c>
      <c r="AY253" s="19" t="s">
        <v>135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9" t="s">
        <v>143</v>
      </c>
      <c r="BK253" s="197">
        <f>ROUND(I253*H253,2)</f>
        <v>0</v>
      </c>
      <c r="BL253" s="19" t="s">
        <v>227</v>
      </c>
      <c r="BM253" s="196" t="s">
        <v>375</v>
      </c>
    </row>
    <row r="254" spans="2:51" s="15" customFormat="1" ht="10.2">
      <c r="B254" s="225"/>
      <c r="C254" s="226"/>
      <c r="D254" s="198" t="s">
        <v>152</v>
      </c>
      <c r="E254" s="227" t="s">
        <v>1</v>
      </c>
      <c r="F254" s="228" t="s">
        <v>376</v>
      </c>
      <c r="G254" s="226"/>
      <c r="H254" s="227" t="s">
        <v>1</v>
      </c>
      <c r="I254" s="229"/>
      <c r="J254" s="226"/>
      <c r="K254" s="226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152</v>
      </c>
      <c r="AU254" s="234" t="s">
        <v>83</v>
      </c>
      <c r="AV254" s="15" t="s">
        <v>81</v>
      </c>
      <c r="AW254" s="15" t="s">
        <v>30</v>
      </c>
      <c r="AX254" s="15" t="s">
        <v>73</v>
      </c>
      <c r="AY254" s="234" t="s">
        <v>135</v>
      </c>
    </row>
    <row r="255" spans="2:51" s="13" customFormat="1" ht="10.2">
      <c r="B255" s="203"/>
      <c r="C255" s="204"/>
      <c r="D255" s="198" t="s">
        <v>152</v>
      </c>
      <c r="E255" s="205" t="s">
        <v>1</v>
      </c>
      <c r="F255" s="206" t="s">
        <v>377</v>
      </c>
      <c r="G255" s="204"/>
      <c r="H255" s="207">
        <v>1062.86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152</v>
      </c>
      <c r="AU255" s="213" t="s">
        <v>83</v>
      </c>
      <c r="AV255" s="13" t="s">
        <v>83</v>
      </c>
      <c r="AW255" s="13" t="s">
        <v>30</v>
      </c>
      <c r="AX255" s="13" t="s">
        <v>73</v>
      </c>
      <c r="AY255" s="213" t="s">
        <v>135</v>
      </c>
    </row>
    <row r="256" spans="2:51" s="15" customFormat="1" ht="10.2">
      <c r="B256" s="225"/>
      <c r="C256" s="226"/>
      <c r="D256" s="198" t="s">
        <v>152</v>
      </c>
      <c r="E256" s="227" t="s">
        <v>1</v>
      </c>
      <c r="F256" s="228" t="s">
        <v>378</v>
      </c>
      <c r="G256" s="226"/>
      <c r="H256" s="227" t="s">
        <v>1</v>
      </c>
      <c r="I256" s="229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152</v>
      </c>
      <c r="AU256" s="234" t="s">
        <v>83</v>
      </c>
      <c r="AV256" s="15" t="s">
        <v>81</v>
      </c>
      <c r="AW256" s="15" t="s">
        <v>30</v>
      </c>
      <c r="AX256" s="15" t="s">
        <v>73</v>
      </c>
      <c r="AY256" s="234" t="s">
        <v>135</v>
      </c>
    </row>
    <row r="257" spans="2:51" s="13" customFormat="1" ht="10.2">
      <c r="B257" s="203"/>
      <c r="C257" s="204"/>
      <c r="D257" s="198" t="s">
        <v>152</v>
      </c>
      <c r="E257" s="205" t="s">
        <v>1</v>
      </c>
      <c r="F257" s="206" t="s">
        <v>379</v>
      </c>
      <c r="G257" s="204"/>
      <c r="H257" s="207">
        <v>11.224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152</v>
      </c>
      <c r="AU257" s="213" t="s">
        <v>83</v>
      </c>
      <c r="AV257" s="13" t="s">
        <v>83</v>
      </c>
      <c r="AW257" s="13" t="s">
        <v>30</v>
      </c>
      <c r="AX257" s="13" t="s">
        <v>73</v>
      </c>
      <c r="AY257" s="213" t="s">
        <v>135</v>
      </c>
    </row>
    <row r="258" spans="2:51" s="15" customFormat="1" ht="10.2">
      <c r="B258" s="225"/>
      <c r="C258" s="226"/>
      <c r="D258" s="198" t="s">
        <v>152</v>
      </c>
      <c r="E258" s="227" t="s">
        <v>1</v>
      </c>
      <c r="F258" s="228" t="s">
        <v>380</v>
      </c>
      <c r="G258" s="226"/>
      <c r="H258" s="227" t="s">
        <v>1</v>
      </c>
      <c r="I258" s="229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152</v>
      </c>
      <c r="AU258" s="234" t="s">
        <v>83</v>
      </c>
      <c r="AV258" s="15" t="s">
        <v>81</v>
      </c>
      <c r="AW258" s="15" t="s">
        <v>30</v>
      </c>
      <c r="AX258" s="15" t="s">
        <v>73</v>
      </c>
      <c r="AY258" s="234" t="s">
        <v>135</v>
      </c>
    </row>
    <row r="259" spans="2:51" s="13" customFormat="1" ht="20.4">
      <c r="B259" s="203"/>
      <c r="C259" s="204"/>
      <c r="D259" s="198" t="s">
        <v>152</v>
      </c>
      <c r="E259" s="205" t="s">
        <v>1</v>
      </c>
      <c r="F259" s="206" t="s">
        <v>381</v>
      </c>
      <c r="G259" s="204"/>
      <c r="H259" s="207">
        <v>88.05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152</v>
      </c>
      <c r="AU259" s="213" t="s">
        <v>83</v>
      </c>
      <c r="AV259" s="13" t="s">
        <v>83</v>
      </c>
      <c r="AW259" s="13" t="s">
        <v>30</v>
      </c>
      <c r="AX259" s="13" t="s">
        <v>73</v>
      </c>
      <c r="AY259" s="213" t="s">
        <v>135</v>
      </c>
    </row>
    <row r="260" spans="2:51" s="15" customFormat="1" ht="10.2">
      <c r="B260" s="225"/>
      <c r="C260" s="226"/>
      <c r="D260" s="198" t="s">
        <v>152</v>
      </c>
      <c r="E260" s="227" t="s">
        <v>1</v>
      </c>
      <c r="F260" s="228" t="s">
        <v>378</v>
      </c>
      <c r="G260" s="226"/>
      <c r="H260" s="227" t="s">
        <v>1</v>
      </c>
      <c r="I260" s="229"/>
      <c r="J260" s="226"/>
      <c r="K260" s="226"/>
      <c r="L260" s="230"/>
      <c r="M260" s="231"/>
      <c r="N260" s="232"/>
      <c r="O260" s="232"/>
      <c r="P260" s="232"/>
      <c r="Q260" s="232"/>
      <c r="R260" s="232"/>
      <c r="S260" s="232"/>
      <c r="T260" s="233"/>
      <c r="AT260" s="234" t="s">
        <v>152</v>
      </c>
      <c r="AU260" s="234" t="s">
        <v>83</v>
      </c>
      <c r="AV260" s="15" t="s">
        <v>81</v>
      </c>
      <c r="AW260" s="15" t="s">
        <v>30</v>
      </c>
      <c r="AX260" s="15" t="s">
        <v>73</v>
      </c>
      <c r="AY260" s="234" t="s">
        <v>135</v>
      </c>
    </row>
    <row r="261" spans="2:51" s="13" customFormat="1" ht="10.2">
      <c r="B261" s="203"/>
      <c r="C261" s="204"/>
      <c r="D261" s="198" t="s">
        <v>152</v>
      </c>
      <c r="E261" s="205" t="s">
        <v>1</v>
      </c>
      <c r="F261" s="206" t="s">
        <v>382</v>
      </c>
      <c r="G261" s="204"/>
      <c r="H261" s="207">
        <v>1.162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152</v>
      </c>
      <c r="AU261" s="213" t="s">
        <v>83</v>
      </c>
      <c r="AV261" s="13" t="s">
        <v>83</v>
      </c>
      <c r="AW261" s="13" t="s">
        <v>30</v>
      </c>
      <c r="AX261" s="13" t="s">
        <v>73</v>
      </c>
      <c r="AY261" s="213" t="s">
        <v>135</v>
      </c>
    </row>
    <row r="262" spans="2:51" s="13" customFormat="1" ht="10.2">
      <c r="B262" s="203"/>
      <c r="C262" s="204"/>
      <c r="D262" s="198" t="s">
        <v>152</v>
      </c>
      <c r="E262" s="205" t="s">
        <v>1</v>
      </c>
      <c r="F262" s="206" t="s">
        <v>383</v>
      </c>
      <c r="G262" s="204"/>
      <c r="H262" s="207">
        <v>12.386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152</v>
      </c>
      <c r="AU262" s="213" t="s">
        <v>83</v>
      </c>
      <c r="AV262" s="13" t="s">
        <v>83</v>
      </c>
      <c r="AW262" s="13" t="s">
        <v>30</v>
      </c>
      <c r="AX262" s="13" t="s">
        <v>81</v>
      </c>
      <c r="AY262" s="213" t="s">
        <v>135</v>
      </c>
    </row>
    <row r="263" spans="1:65" s="2" customFormat="1" ht="24.15" customHeight="1">
      <c r="A263" s="36"/>
      <c r="B263" s="37"/>
      <c r="C263" s="185" t="s">
        <v>384</v>
      </c>
      <c r="D263" s="185" t="s">
        <v>138</v>
      </c>
      <c r="E263" s="186" t="s">
        <v>385</v>
      </c>
      <c r="F263" s="187" t="s">
        <v>386</v>
      </c>
      <c r="G263" s="188" t="s">
        <v>238</v>
      </c>
      <c r="H263" s="189">
        <v>2625.28</v>
      </c>
      <c r="I263" s="190"/>
      <c r="J263" s="191">
        <f>ROUND(I263*H263,2)</f>
        <v>0</v>
      </c>
      <c r="K263" s="187" t="s">
        <v>142</v>
      </c>
      <c r="L263" s="41"/>
      <c r="M263" s="192" t="s">
        <v>1</v>
      </c>
      <c r="N263" s="193" t="s">
        <v>40</v>
      </c>
      <c r="O263" s="74"/>
      <c r="P263" s="194">
        <f>O263*H263</f>
        <v>0</v>
      </c>
      <c r="Q263" s="194">
        <v>0</v>
      </c>
      <c r="R263" s="194">
        <f>Q263*H263</f>
        <v>0</v>
      </c>
      <c r="S263" s="194">
        <v>0</v>
      </c>
      <c r="T263" s="19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6" t="s">
        <v>227</v>
      </c>
      <c r="AT263" s="196" t="s">
        <v>138</v>
      </c>
      <c r="AU263" s="196" t="s">
        <v>83</v>
      </c>
      <c r="AY263" s="19" t="s">
        <v>135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9" t="s">
        <v>143</v>
      </c>
      <c r="BK263" s="197">
        <f>ROUND(I263*H263,2)</f>
        <v>0</v>
      </c>
      <c r="BL263" s="19" t="s">
        <v>227</v>
      </c>
      <c r="BM263" s="196" t="s">
        <v>387</v>
      </c>
    </row>
    <row r="264" spans="2:51" s="13" customFormat="1" ht="10.2">
      <c r="B264" s="203"/>
      <c r="C264" s="204"/>
      <c r="D264" s="198" t="s">
        <v>152</v>
      </c>
      <c r="E264" s="205" t="s">
        <v>1</v>
      </c>
      <c r="F264" s="206" t="s">
        <v>388</v>
      </c>
      <c r="G264" s="204"/>
      <c r="H264" s="207">
        <v>105.7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152</v>
      </c>
      <c r="AU264" s="213" t="s">
        <v>83</v>
      </c>
      <c r="AV264" s="13" t="s">
        <v>83</v>
      </c>
      <c r="AW264" s="13" t="s">
        <v>30</v>
      </c>
      <c r="AX264" s="13" t="s">
        <v>73</v>
      </c>
      <c r="AY264" s="213" t="s">
        <v>135</v>
      </c>
    </row>
    <row r="265" spans="2:51" s="13" customFormat="1" ht="10.2">
      <c r="B265" s="203"/>
      <c r="C265" s="204"/>
      <c r="D265" s="198" t="s">
        <v>152</v>
      </c>
      <c r="E265" s="205" t="s">
        <v>1</v>
      </c>
      <c r="F265" s="206" t="s">
        <v>389</v>
      </c>
      <c r="G265" s="204"/>
      <c r="H265" s="207">
        <v>136.5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152</v>
      </c>
      <c r="AU265" s="213" t="s">
        <v>83</v>
      </c>
      <c r="AV265" s="13" t="s">
        <v>83</v>
      </c>
      <c r="AW265" s="13" t="s">
        <v>30</v>
      </c>
      <c r="AX265" s="13" t="s">
        <v>73</v>
      </c>
      <c r="AY265" s="213" t="s">
        <v>135</v>
      </c>
    </row>
    <row r="266" spans="2:51" s="13" customFormat="1" ht="10.2">
      <c r="B266" s="203"/>
      <c r="C266" s="204"/>
      <c r="D266" s="198" t="s">
        <v>152</v>
      </c>
      <c r="E266" s="205" t="s">
        <v>1</v>
      </c>
      <c r="F266" s="206" t="s">
        <v>390</v>
      </c>
      <c r="G266" s="204"/>
      <c r="H266" s="207">
        <v>53.34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152</v>
      </c>
      <c r="AU266" s="213" t="s">
        <v>83</v>
      </c>
      <c r="AV266" s="13" t="s">
        <v>83</v>
      </c>
      <c r="AW266" s="13" t="s">
        <v>30</v>
      </c>
      <c r="AX266" s="13" t="s">
        <v>73</v>
      </c>
      <c r="AY266" s="213" t="s">
        <v>135</v>
      </c>
    </row>
    <row r="267" spans="2:51" s="13" customFormat="1" ht="10.2">
      <c r="B267" s="203"/>
      <c r="C267" s="204"/>
      <c r="D267" s="198" t="s">
        <v>152</v>
      </c>
      <c r="E267" s="205" t="s">
        <v>1</v>
      </c>
      <c r="F267" s="206" t="s">
        <v>391</v>
      </c>
      <c r="G267" s="204"/>
      <c r="H267" s="207">
        <v>12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152</v>
      </c>
      <c r="AU267" s="213" t="s">
        <v>83</v>
      </c>
      <c r="AV267" s="13" t="s">
        <v>83</v>
      </c>
      <c r="AW267" s="13" t="s">
        <v>30</v>
      </c>
      <c r="AX267" s="13" t="s">
        <v>73</v>
      </c>
      <c r="AY267" s="213" t="s">
        <v>135</v>
      </c>
    </row>
    <row r="268" spans="2:51" s="13" customFormat="1" ht="10.2">
      <c r="B268" s="203"/>
      <c r="C268" s="204"/>
      <c r="D268" s="198" t="s">
        <v>152</v>
      </c>
      <c r="E268" s="205" t="s">
        <v>1</v>
      </c>
      <c r="F268" s="206" t="s">
        <v>392</v>
      </c>
      <c r="G268" s="204"/>
      <c r="H268" s="207">
        <v>24.7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152</v>
      </c>
      <c r="AU268" s="213" t="s">
        <v>83</v>
      </c>
      <c r="AV268" s="13" t="s">
        <v>83</v>
      </c>
      <c r="AW268" s="13" t="s">
        <v>30</v>
      </c>
      <c r="AX268" s="13" t="s">
        <v>73</v>
      </c>
      <c r="AY268" s="213" t="s">
        <v>135</v>
      </c>
    </row>
    <row r="269" spans="2:51" s="13" customFormat="1" ht="10.2">
      <c r="B269" s="203"/>
      <c r="C269" s="204"/>
      <c r="D269" s="198" t="s">
        <v>152</v>
      </c>
      <c r="E269" s="205" t="s">
        <v>1</v>
      </c>
      <c r="F269" s="206" t="s">
        <v>393</v>
      </c>
      <c r="G269" s="204"/>
      <c r="H269" s="207">
        <v>7.8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152</v>
      </c>
      <c r="AU269" s="213" t="s">
        <v>83</v>
      </c>
      <c r="AV269" s="13" t="s">
        <v>83</v>
      </c>
      <c r="AW269" s="13" t="s">
        <v>30</v>
      </c>
      <c r="AX269" s="13" t="s">
        <v>73</v>
      </c>
      <c r="AY269" s="213" t="s">
        <v>135</v>
      </c>
    </row>
    <row r="270" spans="2:51" s="13" customFormat="1" ht="10.2">
      <c r="B270" s="203"/>
      <c r="C270" s="204"/>
      <c r="D270" s="198" t="s">
        <v>152</v>
      </c>
      <c r="E270" s="205" t="s">
        <v>1</v>
      </c>
      <c r="F270" s="206" t="s">
        <v>394</v>
      </c>
      <c r="G270" s="204"/>
      <c r="H270" s="207">
        <v>38.05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152</v>
      </c>
      <c r="AU270" s="213" t="s">
        <v>83</v>
      </c>
      <c r="AV270" s="13" t="s">
        <v>83</v>
      </c>
      <c r="AW270" s="13" t="s">
        <v>30</v>
      </c>
      <c r="AX270" s="13" t="s">
        <v>73</v>
      </c>
      <c r="AY270" s="213" t="s">
        <v>135</v>
      </c>
    </row>
    <row r="271" spans="2:51" s="13" customFormat="1" ht="10.2">
      <c r="B271" s="203"/>
      <c r="C271" s="204"/>
      <c r="D271" s="198" t="s">
        <v>152</v>
      </c>
      <c r="E271" s="205" t="s">
        <v>1</v>
      </c>
      <c r="F271" s="206" t="s">
        <v>395</v>
      </c>
      <c r="G271" s="204"/>
      <c r="H271" s="207">
        <v>39.5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152</v>
      </c>
      <c r="AU271" s="213" t="s">
        <v>83</v>
      </c>
      <c r="AV271" s="13" t="s">
        <v>83</v>
      </c>
      <c r="AW271" s="13" t="s">
        <v>30</v>
      </c>
      <c r="AX271" s="13" t="s">
        <v>73</v>
      </c>
      <c r="AY271" s="213" t="s">
        <v>135</v>
      </c>
    </row>
    <row r="272" spans="2:51" s="13" customFormat="1" ht="10.2">
      <c r="B272" s="203"/>
      <c r="C272" s="204"/>
      <c r="D272" s="198" t="s">
        <v>152</v>
      </c>
      <c r="E272" s="205" t="s">
        <v>1</v>
      </c>
      <c r="F272" s="206" t="s">
        <v>396</v>
      </c>
      <c r="G272" s="204"/>
      <c r="H272" s="207">
        <v>53.69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152</v>
      </c>
      <c r="AU272" s="213" t="s">
        <v>83</v>
      </c>
      <c r="AV272" s="13" t="s">
        <v>83</v>
      </c>
      <c r="AW272" s="13" t="s">
        <v>30</v>
      </c>
      <c r="AX272" s="13" t="s">
        <v>73</v>
      </c>
      <c r="AY272" s="213" t="s">
        <v>135</v>
      </c>
    </row>
    <row r="273" spans="2:51" s="13" customFormat="1" ht="10.2">
      <c r="B273" s="203"/>
      <c r="C273" s="204"/>
      <c r="D273" s="198" t="s">
        <v>152</v>
      </c>
      <c r="E273" s="205" t="s">
        <v>1</v>
      </c>
      <c r="F273" s="206" t="s">
        <v>397</v>
      </c>
      <c r="G273" s="204"/>
      <c r="H273" s="207">
        <v>11.4</v>
      </c>
      <c r="I273" s="208"/>
      <c r="J273" s="204"/>
      <c r="K273" s="204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152</v>
      </c>
      <c r="AU273" s="213" t="s">
        <v>83</v>
      </c>
      <c r="AV273" s="13" t="s">
        <v>83</v>
      </c>
      <c r="AW273" s="13" t="s">
        <v>30</v>
      </c>
      <c r="AX273" s="13" t="s">
        <v>73</v>
      </c>
      <c r="AY273" s="213" t="s">
        <v>135</v>
      </c>
    </row>
    <row r="274" spans="2:51" s="13" customFormat="1" ht="10.2">
      <c r="B274" s="203"/>
      <c r="C274" s="204"/>
      <c r="D274" s="198" t="s">
        <v>152</v>
      </c>
      <c r="E274" s="205" t="s">
        <v>1</v>
      </c>
      <c r="F274" s="206" t="s">
        <v>398</v>
      </c>
      <c r="G274" s="204"/>
      <c r="H274" s="207">
        <v>1123.15</v>
      </c>
      <c r="I274" s="208"/>
      <c r="J274" s="204"/>
      <c r="K274" s="204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152</v>
      </c>
      <c r="AU274" s="213" t="s">
        <v>83</v>
      </c>
      <c r="AV274" s="13" t="s">
        <v>83</v>
      </c>
      <c r="AW274" s="13" t="s">
        <v>30</v>
      </c>
      <c r="AX274" s="13" t="s">
        <v>73</v>
      </c>
      <c r="AY274" s="213" t="s">
        <v>135</v>
      </c>
    </row>
    <row r="275" spans="2:51" s="13" customFormat="1" ht="10.2">
      <c r="B275" s="203"/>
      <c r="C275" s="204"/>
      <c r="D275" s="198" t="s">
        <v>152</v>
      </c>
      <c r="E275" s="205" t="s">
        <v>1</v>
      </c>
      <c r="F275" s="206" t="s">
        <v>399</v>
      </c>
      <c r="G275" s="204"/>
      <c r="H275" s="207">
        <v>34.4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152</v>
      </c>
      <c r="AU275" s="213" t="s">
        <v>83</v>
      </c>
      <c r="AV275" s="13" t="s">
        <v>83</v>
      </c>
      <c r="AW275" s="13" t="s">
        <v>30</v>
      </c>
      <c r="AX275" s="13" t="s">
        <v>73</v>
      </c>
      <c r="AY275" s="213" t="s">
        <v>135</v>
      </c>
    </row>
    <row r="276" spans="2:51" s="13" customFormat="1" ht="10.2">
      <c r="B276" s="203"/>
      <c r="C276" s="204"/>
      <c r="D276" s="198" t="s">
        <v>152</v>
      </c>
      <c r="E276" s="205" t="s">
        <v>1</v>
      </c>
      <c r="F276" s="206" t="s">
        <v>400</v>
      </c>
      <c r="G276" s="204"/>
      <c r="H276" s="207">
        <v>52.8</v>
      </c>
      <c r="I276" s="208"/>
      <c r="J276" s="204"/>
      <c r="K276" s="204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152</v>
      </c>
      <c r="AU276" s="213" t="s">
        <v>83</v>
      </c>
      <c r="AV276" s="13" t="s">
        <v>83</v>
      </c>
      <c r="AW276" s="13" t="s">
        <v>30</v>
      </c>
      <c r="AX276" s="13" t="s">
        <v>73</v>
      </c>
      <c r="AY276" s="213" t="s">
        <v>135</v>
      </c>
    </row>
    <row r="277" spans="2:51" s="13" customFormat="1" ht="10.2">
      <c r="B277" s="203"/>
      <c r="C277" s="204"/>
      <c r="D277" s="198" t="s">
        <v>152</v>
      </c>
      <c r="E277" s="205" t="s">
        <v>1</v>
      </c>
      <c r="F277" s="206" t="s">
        <v>401</v>
      </c>
      <c r="G277" s="204"/>
      <c r="H277" s="207">
        <v>33</v>
      </c>
      <c r="I277" s="208"/>
      <c r="J277" s="204"/>
      <c r="K277" s="204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152</v>
      </c>
      <c r="AU277" s="213" t="s">
        <v>83</v>
      </c>
      <c r="AV277" s="13" t="s">
        <v>83</v>
      </c>
      <c r="AW277" s="13" t="s">
        <v>30</v>
      </c>
      <c r="AX277" s="13" t="s">
        <v>73</v>
      </c>
      <c r="AY277" s="213" t="s">
        <v>135</v>
      </c>
    </row>
    <row r="278" spans="2:51" s="13" customFormat="1" ht="10.2">
      <c r="B278" s="203"/>
      <c r="C278" s="204"/>
      <c r="D278" s="198" t="s">
        <v>152</v>
      </c>
      <c r="E278" s="205" t="s">
        <v>1</v>
      </c>
      <c r="F278" s="206" t="s">
        <v>402</v>
      </c>
      <c r="G278" s="204"/>
      <c r="H278" s="207">
        <v>38.5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152</v>
      </c>
      <c r="AU278" s="213" t="s">
        <v>83</v>
      </c>
      <c r="AV278" s="13" t="s">
        <v>83</v>
      </c>
      <c r="AW278" s="13" t="s">
        <v>30</v>
      </c>
      <c r="AX278" s="13" t="s">
        <v>73</v>
      </c>
      <c r="AY278" s="213" t="s">
        <v>135</v>
      </c>
    </row>
    <row r="279" spans="2:51" s="13" customFormat="1" ht="10.2">
      <c r="B279" s="203"/>
      <c r="C279" s="204"/>
      <c r="D279" s="198" t="s">
        <v>152</v>
      </c>
      <c r="E279" s="205" t="s">
        <v>1</v>
      </c>
      <c r="F279" s="206" t="s">
        <v>403</v>
      </c>
      <c r="G279" s="204"/>
      <c r="H279" s="207">
        <v>142.8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152</v>
      </c>
      <c r="AU279" s="213" t="s">
        <v>83</v>
      </c>
      <c r="AV279" s="13" t="s">
        <v>83</v>
      </c>
      <c r="AW279" s="13" t="s">
        <v>30</v>
      </c>
      <c r="AX279" s="13" t="s">
        <v>73</v>
      </c>
      <c r="AY279" s="213" t="s">
        <v>135</v>
      </c>
    </row>
    <row r="280" spans="2:51" s="13" customFormat="1" ht="10.2">
      <c r="B280" s="203"/>
      <c r="C280" s="204"/>
      <c r="D280" s="198" t="s">
        <v>152</v>
      </c>
      <c r="E280" s="205" t="s">
        <v>1</v>
      </c>
      <c r="F280" s="206" t="s">
        <v>404</v>
      </c>
      <c r="G280" s="204"/>
      <c r="H280" s="207">
        <v>115.2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152</v>
      </c>
      <c r="AU280" s="213" t="s">
        <v>83</v>
      </c>
      <c r="AV280" s="13" t="s">
        <v>83</v>
      </c>
      <c r="AW280" s="13" t="s">
        <v>30</v>
      </c>
      <c r="AX280" s="13" t="s">
        <v>73</v>
      </c>
      <c r="AY280" s="213" t="s">
        <v>135</v>
      </c>
    </row>
    <row r="281" spans="2:51" s="13" customFormat="1" ht="10.2">
      <c r="B281" s="203"/>
      <c r="C281" s="204"/>
      <c r="D281" s="198" t="s">
        <v>152</v>
      </c>
      <c r="E281" s="205" t="s">
        <v>1</v>
      </c>
      <c r="F281" s="206" t="s">
        <v>405</v>
      </c>
      <c r="G281" s="204"/>
      <c r="H281" s="207">
        <v>137.92</v>
      </c>
      <c r="I281" s="208"/>
      <c r="J281" s="204"/>
      <c r="K281" s="204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152</v>
      </c>
      <c r="AU281" s="213" t="s">
        <v>83</v>
      </c>
      <c r="AV281" s="13" t="s">
        <v>83</v>
      </c>
      <c r="AW281" s="13" t="s">
        <v>30</v>
      </c>
      <c r="AX281" s="13" t="s">
        <v>73</v>
      </c>
      <c r="AY281" s="213" t="s">
        <v>135</v>
      </c>
    </row>
    <row r="282" spans="2:51" s="13" customFormat="1" ht="10.2">
      <c r="B282" s="203"/>
      <c r="C282" s="204"/>
      <c r="D282" s="198" t="s">
        <v>152</v>
      </c>
      <c r="E282" s="205" t="s">
        <v>1</v>
      </c>
      <c r="F282" s="206" t="s">
        <v>406</v>
      </c>
      <c r="G282" s="204"/>
      <c r="H282" s="207">
        <v>34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152</v>
      </c>
      <c r="AU282" s="213" t="s">
        <v>83</v>
      </c>
      <c r="AV282" s="13" t="s">
        <v>83</v>
      </c>
      <c r="AW282" s="13" t="s">
        <v>30</v>
      </c>
      <c r="AX282" s="13" t="s">
        <v>73</v>
      </c>
      <c r="AY282" s="213" t="s">
        <v>135</v>
      </c>
    </row>
    <row r="283" spans="2:51" s="13" customFormat="1" ht="10.2">
      <c r="B283" s="203"/>
      <c r="C283" s="204"/>
      <c r="D283" s="198" t="s">
        <v>152</v>
      </c>
      <c r="E283" s="205" t="s">
        <v>1</v>
      </c>
      <c r="F283" s="206" t="s">
        <v>407</v>
      </c>
      <c r="G283" s="204"/>
      <c r="H283" s="207">
        <v>4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152</v>
      </c>
      <c r="AU283" s="213" t="s">
        <v>83</v>
      </c>
      <c r="AV283" s="13" t="s">
        <v>83</v>
      </c>
      <c r="AW283" s="13" t="s">
        <v>30</v>
      </c>
      <c r="AX283" s="13" t="s">
        <v>73</v>
      </c>
      <c r="AY283" s="213" t="s">
        <v>135</v>
      </c>
    </row>
    <row r="284" spans="2:51" s="13" customFormat="1" ht="10.2">
      <c r="B284" s="203"/>
      <c r="C284" s="204"/>
      <c r="D284" s="198" t="s">
        <v>152</v>
      </c>
      <c r="E284" s="205" t="s">
        <v>1</v>
      </c>
      <c r="F284" s="206" t="s">
        <v>408</v>
      </c>
      <c r="G284" s="204"/>
      <c r="H284" s="207">
        <v>2.4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152</v>
      </c>
      <c r="AU284" s="213" t="s">
        <v>83</v>
      </c>
      <c r="AV284" s="13" t="s">
        <v>83</v>
      </c>
      <c r="AW284" s="13" t="s">
        <v>30</v>
      </c>
      <c r="AX284" s="13" t="s">
        <v>73</v>
      </c>
      <c r="AY284" s="213" t="s">
        <v>135</v>
      </c>
    </row>
    <row r="285" spans="2:51" s="13" customFormat="1" ht="10.2">
      <c r="B285" s="203"/>
      <c r="C285" s="204"/>
      <c r="D285" s="198" t="s">
        <v>152</v>
      </c>
      <c r="E285" s="205" t="s">
        <v>1</v>
      </c>
      <c r="F285" s="206" t="s">
        <v>409</v>
      </c>
      <c r="G285" s="204"/>
      <c r="H285" s="207">
        <v>8.8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152</v>
      </c>
      <c r="AU285" s="213" t="s">
        <v>83</v>
      </c>
      <c r="AV285" s="13" t="s">
        <v>83</v>
      </c>
      <c r="AW285" s="13" t="s">
        <v>30</v>
      </c>
      <c r="AX285" s="13" t="s">
        <v>73</v>
      </c>
      <c r="AY285" s="213" t="s">
        <v>135</v>
      </c>
    </row>
    <row r="286" spans="2:51" s="13" customFormat="1" ht="10.2">
      <c r="B286" s="203"/>
      <c r="C286" s="204"/>
      <c r="D286" s="198" t="s">
        <v>152</v>
      </c>
      <c r="E286" s="205" t="s">
        <v>1</v>
      </c>
      <c r="F286" s="206" t="s">
        <v>410</v>
      </c>
      <c r="G286" s="204"/>
      <c r="H286" s="207">
        <v>3.8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152</v>
      </c>
      <c r="AU286" s="213" t="s">
        <v>83</v>
      </c>
      <c r="AV286" s="13" t="s">
        <v>83</v>
      </c>
      <c r="AW286" s="13" t="s">
        <v>30</v>
      </c>
      <c r="AX286" s="13" t="s">
        <v>73</v>
      </c>
      <c r="AY286" s="213" t="s">
        <v>135</v>
      </c>
    </row>
    <row r="287" spans="2:51" s="13" customFormat="1" ht="10.2">
      <c r="B287" s="203"/>
      <c r="C287" s="204"/>
      <c r="D287" s="198" t="s">
        <v>152</v>
      </c>
      <c r="E287" s="205" t="s">
        <v>1</v>
      </c>
      <c r="F287" s="206" t="s">
        <v>411</v>
      </c>
      <c r="G287" s="204"/>
      <c r="H287" s="207">
        <v>12.8</v>
      </c>
      <c r="I287" s="208"/>
      <c r="J287" s="204"/>
      <c r="K287" s="204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152</v>
      </c>
      <c r="AU287" s="213" t="s">
        <v>83</v>
      </c>
      <c r="AV287" s="13" t="s">
        <v>83</v>
      </c>
      <c r="AW287" s="13" t="s">
        <v>30</v>
      </c>
      <c r="AX287" s="13" t="s">
        <v>73</v>
      </c>
      <c r="AY287" s="213" t="s">
        <v>135</v>
      </c>
    </row>
    <row r="288" spans="2:51" s="13" customFormat="1" ht="10.2">
      <c r="B288" s="203"/>
      <c r="C288" s="204"/>
      <c r="D288" s="198" t="s">
        <v>152</v>
      </c>
      <c r="E288" s="205" t="s">
        <v>1</v>
      </c>
      <c r="F288" s="206" t="s">
        <v>412</v>
      </c>
      <c r="G288" s="204"/>
      <c r="H288" s="207">
        <v>6.8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152</v>
      </c>
      <c r="AU288" s="213" t="s">
        <v>83</v>
      </c>
      <c r="AV288" s="13" t="s">
        <v>83</v>
      </c>
      <c r="AW288" s="13" t="s">
        <v>30</v>
      </c>
      <c r="AX288" s="13" t="s">
        <v>73</v>
      </c>
      <c r="AY288" s="213" t="s">
        <v>135</v>
      </c>
    </row>
    <row r="289" spans="2:51" s="13" customFormat="1" ht="10.2">
      <c r="B289" s="203"/>
      <c r="C289" s="204"/>
      <c r="D289" s="198" t="s">
        <v>152</v>
      </c>
      <c r="E289" s="205" t="s">
        <v>1</v>
      </c>
      <c r="F289" s="206" t="s">
        <v>413</v>
      </c>
      <c r="G289" s="204"/>
      <c r="H289" s="207">
        <v>114.8</v>
      </c>
      <c r="I289" s="208"/>
      <c r="J289" s="204"/>
      <c r="K289" s="204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152</v>
      </c>
      <c r="AU289" s="213" t="s">
        <v>83</v>
      </c>
      <c r="AV289" s="13" t="s">
        <v>83</v>
      </c>
      <c r="AW289" s="13" t="s">
        <v>30</v>
      </c>
      <c r="AX289" s="13" t="s">
        <v>73</v>
      </c>
      <c r="AY289" s="213" t="s">
        <v>135</v>
      </c>
    </row>
    <row r="290" spans="2:51" s="13" customFormat="1" ht="10.2">
      <c r="B290" s="203"/>
      <c r="C290" s="204"/>
      <c r="D290" s="198" t="s">
        <v>152</v>
      </c>
      <c r="E290" s="205" t="s">
        <v>1</v>
      </c>
      <c r="F290" s="206" t="s">
        <v>414</v>
      </c>
      <c r="G290" s="204"/>
      <c r="H290" s="207">
        <v>123.1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152</v>
      </c>
      <c r="AU290" s="213" t="s">
        <v>83</v>
      </c>
      <c r="AV290" s="13" t="s">
        <v>83</v>
      </c>
      <c r="AW290" s="13" t="s">
        <v>30</v>
      </c>
      <c r="AX290" s="13" t="s">
        <v>73</v>
      </c>
      <c r="AY290" s="213" t="s">
        <v>135</v>
      </c>
    </row>
    <row r="291" spans="2:51" s="13" customFormat="1" ht="10.2">
      <c r="B291" s="203"/>
      <c r="C291" s="204"/>
      <c r="D291" s="198" t="s">
        <v>152</v>
      </c>
      <c r="E291" s="205" t="s">
        <v>1</v>
      </c>
      <c r="F291" s="206" t="s">
        <v>415</v>
      </c>
      <c r="G291" s="204"/>
      <c r="H291" s="207">
        <v>11.9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152</v>
      </c>
      <c r="AU291" s="213" t="s">
        <v>83</v>
      </c>
      <c r="AV291" s="13" t="s">
        <v>83</v>
      </c>
      <c r="AW291" s="13" t="s">
        <v>30</v>
      </c>
      <c r="AX291" s="13" t="s">
        <v>73</v>
      </c>
      <c r="AY291" s="213" t="s">
        <v>135</v>
      </c>
    </row>
    <row r="292" spans="2:51" s="13" customFormat="1" ht="10.2">
      <c r="B292" s="203"/>
      <c r="C292" s="204"/>
      <c r="D292" s="198" t="s">
        <v>152</v>
      </c>
      <c r="E292" s="205" t="s">
        <v>1</v>
      </c>
      <c r="F292" s="206" t="s">
        <v>416</v>
      </c>
      <c r="G292" s="204"/>
      <c r="H292" s="207">
        <v>9.7</v>
      </c>
      <c r="I292" s="208"/>
      <c r="J292" s="204"/>
      <c r="K292" s="204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152</v>
      </c>
      <c r="AU292" s="213" t="s">
        <v>83</v>
      </c>
      <c r="AV292" s="13" t="s">
        <v>83</v>
      </c>
      <c r="AW292" s="13" t="s">
        <v>30</v>
      </c>
      <c r="AX292" s="13" t="s">
        <v>73</v>
      </c>
      <c r="AY292" s="213" t="s">
        <v>135</v>
      </c>
    </row>
    <row r="293" spans="2:51" s="13" customFormat="1" ht="10.2">
      <c r="B293" s="203"/>
      <c r="C293" s="204"/>
      <c r="D293" s="198" t="s">
        <v>152</v>
      </c>
      <c r="E293" s="205" t="s">
        <v>1</v>
      </c>
      <c r="F293" s="206" t="s">
        <v>417</v>
      </c>
      <c r="G293" s="204"/>
      <c r="H293" s="207">
        <v>41.3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152</v>
      </c>
      <c r="AU293" s="213" t="s">
        <v>83</v>
      </c>
      <c r="AV293" s="13" t="s">
        <v>83</v>
      </c>
      <c r="AW293" s="13" t="s">
        <v>30</v>
      </c>
      <c r="AX293" s="13" t="s">
        <v>73</v>
      </c>
      <c r="AY293" s="213" t="s">
        <v>135</v>
      </c>
    </row>
    <row r="294" spans="2:51" s="13" customFormat="1" ht="10.2">
      <c r="B294" s="203"/>
      <c r="C294" s="204"/>
      <c r="D294" s="198" t="s">
        <v>152</v>
      </c>
      <c r="E294" s="205" t="s">
        <v>1</v>
      </c>
      <c r="F294" s="206" t="s">
        <v>418</v>
      </c>
      <c r="G294" s="204"/>
      <c r="H294" s="207">
        <v>27.2</v>
      </c>
      <c r="I294" s="208"/>
      <c r="J294" s="204"/>
      <c r="K294" s="204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152</v>
      </c>
      <c r="AU294" s="213" t="s">
        <v>83</v>
      </c>
      <c r="AV294" s="13" t="s">
        <v>83</v>
      </c>
      <c r="AW294" s="13" t="s">
        <v>30</v>
      </c>
      <c r="AX294" s="13" t="s">
        <v>73</v>
      </c>
      <c r="AY294" s="213" t="s">
        <v>135</v>
      </c>
    </row>
    <row r="295" spans="2:51" s="13" customFormat="1" ht="10.2">
      <c r="B295" s="203"/>
      <c r="C295" s="204"/>
      <c r="D295" s="198" t="s">
        <v>152</v>
      </c>
      <c r="E295" s="205" t="s">
        <v>1</v>
      </c>
      <c r="F295" s="206" t="s">
        <v>419</v>
      </c>
      <c r="G295" s="204"/>
      <c r="H295" s="207">
        <v>17.45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152</v>
      </c>
      <c r="AU295" s="213" t="s">
        <v>83</v>
      </c>
      <c r="AV295" s="13" t="s">
        <v>83</v>
      </c>
      <c r="AW295" s="13" t="s">
        <v>30</v>
      </c>
      <c r="AX295" s="13" t="s">
        <v>73</v>
      </c>
      <c r="AY295" s="213" t="s">
        <v>135</v>
      </c>
    </row>
    <row r="296" spans="2:51" s="13" customFormat="1" ht="10.2">
      <c r="B296" s="203"/>
      <c r="C296" s="204"/>
      <c r="D296" s="198" t="s">
        <v>152</v>
      </c>
      <c r="E296" s="205" t="s">
        <v>1</v>
      </c>
      <c r="F296" s="206" t="s">
        <v>420</v>
      </c>
      <c r="G296" s="204"/>
      <c r="H296" s="207">
        <v>24.8</v>
      </c>
      <c r="I296" s="208"/>
      <c r="J296" s="204"/>
      <c r="K296" s="204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152</v>
      </c>
      <c r="AU296" s="213" t="s">
        <v>83</v>
      </c>
      <c r="AV296" s="13" t="s">
        <v>83</v>
      </c>
      <c r="AW296" s="13" t="s">
        <v>30</v>
      </c>
      <c r="AX296" s="13" t="s">
        <v>73</v>
      </c>
      <c r="AY296" s="213" t="s">
        <v>135</v>
      </c>
    </row>
    <row r="297" spans="2:51" s="13" customFormat="1" ht="10.2">
      <c r="B297" s="203"/>
      <c r="C297" s="204"/>
      <c r="D297" s="198" t="s">
        <v>152</v>
      </c>
      <c r="E297" s="205" t="s">
        <v>1</v>
      </c>
      <c r="F297" s="206" t="s">
        <v>421</v>
      </c>
      <c r="G297" s="204"/>
      <c r="H297" s="207">
        <v>5.6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152</v>
      </c>
      <c r="AU297" s="213" t="s">
        <v>83</v>
      </c>
      <c r="AV297" s="13" t="s">
        <v>83</v>
      </c>
      <c r="AW297" s="13" t="s">
        <v>30</v>
      </c>
      <c r="AX297" s="13" t="s">
        <v>73</v>
      </c>
      <c r="AY297" s="213" t="s">
        <v>135</v>
      </c>
    </row>
    <row r="298" spans="2:51" s="13" customFormat="1" ht="10.2">
      <c r="B298" s="203"/>
      <c r="C298" s="204"/>
      <c r="D298" s="198" t="s">
        <v>152</v>
      </c>
      <c r="E298" s="205" t="s">
        <v>1</v>
      </c>
      <c r="F298" s="206" t="s">
        <v>422</v>
      </c>
      <c r="G298" s="204"/>
      <c r="H298" s="207">
        <v>16.38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152</v>
      </c>
      <c r="AU298" s="213" t="s">
        <v>83</v>
      </c>
      <c r="AV298" s="13" t="s">
        <v>83</v>
      </c>
      <c r="AW298" s="13" t="s">
        <v>30</v>
      </c>
      <c r="AX298" s="13" t="s">
        <v>73</v>
      </c>
      <c r="AY298" s="213" t="s">
        <v>135</v>
      </c>
    </row>
    <row r="299" spans="2:51" s="14" customFormat="1" ht="10.2">
      <c r="B299" s="214"/>
      <c r="C299" s="215"/>
      <c r="D299" s="198" t="s">
        <v>152</v>
      </c>
      <c r="E299" s="216" t="s">
        <v>1</v>
      </c>
      <c r="F299" s="217" t="s">
        <v>162</v>
      </c>
      <c r="G299" s="215"/>
      <c r="H299" s="218">
        <v>2625.2800000000007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152</v>
      </c>
      <c r="AU299" s="224" t="s">
        <v>83</v>
      </c>
      <c r="AV299" s="14" t="s">
        <v>143</v>
      </c>
      <c r="AW299" s="14" t="s">
        <v>30</v>
      </c>
      <c r="AX299" s="14" t="s">
        <v>81</v>
      </c>
      <c r="AY299" s="224" t="s">
        <v>135</v>
      </c>
    </row>
    <row r="300" spans="1:65" s="2" customFormat="1" ht="14.4" customHeight="1">
      <c r="A300" s="36"/>
      <c r="B300" s="37"/>
      <c r="C300" s="235" t="s">
        <v>423</v>
      </c>
      <c r="D300" s="235" t="s">
        <v>372</v>
      </c>
      <c r="E300" s="236" t="s">
        <v>424</v>
      </c>
      <c r="F300" s="237" t="s">
        <v>425</v>
      </c>
      <c r="G300" s="238" t="s">
        <v>141</v>
      </c>
      <c r="H300" s="239">
        <v>45.827</v>
      </c>
      <c r="I300" s="240"/>
      <c r="J300" s="241">
        <f>ROUND(I300*H300,2)</f>
        <v>0</v>
      </c>
      <c r="K300" s="237" t="s">
        <v>142</v>
      </c>
      <c r="L300" s="242"/>
      <c r="M300" s="243" t="s">
        <v>1</v>
      </c>
      <c r="N300" s="244" t="s">
        <v>40</v>
      </c>
      <c r="O300" s="74"/>
      <c r="P300" s="194">
        <f>O300*H300</f>
        <v>0</v>
      </c>
      <c r="Q300" s="194">
        <v>0.55</v>
      </c>
      <c r="R300" s="194">
        <f>Q300*H300</f>
        <v>25.20485</v>
      </c>
      <c r="S300" s="194">
        <v>0</v>
      </c>
      <c r="T300" s="19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6" t="s">
        <v>307</v>
      </c>
      <c r="AT300" s="196" t="s">
        <v>372</v>
      </c>
      <c r="AU300" s="196" t="s">
        <v>83</v>
      </c>
      <c r="AY300" s="19" t="s">
        <v>135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9" t="s">
        <v>143</v>
      </c>
      <c r="BK300" s="197">
        <f>ROUND(I300*H300,2)</f>
        <v>0</v>
      </c>
      <c r="BL300" s="19" t="s">
        <v>227</v>
      </c>
      <c r="BM300" s="196" t="s">
        <v>426</v>
      </c>
    </row>
    <row r="301" spans="2:51" s="15" customFormat="1" ht="10.2">
      <c r="B301" s="225"/>
      <c r="C301" s="226"/>
      <c r="D301" s="198" t="s">
        <v>152</v>
      </c>
      <c r="E301" s="227" t="s">
        <v>1</v>
      </c>
      <c r="F301" s="228" t="s">
        <v>376</v>
      </c>
      <c r="G301" s="226"/>
      <c r="H301" s="227" t="s">
        <v>1</v>
      </c>
      <c r="I301" s="229"/>
      <c r="J301" s="226"/>
      <c r="K301" s="226"/>
      <c r="L301" s="230"/>
      <c r="M301" s="231"/>
      <c r="N301" s="232"/>
      <c r="O301" s="232"/>
      <c r="P301" s="232"/>
      <c r="Q301" s="232"/>
      <c r="R301" s="232"/>
      <c r="S301" s="232"/>
      <c r="T301" s="233"/>
      <c r="AT301" s="234" t="s">
        <v>152</v>
      </c>
      <c r="AU301" s="234" t="s">
        <v>83</v>
      </c>
      <c r="AV301" s="15" t="s">
        <v>81</v>
      </c>
      <c r="AW301" s="15" t="s">
        <v>30</v>
      </c>
      <c r="AX301" s="15" t="s">
        <v>73</v>
      </c>
      <c r="AY301" s="234" t="s">
        <v>135</v>
      </c>
    </row>
    <row r="302" spans="2:51" s="13" customFormat="1" ht="40.8">
      <c r="B302" s="203"/>
      <c r="C302" s="204"/>
      <c r="D302" s="198" t="s">
        <v>152</v>
      </c>
      <c r="E302" s="205" t="s">
        <v>1</v>
      </c>
      <c r="F302" s="206" t="s">
        <v>427</v>
      </c>
      <c r="G302" s="204"/>
      <c r="H302" s="207">
        <v>482.68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152</v>
      </c>
      <c r="AU302" s="213" t="s">
        <v>83</v>
      </c>
      <c r="AV302" s="13" t="s">
        <v>83</v>
      </c>
      <c r="AW302" s="13" t="s">
        <v>30</v>
      </c>
      <c r="AX302" s="13" t="s">
        <v>73</v>
      </c>
      <c r="AY302" s="213" t="s">
        <v>135</v>
      </c>
    </row>
    <row r="303" spans="2:51" s="15" customFormat="1" ht="10.2">
      <c r="B303" s="225"/>
      <c r="C303" s="226"/>
      <c r="D303" s="198" t="s">
        <v>152</v>
      </c>
      <c r="E303" s="227" t="s">
        <v>1</v>
      </c>
      <c r="F303" s="228" t="s">
        <v>378</v>
      </c>
      <c r="G303" s="226"/>
      <c r="H303" s="227" t="s">
        <v>1</v>
      </c>
      <c r="I303" s="229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152</v>
      </c>
      <c r="AU303" s="234" t="s">
        <v>83</v>
      </c>
      <c r="AV303" s="15" t="s">
        <v>81</v>
      </c>
      <c r="AW303" s="15" t="s">
        <v>30</v>
      </c>
      <c r="AX303" s="15" t="s">
        <v>73</v>
      </c>
      <c r="AY303" s="234" t="s">
        <v>135</v>
      </c>
    </row>
    <row r="304" spans="2:51" s="13" customFormat="1" ht="10.2">
      <c r="B304" s="203"/>
      <c r="C304" s="204"/>
      <c r="D304" s="198" t="s">
        <v>152</v>
      </c>
      <c r="E304" s="205" t="s">
        <v>1</v>
      </c>
      <c r="F304" s="206" t="s">
        <v>428</v>
      </c>
      <c r="G304" s="204"/>
      <c r="H304" s="207">
        <v>7.645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152</v>
      </c>
      <c r="AU304" s="213" t="s">
        <v>83</v>
      </c>
      <c r="AV304" s="13" t="s">
        <v>83</v>
      </c>
      <c r="AW304" s="13" t="s">
        <v>30</v>
      </c>
      <c r="AX304" s="13" t="s">
        <v>73</v>
      </c>
      <c r="AY304" s="213" t="s">
        <v>135</v>
      </c>
    </row>
    <row r="305" spans="2:51" s="15" customFormat="1" ht="10.2">
      <c r="B305" s="225"/>
      <c r="C305" s="226"/>
      <c r="D305" s="198" t="s">
        <v>152</v>
      </c>
      <c r="E305" s="227" t="s">
        <v>1</v>
      </c>
      <c r="F305" s="228" t="s">
        <v>429</v>
      </c>
      <c r="G305" s="226"/>
      <c r="H305" s="227" t="s">
        <v>1</v>
      </c>
      <c r="I305" s="229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152</v>
      </c>
      <c r="AU305" s="234" t="s">
        <v>83</v>
      </c>
      <c r="AV305" s="15" t="s">
        <v>81</v>
      </c>
      <c r="AW305" s="15" t="s">
        <v>30</v>
      </c>
      <c r="AX305" s="15" t="s">
        <v>73</v>
      </c>
      <c r="AY305" s="234" t="s">
        <v>135</v>
      </c>
    </row>
    <row r="306" spans="2:51" s="13" customFormat="1" ht="30.6">
      <c r="B306" s="203"/>
      <c r="C306" s="204"/>
      <c r="D306" s="198" t="s">
        <v>152</v>
      </c>
      <c r="E306" s="205" t="s">
        <v>1</v>
      </c>
      <c r="F306" s="206" t="s">
        <v>430</v>
      </c>
      <c r="G306" s="204"/>
      <c r="H306" s="207">
        <v>1718.17</v>
      </c>
      <c r="I306" s="208"/>
      <c r="J306" s="204"/>
      <c r="K306" s="204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152</v>
      </c>
      <c r="AU306" s="213" t="s">
        <v>83</v>
      </c>
      <c r="AV306" s="13" t="s">
        <v>83</v>
      </c>
      <c r="AW306" s="13" t="s">
        <v>30</v>
      </c>
      <c r="AX306" s="13" t="s">
        <v>73</v>
      </c>
      <c r="AY306" s="213" t="s">
        <v>135</v>
      </c>
    </row>
    <row r="307" spans="2:51" s="15" customFormat="1" ht="10.2">
      <c r="B307" s="225"/>
      <c r="C307" s="226"/>
      <c r="D307" s="198" t="s">
        <v>152</v>
      </c>
      <c r="E307" s="227" t="s">
        <v>1</v>
      </c>
      <c r="F307" s="228" t="s">
        <v>378</v>
      </c>
      <c r="G307" s="226"/>
      <c r="H307" s="227" t="s">
        <v>1</v>
      </c>
      <c r="I307" s="229"/>
      <c r="J307" s="226"/>
      <c r="K307" s="226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152</v>
      </c>
      <c r="AU307" s="234" t="s">
        <v>83</v>
      </c>
      <c r="AV307" s="15" t="s">
        <v>81</v>
      </c>
      <c r="AW307" s="15" t="s">
        <v>30</v>
      </c>
      <c r="AX307" s="15" t="s">
        <v>73</v>
      </c>
      <c r="AY307" s="234" t="s">
        <v>135</v>
      </c>
    </row>
    <row r="308" spans="2:51" s="13" customFormat="1" ht="10.2">
      <c r="B308" s="203"/>
      <c r="C308" s="204"/>
      <c r="D308" s="198" t="s">
        <v>152</v>
      </c>
      <c r="E308" s="205" t="s">
        <v>1</v>
      </c>
      <c r="F308" s="206" t="s">
        <v>431</v>
      </c>
      <c r="G308" s="204"/>
      <c r="H308" s="207">
        <v>30.24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152</v>
      </c>
      <c r="AU308" s="213" t="s">
        <v>83</v>
      </c>
      <c r="AV308" s="13" t="s">
        <v>83</v>
      </c>
      <c r="AW308" s="13" t="s">
        <v>30</v>
      </c>
      <c r="AX308" s="13" t="s">
        <v>73</v>
      </c>
      <c r="AY308" s="213" t="s">
        <v>135</v>
      </c>
    </row>
    <row r="309" spans="2:51" s="15" customFormat="1" ht="10.2">
      <c r="B309" s="225"/>
      <c r="C309" s="226"/>
      <c r="D309" s="198" t="s">
        <v>152</v>
      </c>
      <c r="E309" s="227" t="s">
        <v>1</v>
      </c>
      <c r="F309" s="228" t="s">
        <v>376</v>
      </c>
      <c r="G309" s="226"/>
      <c r="H309" s="227" t="s">
        <v>1</v>
      </c>
      <c r="I309" s="229"/>
      <c r="J309" s="226"/>
      <c r="K309" s="226"/>
      <c r="L309" s="230"/>
      <c r="M309" s="231"/>
      <c r="N309" s="232"/>
      <c r="O309" s="232"/>
      <c r="P309" s="232"/>
      <c r="Q309" s="232"/>
      <c r="R309" s="232"/>
      <c r="S309" s="232"/>
      <c r="T309" s="233"/>
      <c r="AT309" s="234" t="s">
        <v>152</v>
      </c>
      <c r="AU309" s="234" t="s">
        <v>83</v>
      </c>
      <c r="AV309" s="15" t="s">
        <v>81</v>
      </c>
      <c r="AW309" s="15" t="s">
        <v>30</v>
      </c>
      <c r="AX309" s="15" t="s">
        <v>73</v>
      </c>
      <c r="AY309" s="234" t="s">
        <v>135</v>
      </c>
    </row>
    <row r="310" spans="2:51" s="13" customFormat="1" ht="10.2">
      <c r="B310" s="203"/>
      <c r="C310" s="204"/>
      <c r="D310" s="198" t="s">
        <v>152</v>
      </c>
      <c r="E310" s="205" t="s">
        <v>1</v>
      </c>
      <c r="F310" s="206" t="s">
        <v>432</v>
      </c>
      <c r="G310" s="204"/>
      <c r="H310" s="207">
        <v>12.6</v>
      </c>
      <c r="I310" s="208"/>
      <c r="J310" s="204"/>
      <c r="K310" s="204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152</v>
      </c>
      <c r="AU310" s="213" t="s">
        <v>83</v>
      </c>
      <c r="AV310" s="13" t="s">
        <v>83</v>
      </c>
      <c r="AW310" s="13" t="s">
        <v>30</v>
      </c>
      <c r="AX310" s="13" t="s">
        <v>73</v>
      </c>
      <c r="AY310" s="213" t="s">
        <v>135</v>
      </c>
    </row>
    <row r="311" spans="2:51" s="15" customFormat="1" ht="10.2">
      <c r="B311" s="225"/>
      <c r="C311" s="226"/>
      <c r="D311" s="198" t="s">
        <v>152</v>
      </c>
      <c r="E311" s="227" t="s">
        <v>1</v>
      </c>
      <c r="F311" s="228" t="s">
        <v>378</v>
      </c>
      <c r="G311" s="226"/>
      <c r="H311" s="227" t="s">
        <v>1</v>
      </c>
      <c r="I311" s="229"/>
      <c r="J311" s="226"/>
      <c r="K311" s="226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152</v>
      </c>
      <c r="AU311" s="234" t="s">
        <v>83</v>
      </c>
      <c r="AV311" s="15" t="s">
        <v>81</v>
      </c>
      <c r="AW311" s="15" t="s">
        <v>30</v>
      </c>
      <c r="AX311" s="15" t="s">
        <v>73</v>
      </c>
      <c r="AY311" s="234" t="s">
        <v>135</v>
      </c>
    </row>
    <row r="312" spans="2:51" s="13" customFormat="1" ht="10.2">
      <c r="B312" s="203"/>
      <c r="C312" s="204"/>
      <c r="D312" s="198" t="s">
        <v>152</v>
      </c>
      <c r="E312" s="205" t="s">
        <v>1</v>
      </c>
      <c r="F312" s="206" t="s">
        <v>433</v>
      </c>
      <c r="G312" s="204"/>
      <c r="H312" s="207">
        <v>0.277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152</v>
      </c>
      <c r="AU312" s="213" t="s">
        <v>83</v>
      </c>
      <c r="AV312" s="13" t="s">
        <v>83</v>
      </c>
      <c r="AW312" s="13" t="s">
        <v>30</v>
      </c>
      <c r="AX312" s="13" t="s">
        <v>73</v>
      </c>
      <c r="AY312" s="213" t="s">
        <v>135</v>
      </c>
    </row>
    <row r="313" spans="2:51" s="15" customFormat="1" ht="10.2">
      <c r="B313" s="225"/>
      <c r="C313" s="226"/>
      <c r="D313" s="198" t="s">
        <v>152</v>
      </c>
      <c r="E313" s="227" t="s">
        <v>1</v>
      </c>
      <c r="F313" s="228" t="s">
        <v>376</v>
      </c>
      <c r="G313" s="226"/>
      <c r="H313" s="227" t="s">
        <v>1</v>
      </c>
      <c r="I313" s="229"/>
      <c r="J313" s="226"/>
      <c r="K313" s="226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152</v>
      </c>
      <c r="AU313" s="234" t="s">
        <v>83</v>
      </c>
      <c r="AV313" s="15" t="s">
        <v>81</v>
      </c>
      <c r="AW313" s="15" t="s">
        <v>30</v>
      </c>
      <c r="AX313" s="15" t="s">
        <v>73</v>
      </c>
      <c r="AY313" s="234" t="s">
        <v>135</v>
      </c>
    </row>
    <row r="314" spans="2:51" s="13" customFormat="1" ht="10.2">
      <c r="B314" s="203"/>
      <c r="C314" s="204"/>
      <c r="D314" s="198" t="s">
        <v>152</v>
      </c>
      <c r="E314" s="205" t="s">
        <v>1</v>
      </c>
      <c r="F314" s="206" t="s">
        <v>434</v>
      </c>
      <c r="G314" s="204"/>
      <c r="H314" s="207">
        <v>134.4</v>
      </c>
      <c r="I314" s="208"/>
      <c r="J314" s="204"/>
      <c r="K314" s="204"/>
      <c r="L314" s="209"/>
      <c r="M314" s="210"/>
      <c r="N314" s="211"/>
      <c r="O314" s="211"/>
      <c r="P314" s="211"/>
      <c r="Q314" s="211"/>
      <c r="R314" s="211"/>
      <c r="S314" s="211"/>
      <c r="T314" s="212"/>
      <c r="AT314" s="213" t="s">
        <v>152</v>
      </c>
      <c r="AU314" s="213" t="s">
        <v>83</v>
      </c>
      <c r="AV314" s="13" t="s">
        <v>83</v>
      </c>
      <c r="AW314" s="13" t="s">
        <v>30</v>
      </c>
      <c r="AX314" s="13" t="s">
        <v>73</v>
      </c>
      <c r="AY314" s="213" t="s">
        <v>135</v>
      </c>
    </row>
    <row r="315" spans="2:51" s="15" customFormat="1" ht="10.2">
      <c r="B315" s="225"/>
      <c r="C315" s="226"/>
      <c r="D315" s="198" t="s">
        <v>152</v>
      </c>
      <c r="E315" s="227" t="s">
        <v>1</v>
      </c>
      <c r="F315" s="228" t="s">
        <v>378</v>
      </c>
      <c r="G315" s="226"/>
      <c r="H315" s="227" t="s">
        <v>1</v>
      </c>
      <c r="I315" s="229"/>
      <c r="J315" s="226"/>
      <c r="K315" s="226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152</v>
      </c>
      <c r="AU315" s="234" t="s">
        <v>83</v>
      </c>
      <c r="AV315" s="15" t="s">
        <v>81</v>
      </c>
      <c r="AW315" s="15" t="s">
        <v>30</v>
      </c>
      <c r="AX315" s="15" t="s">
        <v>73</v>
      </c>
      <c r="AY315" s="234" t="s">
        <v>135</v>
      </c>
    </row>
    <row r="316" spans="2:51" s="13" customFormat="1" ht="10.2">
      <c r="B316" s="203"/>
      <c r="C316" s="204"/>
      <c r="D316" s="198" t="s">
        <v>152</v>
      </c>
      <c r="E316" s="205" t="s">
        <v>1</v>
      </c>
      <c r="F316" s="206" t="s">
        <v>435</v>
      </c>
      <c r="G316" s="204"/>
      <c r="H316" s="207">
        <v>2.129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152</v>
      </c>
      <c r="AU316" s="213" t="s">
        <v>83</v>
      </c>
      <c r="AV316" s="13" t="s">
        <v>83</v>
      </c>
      <c r="AW316" s="13" t="s">
        <v>30</v>
      </c>
      <c r="AX316" s="13" t="s">
        <v>73</v>
      </c>
      <c r="AY316" s="213" t="s">
        <v>135</v>
      </c>
    </row>
    <row r="317" spans="2:51" s="15" customFormat="1" ht="10.2">
      <c r="B317" s="225"/>
      <c r="C317" s="226"/>
      <c r="D317" s="198" t="s">
        <v>152</v>
      </c>
      <c r="E317" s="227" t="s">
        <v>1</v>
      </c>
      <c r="F317" s="228" t="s">
        <v>376</v>
      </c>
      <c r="G317" s="226"/>
      <c r="H317" s="227" t="s">
        <v>1</v>
      </c>
      <c r="I317" s="229"/>
      <c r="J317" s="226"/>
      <c r="K317" s="226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152</v>
      </c>
      <c r="AU317" s="234" t="s">
        <v>83</v>
      </c>
      <c r="AV317" s="15" t="s">
        <v>81</v>
      </c>
      <c r="AW317" s="15" t="s">
        <v>30</v>
      </c>
      <c r="AX317" s="15" t="s">
        <v>73</v>
      </c>
      <c r="AY317" s="234" t="s">
        <v>135</v>
      </c>
    </row>
    <row r="318" spans="2:51" s="13" customFormat="1" ht="10.2">
      <c r="B318" s="203"/>
      <c r="C318" s="204"/>
      <c r="D318" s="198" t="s">
        <v>152</v>
      </c>
      <c r="E318" s="205" t="s">
        <v>1</v>
      </c>
      <c r="F318" s="206" t="s">
        <v>436</v>
      </c>
      <c r="G318" s="204"/>
      <c r="H318" s="207">
        <v>144.7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152</v>
      </c>
      <c r="AU318" s="213" t="s">
        <v>83</v>
      </c>
      <c r="AV318" s="13" t="s">
        <v>83</v>
      </c>
      <c r="AW318" s="13" t="s">
        <v>30</v>
      </c>
      <c r="AX318" s="13" t="s">
        <v>73</v>
      </c>
      <c r="AY318" s="213" t="s">
        <v>135</v>
      </c>
    </row>
    <row r="319" spans="2:51" s="15" customFormat="1" ht="10.2">
      <c r="B319" s="225"/>
      <c r="C319" s="226"/>
      <c r="D319" s="198" t="s">
        <v>152</v>
      </c>
      <c r="E319" s="227" t="s">
        <v>1</v>
      </c>
      <c r="F319" s="228" t="s">
        <v>378</v>
      </c>
      <c r="G319" s="226"/>
      <c r="H319" s="227" t="s">
        <v>1</v>
      </c>
      <c r="I319" s="229"/>
      <c r="J319" s="226"/>
      <c r="K319" s="226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152</v>
      </c>
      <c r="AU319" s="234" t="s">
        <v>83</v>
      </c>
      <c r="AV319" s="15" t="s">
        <v>81</v>
      </c>
      <c r="AW319" s="15" t="s">
        <v>30</v>
      </c>
      <c r="AX319" s="15" t="s">
        <v>73</v>
      </c>
      <c r="AY319" s="234" t="s">
        <v>135</v>
      </c>
    </row>
    <row r="320" spans="2:51" s="13" customFormat="1" ht="10.2">
      <c r="B320" s="203"/>
      <c r="C320" s="204"/>
      <c r="D320" s="198" t="s">
        <v>152</v>
      </c>
      <c r="E320" s="205" t="s">
        <v>1</v>
      </c>
      <c r="F320" s="206" t="s">
        <v>437</v>
      </c>
      <c r="G320" s="204"/>
      <c r="H320" s="207">
        <v>2.674</v>
      </c>
      <c r="I320" s="208"/>
      <c r="J320" s="204"/>
      <c r="K320" s="204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152</v>
      </c>
      <c r="AU320" s="213" t="s">
        <v>83</v>
      </c>
      <c r="AV320" s="13" t="s">
        <v>83</v>
      </c>
      <c r="AW320" s="13" t="s">
        <v>30</v>
      </c>
      <c r="AX320" s="13" t="s">
        <v>73</v>
      </c>
      <c r="AY320" s="213" t="s">
        <v>135</v>
      </c>
    </row>
    <row r="321" spans="2:51" s="15" customFormat="1" ht="10.2">
      <c r="B321" s="225"/>
      <c r="C321" s="226"/>
      <c r="D321" s="198" t="s">
        <v>152</v>
      </c>
      <c r="E321" s="227" t="s">
        <v>1</v>
      </c>
      <c r="F321" s="228" t="s">
        <v>380</v>
      </c>
      <c r="G321" s="226"/>
      <c r="H321" s="227" t="s">
        <v>1</v>
      </c>
      <c r="I321" s="229"/>
      <c r="J321" s="226"/>
      <c r="K321" s="226"/>
      <c r="L321" s="230"/>
      <c r="M321" s="231"/>
      <c r="N321" s="232"/>
      <c r="O321" s="232"/>
      <c r="P321" s="232"/>
      <c r="Q321" s="232"/>
      <c r="R321" s="232"/>
      <c r="S321" s="232"/>
      <c r="T321" s="233"/>
      <c r="AT321" s="234" t="s">
        <v>152</v>
      </c>
      <c r="AU321" s="234" t="s">
        <v>83</v>
      </c>
      <c r="AV321" s="15" t="s">
        <v>81</v>
      </c>
      <c r="AW321" s="15" t="s">
        <v>30</v>
      </c>
      <c r="AX321" s="15" t="s">
        <v>73</v>
      </c>
      <c r="AY321" s="234" t="s">
        <v>135</v>
      </c>
    </row>
    <row r="322" spans="2:51" s="13" customFormat="1" ht="20.4">
      <c r="B322" s="203"/>
      <c r="C322" s="204"/>
      <c r="D322" s="198" t="s">
        <v>152</v>
      </c>
      <c r="E322" s="205" t="s">
        <v>1</v>
      </c>
      <c r="F322" s="206" t="s">
        <v>438</v>
      </c>
      <c r="G322" s="204"/>
      <c r="H322" s="207">
        <v>132.73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152</v>
      </c>
      <c r="AU322" s="213" t="s">
        <v>83</v>
      </c>
      <c r="AV322" s="13" t="s">
        <v>83</v>
      </c>
      <c r="AW322" s="13" t="s">
        <v>30</v>
      </c>
      <c r="AX322" s="13" t="s">
        <v>73</v>
      </c>
      <c r="AY322" s="213" t="s">
        <v>135</v>
      </c>
    </row>
    <row r="323" spans="2:51" s="15" customFormat="1" ht="10.2">
      <c r="B323" s="225"/>
      <c r="C323" s="226"/>
      <c r="D323" s="198" t="s">
        <v>152</v>
      </c>
      <c r="E323" s="227" t="s">
        <v>1</v>
      </c>
      <c r="F323" s="228" t="s">
        <v>378</v>
      </c>
      <c r="G323" s="226"/>
      <c r="H323" s="227" t="s">
        <v>1</v>
      </c>
      <c r="I323" s="229"/>
      <c r="J323" s="226"/>
      <c r="K323" s="226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152</v>
      </c>
      <c r="AU323" s="234" t="s">
        <v>83</v>
      </c>
      <c r="AV323" s="15" t="s">
        <v>81</v>
      </c>
      <c r="AW323" s="15" t="s">
        <v>30</v>
      </c>
      <c r="AX323" s="15" t="s">
        <v>73</v>
      </c>
      <c r="AY323" s="234" t="s">
        <v>135</v>
      </c>
    </row>
    <row r="324" spans="2:51" s="13" customFormat="1" ht="10.2">
      <c r="B324" s="203"/>
      <c r="C324" s="204"/>
      <c r="D324" s="198" t="s">
        <v>152</v>
      </c>
      <c r="E324" s="205" t="s">
        <v>1</v>
      </c>
      <c r="F324" s="206" t="s">
        <v>439</v>
      </c>
      <c r="G324" s="204"/>
      <c r="H324" s="207">
        <v>2.862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152</v>
      </c>
      <c r="AU324" s="213" t="s">
        <v>83</v>
      </c>
      <c r="AV324" s="13" t="s">
        <v>83</v>
      </c>
      <c r="AW324" s="13" t="s">
        <v>30</v>
      </c>
      <c r="AX324" s="13" t="s">
        <v>73</v>
      </c>
      <c r="AY324" s="213" t="s">
        <v>135</v>
      </c>
    </row>
    <row r="325" spans="2:51" s="13" customFormat="1" ht="10.2">
      <c r="B325" s="203"/>
      <c r="C325" s="204"/>
      <c r="D325" s="198" t="s">
        <v>152</v>
      </c>
      <c r="E325" s="205" t="s">
        <v>1</v>
      </c>
      <c r="F325" s="206" t="s">
        <v>440</v>
      </c>
      <c r="G325" s="204"/>
      <c r="H325" s="207">
        <v>45.827</v>
      </c>
      <c r="I325" s="208"/>
      <c r="J325" s="204"/>
      <c r="K325" s="204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152</v>
      </c>
      <c r="AU325" s="213" t="s">
        <v>83</v>
      </c>
      <c r="AV325" s="13" t="s">
        <v>83</v>
      </c>
      <c r="AW325" s="13" t="s">
        <v>30</v>
      </c>
      <c r="AX325" s="13" t="s">
        <v>81</v>
      </c>
      <c r="AY325" s="213" t="s">
        <v>135</v>
      </c>
    </row>
    <row r="326" spans="1:65" s="2" customFormat="1" ht="24.15" customHeight="1">
      <c r="A326" s="36"/>
      <c r="B326" s="37"/>
      <c r="C326" s="185" t="s">
        <v>441</v>
      </c>
      <c r="D326" s="185" t="s">
        <v>138</v>
      </c>
      <c r="E326" s="186" t="s">
        <v>442</v>
      </c>
      <c r="F326" s="187" t="s">
        <v>443</v>
      </c>
      <c r="G326" s="188" t="s">
        <v>238</v>
      </c>
      <c r="H326" s="189">
        <v>88.45</v>
      </c>
      <c r="I326" s="190"/>
      <c r="J326" s="191">
        <f>ROUND(I326*H326,2)</f>
        <v>0</v>
      </c>
      <c r="K326" s="187" t="s">
        <v>142</v>
      </c>
      <c r="L326" s="41"/>
      <c r="M326" s="192" t="s">
        <v>1</v>
      </c>
      <c r="N326" s="193" t="s">
        <v>40</v>
      </c>
      <c r="O326" s="74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6" t="s">
        <v>227</v>
      </c>
      <c r="AT326" s="196" t="s">
        <v>138</v>
      </c>
      <c r="AU326" s="196" t="s">
        <v>83</v>
      </c>
      <c r="AY326" s="19" t="s">
        <v>135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9" t="s">
        <v>143</v>
      </c>
      <c r="BK326" s="197">
        <f>ROUND(I326*H326,2)</f>
        <v>0</v>
      </c>
      <c r="BL326" s="19" t="s">
        <v>227</v>
      </c>
      <c r="BM326" s="196" t="s">
        <v>444</v>
      </c>
    </row>
    <row r="327" spans="2:51" s="13" customFormat="1" ht="10.2">
      <c r="B327" s="203"/>
      <c r="C327" s="204"/>
      <c r="D327" s="198" t="s">
        <v>152</v>
      </c>
      <c r="E327" s="205" t="s">
        <v>1</v>
      </c>
      <c r="F327" s="206" t="s">
        <v>445</v>
      </c>
      <c r="G327" s="204"/>
      <c r="H327" s="207">
        <v>21.84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152</v>
      </c>
      <c r="AU327" s="213" t="s">
        <v>83</v>
      </c>
      <c r="AV327" s="13" t="s">
        <v>83</v>
      </c>
      <c r="AW327" s="13" t="s">
        <v>30</v>
      </c>
      <c r="AX327" s="13" t="s">
        <v>73</v>
      </c>
      <c r="AY327" s="213" t="s">
        <v>135</v>
      </c>
    </row>
    <row r="328" spans="2:51" s="13" customFormat="1" ht="10.2">
      <c r="B328" s="203"/>
      <c r="C328" s="204"/>
      <c r="D328" s="198" t="s">
        <v>152</v>
      </c>
      <c r="E328" s="205" t="s">
        <v>1</v>
      </c>
      <c r="F328" s="206" t="s">
        <v>446</v>
      </c>
      <c r="G328" s="204"/>
      <c r="H328" s="207">
        <v>61.53</v>
      </c>
      <c r="I328" s="208"/>
      <c r="J328" s="204"/>
      <c r="K328" s="204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152</v>
      </c>
      <c r="AU328" s="213" t="s">
        <v>83</v>
      </c>
      <c r="AV328" s="13" t="s">
        <v>83</v>
      </c>
      <c r="AW328" s="13" t="s">
        <v>30</v>
      </c>
      <c r="AX328" s="13" t="s">
        <v>73</v>
      </c>
      <c r="AY328" s="213" t="s">
        <v>135</v>
      </c>
    </row>
    <row r="329" spans="2:51" s="13" customFormat="1" ht="10.2">
      <c r="B329" s="203"/>
      <c r="C329" s="204"/>
      <c r="D329" s="198" t="s">
        <v>152</v>
      </c>
      <c r="E329" s="205" t="s">
        <v>1</v>
      </c>
      <c r="F329" s="206" t="s">
        <v>447</v>
      </c>
      <c r="G329" s="204"/>
      <c r="H329" s="207">
        <v>5.08</v>
      </c>
      <c r="I329" s="208"/>
      <c r="J329" s="204"/>
      <c r="K329" s="204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152</v>
      </c>
      <c r="AU329" s="213" t="s">
        <v>83</v>
      </c>
      <c r="AV329" s="13" t="s">
        <v>83</v>
      </c>
      <c r="AW329" s="13" t="s">
        <v>30</v>
      </c>
      <c r="AX329" s="13" t="s">
        <v>73</v>
      </c>
      <c r="AY329" s="213" t="s">
        <v>135</v>
      </c>
    </row>
    <row r="330" spans="2:51" s="14" customFormat="1" ht="10.2">
      <c r="B330" s="214"/>
      <c r="C330" s="215"/>
      <c r="D330" s="198" t="s">
        <v>152</v>
      </c>
      <c r="E330" s="216" t="s">
        <v>1</v>
      </c>
      <c r="F330" s="217" t="s">
        <v>162</v>
      </c>
      <c r="G330" s="215"/>
      <c r="H330" s="218">
        <v>88.45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152</v>
      </c>
      <c r="AU330" s="224" t="s">
        <v>83</v>
      </c>
      <c r="AV330" s="14" t="s">
        <v>143</v>
      </c>
      <c r="AW330" s="14" t="s">
        <v>30</v>
      </c>
      <c r="AX330" s="14" t="s">
        <v>81</v>
      </c>
      <c r="AY330" s="224" t="s">
        <v>135</v>
      </c>
    </row>
    <row r="331" spans="1:65" s="2" customFormat="1" ht="14.4" customHeight="1">
      <c r="A331" s="36"/>
      <c r="B331" s="37"/>
      <c r="C331" s="235" t="s">
        <v>448</v>
      </c>
      <c r="D331" s="235" t="s">
        <v>372</v>
      </c>
      <c r="E331" s="236" t="s">
        <v>449</v>
      </c>
      <c r="F331" s="237" t="s">
        <v>450</v>
      </c>
      <c r="G331" s="238" t="s">
        <v>141</v>
      </c>
      <c r="H331" s="239">
        <v>12.081</v>
      </c>
      <c r="I331" s="240"/>
      <c r="J331" s="241">
        <f>ROUND(I331*H331,2)</f>
        <v>0</v>
      </c>
      <c r="K331" s="237" t="s">
        <v>142</v>
      </c>
      <c r="L331" s="242"/>
      <c r="M331" s="243" t="s">
        <v>1</v>
      </c>
      <c r="N331" s="244" t="s">
        <v>40</v>
      </c>
      <c r="O331" s="74"/>
      <c r="P331" s="194">
        <f>O331*H331</f>
        <v>0</v>
      </c>
      <c r="Q331" s="194">
        <v>0.55</v>
      </c>
      <c r="R331" s="194">
        <f>Q331*H331</f>
        <v>6.644550000000001</v>
      </c>
      <c r="S331" s="194">
        <v>0</v>
      </c>
      <c r="T331" s="19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6" t="s">
        <v>307</v>
      </c>
      <c r="AT331" s="196" t="s">
        <v>372</v>
      </c>
      <c r="AU331" s="196" t="s">
        <v>83</v>
      </c>
      <c r="AY331" s="19" t="s">
        <v>135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9" t="s">
        <v>143</v>
      </c>
      <c r="BK331" s="197">
        <f>ROUND(I331*H331,2)</f>
        <v>0</v>
      </c>
      <c r="BL331" s="19" t="s">
        <v>227</v>
      </c>
      <c r="BM331" s="196" t="s">
        <v>451</v>
      </c>
    </row>
    <row r="332" spans="2:51" s="15" customFormat="1" ht="10.2">
      <c r="B332" s="225"/>
      <c r="C332" s="226"/>
      <c r="D332" s="198" t="s">
        <v>152</v>
      </c>
      <c r="E332" s="227" t="s">
        <v>1</v>
      </c>
      <c r="F332" s="228" t="s">
        <v>376</v>
      </c>
      <c r="G332" s="226"/>
      <c r="H332" s="227" t="s">
        <v>1</v>
      </c>
      <c r="I332" s="229"/>
      <c r="J332" s="226"/>
      <c r="K332" s="226"/>
      <c r="L332" s="230"/>
      <c r="M332" s="231"/>
      <c r="N332" s="232"/>
      <c r="O332" s="232"/>
      <c r="P332" s="232"/>
      <c r="Q332" s="232"/>
      <c r="R332" s="232"/>
      <c r="S332" s="232"/>
      <c r="T332" s="233"/>
      <c r="AT332" s="234" t="s">
        <v>152</v>
      </c>
      <c r="AU332" s="234" t="s">
        <v>83</v>
      </c>
      <c r="AV332" s="15" t="s">
        <v>81</v>
      </c>
      <c r="AW332" s="15" t="s">
        <v>30</v>
      </c>
      <c r="AX332" s="15" t="s">
        <v>73</v>
      </c>
      <c r="AY332" s="234" t="s">
        <v>135</v>
      </c>
    </row>
    <row r="333" spans="2:51" s="13" customFormat="1" ht="10.2">
      <c r="B333" s="203"/>
      <c r="C333" s="204"/>
      <c r="D333" s="198" t="s">
        <v>152</v>
      </c>
      <c r="E333" s="205" t="s">
        <v>1</v>
      </c>
      <c r="F333" s="206" t="s">
        <v>452</v>
      </c>
      <c r="G333" s="204"/>
      <c r="H333" s="207">
        <v>88.45</v>
      </c>
      <c r="I333" s="208"/>
      <c r="J333" s="204"/>
      <c r="K333" s="204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152</v>
      </c>
      <c r="AU333" s="213" t="s">
        <v>83</v>
      </c>
      <c r="AV333" s="13" t="s">
        <v>83</v>
      </c>
      <c r="AW333" s="13" t="s">
        <v>30</v>
      </c>
      <c r="AX333" s="13" t="s">
        <v>73</v>
      </c>
      <c r="AY333" s="213" t="s">
        <v>135</v>
      </c>
    </row>
    <row r="334" spans="2:51" s="15" customFormat="1" ht="10.2">
      <c r="B334" s="225"/>
      <c r="C334" s="226"/>
      <c r="D334" s="198" t="s">
        <v>152</v>
      </c>
      <c r="E334" s="227" t="s">
        <v>1</v>
      </c>
      <c r="F334" s="228" t="s">
        <v>378</v>
      </c>
      <c r="G334" s="226"/>
      <c r="H334" s="227" t="s">
        <v>1</v>
      </c>
      <c r="I334" s="229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152</v>
      </c>
      <c r="AU334" s="234" t="s">
        <v>83</v>
      </c>
      <c r="AV334" s="15" t="s">
        <v>81</v>
      </c>
      <c r="AW334" s="15" t="s">
        <v>30</v>
      </c>
      <c r="AX334" s="15" t="s">
        <v>73</v>
      </c>
      <c r="AY334" s="234" t="s">
        <v>135</v>
      </c>
    </row>
    <row r="335" spans="2:51" s="13" customFormat="1" ht="10.2">
      <c r="B335" s="203"/>
      <c r="C335" s="204"/>
      <c r="D335" s="198" t="s">
        <v>152</v>
      </c>
      <c r="E335" s="205" t="s">
        <v>1</v>
      </c>
      <c r="F335" s="206" t="s">
        <v>453</v>
      </c>
      <c r="G335" s="204"/>
      <c r="H335" s="207">
        <v>2.724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152</v>
      </c>
      <c r="AU335" s="213" t="s">
        <v>83</v>
      </c>
      <c r="AV335" s="13" t="s">
        <v>83</v>
      </c>
      <c r="AW335" s="13" t="s">
        <v>30</v>
      </c>
      <c r="AX335" s="13" t="s">
        <v>73</v>
      </c>
      <c r="AY335" s="213" t="s">
        <v>135</v>
      </c>
    </row>
    <row r="336" spans="2:51" s="15" customFormat="1" ht="10.2">
      <c r="B336" s="225"/>
      <c r="C336" s="226"/>
      <c r="D336" s="198" t="s">
        <v>152</v>
      </c>
      <c r="E336" s="227" t="s">
        <v>1</v>
      </c>
      <c r="F336" s="228" t="s">
        <v>376</v>
      </c>
      <c r="G336" s="226"/>
      <c r="H336" s="227" t="s">
        <v>1</v>
      </c>
      <c r="I336" s="229"/>
      <c r="J336" s="226"/>
      <c r="K336" s="226"/>
      <c r="L336" s="230"/>
      <c r="M336" s="231"/>
      <c r="N336" s="232"/>
      <c r="O336" s="232"/>
      <c r="P336" s="232"/>
      <c r="Q336" s="232"/>
      <c r="R336" s="232"/>
      <c r="S336" s="232"/>
      <c r="T336" s="233"/>
      <c r="AT336" s="234" t="s">
        <v>152</v>
      </c>
      <c r="AU336" s="234" t="s">
        <v>83</v>
      </c>
      <c r="AV336" s="15" t="s">
        <v>81</v>
      </c>
      <c r="AW336" s="15" t="s">
        <v>30</v>
      </c>
      <c r="AX336" s="15" t="s">
        <v>73</v>
      </c>
      <c r="AY336" s="234" t="s">
        <v>135</v>
      </c>
    </row>
    <row r="337" spans="2:51" s="13" customFormat="1" ht="10.2">
      <c r="B337" s="203"/>
      <c r="C337" s="204"/>
      <c r="D337" s="198" t="s">
        <v>152</v>
      </c>
      <c r="E337" s="205" t="s">
        <v>1</v>
      </c>
      <c r="F337" s="206" t="s">
        <v>454</v>
      </c>
      <c r="G337" s="204"/>
      <c r="H337" s="207">
        <v>425.3</v>
      </c>
      <c r="I337" s="208"/>
      <c r="J337" s="204"/>
      <c r="K337" s="204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152</v>
      </c>
      <c r="AU337" s="213" t="s">
        <v>83</v>
      </c>
      <c r="AV337" s="13" t="s">
        <v>83</v>
      </c>
      <c r="AW337" s="13" t="s">
        <v>30</v>
      </c>
      <c r="AX337" s="13" t="s">
        <v>73</v>
      </c>
      <c r="AY337" s="213" t="s">
        <v>135</v>
      </c>
    </row>
    <row r="338" spans="2:51" s="15" customFormat="1" ht="10.2">
      <c r="B338" s="225"/>
      <c r="C338" s="226"/>
      <c r="D338" s="198" t="s">
        <v>152</v>
      </c>
      <c r="E338" s="227" t="s">
        <v>1</v>
      </c>
      <c r="F338" s="228" t="s">
        <v>378</v>
      </c>
      <c r="G338" s="226"/>
      <c r="H338" s="227" t="s">
        <v>1</v>
      </c>
      <c r="I338" s="229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152</v>
      </c>
      <c r="AU338" s="234" t="s">
        <v>83</v>
      </c>
      <c r="AV338" s="15" t="s">
        <v>81</v>
      </c>
      <c r="AW338" s="15" t="s">
        <v>30</v>
      </c>
      <c r="AX338" s="15" t="s">
        <v>73</v>
      </c>
      <c r="AY338" s="234" t="s">
        <v>135</v>
      </c>
    </row>
    <row r="339" spans="2:51" s="13" customFormat="1" ht="10.2">
      <c r="B339" s="203"/>
      <c r="C339" s="204"/>
      <c r="D339" s="198" t="s">
        <v>152</v>
      </c>
      <c r="E339" s="205" t="s">
        <v>1</v>
      </c>
      <c r="F339" s="206" t="s">
        <v>455</v>
      </c>
      <c r="G339" s="204"/>
      <c r="H339" s="207">
        <v>9.357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152</v>
      </c>
      <c r="AU339" s="213" t="s">
        <v>83</v>
      </c>
      <c r="AV339" s="13" t="s">
        <v>83</v>
      </c>
      <c r="AW339" s="13" t="s">
        <v>30</v>
      </c>
      <c r="AX339" s="13" t="s">
        <v>73</v>
      </c>
      <c r="AY339" s="213" t="s">
        <v>135</v>
      </c>
    </row>
    <row r="340" spans="2:51" s="13" customFormat="1" ht="10.2">
      <c r="B340" s="203"/>
      <c r="C340" s="204"/>
      <c r="D340" s="198" t="s">
        <v>152</v>
      </c>
      <c r="E340" s="205" t="s">
        <v>1</v>
      </c>
      <c r="F340" s="206" t="s">
        <v>456</v>
      </c>
      <c r="G340" s="204"/>
      <c r="H340" s="207">
        <v>12.081</v>
      </c>
      <c r="I340" s="208"/>
      <c r="J340" s="204"/>
      <c r="K340" s="204"/>
      <c r="L340" s="209"/>
      <c r="M340" s="210"/>
      <c r="N340" s="211"/>
      <c r="O340" s="211"/>
      <c r="P340" s="211"/>
      <c r="Q340" s="211"/>
      <c r="R340" s="211"/>
      <c r="S340" s="211"/>
      <c r="T340" s="212"/>
      <c r="AT340" s="213" t="s">
        <v>152</v>
      </c>
      <c r="AU340" s="213" t="s">
        <v>83</v>
      </c>
      <c r="AV340" s="13" t="s">
        <v>83</v>
      </c>
      <c r="AW340" s="13" t="s">
        <v>30</v>
      </c>
      <c r="AX340" s="13" t="s">
        <v>81</v>
      </c>
      <c r="AY340" s="213" t="s">
        <v>135</v>
      </c>
    </row>
    <row r="341" spans="1:65" s="2" customFormat="1" ht="24.15" customHeight="1">
      <c r="A341" s="36"/>
      <c r="B341" s="37"/>
      <c r="C341" s="185" t="s">
        <v>457</v>
      </c>
      <c r="D341" s="185" t="s">
        <v>138</v>
      </c>
      <c r="E341" s="186" t="s">
        <v>458</v>
      </c>
      <c r="F341" s="187" t="s">
        <v>459</v>
      </c>
      <c r="G341" s="188" t="s">
        <v>238</v>
      </c>
      <c r="H341" s="189">
        <v>433.13</v>
      </c>
      <c r="I341" s="190"/>
      <c r="J341" s="191">
        <f>ROUND(I341*H341,2)</f>
        <v>0</v>
      </c>
      <c r="K341" s="187" t="s">
        <v>142</v>
      </c>
      <c r="L341" s="41"/>
      <c r="M341" s="192" t="s">
        <v>1</v>
      </c>
      <c r="N341" s="193" t="s">
        <v>40</v>
      </c>
      <c r="O341" s="74"/>
      <c r="P341" s="194">
        <f>O341*H341</f>
        <v>0</v>
      </c>
      <c r="Q341" s="194">
        <v>0</v>
      </c>
      <c r="R341" s="194">
        <f>Q341*H341</f>
        <v>0</v>
      </c>
      <c r="S341" s="194">
        <v>0</v>
      </c>
      <c r="T341" s="19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6" t="s">
        <v>227</v>
      </c>
      <c r="AT341" s="196" t="s">
        <v>138</v>
      </c>
      <c r="AU341" s="196" t="s">
        <v>83</v>
      </c>
      <c r="AY341" s="19" t="s">
        <v>135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19" t="s">
        <v>143</v>
      </c>
      <c r="BK341" s="197">
        <f>ROUND(I341*H341,2)</f>
        <v>0</v>
      </c>
      <c r="BL341" s="19" t="s">
        <v>227</v>
      </c>
      <c r="BM341" s="196" t="s">
        <v>460</v>
      </c>
    </row>
    <row r="342" spans="2:51" s="13" customFormat="1" ht="10.2">
      <c r="B342" s="203"/>
      <c r="C342" s="204"/>
      <c r="D342" s="198" t="s">
        <v>152</v>
      </c>
      <c r="E342" s="205" t="s">
        <v>1</v>
      </c>
      <c r="F342" s="206" t="s">
        <v>461</v>
      </c>
      <c r="G342" s="204"/>
      <c r="H342" s="207">
        <v>80.4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152</v>
      </c>
      <c r="AU342" s="213" t="s">
        <v>83</v>
      </c>
      <c r="AV342" s="13" t="s">
        <v>83</v>
      </c>
      <c r="AW342" s="13" t="s">
        <v>30</v>
      </c>
      <c r="AX342" s="13" t="s">
        <v>73</v>
      </c>
      <c r="AY342" s="213" t="s">
        <v>135</v>
      </c>
    </row>
    <row r="343" spans="2:51" s="13" customFormat="1" ht="10.2">
      <c r="B343" s="203"/>
      <c r="C343" s="204"/>
      <c r="D343" s="198" t="s">
        <v>152</v>
      </c>
      <c r="E343" s="205" t="s">
        <v>1</v>
      </c>
      <c r="F343" s="206" t="s">
        <v>462</v>
      </c>
      <c r="G343" s="204"/>
      <c r="H343" s="207">
        <v>17.8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152</v>
      </c>
      <c r="AU343" s="213" t="s">
        <v>83</v>
      </c>
      <c r="AV343" s="13" t="s">
        <v>83</v>
      </c>
      <c r="AW343" s="13" t="s">
        <v>30</v>
      </c>
      <c r="AX343" s="13" t="s">
        <v>73</v>
      </c>
      <c r="AY343" s="213" t="s">
        <v>135</v>
      </c>
    </row>
    <row r="344" spans="2:51" s="13" customFormat="1" ht="10.2">
      <c r="B344" s="203"/>
      <c r="C344" s="204"/>
      <c r="D344" s="198" t="s">
        <v>152</v>
      </c>
      <c r="E344" s="205" t="s">
        <v>1</v>
      </c>
      <c r="F344" s="206" t="s">
        <v>463</v>
      </c>
      <c r="G344" s="204"/>
      <c r="H344" s="207">
        <v>45.6</v>
      </c>
      <c r="I344" s="208"/>
      <c r="J344" s="204"/>
      <c r="K344" s="204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152</v>
      </c>
      <c r="AU344" s="213" t="s">
        <v>83</v>
      </c>
      <c r="AV344" s="13" t="s">
        <v>83</v>
      </c>
      <c r="AW344" s="13" t="s">
        <v>30</v>
      </c>
      <c r="AX344" s="13" t="s">
        <v>73</v>
      </c>
      <c r="AY344" s="213" t="s">
        <v>135</v>
      </c>
    </row>
    <row r="345" spans="2:51" s="13" customFormat="1" ht="10.2">
      <c r="B345" s="203"/>
      <c r="C345" s="204"/>
      <c r="D345" s="198" t="s">
        <v>152</v>
      </c>
      <c r="E345" s="205" t="s">
        <v>1</v>
      </c>
      <c r="F345" s="206" t="s">
        <v>464</v>
      </c>
      <c r="G345" s="204"/>
      <c r="H345" s="207">
        <v>30.4</v>
      </c>
      <c r="I345" s="208"/>
      <c r="J345" s="204"/>
      <c r="K345" s="204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152</v>
      </c>
      <c r="AU345" s="213" t="s">
        <v>83</v>
      </c>
      <c r="AV345" s="13" t="s">
        <v>83</v>
      </c>
      <c r="AW345" s="13" t="s">
        <v>30</v>
      </c>
      <c r="AX345" s="13" t="s">
        <v>73</v>
      </c>
      <c r="AY345" s="213" t="s">
        <v>135</v>
      </c>
    </row>
    <row r="346" spans="2:51" s="13" customFormat="1" ht="10.2">
      <c r="B346" s="203"/>
      <c r="C346" s="204"/>
      <c r="D346" s="198" t="s">
        <v>152</v>
      </c>
      <c r="E346" s="205" t="s">
        <v>1</v>
      </c>
      <c r="F346" s="206" t="s">
        <v>465</v>
      </c>
      <c r="G346" s="204"/>
      <c r="H346" s="207">
        <v>16.8</v>
      </c>
      <c r="I346" s="208"/>
      <c r="J346" s="204"/>
      <c r="K346" s="204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152</v>
      </c>
      <c r="AU346" s="213" t="s">
        <v>83</v>
      </c>
      <c r="AV346" s="13" t="s">
        <v>83</v>
      </c>
      <c r="AW346" s="13" t="s">
        <v>30</v>
      </c>
      <c r="AX346" s="13" t="s">
        <v>73</v>
      </c>
      <c r="AY346" s="213" t="s">
        <v>135</v>
      </c>
    </row>
    <row r="347" spans="2:51" s="13" customFormat="1" ht="10.2">
      <c r="B347" s="203"/>
      <c r="C347" s="204"/>
      <c r="D347" s="198" t="s">
        <v>152</v>
      </c>
      <c r="E347" s="205" t="s">
        <v>1</v>
      </c>
      <c r="F347" s="206" t="s">
        <v>466</v>
      </c>
      <c r="G347" s="204"/>
      <c r="H347" s="207">
        <v>121.55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152</v>
      </c>
      <c r="AU347" s="213" t="s">
        <v>83</v>
      </c>
      <c r="AV347" s="13" t="s">
        <v>83</v>
      </c>
      <c r="AW347" s="13" t="s">
        <v>30</v>
      </c>
      <c r="AX347" s="13" t="s">
        <v>73</v>
      </c>
      <c r="AY347" s="213" t="s">
        <v>135</v>
      </c>
    </row>
    <row r="348" spans="2:51" s="13" customFormat="1" ht="10.2">
      <c r="B348" s="203"/>
      <c r="C348" s="204"/>
      <c r="D348" s="198" t="s">
        <v>152</v>
      </c>
      <c r="E348" s="205" t="s">
        <v>1</v>
      </c>
      <c r="F348" s="206" t="s">
        <v>467</v>
      </c>
      <c r="G348" s="204"/>
      <c r="H348" s="207">
        <v>21.5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152</v>
      </c>
      <c r="AU348" s="213" t="s">
        <v>83</v>
      </c>
      <c r="AV348" s="13" t="s">
        <v>83</v>
      </c>
      <c r="AW348" s="13" t="s">
        <v>30</v>
      </c>
      <c r="AX348" s="13" t="s">
        <v>73</v>
      </c>
      <c r="AY348" s="213" t="s">
        <v>135</v>
      </c>
    </row>
    <row r="349" spans="2:51" s="13" customFormat="1" ht="10.2">
      <c r="B349" s="203"/>
      <c r="C349" s="204"/>
      <c r="D349" s="198" t="s">
        <v>152</v>
      </c>
      <c r="E349" s="205" t="s">
        <v>1</v>
      </c>
      <c r="F349" s="206" t="s">
        <v>468</v>
      </c>
      <c r="G349" s="204"/>
      <c r="H349" s="207">
        <v>9.48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152</v>
      </c>
      <c r="AU349" s="213" t="s">
        <v>83</v>
      </c>
      <c r="AV349" s="13" t="s">
        <v>83</v>
      </c>
      <c r="AW349" s="13" t="s">
        <v>30</v>
      </c>
      <c r="AX349" s="13" t="s">
        <v>73</v>
      </c>
      <c r="AY349" s="213" t="s">
        <v>135</v>
      </c>
    </row>
    <row r="350" spans="2:51" s="13" customFormat="1" ht="10.2">
      <c r="B350" s="203"/>
      <c r="C350" s="204"/>
      <c r="D350" s="198" t="s">
        <v>152</v>
      </c>
      <c r="E350" s="205" t="s">
        <v>1</v>
      </c>
      <c r="F350" s="206" t="s">
        <v>469</v>
      </c>
      <c r="G350" s="204"/>
      <c r="H350" s="207">
        <v>22.68</v>
      </c>
      <c r="I350" s="208"/>
      <c r="J350" s="204"/>
      <c r="K350" s="204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152</v>
      </c>
      <c r="AU350" s="213" t="s">
        <v>83</v>
      </c>
      <c r="AV350" s="13" t="s">
        <v>83</v>
      </c>
      <c r="AW350" s="13" t="s">
        <v>30</v>
      </c>
      <c r="AX350" s="13" t="s">
        <v>73</v>
      </c>
      <c r="AY350" s="213" t="s">
        <v>135</v>
      </c>
    </row>
    <row r="351" spans="2:51" s="13" customFormat="1" ht="10.2">
      <c r="B351" s="203"/>
      <c r="C351" s="204"/>
      <c r="D351" s="198" t="s">
        <v>152</v>
      </c>
      <c r="E351" s="205" t="s">
        <v>1</v>
      </c>
      <c r="F351" s="206" t="s">
        <v>470</v>
      </c>
      <c r="G351" s="204"/>
      <c r="H351" s="207">
        <v>8.76</v>
      </c>
      <c r="I351" s="208"/>
      <c r="J351" s="204"/>
      <c r="K351" s="204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152</v>
      </c>
      <c r="AU351" s="213" t="s">
        <v>83</v>
      </c>
      <c r="AV351" s="13" t="s">
        <v>83</v>
      </c>
      <c r="AW351" s="13" t="s">
        <v>30</v>
      </c>
      <c r="AX351" s="13" t="s">
        <v>73</v>
      </c>
      <c r="AY351" s="213" t="s">
        <v>135</v>
      </c>
    </row>
    <row r="352" spans="2:51" s="13" customFormat="1" ht="10.2">
      <c r="B352" s="203"/>
      <c r="C352" s="204"/>
      <c r="D352" s="198" t="s">
        <v>152</v>
      </c>
      <c r="E352" s="205" t="s">
        <v>1</v>
      </c>
      <c r="F352" s="206" t="s">
        <v>471</v>
      </c>
      <c r="G352" s="204"/>
      <c r="H352" s="207">
        <v>20.84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152</v>
      </c>
      <c r="AU352" s="213" t="s">
        <v>83</v>
      </c>
      <c r="AV352" s="13" t="s">
        <v>83</v>
      </c>
      <c r="AW352" s="13" t="s">
        <v>30</v>
      </c>
      <c r="AX352" s="13" t="s">
        <v>73</v>
      </c>
      <c r="AY352" s="213" t="s">
        <v>135</v>
      </c>
    </row>
    <row r="353" spans="2:51" s="15" customFormat="1" ht="10.2">
      <c r="B353" s="225"/>
      <c r="C353" s="226"/>
      <c r="D353" s="198" t="s">
        <v>152</v>
      </c>
      <c r="E353" s="227" t="s">
        <v>1</v>
      </c>
      <c r="F353" s="228" t="s">
        <v>472</v>
      </c>
      <c r="G353" s="226"/>
      <c r="H353" s="227" t="s">
        <v>1</v>
      </c>
      <c r="I353" s="229"/>
      <c r="J353" s="226"/>
      <c r="K353" s="226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152</v>
      </c>
      <c r="AU353" s="234" t="s">
        <v>83</v>
      </c>
      <c r="AV353" s="15" t="s">
        <v>81</v>
      </c>
      <c r="AW353" s="15" t="s">
        <v>30</v>
      </c>
      <c r="AX353" s="15" t="s">
        <v>73</v>
      </c>
      <c r="AY353" s="234" t="s">
        <v>135</v>
      </c>
    </row>
    <row r="354" spans="2:51" s="13" customFormat="1" ht="10.2">
      <c r="B354" s="203"/>
      <c r="C354" s="204"/>
      <c r="D354" s="198" t="s">
        <v>152</v>
      </c>
      <c r="E354" s="205" t="s">
        <v>1</v>
      </c>
      <c r="F354" s="206" t="s">
        <v>473</v>
      </c>
      <c r="G354" s="204"/>
      <c r="H354" s="207">
        <v>37.32</v>
      </c>
      <c r="I354" s="208"/>
      <c r="J354" s="204"/>
      <c r="K354" s="204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152</v>
      </c>
      <c r="AU354" s="213" t="s">
        <v>83</v>
      </c>
      <c r="AV354" s="13" t="s">
        <v>83</v>
      </c>
      <c r="AW354" s="13" t="s">
        <v>30</v>
      </c>
      <c r="AX354" s="13" t="s">
        <v>73</v>
      </c>
      <c r="AY354" s="213" t="s">
        <v>135</v>
      </c>
    </row>
    <row r="355" spans="2:51" s="14" customFormat="1" ht="10.2">
      <c r="B355" s="214"/>
      <c r="C355" s="215"/>
      <c r="D355" s="198" t="s">
        <v>152</v>
      </c>
      <c r="E355" s="216" t="s">
        <v>1</v>
      </c>
      <c r="F355" s="217" t="s">
        <v>162</v>
      </c>
      <c r="G355" s="215"/>
      <c r="H355" s="218">
        <v>433.13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152</v>
      </c>
      <c r="AU355" s="224" t="s">
        <v>83</v>
      </c>
      <c r="AV355" s="14" t="s">
        <v>143</v>
      </c>
      <c r="AW355" s="14" t="s">
        <v>30</v>
      </c>
      <c r="AX355" s="14" t="s">
        <v>81</v>
      </c>
      <c r="AY355" s="224" t="s">
        <v>135</v>
      </c>
    </row>
    <row r="356" spans="1:65" s="2" customFormat="1" ht="14.4" customHeight="1">
      <c r="A356" s="36"/>
      <c r="B356" s="37"/>
      <c r="C356" s="235" t="s">
        <v>474</v>
      </c>
      <c r="D356" s="235" t="s">
        <v>372</v>
      </c>
      <c r="E356" s="236" t="s">
        <v>475</v>
      </c>
      <c r="F356" s="237" t="s">
        <v>476</v>
      </c>
      <c r="G356" s="238" t="s">
        <v>141</v>
      </c>
      <c r="H356" s="239">
        <v>14.629</v>
      </c>
      <c r="I356" s="240"/>
      <c r="J356" s="241">
        <f>ROUND(I356*H356,2)</f>
        <v>0</v>
      </c>
      <c r="K356" s="237" t="s">
        <v>142</v>
      </c>
      <c r="L356" s="242"/>
      <c r="M356" s="243" t="s">
        <v>1</v>
      </c>
      <c r="N356" s="244" t="s">
        <v>40</v>
      </c>
      <c r="O356" s="74"/>
      <c r="P356" s="194">
        <f>O356*H356</f>
        <v>0</v>
      </c>
      <c r="Q356" s="194">
        <v>0.55</v>
      </c>
      <c r="R356" s="194">
        <f>Q356*H356</f>
        <v>8.045950000000001</v>
      </c>
      <c r="S356" s="194">
        <v>0</v>
      </c>
      <c r="T356" s="19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6" t="s">
        <v>307</v>
      </c>
      <c r="AT356" s="196" t="s">
        <v>372</v>
      </c>
      <c r="AU356" s="196" t="s">
        <v>83</v>
      </c>
      <c r="AY356" s="19" t="s">
        <v>135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19" t="s">
        <v>143</v>
      </c>
      <c r="BK356" s="197">
        <f>ROUND(I356*H356,2)</f>
        <v>0</v>
      </c>
      <c r="BL356" s="19" t="s">
        <v>227</v>
      </c>
      <c r="BM356" s="196" t="s">
        <v>477</v>
      </c>
    </row>
    <row r="357" spans="2:51" s="15" customFormat="1" ht="10.2">
      <c r="B357" s="225"/>
      <c r="C357" s="226"/>
      <c r="D357" s="198" t="s">
        <v>152</v>
      </c>
      <c r="E357" s="227" t="s">
        <v>1</v>
      </c>
      <c r="F357" s="228" t="s">
        <v>429</v>
      </c>
      <c r="G357" s="226"/>
      <c r="H357" s="227" t="s">
        <v>1</v>
      </c>
      <c r="I357" s="229"/>
      <c r="J357" s="226"/>
      <c r="K357" s="226"/>
      <c r="L357" s="230"/>
      <c r="M357" s="231"/>
      <c r="N357" s="232"/>
      <c r="O357" s="232"/>
      <c r="P357" s="232"/>
      <c r="Q357" s="232"/>
      <c r="R357" s="232"/>
      <c r="S357" s="232"/>
      <c r="T357" s="233"/>
      <c r="AT357" s="234" t="s">
        <v>152</v>
      </c>
      <c r="AU357" s="234" t="s">
        <v>83</v>
      </c>
      <c r="AV357" s="15" t="s">
        <v>81</v>
      </c>
      <c r="AW357" s="15" t="s">
        <v>30</v>
      </c>
      <c r="AX357" s="15" t="s">
        <v>73</v>
      </c>
      <c r="AY357" s="234" t="s">
        <v>135</v>
      </c>
    </row>
    <row r="358" spans="2:51" s="13" customFormat="1" ht="40.8">
      <c r="B358" s="203"/>
      <c r="C358" s="204"/>
      <c r="D358" s="198" t="s">
        <v>152</v>
      </c>
      <c r="E358" s="205" t="s">
        <v>1</v>
      </c>
      <c r="F358" s="206" t="s">
        <v>478</v>
      </c>
      <c r="G358" s="204"/>
      <c r="H358" s="207">
        <v>395.81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152</v>
      </c>
      <c r="AU358" s="213" t="s">
        <v>83</v>
      </c>
      <c r="AV358" s="13" t="s">
        <v>83</v>
      </c>
      <c r="AW358" s="13" t="s">
        <v>30</v>
      </c>
      <c r="AX358" s="13" t="s">
        <v>73</v>
      </c>
      <c r="AY358" s="213" t="s">
        <v>135</v>
      </c>
    </row>
    <row r="359" spans="2:51" s="15" customFormat="1" ht="10.2">
      <c r="B359" s="225"/>
      <c r="C359" s="226"/>
      <c r="D359" s="198" t="s">
        <v>152</v>
      </c>
      <c r="E359" s="227" t="s">
        <v>1</v>
      </c>
      <c r="F359" s="228" t="s">
        <v>378</v>
      </c>
      <c r="G359" s="226"/>
      <c r="H359" s="227" t="s">
        <v>1</v>
      </c>
      <c r="I359" s="229"/>
      <c r="J359" s="226"/>
      <c r="K359" s="226"/>
      <c r="L359" s="230"/>
      <c r="M359" s="231"/>
      <c r="N359" s="232"/>
      <c r="O359" s="232"/>
      <c r="P359" s="232"/>
      <c r="Q359" s="232"/>
      <c r="R359" s="232"/>
      <c r="S359" s="232"/>
      <c r="T359" s="233"/>
      <c r="AT359" s="234" t="s">
        <v>152</v>
      </c>
      <c r="AU359" s="234" t="s">
        <v>83</v>
      </c>
      <c r="AV359" s="15" t="s">
        <v>81</v>
      </c>
      <c r="AW359" s="15" t="s">
        <v>30</v>
      </c>
      <c r="AX359" s="15" t="s">
        <v>73</v>
      </c>
      <c r="AY359" s="234" t="s">
        <v>135</v>
      </c>
    </row>
    <row r="360" spans="2:51" s="13" customFormat="1" ht="10.2">
      <c r="B360" s="203"/>
      <c r="C360" s="204"/>
      <c r="D360" s="198" t="s">
        <v>152</v>
      </c>
      <c r="E360" s="205" t="s">
        <v>1</v>
      </c>
      <c r="F360" s="206" t="s">
        <v>479</v>
      </c>
      <c r="G360" s="204"/>
      <c r="H360" s="207">
        <v>14.629</v>
      </c>
      <c r="I360" s="208"/>
      <c r="J360" s="204"/>
      <c r="K360" s="204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152</v>
      </c>
      <c r="AU360" s="213" t="s">
        <v>83</v>
      </c>
      <c r="AV360" s="13" t="s">
        <v>83</v>
      </c>
      <c r="AW360" s="13" t="s">
        <v>30</v>
      </c>
      <c r="AX360" s="13" t="s">
        <v>81</v>
      </c>
      <c r="AY360" s="213" t="s">
        <v>135</v>
      </c>
    </row>
    <row r="361" spans="1:65" s="2" customFormat="1" ht="14.4" customHeight="1">
      <c r="A361" s="36"/>
      <c r="B361" s="37"/>
      <c r="C361" s="235" t="s">
        <v>480</v>
      </c>
      <c r="D361" s="235" t="s">
        <v>372</v>
      </c>
      <c r="E361" s="236" t="s">
        <v>481</v>
      </c>
      <c r="F361" s="237" t="s">
        <v>482</v>
      </c>
      <c r="G361" s="238" t="s">
        <v>141</v>
      </c>
      <c r="H361" s="239">
        <v>2.102</v>
      </c>
      <c r="I361" s="240"/>
      <c r="J361" s="241">
        <f>ROUND(I361*H361,2)</f>
        <v>0</v>
      </c>
      <c r="K361" s="237" t="s">
        <v>142</v>
      </c>
      <c r="L361" s="242"/>
      <c r="M361" s="243" t="s">
        <v>1</v>
      </c>
      <c r="N361" s="244" t="s">
        <v>40</v>
      </c>
      <c r="O361" s="74"/>
      <c r="P361" s="194">
        <f>O361*H361</f>
        <v>0</v>
      </c>
      <c r="Q361" s="194">
        <v>0.44</v>
      </c>
      <c r="R361" s="194">
        <f>Q361*H361</f>
        <v>0.9248799999999999</v>
      </c>
      <c r="S361" s="194">
        <v>0</v>
      </c>
      <c r="T361" s="19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6" t="s">
        <v>307</v>
      </c>
      <c r="AT361" s="196" t="s">
        <v>372</v>
      </c>
      <c r="AU361" s="196" t="s">
        <v>83</v>
      </c>
      <c r="AY361" s="19" t="s">
        <v>135</v>
      </c>
      <c r="BE361" s="197">
        <f>IF(N361="základní",J361,0)</f>
        <v>0</v>
      </c>
      <c r="BF361" s="197">
        <f>IF(N361="snížená",J361,0)</f>
        <v>0</v>
      </c>
      <c r="BG361" s="197">
        <f>IF(N361="zákl. přenesená",J361,0)</f>
        <v>0</v>
      </c>
      <c r="BH361" s="197">
        <f>IF(N361="sníž. přenesená",J361,0)</f>
        <v>0</v>
      </c>
      <c r="BI361" s="197">
        <f>IF(N361="nulová",J361,0)</f>
        <v>0</v>
      </c>
      <c r="BJ361" s="19" t="s">
        <v>143</v>
      </c>
      <c r="BK361" s="197">
        <f>ROUND(I361*H361,2)</f>
        <v>0</v>
      </c>
      <c r="BL361" s="19" t="s">
        <v>227</v>
      </c>
      <c r="BM361" s="196" t="s">
        <v>483</v>
      </c>
    </row>
    <row r="362" spans="2:51" s="15" customFormat="1" ht="10.2">
      <c r="B362" s="225"/>
      <c r="C362" s="226"/>
      <c r="D362" s="198" t="s">
        <v>152</v>
      </c>
      <c r="E362" s="227" t="s">
        <v>1</v>
      </c>
      <c r="F362" s="228" t="s">
        <v>376</v>
      </c>
      <c r="G362" s="226"/>
      <c r="H362" s="227" t="s">
        <v>1</v>
      </c>
      <c r="I362" s="229"/>
      <c r="J362" s="226"/>
      <c r="K362" s="226"/>
      <c r="L362" s="230"/>
      <c r="M362" s="231"/>
      <c r="N362" s="232"/>
      <c r="O362" s="232"/>
      <c r="P362" s="232"/>
      <c r="Q362" s="232"/>
      <c r="R362" s="232"/>
      <c r="S362" s="232"/>
      <c r="T362" s="233"/>
      <c r="AT362" s="234" t="s">
        <v>152</v>
      </c>
      <c r="AU362" s="234" t="s">
        <v>83</v>
      </c>
      <c r="AV362" s="15" t="s">
        <v>81</v>
      </c>
      <c r="AW362" s="15" t="s">
        <v>30</v>
      </c>
      <c r="AX362" s="15" t="s">
        <v>73</v>
      </c>
      <c r="AY362" s="234" t="s">
        <v>135</v>
      </c>
    </row>
    <row r="363" spans="2:51" s="13" customFormat="1" ht="10.2">
      <c r="B363" s="203"/>
      <c r="C363" s="204"/>
      <c r="D363" s="198" t="s">
        <v>152</v>
      </c>
      <c r="E363" s="205" t="s">
        <v>1</v>
      </c>
      <c r="F363" s="206" t="s">
        <v>484</v>
      </c>
      <c r="G363" s="204"/>
      <c r="H363" s="207">
        <v>37.32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152</v>
      </c>
      <c r="AU363" s="213" t="s">
        <v>83</v>
      </c>
      <c r="AV363" s="13" t="s">
        <v>83</v>
      </c>
      <c r="AW363" s="13" t="s">
        <v>30</v>
      </c>
      <c r="AX363" s="13" t="s">
        <v>73</v>
      </c>
      <c r="AY363" s="213" t="s">
        <v>135</v>
      </c>
    </row>
    <row r="364" spans="2:51" s="15" customFormat="1" ht="10.2">
      <c r="B364" s="225"/>
      <c r="C364" s="226"/>
      <c r="D364" s="198" t="s">
        <v>152</v>
      </c>
      <c r="E364" s="227" t="s">
        <v>1</v>
      </c>
      <c r="F364" s="228" t="s">
        <v>378</v>
      </c>
      <c r="G364" s="226"/>
      <c r="H364" s="227" t="s">
        <v>1</v>
      </c>
      <c r="I364" s="229"/>
      <c r="J364" s="226"/>
      <c r="K364" s="226"/>
      <c r="L364" s="230"/>
      <c r="M364" s="231"/>
      <c r="N364" s="232"/>
      <c r="O364" s="232"/>
      <c r="P364" s="232"/>
      <c r="Q364" s="232"/>
      <c r="R364" s="232"/>
      <c r="S364" s="232"/>
      <c r="T364" s="233"/>
      <c r="AT364" s="234" t="s">
        <v>152</v>
      </c>
      <c r="AU364" s="234" t="s">
        <v>83</v>
      </c>
      <c r="AV364" s="15" t="s">
        <v>81</v>
      </c>
      <c r="AW364" s="15" t="s">
        <v>30</v>
      </c>
      <c r="AX364" s="15" t="s">
        <v>73</v>
      </c>
      <c r="AY364" s="234" t="s">
        <v>135</v>
      </c>
    </row>
    <row r="365" spans="2:51" s="13" customFormat="1" ht="10.2">
      <c r="B365" s="203"/>
      <c r="C365" s="204"/>
      <c r="D365" s="198" t="s">
        <v>152</v>
      </c>
      <c r="E365" s="205" t="s">
        <v>1</v>
      </c>
      <c r="F365" s="206" t="s">
        <v>485</v>
      </c>
      <c r="G365" s="204"/>
      <c r="H365" s="207">
        <v>2.102</v>
      </c>
      <c r="I365" s="208"/>
      <c r="J365" s="204"/>
      <c r="K365" s="204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152</v>
      </c>
      <c r="AU365" s="213" t="s">
        <v>83</v>
      </c>
      <c r="AV365" s="13" t="s">
        <v>83</v>
      </c>
      <c r="AW365" s="13" t="s">
        <v>30</v>
      </c>
      <c r="AX365" s="13" t="s">
        <v>81</v>
      </c>
      <c r="AY365" s="213" t="s">
        <v>135</v>
      </c>
    </row>
    <row r="366" spans="1:65" s="2" customFormat="1" ht="14.4" customHeight="1">
      <c r="A366" s="36"/>
      <c r="B366" s="37"/>
      <c r="C366" s="185" t="s">
        <v>486</v>
      </c>
      <c r="D366" s="185" t="s">
        <v>138</v>
      </c>
      <c r="E366" s="186" t="s">
        <v>487</v>
      </c>
      <c r="F366" s="187" t="s">
        <v>488</v>
      </c>
      <c r="G366" s="188" t="s">
        <v>174</v>
      </c>
      <c r="H366" s="189">
        <v>2190</v>
      </c>
      <c r="I366" s="190"/>
      <c r="J366" s="191">
        <f>ROUND(I366*H366,2)</f>
        <v>0</v>
      </c>
      <c r="K366" s="187" t="s">
        <v>142</v>
      </c>
      <c r="L366" s="41"/>
      <c r="M366" s="192" t="s">
        <v>1</v>
      </c>
      <c r="N366" s="193" t="s">
        <v>40</v>
      </c>
      <c r="O366" s="74"/>
      <c r="P366" s="194">
        <f>O366*H366</f>
        <v>0</v>
      </c>
      <c r="Q366" s="194">
        <v>0</v>
      </c>
      <c r="R366" s="194">
        <f>Q366*H366</f>
        <v>0</v>
      </c>
      <c r="S366" s="194">
        <v>0.017</v>
      </c>
      <c r="T366" s="195">
        <f>S366*H366</f>
        <v>37.230000000000004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6" t="s">
        <v>227</v>
      </c>
      <c r="AT366" s="196" t="s">
        <v>138</v>
      </c>
      <c r="AU366" s="196" t="s">
        <v>83</v>
      </c>
      <c r="AY366" s="19" t="s">
        <v>135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19" t="s">
        <v>143</v>
      </c>
      <c r="BK366" s="197">
        <f>ROUND(I366*H366,2)</f>
        <v>0</v>
      </c>
      <c r="BL366" s="19" t="s">
        <v>227</v>
      </c>
      <c r="BM366" s="196" t="s">
        <v>489</v>
      </c>
    </row>
    <row r="367" spans="1:65" s="2" customFormat="1" ht="24.15" customHeight="1">
      <c r="A367" s="36"/>
      <c r="B367" s="37"/>
      <c r="C367" s="185" t="s">
        <v>490</v>
      </c>
      <c r="D367" s="185" t="s">
        <v>138</v>
      </c>
      <c r="E367" s="186" t="s">
        <v>491</v>
      </c>
      <c r="F367" s="187" t="s">
        <v>492</v>
      </c>
      <c r="G367" s="188" t="s">
        <v>174</v>
      </c>
      <c r="H367" s="189">
        <v>2290</v>
      </c>
      <c r="I367" s="190"/>
      <c r="J367" s="191">
        <f>ROUND(I367*H367,2)</f>
        <v>0</v>
      </c>
      <c r="K367" s="187" t="s">
        <v>142</v>
      </c>
      <c r="L367" s="41"/>
      <c r="M367" s="192" t="s">
        <v>1</v>
      </c>
      <c r="N367" s="193" t="s">
        <v>40</v>
      </c>
      <c r="O367" s="74"/>
      <c r="P367" s="194">
        <f>O367*H367</f>
        <v>0</v>
      </c>
      <c r="Q367" s="194">
        <v>0</v>
      </c>
      <c r="R367" s="194">
        <f>Q367*H367</f>
        <v>0</v>
      </c>
      <c r="S367" s="194">
        <v>0</v>
      </c>
      <c r="T367" s="19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6" t="s">
        <v>227</v>
      </c>
      <c r="AT367" s="196" t="s">
        <v>138</v>
      </c>
      <c r="AU367" s="196" t="s">
        <v>83</v>
      </c>
      <c r="AY367" s="19" t="s">
        <v>135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19" t="s">
        <v>143</v>
      </c>
      <c r="BK367" s="197">
        <f>ROUND(I367*H367,2)</f>
        <v>0</v>
      </c>
      <c r="BL367" s="19" t="s">
        <v>227</v>
      </c>
      <c r="BM367" s="196" t="s">
        <v>493</v>
      </c>
    </row>
    <row r="368" spans="1:65" s="2" customFormat="1" ht="24.15" customHeight="1">
      <c r="A368" s="36"/>
      <c r="B368" s="37"/>
      <c r="C368" s="235" t="s">
        <v>494</v>
      </c>
      <c r="D368" s="235" t="s">
        <v>372</v>
      </c>
      <c r="E368" s="236" t="s">
        <v>495</v>
      </c>
      <c r="F368" s="237" t="s">
        <v>496</v>
      </c>
      <c r="G368" s="238" t="s">
        <v>141</v>
      </c>
      <c r="H368" s="239">
        <v>22.832</v>
      </c>
      <c r="I368" s="240"/>
      <c r="J368" s="241">
        <f>ROUND(I368*H368,2)</f>
        <v>0</v>
      </c>
      <c r="K368" s="237" t="s">
        <v>142</v>
      </c>
      <c r="L368" s="242"/>
      <c r="M368" s="243" t="s">
        <v>1</v>
      </c>
      <c r="N368" s="244" t="s">
        <v>40</v>
      </c>
      <c r="O368" s="74"/>
      <c r="P368" s="194">
        <f>O368*H368</f>
        <v>0</v>
      </c>
      <c r="Q368" s="194">
        <v>0.55</v>
      </c>
      <c r="R368" s="194">
        <f>Q368*H368</f>
        <v>12.5576</v>
      </c>
      <c r="S368" s="194">
        <v>0</v>
      </c>
      <c r="T368" s="19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6" t="s">
        <v>307</v>
      </c>
      <c r="AT368" s="196" t="s">
        <v>372</v>
      </c>
      <c r="AU368" s="196" t="s">
        <v>83</v>
      </c>
      <c r="AY368" s="19" t="s">
        <v>135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19" t="s">
        <v>143</v>
      </c>
      <c r="BK368" s="197">
        <f>ROUND(I368*H368,2)</f>
        <v>0</v>
      </c>
      <c r="BL368" s="19" t="s">
        <v>227</v>
      </c>
      <c r="BM368" s="196" t="s">
        <v>497</v>
      </c>
    </row>
    <row r="369" spans="2:51" s="13" customFormat="1" ht="10.2">
      <c r="B369" s="203"/>
      <c r="C369" s="204"/>
      <c r="D369" s="198" t="s">
        <v>152</v>
      </c>
      <c r="E369" s="205" t="s">
        <v>1</v>
      </c>
      <c r="F369" s="206" t="s">
        <v>498</v>
      </c>
      <c r="G369" s="204"/>
      <c r="H369" s="207">
        <v>16.786</v>
      </c>
      <c r="I369" s="208"/>
      <c r="J369" s="204"/>
      <c r="K369" s="204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152</v>
      </c>
      <c r="AU369" s="213" t="s">
        <v>83</v>
      </c>
      <c r="AV369" s="13" t="s">
        <v>83</v>
      </c>
      <c r="AW369" s="13" t="s">
        <v>30</v>
      </c>
      <c r="AX369" s="13" t="s">
        <v>73</v>
      </c>
      <c r="AY369" s="213" t="s">
        <v>135</v>
      </c>
    </row>
    <row r="370" spans="2:51" s="13" customFormat="1" ht="10.2">
      <c r="B370" s="203"/>
      <c r="C370" s="204"/>
      <c r="D370" s="198" t="s">
        <v>152</v>
      </c>
      <c r="E370" s="205" t="s">
        <v>1</v>
      </c>
      <c r="F370" s="206" t="s">
        <v>499</v>
      </c>
      <c r="G370" s="204"/>
      <c r="H370" s="207">
        <v>6.046</v>
      </c>
      <c r="I370" s="208"/>
      <c r="J370" s="204"/>
      <c r="K370" s="204"/>
      <c r="L370" s="209"/>
      <c r="M370" s="210"/>
      <c r="N370" s="211"/>
      <c r="O370" s="211"/>
      <c r="P370" s="211"/>
      <c r="Q370" s="211"/>
      <c r="R370" s="211"/>
      <c r="S370" s="211"/>
      <c r="T370" s="212"/>
      <c r="AT370" s="213" t="s">
        <v>152</v>
      </c>
      <c r="AU370" s="213" t="s">
        <v>83</v>
      </c>
      <c r="AV370" s="13" t="s">
        <v>83</v>
      </c>
      <c r="AW370" s="13" t="s">
        <v>30</v>
      </c>
      <c r="AX370" s="13" t="s">
        <v>73</v>
      </c>
      <c r="AY370" s="213" t="s">
        <v>135</v>
      </c>
    </row>
    <row r="371" spans="2:51" s="14" customFormat="1" ht="10.2">
      <c r="B371" s="214"/>
      <c r="C371" s="215"/>
      <c r="D371" s="198" t="s">
        <v>152</v>
      </c>
      <c r="E371" s="216" t="s">
        <v>1</v>
      </c>
      <c r="F371" s="217" t="s">
        <v>162</v>
      </c>
      <c r="G371" s="215"/>
      <c r="H371" s="218">
        <v>22.832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152</v>
      </c>
      <c r="AU371" s="224" t="s">
        <v>83</v>
      </c>
      <c r="AV371" s="14" t="s">
        <v>143</v>
      </c>
      <c r="AW371" s="14" t="s">
        <v>30</v>
      </c>
      <c r="AX371" s="14" t="s">
        <v>81</v>
      </c>
      <c r="AY371" s="224" t="s">
        <v>135</v>
      </c>
    </row>
    <row r="372" spans="1:65" s="2" customFormat="1" ht="24.15" customHeight="1">
      <c r="A372" s="36"/>
      <c r="B372" s="37"/>
      <c r="C372" s="185" t="s">
        <v>500</v>
      </c>
      <c r="D372" s="185" t="s">
        <v>138</v>
      </c>
      <c r="E372" s="186" t="s">
        <v>501</v>
      </c>
      <c r="F372" s="187" t="s">
        <v>502</v>
      </c>
      <c r="G372" s="188" t="s">
        <v>174</v>
      </c>
      <c r="H372" s="189">
        <v>2290</v>
      </c>
      <c r="I372" s="190"/>
      <c r="J372" s="191">
        <f>ROUND(I372*H372,2)</f>
        <v>0</v>
      </c>
      <c r="K372" s="187" t="s">
        <v>142</v>
      </c>
      <c r="L372" s="41"/>
      <c r="M372" s="192" t="s">
        <v>1</v>
      </c>
      <c r="N372" s="193" t="s">
        <v>40</v>
      </c>
      <c r="O372" s="74"/>
      <c r="P372" s="194">
        <f>O372*H372</f>
        <v>0</v>
      </c>
      <c r="Q372" s="194">
        <v>0</v>
      </c>
      <c r="R372" s="194">
        <f>Q372*H372</f>
        <v>0</v>
      </c>
      <c r="S372" s="194">
        <v>0.005</v>
      </c>
      <c r="T372" s="195">
        <f>S372*H372</f>
        <v>11.450000000000001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6" t="s">
        <v>227</v>
      </c>
      <c r="AT372" s="196" t="s">
        <v>138</v>
      </c>
      <c r="AU372" s="196" t="s">
        <v>83</v>
      </c>
      <c r="AY372" s="19" t="s">
        <v>135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19" t="s">
        <v>143</v>
      </c>
      <c r="BK372" s="197">
        <f>ROUND(I372*H372,2)</f>
        <v>0</v>
      </c>
      <c r="BL372" s="19" t="s">
        <v>227</v>
      </c>
      <c r="BM372" s="196" t="s">
        <v>503</v>
      </c>
    </row>
    <row r="373" spans="1:65" s="2" customFormat="1" ht="24.15" customHeight="1">
      <c r="A373" s="36"/>
      <c r="B373" s="37"/>
      <c r="C373" s="185" t="s">
        <v>504</v>
      </c>
      <c r="D373" s="185" t="s">
        <v>138</v>
      </c>
      <c r="E373" s="186" t="s">
        <v>505</v>
      </c>
      <c r="F373" s="187" t="s">
        <v>506</v>
      </c>
      <c r="G373" s="188" t="s">
        <v>141</v>
      </c>
      <c r="H373" s="189">
        <v>109.857</v>
      </c>
      <c r="I373" s="190"/>
      <c r="J373" s="191">
        <f>ROUND(I373*H373,2)</f>
        <v>0</v>
      </c>
      <c r="K373" s="187" t="s">
        <v>142</v>
      </c>
      <c r="L373" s="41"/>
      <c r="M373" s="192" t="s">
        <v>1</v>
      </c>
      <c r="N373" s="193" t="s">
        <v>40</v>
      </c>
      <c r="O373" s="74"/>
      <c r="P373" s="194">
        <f>O373*H373</f>
        <v>0</v>
      </c>
      <c r="Q373" s="194">
        <v>0.02337</v>
      </c>
      <c r="R373" s="194">
        <f>Q373*H373</f>
        <v>2.56735809</v>
      </c>
      <c r="S373" s="194">
        <v>0</v>
      </c>
      <c r="T373" s="19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6" t="s">
        <v>227</v>
      </c>
      <c r="AT373" s="196" t="s">
        <v>138</v>
      </c>
      <c r="AU373" s="196" t="s">
        <v>83</v>
      </c>
      <c r="AY373" s="19" t="s">
        <v>135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19" t="s">
        <v>143</v>
      </c>
      <c r="BK373" s="197">
        <f>ROUND(I373*H373,2)</f>
        <v>0</v>
      </c>
      <c r="BL373" s="19" t="s">
        <v>227</v>
      </c>
      <c r="BM373" s="196" t="s">
        <v>507</v>
      </c>
    </row>
    <row r="374" spans="2:51" s="13" customFormat="1" ht="10.2">
      <c r="B374" s="203"/>
      <c r="C374" s="204"/>
      <c r="D374" s="198" t="s">
        <v>152</v>
      </c>
      <c r="E374" s="205" t="s">
        <v>1</v>
      </c>
      <c r="F374" s="206" t="s">
        <v>508</v>
      </c>
      <c r="G374" s="204"/>
      <c r="H374" s="207">
        <v>84.923</v>
      </c>
      <c r="I374" s="208"/>
      <c r="J374" s="204"/>
      <c r="K374" s="204"/>
      <c r="L374" s="209"/>
      <c r="M374" s="210"/>
      <c r="N374" s="211"/>
      <c r="O374" s="211"/>
      <c r="P374" s="211"/>
      <c r="Q374" s="211"/>
      <c r="R374" s="211"/>
      <c r="S374" s="211"/>
      <c r="T374" s="212"/>
      <c r="AT374" s="213" t="s">
        <v>152</v>
      </c>
      <c r="AU374" s="213" t="s">
        <v>83</v>
      </c>
      <c r="AV374" s="13" t="s">
        <v>83</v>
      </c>
      <c r="AW374" s="13" t="s">
        <v>30</v>
      </c>
      <c r="AX374" s="13" t="s">
        <v>73</v>
      </c>
      <c r="AY374" s="213" t="s">
        <v>135</v>
      </c>
    </row>
    <row r="375" spans="2:51" s="13" customFormat="1" ht="10.2">
      <c r="B375" s="203"/>
      <c r="C375" s="204"/>
      <c r="D375" s="198" t="s">
        <v>152</v>
      </c>
      <c r="E375" s="205" t="s">
        <v>1</v>
      </c>
      <c r="F375" s="206" t="s">
        <v>509</v>
      </c>
      <c r="G375" s="204"/>
      <c r="H375" s="207">
        <v>2.102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152</v>
      </c>
      <c r="AU375" s="213" t="s">
        <v>83</v>
      </c>
      <c r="AV375" s="13" t="s">
        <v>83</v>
      </c>
      <c r="AW375" s="13" t="s">
        <v>30</v>
      </c>
      <c r="AX375" s="13" t="s">
        <v>73</v>
      </c>
      <c r="AY375" s="213" t="s">
        <v>135</v>
      </c>
    </row>
    <row r="376" spans="2:51" s="13" customFormat="1" ht="10.2">
      <c r="B376" s="203"/>
      <c r="C376" s="204"/>
      <c r="D376" s="198" t="s">
        <v>152</v>
      </c>
      <c r="E376" s="205" t="s">
        <v>1</v>
      </c>
      <c r="F376" s="206" t="s">
        <v>510</v>
      </c>
      <c r="G376" s="204"/>
      <c r="H376" s="207">
        <v>16.786</v>
      </c>
      <c r="I376" s="208"/>
      <c r="J376" s="204"/>
      <c r="K376" s="204"/>
      <c r="L376" s="209"/>
      <c r="M376" s="210"/>
      <c r="N376" s="211"/>
      <c r="O376" s="211"/>
      <c r="P376" s="211"/>
      <c r="Q376" s="211"/>
      <c r="R376" s="211"/>
      <c r="S376" s="211"/>
      <c r="T376" s="212"/>
      <c r="AT376" s="213" t="s">
        <v>152</v>
      </c>
      <c r="AU376" s="213" t="s">
        <v>83</v>
      </c>
      <c r="AV376" s="13" t="s">
        <v>83</v>
      </c>
      <c r="AW376" s="13" t="s">
        <v>30</v>
      </c>
      <c r="AX376" s="13" t="s">
        <v>73</v>
      </c>
      <c r="AY376" s="213" t="s">
        <v>135</v>
      </c>
    </row>
    <row r="377" spans="2:51" s="13" customFormat="1" ht="10.2">
      <c r="B377" s="203"/>
      <c r="C377" s="204"/>
      <c r="D377" s="198" t="s">
        <v>152</v>
      </c>
      <c r="E377" s="205" t="s">
        <v>1</v>
      </c>
      <c r="F377" s="206" t="s">
        <v>499</v>
      </c>
      <c r="G377" s="204"/>
      <c r="H377" s="207">
        <v>6.046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152</v>
      </c>
      <c r="AU377" s="213" t="s">
        <v>83</v>
      </c>
      <c r="AV377" s="13" t="s">
        <v>83</v>
      </c>
      <c r="AW377" s="13" t="s">
        <v>30</v>
      </c>
      <c r="AX377" s="13" t="s">
        <v>73</v>
      </c>
      <c r="AY377" s="213" t="s">
        <v>135</v>
      </c>
    </row>
    <row r="378" spans="2:51" s="14" customFormat="1" ht="10.2">
      <c r="B378" s="214"/>
      <c r="C378" s="215"/>
      <c r="D378" s="198" t="s">
        <v>152</v>
      </c>
      <c r="E378" s="216" t="s">
        <v>1</v>
      </c>
      <c r="F378" s="217" t="s">
        <v>162</v>
      </c>
      <c r="G378" s="215"/>
      <c r="H378" s="218">
        <v>109.85700000000001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152</v>
      </c>
      <c r="AU378" s="224" t="s">
        <v>83</v>
      </c>
      <c r="AV378" s="14" t="s">
        <v>143</v>
      </c>
      <c r="AW378" s="14" t="s">
        <v>30</v>
      </c>
      <c r="AX378" s="14" t="s">
        <v>81</v>
      </c>
      <c r="AY378" s="224" t="s">
        <v>135</v>
      </c>
    </row>
    <row r="379" spans="1:65" s="2" customFormat="1" ht="37.8" customHeight="1">
      <c r="A379" s="36"/>
      <c r="B379" s="37"/>
      <c r="C379" s="185" t="s">
        <v>511</v>
      </c>
      <c r="D379" s="185" t="s">
        <v>138</v>
      </c>
      <c r="E379" s="186" t="s">
        <v>512</v>
      </c>
      <c r="F379" s="187" t="s">
        <v>513</v>
      </c>
      <c r="G379" s="188" t="s">
        <v>174</v>
      </c>
      <c r="H379" s="189">
        <v>312.568</v>
      </c>
      <c r="I379" s="190"/>
      <c r="J379" s="191">
        <f>ROUND(I379*H379,2)</f>
        <v>0</v>
      </c>
      <c r="K379" s="187" t="s">
        <v>142</v>
      </c>
      <c r="L379" s="41"/>
      <c r="M379" s="192" t="s">
        <v>1</v>
      </c>
      <c r="N379" s="193" t="s">
        <v>40</v>
      </c>
      <c r="O379" s="74"/>
      <c r="P379" s="194">
        <f>O379*H379</f>
        <v>0</v>
      </c>
      <c r="Q379" s="194">
        <v>0.04919</v>
      </c>
      <c r="R379" s="194">
        <f>Q379*H379</f>
        <v>15.37521992</v>
      </c>
      <c r="S379" s="194">
        <v>0</v>
      </c>
      <c r="T379" s="19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6" t="s">
        <v>227</v>
      </c>
      <c r="AT379" s="196" t="s">
        <v>138</v>
      </c>
      <c r="AU379" s="196" t="s">
        <v>83</v>
      </c>
      <c r="AY379" s="19" t="s">
        <v>135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19" t="s">
        <v>143</v>
      </c>
      <c r="BK379" s="197">
        <f>ROUND(I379*H379,2)</f>
        <v>0</v>
      </c>
      <c r="BL379" s="19" t="s">
        <v>227</v>
      </c>
      <c r="BM379" s="196" t="s">
        <v>514</v>
      </c>
    </row>
    <row r="380" spans="2:51" s="13" customFormat="1" ht="10.2">
      <c r="B380" s="203"/>
      <c r="C380" s="204"/>
      <c r="D380" s="198" t="s">
        <v>152</v>
      </c>
      <c r="E380" s="205" t="s">
        <v>1</v>
      </c>
      <c r="F380" s="206" t="s">
        <v>515</v>
      </c>
      <c r="G380" s="204"/>
      <c r="H380" s="207">
        <v>13.529</v>
      </c>
      <c r="I380" s="208"/>
      <c r="J380" s="204"/>
      <c r="K380" s="204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152</v>
      </c>
      <c r="AU380" s="213" t="s">
        <v>83</v>
      </c>
      <c r="AV380" s="13" t="s">
        <v>83</v>
      </c>
      <c r="AW380" s="13" t="s">
        <v>30</v>
      </c>
      <c r="AX380" s="13" t="s">
        <v>73</v>
      </c>
      <c r="AY380" s="213" t="s">
        <v>135</v>
      </c>
    </row>
    <row r="381" spans="2:51" s="13" customFormat="1" ht="10.2">
      <c r="B381" s="203"/>
      <c r="C381" s="204"/>
      <c r="D381" s="198" t="s">
        <v>152</v>
      </c>
      <c r="E381" s="205" t="s">
        <v>1</v>
      </c>
      <c r="F381" s="206" t="s">
        <v>516</v>
      </c>
      <c r="G381" s="204"/>
      <c r="H381" s="207">
        <v>11.85</v>
      </c>
      <c r="I381" s="208"/>
      <c r="J381" s="204"/>
      <c r="K381" s="204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152</v>
      </c>
      <c r="AU381" s="213" t="s">
        <v>83</v>
      </c>
      <c r="AV381" s="13" t="s">
        <v>83</v>
      </c>
      <c r="AW381" s="13" t="s">
        <v>30</v>
      </c>
      <c r="AX381" s="13" t="s">
        <v>73</v>
      </c>
      <c r="AY381" s="213" t="s">
        <v>135</v>
      </c>
    </row>
    <row r="382" spans="2:51" s="13" customFormat="1" ht="10.2">
      <c r="B382" s="203"/>
      <c r="C382" s="204"/>
      <c r="D382" s="198" t="s">
        <v>152</v>
      </c>
      <c r="E382" s="205" t="s">
        <v>1</v>
      </c>
      <c r="F382" s="206" t="s">
        <v>516</v>
      </c>
      <c r="G382" s="204"/>
      <c r="H382" s="207">
        <v>11.85</v>
      </c>
      <c r="I382" s="208"/>
      <c r="J382" s="204"/>
      <c r="K382" s="204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152</v>
      </c>
      <c r="AU382" s="213" t="s">
        <v>83</v>
      </c>
      <c r="AV382" s="13" t="s">
        <v>83</v>
      </c>
      <c r="AW382" s="13" t="s">
        <v>30</v>
      </c>
      <c r="AX382" s="13" t="s">
        <v>73</v>
      </c>
      <c r="AY382" s="213" t="s">
        <v>135</v>
      </c>
    </row>
    <row r="383" spans="2:51" s="13" customFormat="1" ht="10.2">
      <c r="B383" s="203"/>
      <c r="C383" s="204"/>
      <c r="D383" s="198" t="s">
        <v>152</v>
      </c>
      <c r="E383" s="205" t="s">
        <v>1</v>
      </c>
      <c r="F383" s="206" t="s">
        <v>517</v>
      </c>
      <c r="G383" s="204"/>
      <c r="H383" s="207">
        <v>10.27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152</v>
      </c>
      <c r="AU383" s="213" t="s">
        <v>83</v>
      </c>
      <c r="AV383" s="13" t="s">
        <v>83</v>
      </c>
      <c r="AW383" s="13" t="s">
        <v>30</v>
      </c>
      <c r="AX383" s="13" t="s">
        <v>73</v>
      </c>
      <c r="AY383" s="213" t="s">
        <v>135</v>
      </c>
    </row>
    <row r="384" spans="2:51" s="13" customFormat="1" ht="10.2">
      <c r="B384" s="203"/>
      <c r="C384" s="204"/>
      <c r="D384" s="198" t="s">
        <v>152</v>
      </c>
      <c r="E384" s="205" t="s">
        <v>1</v>
      </c>
      <c r="F384" s="206" t="s">
        <v>518</v>
      </c>
      <c r="G384" s="204"/>
      <c r="H384" s="207">
        <v>265.069</v>
      </c>
      <c r="I384" s="208"/>
      <c r="J384" s="204"/>
      <c r="K384" s="204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152</v>
      </c>
      <c r="AU384" s="213" t="s">
        <v>83</v>
      </c>
      <c r="AV384" s="13" t="s">
        <v>83</v>
      </c>
      <c r="AW384" s="13" t="s">
        <v>30</v>
      </c>
      <c r="AX384" s="13" t="s">
        <v>73</v>
      </c>
      <c r="AY384" s="213" t="s">
        <v>135</v>
      </c>
    </row>
    <row r="385" spans="2:51" s="14" customFormat="1" ht="10.2">
      <c r="B385" s="214"/>
      <c r="C385" s="215"/>
      <c r="D385" s="198" t="s">
        <v>152</v>
      </c>
      <c r="E385" s="216" t="s">
        <v>1</v>
      </c>
      <c r="F385" s="217" t="s">
        <v>162</v>
      </c>
      <c r="G385" s="215"/>
      <c r="H385" s="218">
        <v>312.568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152</v>
      </c>
      <c r="AU385" s="224" t="s">
        <v>83</v>
      </c>
      <c r="AV385" s="14" t="s">
        <v>143</v>
      </c>
      <c r="AW385" s="14" t="s">
        <v>30</v>
      </c>
      <c r="AX385" s="14" t="s">
        <v>81</v>
      </c>
      <c r="AY385" s="224" t="s">
        <v>135</v>
      </c>
    </row>
    <row r="386" spans="1:65" s="2" customFormat="1" ht="24.15" customHeight="1">
      <c r="A386" s="36"/>
      <c r="B386" s="37"/>
      <c r="C386" s="185" t="s">
        <v>519</v>
      </c>
      <c r="D386" s="185" t="s">
        <v>138</v>
      </c>
      <c r="E386" s="186" t="s">
        <v>520</v>
      </c>
      <c r="F386" s="187" t="s">
        <v>521</v>
      </c>
      <c r="G386" s="188" t="s">
        <v>174</v>
      </c>
      <c r="H386" s="189">
        <v>312.568</v>
      </c>
      <c r="I386" s="190"/>
      <c r="J386" s="191">
        <f>ROUND(I386*H386,2)</f>
        <v>0</v>
      </c>
      <c r="K386" s="187" t="s">
        <v>142</v>
      </c>
      <c r="L386" s="41"/>
      <c r="M386" s="192" t="s">
        <v>1</v>
      </c>
      <c r="N386" s="193" t="s">
        <v>40</v>
      </c>
      <c r="O386" s="74"/>
      <c r="P386" s="194">
        <f>O386*H386</f>
        <v>0</v>
      </c>
      <c r="Q386" s="194">
        <v>0.0002</v>
      </c>
      <c r="R386" s="194">
        <f>Q386*H386</f>
        <v>0.0625136</v>
      </c>
      <c r="S386" s="194">
        <v>0</v>
      </c>
      <c r="T386" s="19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6" t="s">
        <v>227</v>
      </c>
      <c r="AT386" s="196" t="s">
        <v>138</v>
      </c>
      <c r="AU386" s="196" t="s">
        <v>83</v>
      </c>
      <c r="AY386" s="19" t="s">
        <v>135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9" t="s">
        <v>143</v>
      </c>
      <c r="BK386" s="197">
        <f>ROUND(I386*H386,2)</f>
        <v>0</v>
      </c>
      <c r="BL386" s="19" t="s">
        <v>227</v>
      </c>
      <c r="BM386" s="196" t="s">
        <v>522</v>
      </c>
    </row>
    <row r="387" spans="1:65" s="2" customFormat="1" ht="24.15" customHeight="1">
      <c r="A387" s="36"/>
      <c r="B387" s="37"/>
      <c r="C387" s="185" t="s">
        <v>523</v>
      </c>
      <c r="D387" s="185" t="s">
        <v>138</v>
      </c>
      <c r="E387" s="186" t="s">
        <v>524</v>
      </c>
      <c r="F387" s="187" t="s">
        <v>525</v>
      </c>
      <c r="G387" s="188" t="s">
        <v>238</v>
      </c>
      <c r="H387" s="189">
        <v>347.5</v>
      </c>
      <c r="I387" s="190"/>
      <c r="J387" s="191">
        <f>ROUND(I387*H387,2)</f>
        <v>0</v>
      </c>
      <c r="K387" s="187" t="s">
        <v>142</v>
      </c>
      <c r="L387" s="41"/>
      <c r="M387" s="192" t="s">
        <v>1</v>
      </c>
      <c r="N387" s="193" t="s">
        <v>40</v>
      </c>
      <c r="O387" s="74"/>
      <c r="P387" s="194">
        <f>O387*H387</f>
        <v>0</v>
      </c>
      <c r="Q387" s="194">
        <v>0</v>
      </c>
      <c r="R387" s="194">
        <f>Q387*H387</f>
        <v>0</v>
      </c>
      <c r="S387" s="194">
        <v>0.023</v>
      </c>
      <c r="T387" s="195">
        <f>S387*H387</f>
        <v>7.9925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6" t="s">
        <v>227</v>
      </c>
      <c r="AT387" s="196" t="s">
        <v>138</v>
      </c>
      <c r="AU387" s="196" t="s">
        <v>83</v>
      </c>
      <c r="AY387" s="19" t="s">
        <v>135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19" t="s">
        <v>143</v>
      </c>
      <c r="BK387" s="197">
        <f>ROUND(I387*H387,2)</f>
        <v>0</v>
      </c>
      <c r="BL387" s="19" t="s">
        <v>227</v>
      </c>
      <c r="BM387" s="196" t="s">
        <v>526</v>
      </c>
    </row>
    <row r="388" spans="2:51" s="13" customFormat="1" ht="10.2">
      <c r="B388" s="203"/>
      <c r="C388" s="204"/>
      <c r="D388" s="198" t="s">
        <v>152</v>
      </c>
      <c r="E388" s="205" t="s">
        <v>1</v>
      </c>
      <c r="F388" s="206" t="s">
        <v>527</v>
      </c>
      <c r="G388" s="204"/>
      <c r="H388" s="207">
        <v>347.5</v>
      </c>
      <c r="I388" s="208"/>
      <c r="J388" s="204"/>
      <c r="K388" s="204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152</v>
      </c>
      <c r="AU388" s="213" t="s">
        <v>83</v>
      </c>
      <c r="AV388" s="13" t="s">
        <v>83</v>
      </c>
      <c r="AW388" s="13" t="s">
        <v>30</v>
      </c>
      <c r="AX388" s="13" t="s">
        <v>81</v>
      </c>
      <c r="AY388" s="213" t="s">
        <v>135</v>
      </c>
    </row>
    <row r="389" spans="1:65" s="2" customFormat="1" ht="14.4" customHeight="1">
      <c r="A389" s="36"/>
      <c r="B389" s="37"/>
      <c r="C389" s="185" t="s">
        <v>528</v>
      </c>
      <c r="D389" s="185" t="s">
        <v>138</v>
      </c>
      <c r="E389" s="186" t="s">
        <v>529</v>
      </c>
      <c r="F389" s="187" t="s">
        <v>530</v>
      </c>
      <c r="G389" s="188" t="s">
        <v>174</v>
      </c>
      <c r="H389" s="189">
        <v>265.069</v>
      </c>
      <c r="I389" s="190"/>
      <c r="J389" s="191">
        <f>ROUND(I389*H389,2)</f>
        <v>0</v>
      </c>
      <c r="K389" s="187" t="s">
        <v>142</v>
      </c>
      <c r="L389" s="41"/>
      <c r="M389" s="192" t="s">
        <v>1</v>
      </c>
      <c r="N389" s="193" t="s">
        <v>40</v>
      </c>
      <c r="O389" s="74"/>
      <c r="P389" s="194">
        <f>O389*H389</f>
        <v>0</v>
      </c>
      <c r="Q389" s="194">
        <v>0</v>
      </c>
      <c r="R389" s="194">
        <f>Q389*H389</f>
        <v>0</v>
      </c>
      <c r="S389" s="194">
        <v>0.014</v>
      </c>
      <c r="T389" s="195">
        <f>S389*H389</f>
        <v>3.7109660000000004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6" t="s">
        <v>227</v>
      </c>
      <c r="AT389" s="196" t="s">
        <v>138</v>
      </c>
      <c r="AU389" s="196" t="s">
        <v>83</v>
      </c>
      <c r="AY389" s="19" t="s">
        <v>135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19" t="s">
        <v>143</v>
      </c>
      <c r="BK389" s="197">
        <f>ROUND(I389*H389,2)</f>
        <v>0</v>
      </c>
      <c r="BL389" s="19" t="s">
        <v>227</v>
      </c>
      <c r="BM389" s="196" t="s">
        <v>531</v>
      </c>
    </row>
    <row r="390" spans="2:51" s="13" customFormat="1" ht="10.2">
      <c r="B390" s="203"/>
      <c r="C390" s="204"/>
      <c r="D390" s="198" t="s">
        <v>152</v>
      </c>
      <c r="E390" s="205" t="s">
        <v>1</v>
      </c>
      <c r="F390" s="206" t="s">
        <v>277</v>
      </c>
      <c r="G390" s="204"/>
      <c r="H390" s="207">
        <v>265.069</v>
      </c>
      <c r="I390" s="208"/>
      <c r="J390" s="204"/>
      <c r="K390" s="204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152</v>
      </c>
      <c r="AU390" s="213" t="s">
        <v>83</v>
      </c>
      <c r="AV390" s="13" t="s">
        <v>83</v>
      </c>
      <c r="AW390" s="13" t="s">
        <v>30</v>
      </c>
      <c r="AX390" s="13" t="s">
        <v>81</v>
      </c>
      <c r="AY390" s="213" t="s">
        <v>135</v>
      </c>
    </row>
    <row r="391" spans="1:65" s="2" customFormat="1" ht="24.15" customHeight="1">
      <c r="A391" s="36"/>
      <c r="B391" s="37"/>
      <c r="C391" s="185" t="s">
        <v>532</v>
      </c>
      <c r="D391" s="185" t="s">
        <v>138</v>
      </c>
      <c r="E391" s="186" t="s">
        <v>533</v>
      </c>
      <c r="F391" s="187" t="s">
        <v>534</v>
      </c>
      <c r="G391" s="188" t="s">
        <v>238</v>
      </c>
      <c r="H391" s="189">
        <v>425.3</v>
      </c>
      <c r="I391" s="190"/>
      <c r="J391" s="191">
        <f>ROUND(I391*H391,2)</f>
        <v>0</v>
      </c>
      <c r="K391" s="187" t="s">
        <v>142</v>
      </c>
      <c r="L391" s="41"/>
      <c r="M391" s="192" t="s">
        <v>1</v>
      </c>
      <c r="N391" s="193" t="s">
        <v>40</v>
      </c>
      <c r="O391" s="74"/>
      <c r="P391" s="194">
        <f>O391*H391</f>
        <v>0</v>
      </c>
      <c r="Q391" s="194">
        <v>0</v>
      </c>
      <c r="R391" s="194">
        <f>Q391*H391</f>
        <v>0</v>
      </c>
      <c r="S391" s="194">
        <v>0</v>
      </c>
      <c r="T391" s="19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6" t="s">
        <v>227</v>
      </c>
      <c r="AT391" s="196" t="s">
        <v>138</v>
      </c>
      <c r="AU391" s="196" t="s">
        <v>83</v>
      </c>
      <c r="AY391" s="19" t="s">
        <v>135</v>
      </c>
      <c r="BE391" s="197">
        <f>IF(N391="základní",J391,0)</f>
        <v>0</v>
      </c>
      <c r="BF391" s="197">
        <f>IF(N391="snížená",J391,0)</f>
        <v>0</v>
      </c>
      <c r="BG391" s="197">
        <f>IF(N391="zákl. přenesená",J391,0)</f>
        <v>0</v>
      </c>
      <c r="BH391" s="197">
        <f>IF(N391="sníž. přenesená",J391,0)</f>
        <v>0</v>
      </c>
      <c r="BI391" s="197">
        <f>IF(N391="nulová",J391,0)</f>
        <v>0</v>
      </c>
      <c r="BJ391" s="19" t="s">
        <v>143</v>
      </c>
      <c r="BK391" s="197">
        <f>ROUND(I391*H391,2)</f>
        <v>0</v>
      </c>
      <c r="BL391" s="19" t="s">
        <v>227</v>
      </c>
      <c r="BM391" s="196" t="s">
        <v>535</v>
      </c>
    </row>
    <row r="392" spans="2:51" s="13" customFormat="1" ht="10.2">
      <c r="B392" s="203"/>
      <c r="C392" s="204"/>
      <c r="D392" s="198" t="s">
        <v>152</v>
      </c>
      <c r="E392" s="205" t="s">
        <v>1</v>
      </c>
      <c r="F392" s="206" t="s">
        <v>536</v>
      </c>
      <c r="G392" s="204"/>
      <c r="H392" s="207">
        <v>236.6</v>
      </c>
      <c r="I392" s="208"/>
      <c r="J392" s="204"/>
      <c r="K392" s="204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152</v>
      </c>
      <c r="AU392" s="213" t="s">
        <v>83</v>
      </c>
      <c r="AV392" s="13" t="s">
        <v>83</v>
      </c>
      <c r="AW392" s="13" t="s">
        <v>30</v>
      </c>
      <c r="AX392" s="13" t="s">
        <v>73</v>
      </c>
      <c r="AY392" s="213" t="s">
        <v>135</v>
      </c>
    </row>
    <row r="393" spans="2:51" s="13" customFormat="1" ht="10.2">
      <c r="B393" s="203"/>
      <c r="C393" s="204"/>
      <c r="D393" s="198" t="s">
        <v>152</v>
      </c>
      <c r="E393" s="205" t="s">
        <v>1</v>
      </c>
      <c r="F393" s="206" t="s">
        <v>537</v>
      </c>
      <c r="G393" s="204"/>
      <c r="H393" s="207">
        <v>188.7</v>
      </c>
      <c r="I393" s="208"/>
      <c r="J393" s="204"/>
      <c r="K393" s="204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152</v>
      </c>
      <c r="AU393" s="213" t="s">
        <v>83</v>
      </c>
      <c r="AV393" s="13" t="s">
        <v>83</v>
      </c>
      <c r="AW393" s="13" t="s">
        <v>30</v>
      </c>
      <c r="AX393" s="13" t="s">
        <v>73</v>
      </c>
      <c r="AY393" s="213" t="s">
        <v>135</v>
      </c>
    </row>
    <row r="394" spans="2:51" s="14" customFormat="1" ht="10.2">
      <c r="B394" s="214"/>
      <c r="C394" s="215"/>
      <c r="D394" s="198" t="s">
        <v>152</v>
      </c>
      <c r="E394" s="216" t="s">
        <v>1</v>
      </c>
      <c r="F394" s="217" t="s">
        <v>162</v>
      </c>
      <c r="G394" s="215"/>
      <c r="H394" s="218">
        <v>425.29999999999995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152</v>
      </c>
      <c r="AU394" s="224" t="s">
        <v>83</v>
      </c>
      <c r="AV394" s="14" t="s">
        <v>143</v>
      </c>
      <c r="AW394" s="14" t="s">
        <v>30</v>
      </c>
      <c r="AX394" s="14" t="s">
        <v>81</v>
      </c>
      <c r="AY394" s="224" t="s">
        <v>135</v>
      </c>
    </row>
    <row r="395" spans="1:65" s="2" customFormat="1" ht="24.15" customHeight="1">
      <c r="A395" s="36"/>
      <c r="B395" s="37"/>
      <c r="C395" s="185" t="s">
        <v>538</v>
      </c>
      <c r="D395" s="185" t="s">
        <v>138</v>
      </c>
      <c r="E395" s="186" t="s">
        <v>539</v>
      </c>
      <c r="F395" s="187" t="s">
        <v>540</v>
      </c>
      <c r="G395" s="188" t="s">
        <v>185</v>
      </c>
      <c r="H395" s="189">
        <v>96.947</v>
      </c>
      <c r="I395" s="190"/>
      <c r="J395" s="191">
        <f>ROUND(I395*H395,2)</f>
        <v>0</v>
      </c>
      <c r="K395" s="187" t="s">
        <v>142</v>
      </c>
      <c r="L395" s="41"/>
      <c r="M395" s="192" t="s">
        <v>1</v>
      </c>
      <c r="N395" s="193" t="s">
        <v>40</v>
      </c>
      <c r="O395" s="74"/>
      <c r="P395" s="194">
        <f>O395*H395</f>
        <v>0</v>
      </c>
      <c r="Q395" s="194">
        <v>0</v>
      </c>
      <c r="R395" s="194">
        <f>Q395*H395</f>
        <v>0</v>
      </c>
      <c r="S395" s="194">
        <v>0</v>
      </c>
      <c r="T395" s="19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6" t="s">
        <v>227</v>
      </c>
      <c r="AT395" s="196" t="s">
        <v>138</v>
      </c>
      <c r="AU395" s="196" t="s">
        <v>83</v>
      </c>
      <c r="AY395" s="19" t="s">
        <v>135</v>
      </c>
      <c r="BE395" s="197">
        <f>IF(N395="základní",J395,0)</f>
        <v>0</v>
      </c>
      <c r="BF395" s="197">
        <f>IF(N395="snížená",J395,0)</f>
        <v>0</v>
      </c>
      <c r="BG395" s="197">
        <f>IF(N395="zákl. přenesená",J395,0)</f>
        <v>0</v>
      </c>
      <c r="BH395" s="197">
        <f>IF(N395="sníž. přenesená",J395,0)</f>
        <v>0</v>
      </c>
      <c r="BI395" s="197">
        <f>IF(N395="nulová",J395,0)</f>
        <v>0</v>
      </c>
      <c r="BJ395" s="19" t="s">
        <v>143</v>
      </c>
      <c r="BK395" s="197">
        <f>ROUND(I395*H395,2)</f>
        <v>0</v>
      </c>
      <c r="BL395" s="19" t="s">
        <v>227</v>
      </c>
      <c r="BM395" s="196" t="s">
        <v>541</v>
      </c>
    </row>
    <row r="396" spans="2:63" s="12" customFormat="1" ht="20.85" customHeight="1">
      <c r="B396" s="169"/>
      <c r="C396" s="170"/>
      <c r="D396" s="171" t="s">
        <v>72</v>
      </c>
      <c r="E396" s="183" t="s">
        <v>542</v>
      </c>
      <c r="F396" s="183" t="s">
        <v>543</v>
      </c>
      <c r="G396" s="170"/>
      <c r="H396" s="170"/>
      <c r="I396" s="173"/>
      <c r="J396" s="184">
        <f>BK396</f>
        <v>0</v>
      </c>
      <c r="K396" s="170"/>
      <c r="L396" s="175"/>
      <c r="M396" s="176"/>
      <c r="N396" s="177"/>
      <c r="O396" s="177"/>
      <c r="P396" s="178">
        <f>P397+SUM(P398:P432)</f>
        <v>0</v>
      </c>
      <c r="Q396" s="177"/>
      <c r="R396" s="178">
        <f>R397+SUM(R398:R432)</f>
        <v>18.987460740000003</v>
      </c>
      <c r="S396" s="177"/>
      <c r="T396" s="179">
        <f>T397+SUM(T398:T432)</f>
        <v>1.50381</v>
      </c>
      <c r="AR396" s="180" t="s">
        <v>83</v>
      </c>
      <c r="AT396" s="181" t="s">
        <v>72</v>
      </c>
      <c r="AU396" s="181" t="s">
        <v>83</v>
      </c>
      <c r="AY396" s="180" t="s">
        <v>135</v>
      </c>
      <c r="BK396" s="182">
        <f>BK397+SUM(BK398:BK432)</f>
        <v>0</v>
      </c>
    </row>
    <row r="397" spans="1:65" s="2" customFormat="1" ht="14.4" customHeight="1">
      <c r="A397" s="36"/>
      <c r="B397" s="37"/>
      <c r="C397" s="185" t="s">
        <v>544</v>
      </c>
      <c r="D397" s="185" t="s">
        <v>138</v>
      </c>
      <c r="E397" s="186" t="s">
        <v>545</v>
      </c>
      <c r="F397" s="187" t="s">
        <v>546</v>
      </c>
      <c r="G397" s="188" t="s">
        <v>174</v>
      </c>
      <c r="H397" s="189">
        <v>349.665</v>
      </c>
      <c r="I397" s="190"/>
      <c r="J397" s="191">
        <f>ROUND(I397*H397,2)</f>
        <v>0</v>
      </c>
      <c r="K397" s="187" t="s">
        <v>142</v>
      </c>
      <c r="L397" s="41"/>
      <c r="M397" s="192" t="s">
        <v>1</v>
      </c>
      <c r="N397" s="193" t="s">
        <v>40</v>
      </c>
      <c r="O397" s="74"/>
      <c r="P397" s="194">
        <f>O397*H397</f>
        <v>0</v>
      </c>
      <c r="Q397" s="194">
        <v>0</v>
      </c>
      <c r="R397" s="194">
        <f>Q397*H397</f>
        <v>0</v>
      </c>
      <c r="S397" s="194">
        <v>0</v>
      </c>
      <c r="T397" s="19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6" t="s">
        <v>227</v>
      </c>
      <c r="AT397" s="196" t="s">
        <v>138</v>
      </c>
      <c r="AU397" s="196" t="s">
        <v>136</v>
      </c>
      <c r="AY397" s="19" t="s">
        <v>135</v>
      </c>
      <c r="BE397" s="197">
        <f>IF(N397="základní",J397,0)</f>
        <v>0</v>
      </c>
      <c r="BF397" s="197">
        <f>IF(N397="snížená",J397,0)</f>
        <v>0</v>
      </c>
      <c r="BG397" s="197">
        <f>IF(N397="zákl. přenesená",J397,0)</f>
        <v>0</v>
      </c>
      <c r="BH397" s="197">
        <f>IF(N397="sníž. přenesená",J397,0)</f>
        <v>0</v>
      </c>
      <c r="BI397" s="197">
        <f>IF(N397="nulová",J397,0)</f>
        <v>0</v>
      </c>
      <c r="BJ397" s="19" t="s">
        <v>143</v>
      </c>
      <c r="BK397" s="197">
        <f>ROUND(I397*H397,2)</f>
        <v>0</v>
      </c>
      <c r="BL397" s="19" t="s">
        <v>227</v>
      </c>
      <c r="BM397" s="196" t="s">
        <v>547</v>
      </c>
    </row>
    <row r="398" spans="2:51" s="13" customFormat="1" ht="10.2">
      <c r="B398" s="203"/>
      <c r="C398" s="204"/>
      <c r="D398" s="198" t="s">
        <v>152</v>
      </c>
      <c r="E398" s="205" t="s">
        <v>1</v>
      </c>
      <c r="F398" s="206" t="s">
        <v>548</v>
      </c>
      <c r="G398" s="204"/>
      <c r="H398" s="207">
        <v>349.665</v>
      </c>
      <c r="I398" s="208"/>
      <c r="J398" s="204"/>
      <c r="K398" s="204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152</v>
      </c>
      <c r="AU398" s="213" t="s">
        <v>136</v>
      </c>
      <c r="AV398" s="13" t="s">
        <v>83</v>
      </c>
      <c r="AW398" s="13" t="s">
        <v>30</v>
      </c>
      <c r="AX398" s="13" t="s">
        <v>81</v>
      </c>
      <c r="AY398" s="213" t="s">
        <v>135</v>
      </c>
    </row>
    <row r="399" spans="1:65" s="2" customFormat="1" ht="24.15" customHeight="1">
      <c r="A399" s="36"/>
      <c r="B399" s="37"/>
      <c r="C399" s="235" t="s">
        <v>549</v>
      </c>
      <c r="D399" s="235" t="s">
        <v>372</v>
      </c>
      <c r="E399" s="236" t="s">
        <v>550</v>
      </c>
      <c r="F399" s="237" t="s">
        <v>551</v>
      </c>
      <c r="G399" s="238" t="s">
        <v>174</v>
      </c>
      <c r="H399" s="239">
        <v>384.632</v>
      </c>
      <c r="I399" s="240"/>
      <c r="J399" s="241">
        <f>ROUND(I399*H399,2)</f>
        <v>0</v>
      </c>
      <c r="K399" s="237" t="s">
        <v>142</v>
      </c>
      <c r="L399" s="242"/>
      <c r="M399" s="243" t="s">
        <v>1</v>
      </c>
      <c r="N399" s="244" t="s">
        <v>40</v>
      </c>
      <c r="O399" s="74"/>
      <c r="P399" s="194">
        <f>O399*H399</f>
        <v>0</v>
      </c>
      <c r="Q399" s="194">
        <v>0.00014</v>
      </c>
      <c r="R399" s="194">
        <f>Q399*H399</f>
        <v>0.05384848</v>
      </c>
      <c r="S399" s="194">
        <v>0</v>
      </c>
      <c r="T399" s="19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6" t="s">
        <v>307</v>
      </c>
      <c r="AT399" s="196" t="s">
        <v>372</v>
      </c>
      <c r="AU399" s="196" t="s">
        <v>136</v>
      </c>
      <c r="AY399" s="19" t="s">
        <v>135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19" t="s">
        <v>143</v>
      </c>
      <c r="BK399" s="197">
        <f>ROUND(I399*H399,2)</f>
        <v>0</v>
      </c>
      <c r="BL399" s="19" t="s">
        <v>227</v>
      </c>
      <c r="BM399" s="196" t="s">
        <v>552</v>
      </c>
    </row>
    <row r="400" spans="2:51" s="13" customFormat="1" ht="10.2">
      <c r="B400" s="203"/>
      <c r="C400" s="204"/>
      <c r="D400" s="198" t="s">
        <v>152</v>
      </c>
      <c r="E400" s="205" t="s">
        <v>1</v>
      </c>
      <c r="F400" s="206" t="s">
        <v>553</v>
      </c>
      <c r="G400" s="204"/>
      <c r="H400" s="207">
        <v>384.632</v>
      </c>
      <c r="I400" s="208"/>
      <c r="J400" s="204"/>
      <c r="K400" s="204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152</v>
      </c>
      <c r="AU400" s="213" t="s">
        <v>136</v>
      </c>
      <c r="AV400" s="13" t="s">
        <v>83</v>
      </c>
      <c r="AW400" s="13" t="s">
        <v>30</v>
      </c>
      <c r="AX400" s="13" t="s">
        <v>81</v>
      </c>
      <c r="AY400" s="213" t="s">
        <v>135</v>
      </c>
    </row>
    <row r="401" spans="1:65" s="2" customFormat="1" ht="24.15" customHeight="1">
      <c r="A401" s="36"/>
      <c r="B401" s="37"/>
      <c r="C401" s="185" t="s">
        <v>554</v>
      </c>
      <c r="D401" s="185" t="s">
        <v>138</v>
      </c>
      <c r="E401" s="186" t="s">
        <v>555</v>
      </c>
      <c r="F401" s="187" t="s">
        <v>556</v>
      </c>
      <c r="G401" s="188" t="s">
        <v>174</v>
      </c>
      <c r="H401" s="189">
        <v>265.069</v>
      </c>
      <c r="I401" s="190"/>
      <c r="J401" s="191">
        <f>ROUND(I401*H401,2)</f>
        <v>0</v>
      </c>
      <c r="K401" s="187" t="s">
        <v>142</v>
      </c>
      <c r="L401" s="41"/>
      <c r="M401" s="192" t="s">
        <v>1</v>
      </c>
      <c r="N401" s="193" t="s">
        <v>40</v>
      </c>
      <c r="O401" s="74"/>
      <c r="P401" s="194">
        <f>O401*H401</f>
        <v>0</v>
      </c>
      <c r="Q401" s="194">
        <v>0.01158</v>
      </c>
      <c r="R401" s="194">
        <f>Q401*H401</f>
        <v>3.0694990200000003</v>
      </c>
      <c r="S401" s="194">
        <v>0</v>
      </c>
      <c r="T401" s="19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6" t="s">
        <v>227</v>
      </c>
      <c r="AT401" s="196" t="s">
        <v>138</v>
      </c>
      <c r="AU401" s="196" t="s">
        <v>136</v>
      </c>
      <c r="AY401" s="19" t="s">
        <v>135</v>
      </c>
      <c r="BE401" s="197">
        <f>IF(N401="základní",J401,0)</f>
        <v>0</v>
      </c>
      <c r="BF401" s="197">
        <f>IF(N401="snížená",J401,0)</f>
        <v>0</v>
      </c>
      <c r="BG401" s="197">
        <f>IF(N401="zákl. přenesená",J401,0)</f>
        <v>0</v>
      </c>
      <c r="BH401" s="197">
        <f>IF(N401="sníž. přenesená",J401,0)</f>
        <v>0</v>
      </c>
      <c r="BI401" s="197">
        <f>IF(N401="nulová",J401,0)</f>
        <v>0</v>
      </c>
      <c r="BJ401" s="19" t="s">
        <v>143</v>
      </c>
      <c r="BK401" s="197">
        <f>ROUND(I401*H401,2)</f>
        <v>0</v>
      </c>
      <c r="BL401" s="19" t="s">
        <v>227</v>
      </c>
      <c r="BM401" s="196" t="s">
        <v>557</v>
      </c>
    </row>
    <row r="402" spans="2:51" s="13" customFormat="1" ht="10.2">
      <c r="B402" s="203"/>
      <c r="C402" s="204"/>
      <c r="D402" s="198" t="s">
        <v>152</v>
      </c>
      <c r="E402" s="205" t="s">
        <v>1</v>
      </c>
      <c r="F402" s="206" t="s">
        <v>277</v>
      </c>
      <c r="G402" s="204"/>
      <c r="H402" s="207">
        <v>265.069</v>
      </c>
      <c r="I402" s="208"/>
      <c r="J402" s="204"/>
      <c r="K402" s="204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152</v>
      </c>
      <c r="AU402" s="213" t="s">
        <v>136</v>
      </c>
      <c r="AV402" s="13" t="s">
        <v>83</v>
      </c>
      <c r="AW402" s="13" t="s">
        <v>30</v>
      </c>
      <c r="AX402" s="13" t="s">
        <v>81</v>
      </c>
      <c r="AY402" s="213" t="s">
        <v>135</v>
      </c>
    </row>
    <row r="403" spans="1:65" s="2" customFormat="1" ht="37.8" customHeight="1">
      <c r="A403" s="36"/>
      <c r="B403" s="37"/>
      <c r="C403" s="235" t="s">
        <v>558</v>
      </c>
      <c r="D403" s="235" t="s">
        <v>372</v>
      </c>
      <c r="E403" s="236" t="s">
        <v>559</v>
      </c>
      <c r="F403" s="237" t="s">
        <v>560</v>
      </c>
      <c r="G403" s="238" t="s">
        <v>174</v>
      </c>
      <c r="H403" s="239">
        <v>356.658</v>
      </c>
      <c r="I403" s="240"/>
      <c r="J403" s="241">
        <f>ROUND(I403*H403,2)</f>
        <v>0</v>
      </c>
      <c r="K403" s="237" t="s">
        <v>1</v>
      </c>
      <c r="L403" s="242"/>
      <c r="M403" s="243" t="s">
        <v>1</v>
      </c>
      <c r="N403" s="244" t="s">
        <v>40</v>
      </c>
      <c r="O403" s="74"/>
      <c r="P403" s="194">
        <f>O403*H403</f>
        <v>0</v>
      </c>
      <c r="Q403" s="194">
        <v>0.004</v>
      </c>
      <c r="R403" s="194">
        <f>Q403*H403</f>
        <v>1.4266320000000001</v>
      </c>
      <c r="S403" s="194">
        <v>0</v>
      </c>
      <c r="T403" s="19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6" t="s">
        <v>307</v>
      </c>
      <c r="AT403" s="196" t="s">
        <v>372</v>
      </c>
      <c r="AU403" s="196" t="s">
        <v>136</v>
      </c>
      <c r="AY403" s="19" t="s">
        <v>135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19" t="s">
        <v>143</v>
      </c>
      <c r="BK403" s="197">
        <f>ROUND(I403*H403,2)</f>
        <v>0</v>
      </c>
      <c r="BL403" s="19" t="s">
        <v>227</v>
      </c>
      <c r="BM403" s="196" t="s">
        <v>561</v>
      </c>
    </row>
    <row r="404" spans="1:47" s="2" customFormat="1" ht="38.4">
      <c r="A404" s="36"/>
      <c r="B404" s="37"/>
      <c r="C404" s="38"/>
      <c r="D404" s="198" t="s">
        <v>145</v>
      </c>
      <c r="E404" s="38"/>
      <c r="F404" s="199" t="s">
        <v>562</v>
      </c>
      <c r="G404" s="38"/>
      <c r="H404" s="38"/>
      <c r="I404" s="200"/>
      <c r="J404" s="38"/>
      <c r="K404" s="38"/>
      <c r="L404" s="41"/>
      <c r="M404" s="201"/>
      <c r="N404" s="202"/>
      <c r="O404" s="74"/>
      <c r="P404" s="74"/>
      <c r="Q404" s="74"/>
      <c r="R404" s="74"/>
      <c r="S404" s="74"/>
      <c r="T404" s="75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145</v>
      </c>
      <c r="AU404" s="19" t="s">
        <v>136</v>
      </c>
    </row>
    <row r="405" spans="2:51" s="13" customFormat="1" ht="10.2">
      <c r="B405" s="203"/>
      <c r="C405" s="204"/>
      <c r="D405" s="198" t="s">
        <v>152</v>
      </c>
      <c r="E405" s="205" t="s">
        <v>1</v>
      </c>
      <c r="F405" s="206" t="s">
        <v>563</v>
      </c>
      <c r="G405" s="204"/>
      <c r="H405" s="207">
        <v>356.658</v>
      </c>
      <c r="I405" s="208"/>
      <c r="J405" s="204"/>
      <c r="K405" s="204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152</v>
      </c>
      <c r="AU405" s="213" t="s">
        <v>136</v>
      </c>
      <c r="AV405" s="13" t="s">
        <v>83</v>
      </c>
      <c r="AW405" s="13" t="s">
        <v>30</v>
      </c>
      <c r="AX405" s="13" t="s">
        <v>81</v>
      </c>
      <c r="AY405" s="213" t="s">
        <v>135</v>
      </c>
    </row>
    <row r="406" spans="1:65" s="2" customFormat="1" ht="37.8" customHeight="1">
      <c r="A406" s="36"/>
      <c r="B406" s="37"/>
      <c r="C406" s="235" t="s">
        <v>564</v>
      </c>
      <c r="D406" s="235" t="s">
        <v>372</v>
      </c>
      <c r="E406" s="236" t="s">
        <v>565</v>
      </c>
      <c r="F406" s="237" t="s">
        <v>566</v>
      </c>
      <c r="G406" s="238" t="s">
        <v>174</v>
      </c>
      <c r="H406" s="239">
        <v>356.658</v>
      </c>
      <c r="I406" s="240"/>
      <c r="J406" s="241">
        <f>ROUND(I406*H406,2)</f>
        <v>0</v>
      </c>
      <c r="K406" s="237" t="s">
        <v>1</v>
      </c>
      <c r="L406" s="242"/>
      <c r="M406" s="243" t="s">
        <v>1</v>
      </c>
      <c r="N406" s="244" t="s">
        <v>40</v>
      </c>
      <c r="O406" s="74"/>
      <c r="P406" s="194">
        <f>O406*H406</f>
        <v>0</v>
      </c>
      <c r="Q406" s="194">
        <v>0.008</v>
      </c>
      <c r="R406" s="194">
        <f>Q406*H406</f>
        <v>2.8532640000000002</v>
      </c>
      <c r="S406" s="194">
        <v>0</v>
      </c>
      <c r="T406" s="19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6" t="s">
        <v>307</v>
      </c>
      <c r="AT406" s="196" t="s">
        <v>372</v>
      </c>
      <c r="AU406" s="196" t="s">
        <v>136</v>
      </c>
      <c r="AY406" s="19" t="s">
        <v>135</v>
      </c>
      <c r="BE406" s="197">
        <f>IF(N406="základní",J406,0)</f>
        <v>0</v>
      </c>
      <c r="BF406" s="197">
        <f>IF(N406="snížená",J406,0)</f>
        <v>0</v>
      </c>
      <c r="BG406" s="197">
        <f>IF(N406="zákl. přenesená",J406,0)</f>
        <v>0</v>
      </c>
      <c r="BH406" s="197">
        <f>IF(N406="sníž. přenesená",J406,0)</f>
        <v>0</v>
      </c>
      <c r="BI406" s="197">
        <f>IF(N406="nulová",J406,0)</f>
        <v>0</v>
      </c>
      <c r="BJ406" s="19" t="s">
        <v>143</v>
      </c>
      <c r="BK406" s="197">
        <f>ROUND(I406*H406,2)</f>
        <v>0</v>
      </c>
      <c r="BL406" s="19" t="s">
        <v>227</v>
      </c>
      <c r="BM406" s="196" t="s">
        <v>567</v>
      </c>
    </row>
    <row r="407" spans="1:47" s="2" customFormat="1" ht="38.4">
      <c r="A407" s="36"/>
      <c r="B407" s="37"/>
      <c r="C407" s="38"/>
      <c r="D407" s="198" t="s">
        <v>145</v>
      </c>
      <c r="E407" s="38"/>
      <c r="F407" s="199" t="s">
        <v>562</v>
      </c>
      <c r="G407" s="38"/>
      <c r="H407" s="38"/>
      <c r="I407" s="200"/>
      <c r="J407" s="38"/>
      <c r="K407" s="38"/>
      <c r="L407" s="41"/>
      <c r="M407" s="201"/>
      <c r="N407" s="202"/>
      <c r="O407" s="74"/>
      <c r="P407" s="74"/>
      <c r="Q407" s="74"/>
      <c r="R407" s="74"/>
      <c r="S407" s="74"/>
      <c r="T407" s="75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145</v>
      </c>
      <c r="AU407" s="19" t="s">
        <v>136</v>
      </c>
    </row>
    <row r="408" spans="2:51" s="13" customFormat="1" ht="10.2">
      <c r="B408" s="203"/>
      <c r="C408" s="204"/>
      <c r="D408" s="198" t="s">
        <v>152</v>
      </c>
      <c r="E408" s="205" t="s">
        <v>1</v>
      </c>
      <c r="F408" s="206" t="s">
        <v>568</v>
      </c>
      <c r="G408" s="204"/>
      <c r="H408" s="207">
        <v>6.562</v>
      </c>
      <c r="I408" s="208"/>
      <c r="J408" s="204"/>
      <c r="K408" s="204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152</v>
      </c>
      <c r="AU408" s="213" t="s">
        <v>136</v>
      </c>
      <c r="AV408" s="13" t="s">
        <v>83</v>
      </c>
      <c r="AW408" s="13" t="s">
        <v>30</v>
      </c>
      <c r="AX408" s="13" t="s">
        <v>73</v>
      </c>
      <c r="AY408" s="213" t="s">
        <v>135</v>
      </c>
    </row>
    <row r="409" spans="2:51" s="13" customFormat="1" ht="10.2">
      <c r="B409" s="203"/>
      <c r="C409" s="204"/>
      <c r="D409" s="198" t="s">
        <v>152</v>
      </c>
      <c r="E409" s="205" t="s">
        <v>1</v>
      </c>
      <c r="F409" s="206" t="s">
        <v>569</v>
      </c>
      <c r="G409" s="204"/>
      <c r="H409" s="207">
        <v>31.277</v>
      </c>
      <c r="I409" s="208"/>
      <c r="J409" s="204"/>
      <c r="K409" s="204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152</v>
      </c>
      <c r="AU409" s="213" t="s">
        <v>136</v>
      </c>
      <c r="AV409" s="13" t="s">
        <v>83</v>
      </c>
      <c r="AW409" s="13" t="s">
        <v>30</v>
      </c>
      <c r="AX409" s="13" t="s">
        <v>73</v>
      </c>
      <c r="AY409" s="213" t="s">
        <v>135</v>
      </c>
    </row>
    <row r="410" spans="2:51" s="13" customFormat="1" ht="10.2">
      <c r="B410" s="203"/>
      <c r="C410" s="204"/>
      <c r="D410" s="198" t="s">
        <v>152</v>
      </c>
      <c r="E410" s="205" t="s">
        <v>1</v>
      </c>
      <c r="F410" s="206" t="s">
        <v>570</v>
      </c>
      <c r="G410" s="204"/>
      <c r="H410" s="207">
        <v>270.37</v>
      </c>
      <c r="I410" s="208"/>
      <c r="J410" s="204"/>
      <c r="K410" s="204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152</v>
      </c>
      <c r="AU410" s="213" t="s">
        <v>136</v>
      </c>
      <c r="AV410" s="13" t="s">
        <v>83</v>
      </c>
      <c r="AW410" s="13" t="s">
        <v>30</v>
      </c>
      <c r="AX410" s="13" t="s">
        <v>73</v>
      </c>
      <c r="AY410" s="213" t="s">
        <v>135</v>
      </c>
    </row>
    <row r="411" spans="2:51" s="13" customFormat="1" ht="10.2">
      <c r="B411" s="203"/>
      <c r="C411" s="204"/>
      <c r="D411" s="198" t="s">
        <v>152</v>
      </c>
      <c r="E411" s="205" t="s">
        <v>1</v>
      </c>
      <c r="F411" s="206" t="s">
        <v>571</v>
      </c>
      <c r="G411" s="204"/>
      <c r="H411" s="207">
        <v>48.449</v>
      </c>
      <c r="I411" s="208"/>
      <c r="J411" s="204"/>
      <c r="K411" s="204"/>
      <c r="L411" s="209"/>
      <c r="M411" s="210"/>
      <c r="N411" s="211"/>
      <c r="O411" s="211"/>
      <c r="P411" s="211"/>
      <c r="Q411" s="211"/>
      <c r="R411" s="211"/>
      <c r="S411" s="211"/>
      <c r="T411" s="212"/>
      <c r="AT411" s="213" t="s">
        <v>152</v>
      </c>
      <c r="AU411" s="213" t="s">
        <v>136</v>
      </c>
      <c r="AV411" s="13" t="s">
        <v>83</v>
      </c>
      <c r="AW411" s="13" t="s">
        <v>30</v>
      </c>
      <c r="AX411" s="13" t="s">
        <v>73</v>
      </c>
      <c r="AY411" s="213" t="s">
        <v>135</v>
      </c>
    </row>
    <row r="412" spans="2:51" s="14" customFormat="1" ht="10.2">
      <c r="B412" s="214"/>
      <c r="C412" s="215"/>
      <c r="D412" s="198" t="s">
        <v>152</v>
      </c>
      <c r="E412" s="216" t="s">
        <v>1</v>
      </c>
      <c r="F412" s="217" t="s">
        <v>162</v>
      </c>
      <c r="G412" s="215"/>
      <c r="H412" s="218">
        <v>356.658</v>
      </c>
      <c r="I412" s="219"/>
      <c r="J412" s="215"/>
      <c r="K412" s="215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152</v>
      </c>
      <c r="AU412" s="224" t="s">
        <v>136</v>
      </c>
      <c r="AV412" s="14" t="s">
        <v>143</v>
      </c>
      <c r="AW412" s="14" t="s">
        <v>30</v>
      </c>
      <c r="AX412" s="14" t="s">
        <v>81</v>
      </c>
      <c r="AY412" s="224" t="s">
        <v>135</v>
      </c>
    </row>
    <row r="413" spans="1:65" s="2" customFormat="1" ht="37.8" customHeight="1">
      <c r="A413" s="36"/>
      <c r="B413" s="37"/>
      <c r="C413" s="185" t="s">
        <v>572</v>
      </c>
      <c r="D413" s="185" t="s">
        <v>138</v>
      </c>
      <c r="E413" s="186" t="s">
        <v>573</v>
      </c>
      <c r="F413" s="187" t="s">
        <v>574</v>
      </c>
      <c r="G413" s="188" t="s">
        <v>174</v>
      </c>
      <c r="H413" s="189">
        <v>84.596</v>
      </c>
      <c r="I413" s="190"/>
      <c r="J413" s="191">
        <f>ROUND(I413*H413,2)</f>
        <v>0</v>
      </c>
      <c r="K413" s="187" t="s">
        <v>142</v>
      </c>
      <c r="L413" s="41"/>
      <c r="M413" s="192" t="s">
        <v>1</v>
      </c>
      <c r="N413" s="193" t="s">
        <v>40</v>
      </c>
      <c r="O413" s="74"/>
      <c r="P413" s="194">
        <f>O413*H413</f>
        <v>0</v>
      </c>
      <c r="Q413" s="194">
        <v>0.01315</v>
      </c>
      <c r="R413" s="194">
        <f>Q413*H413</f>
        <v>1.1124374000000001</v>
      </c>
      <c r="S413" s="194">
        <v>0</v>
      </c>
      <c r="T413" s="19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6" t="s">
        <v>227</v>
      </c>
      <c r="AT413" s="196" t="s">
        <v>138</v>
      </c>
      <c r="AU413" s="196" t="s">
        <v>136</v>
      </c>
      <c r="AY413" s="19" t="s">
        <v>135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19" t="s">
        <v>143</v>
      </c>
      <c r="BK413" s="197">
        <f>ROUND(I413*H413,2)</f>
        <v>0</v>
      </c>
      <c r="BL413" s="19" t="s">
        <v>227</v>
      </c>
      <c r="BM413" s="196" t="s">
        <v>575</v>
      </c>
    </row>
    <row r="414" spans="2:51" s="13" customFormat="1" ht="10.2">
      <c r="B414" s="203"/>
      <c r="C414" s="204"/>
      <c r="D414" s="198" t="s">
        <v>152</v>
      </c>
      <c r="E414" s="205" t="s">
        <v>1</v>
      </c>
      <c r="F414" s="206" t="s">
        <v>576</v>
      </c>
      <c r="G414" s="204"/>
      <c r="H414" s="207">
        <v>1.832</v>
      </c>
      <c r="I414" s="208"/>
      <c r="J414" s="204"/>
      <c r="K414" s="204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152</v>
      </c>
      <c r="AU414" s="213" t="s">
        <v>136</v>
      </c>
      <c r="AV414" s="13" t="s">
        <v>83</v>
      </c>
      <c r="AW414" s="13" t="s">
        <v>30</v>
      </c>
      <c r="AX414" s="13" t="s">
        <v>73</v>
      </c>
      <c r="AY414" s="213" t="s">
        <v>135</v>
      </c>
    </row>
    <row r="415" spans="2:51" s="13" customFormat="1" ht="10.2">
      <c r="B415" s="203"/>
      <c r="C415" s="204"/>
      <c r="D415" s="198" t="s">
        <v>152</v>
      </c>
      <c r="E415" s="205" t="s">
        <v>1</v>
      </c>
      <c r="F415" s="206" t="s">
        <v>577</v>
      </c>
      <c r="G415" s="204"/>
      <c r="H415" s="207">
        <v>1.605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152</v>
      </c>
      <c r="AU415" s="213" t="s">
        <v>136</v>
      </c>
      <c r="AV415" s="13" t="s">
        <v>83</v>
      </c>
      <c r="AW415" s="13" t="s">
        <v>30</v>
      </c>
      <c r="AX415" s="13" t="s">
        <v>73</v>
      </c>
      <c r="AY415" s="213" t="s">
        <v>135</v>
      </c>
    </row>
    <row r="416" spans="2:51" s="13" customFormat="1" ht="10.2">
      <c r="B416" s="203"/>
      <c r="C416" s="204"/>
      <c r="D416" s="198" t="s">
        <v>152</v>
      </c>
      <c r="E416" s="205" t="s">
        <v>1</v>
      </c>
      <c r="F416" s="206" t="s">
        <v>577</v>
      </c>
      <c r="G416" s="204"/>
      <c r="H416" s="207">
        <v>1.605</v>
      </c>
      <c r="I416" s="208"/>
      <c r="J416" s="204"/>
      <c r="K416" s="204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152</v>
      </c>
      <c r="AU416" s="213" t="s">
        <v>136</v>
      </c>
      <c r="AV416" s="13" t="s">
        <v>83</v>
      </c>
      <c r="AW416" s="13" t="s">
        <v>30</v>
      </c>
      <c r="AX416" s="13" t="s">
        <v>73</v>
      </c>
      <c r="AY416" s="213" t="s">
        <v>135</v>
      </c>
    </row>
    <row r="417" spans="2:51" s="13" customFormat="1" ht="10.2">
      <c r="B417" s="203"/>
      <c r="C417" s="204"/>
      <c r="D417" s="198" t="s">
        <v>152</v>
      </c>
      <c r="E417" s="205" t="s">
        <v>1</v>
      </c>
      <c r="F417" s="206" t="s">
        <v>578</v>
      </c>
      <c r="G417" s="204"/>
      <c r="H417" s="207">
        <v>1.391</v>
      </c>
      <c r="I417" s="208"/>
      <c r="J417" s="204"/>
      <c r="K417" s="204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152</v>
      </c>
      <c r="AU417" s="213" t="s">
        <v>136</v>
      </c>
      <c r="AV417" s="13" t="s">
        <v>83</v>
      </c>
      <c r="AW417" s="13" t="s">
        <v>30</v>
      </c>
      <c r="AX417" s="13" t="s">
        <v>73</v>
      </c>
      <c r="AY417" s="213" t="s">
        <v>135</v>
      </c>
    </row>
    <row r="418" spans="2:51" s="16" customFormat="1" ht="10.2">
      <c r="B418" s="245"/>
      <c r="C418" s="246"/>
      <c r="D418" s="198" t="s">
        <v>152</v>
      </c>
      <c r="E418" s="247" t="s">
        <v>1</v>
      </c>
      <c r="F418" s="248" t="s">
        <v>579</v>
      </c>
      <c r="G418" s="246"/>
      <c r="H418" s="249">
        <v>6.433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AT418" s="255" t="s">
        <v>152</v>
      </c>
      <c r="AU418" s="255" t="s">
        <v>136</v>
      </c>
      <c r="AV418" s="16" t="s">
        <v>136</v>
      </c>
      <c r="AW418" s="16" t="s">
        <v>30</v>
      </c>
      <c r="AX418" s="16" t="s">
        <v>73</v>
      </c>
      <c r="AY418" s="255" t="s">
        <v>135</v>
      </c>
    </row>
    <row r="419" spans="2:51" s="13" customFormat="1" ht="10.2">
      <c r="B419" s="203"/>
      <c r="C419" s="204"/>
      <c r="D419" s="198" t="s">
        <v>152</v>
      </c>
      <c r="E419" s="205" t="s">
        <v>1</v>
      </c>
      <c r="F419" s="206" t="s">
        <v>580</v>
      </c>
      <c r="G419" s="204"/>
      <c r="H419" s="207">
        <v>8.734</v>
      </c>
      <c r="I419" s="208"/>
      <c r="J419" s="204"/>
      <c r="K419" s="204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152</v>
      </c>
      <c r="AU419" s="213" t="s">
        <v>136</v>
      </c>
      <c r="AV419" s="13" t="s">
        <v>83</v>
      </c>
      <c r="AW419" s="13" t="s">
        <v>30</v>
      </c>
      <c r="AX419" s="13" t="s">
        <v>73</v>
      </c>
      <c r="AY419" s="213" t="s">
        <v>135</v>
      </c>
    </row>
    <row r="420" spans="2:51" s="13" customFormat="1" ht="10.2">
      <c r="B420" s="203"/>
      <c r="C420" s="204"/>
      <c r="D420" s="198" t="s">
        <v>152</v>
      </c>
      <c r="E420" s="205" t="s">
        <v>1</v>
      </c>
      <c r="F420" s="206" t="s">
        <v>581</v>
      </c>
      <c r="G420" s="204"/>
      <c r="H420" s="207">
        <v>7.65</v>
      </c>
      <c r="I420" s="208"/>
      <c r="J420" s="204"/>
      <c r="K420" s="204"/>
      <c r="L420" s="209"/>
      <c r="M420" s="210"/>
      <c r="N420" s="211"/>
      <c r="O420" s="211"/>
      <c r="P420" s="211"/>
      <c r="Q420" s="211"/>
      <c r="R420" s="211"/>
      <c r="S420" s="211"/>
      <c r="T420" s="212"/>
      <c r="AT420" s="213" t="s">
        <v>152</v>
      </c>
      <c r="AU420" s="213" t="s">
        <v>136</v>
      </c>
      <c r="AV420" s="13" t="s">
        <v>83</v>
      </c>
      <c r="AW420" s="13" t="s">
        <v>30</v>
      </c>
      <c r="AX420" s="13" t="s">
        <v>73</v>
      </c>
      <c r="AY420" s="213" t="s">
        <v>135</v>
      </c>
    </row>
    <row r="421" spans="2:51" s="13" customFormat="1" ht="10.2">
      <c r="B421" s="203"/>
      <c r="C421" s="204"/>
      <c r="D421" s="198" t="s">
        <v>152</v>
      </c>
      <c r="E421" s="205" t="s">
        <v>1</v>
      </c>
      <c r="F421" s="206" t="s">
        <v>581</v>
      </c>
      <c r="G421" s="204"/>
      <c r="H421" s="207">
        <v>7.65</v>
      </c>
      <c r="I421" s="208"/>
      <c r="J421" s="204"/>
      <c r="K421" s="204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152</v>
      </c>
      <c r="AU421" s="213" t="s">
        <v>136</v>
      </c>
      <c r="AV421" s="13" t="s">
        <v>83</v>
      </c>
      <c r="AW421" s="13" t="s">
        <v>30</v>
      </c>
      <c r="AX421" s="13" t="s">
        <v>73</v>
      </c>
      <c r="AY421" s="213" t="s">
        <v>135</v>
      </c>
    </row>
    <row r="422" spans="2:51" s="13" customFormat="1" ht="10.2">
      <c r="B422" s="203"/>
      <c r="C422" s="204"/>
      <c r="D422" s="198" t="s">
        <v>152</v>
      </c>
      <c r="E422" s="205" t="s">
        <v>1</v>
      </c>
      <c r="F422" s="206" t="s">
        <v>582</v>
      </c>
      <c r="G422" s="204"/>
      <c r="H422" s="207">
        <v>6.63</v>
      </c>
      <c r="I422" s="208"/>
      <c r="J422" s="204"/>
      <c r="K422" s="204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152</v>
      </c>
      <c r="AU422" s="213" t="s">
        <v>136</v>
      </c>
      <c r="AV422" s="13" t="s">
        <v>83</v>
      </c>
      <c r="AW422" s="13" t="s">
        <v>30</v>
      </c>
      <c r="AX422" s="13" t="s">
        <v>73</v>
      </c>
      <c r="AY422" s="213" t="s">
        <v>135</v>
      </c>
    </row>
    <row r="423" spans="2:51" s="16" customFormat="1" ht="10.2">
      <c r="B423" s="245"/>
      <c r="C423" s="246"/>
      <c r="D423" s="198" t="s">
        <v>152</v>
      </c>
      <c r="E423" s="247" t="s">
        <v>1</v>
      </c>
      <c r="F423" s="248" t="s">
        <v>579</v>
      </c>
      <c r="G423" s="246"/>
      <c r="H423" s="249">
        <v>30.663999999999998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AT423" s="255" t="s">
        <v>152</v>
      </c>
      <c r="AU423" s="255" t="s">
        <v>136</v>
      </c>
      <c r="AV423" s="16" t="s">
        <v>136</v>
      </c>
      <c r="AW423" s="16" t="s">
        <v>30</v>
      </c>
      <c r="AX423" s="16" t="s">
        <v>73</v>
      </c>
      <c r="AY423" s="255" t="s">
        <v>135</v>
      </c>
    </row>
    <row r="424" spans="2:51" s="13" customFormat="1" ht="10.2">
      <c r="B424" s="203"/>
      <c r="C424" s="204"/>
      <c r="D424" s="198" t="s">
        <v>152</v>
      </c>
      <c r="E424" s="205" t="s">
        <v>1</v>
      </c>
      <c r="F424" s="206" t="s">
        <v>583</v>
      </c>
      <c r="G424" s="204"/>
      <c r="H424" s="207">
        <v>13.529</v>
      </c>
      <c r="I424" s="208"/>
      <c r="J424" s="204"/>
      <c r="K424" s="204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152</v>
      </c>
      <c r="AU424" s="213" t="s">
        <v>136</v>
      </c>
      <c r="AV424" s="13" t="s">
        <v>83</v>
      </c>
      <c r="AW424" s="13" t="s">
        <v>30</v>
      </c>
      <c r="AX424" s="13" t="s">
        <v>73</v>
      </c>
      <c r="AY424" s="213" t="s">
        <v>135</v>
      </c>
    </row>
    <row r="425" spans="2:51" s="13" customFormat="1" ht="10.2">
      <c r="B425" s="203"/>
      <c r="C425" s="204"/>
      <c r="D425" s="198" t="s">
        <v>152</v>
      </c>
      <c r="E425" s="205" t="s">
        <v>1</v>
      </c>
      <c r="F425" s="206" t="s">
        <v>516</v>
      </c>
      <c r="G425" s="204"/>
      <c r="H425" s="207">
        <v>11.85</v>
      </c>
      <c r="I425" s="208"/>
      <c r="J425" s="204"/>
      <c r="K425" s="204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152</v>
      </c>
      <c r="AU425" s="213" t="s">
        <v>136</v>
      </c>
      <c r="AV425" s="13" t="s">
        <v>83</v>
      </c>
      <c r="AW425" s="13" t="s">
        <v>30</v>
      </c>
      <c r="AX425" s="13" t="s">
        <v>73</v>
      </c>
      <c r="AY425" s="213" t="s">
        <v>135</v>
      </c>
    </row>
    <row r="426" spans="2:51" s="13" customFormat="1" ht="10.2">
      <c r="B426" s="203"/>
      <c r="C426" s="204"/>
      <c r="D426" s="198" t="s">
        <v>152</v>
      </c>
      <c r="E426" s="205" t="s">
        <v>1</v>
      </c>
      <c r="F426" s="206" t="s">
        <v>516</v>
      </c>
      <c r="G426" s="204"/>
      <c r="H426" s="207">
        <v>11.85</v>
      </c>
      <c r="I426" s="208"/>
      <c r="J426" s="204"/>
      <c r="K426" s="204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152</v>
      </c>
      <c r="AU426" s="213" t="s">
        <v>136</v>
      </c>
      <c r="AV426" s="13" t="s">
        <v>83</v>
      </c>
      <c r="AW426" s="13" t="s">
        <v>30</v>
      </c>
      <c r="AX426" s="13" t="s">
        <v>73</v>
      </c>
      <c r="AY426" s="213" t="s">
        <v>135</v>
      </c>
    </row>
    <row r="427" spans="2:51" s="13" customFormat="1" ht="10.2">
      <c r="B427" s="203"/>
      <c r="C427" s="204"/>
      <c r="D427" s="198" t="s">
        <v>152</v>
      </c>
      <c r="E427" s="205" t="s">
        <v>1</v>
      </c>
      <c r="F427" s="206" t="s">
        <v>517</v>
      </c>
      <c r="G427" s="204"/>
      <c r="H427" s="207">
        <v>10.27</v>
      </c>
      <c r="I427" s="208"/>
      <c r="J427" s="204"/>
      <c r="K427" s="204"/>
      <c r="L427" s="209"/>
      <c r="M427" s="210"/>
      <c r="N427" s="211"/>
      <c r="O427" s="211"/>
      <c r="P427" s="211"/>
      <c r="Q427" s="211"/>
      <c r="R427" s="211"/>
      <c r="S427" s="211"/>
      <c r="T427" s="212"/>
      <c r="AT427" s="213" t="s">
        <v>152</v>
      </c>
      <c r="AU427" s="213" t="s">
        <v>136</v>
      </c>
      <c r="AV427" s="13" t="s">
        <v>83</v>
      </c>
      <c r="AW427" s="13" t="s">
        <v>30</v>
      </c>
      <c r="AX427" s="13" t="s">
        <v>73</v>
      </c>
      <c r="AY427" s="213" t="s">
        <v>135</v>
      </c>
    </row>
    <row r="428" spans="2:51" s="16" customFormat="1" ht="10.2">
      <c r="B428" s="245"/>
      <c r="C428" s="246"/>
      <c r="D428" s="198" t="s">
        <v>152</v>
      </c>
      <c r="E428" s="247" t="s">
        <v>1</v>
      </c>
      <c r="F428" s="248" t="s">
        <v>579</v>
      </c>
      <c r="G428" s="246"/>
      <c r="H428" s="249">
        <v>47.498999999999995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AT428" s="255" t="s">
        <v>152</v>
      </c>
      <c r="AU428" s="255" t="s">
        <v>136</v>
      </c>
      <c r="AV428" s="16" t="s">
        <v>136</v>
      </c>
      <c r="AW428" s="16" t="s">
        <v>30</v>
      </c>
      <c r="AX428" s="16" t="s">
        <v>73</v>
      </c>
      <c r="AY428" s="255" t="s">
        <v>135</v>
      </c>
    </row>
    <row r="429" spans="2:51" s="14" customFormat="1" ht="10.2">
      <c r="B429" s="214"/>
      <c r="C429" s="215"/>
      <c r="D429" s="198" t="s">
        <v>152</v>
      </c>
      <c r="E429" s="216" t="s">
        <v>1</v>
      </c>
      <c r="F429" s="217" t="s">
        <v>162</v>
      </c>
      <c r="G429" s="215"/>
      <c r="H429" s="218">
        <v>84.596</v>
      </c>
      <c r="I429" s="219"/>
      <c r="J429" s="215"/>
      <c r="K429" s="215"/>
      <c r="L429" s="220"/>
      <c r="M429" s="221"/>
      <c r="N429" s="222"/>
      <c r="O429" s="222"/>
      <c r="P429" s="222"/>
      <c r="Q429" s="222"/>
      <c r="R429" s="222"/>
      <c r="S429" s="222"/>
      <c r="T429" s="223"/>
      <c r="AT429" s="224" t="s">
        <v>152</v>
      </c>
      <c r="AU429" s="224" t="s">
        <v>136</v>
      </c>
      <c r="AV429" s="14" t="s">
        <v>143</v>
      </c>
      <c r="AW429" s="14" t="s">
        <v>30</v>
      </c>
      <c r="AX429" s="14" t="s">
        <v>81</v>
      </c>
      <c r="AY429" s="224" t="s">
        <v>135</v>
      </c>
    </row>
    <row r="430" spans="1:65" s="2" customFormat="1" ht="24.15" customHeight="1">
      <c r="A430" s="36"/>
      <c r="B430" s="37"/>
      <c r="C430" s="185" t="s">
        <v>584</v>
      </c>
      <c r="D430" s="185" t="s">
        <v>138</v>
      </c>
      <c r="E430" s="186" t="s">
        <v>585</v>
      </c>
      <c r="F430" s="187" t="s">
        <v>586</v>
      </c>
      <c r="G430" s="188" t="s">
        <v>174</v>
      </c>
      <c r="H430" s="189">
        <v>265.069</v>
      </c>
      <c r="I430" s="190"/>
      <c r="J430" s="191">
        <f>ROUND(I430*H430,2)</f>
        <v>0</v>
      </c>
      <c r="K430" s="187" t="s">
        <v>142</v>
      </c>
      <c r="L430" s="41"/>
      <c r="M430" s="192" t="s">
        <v>1</v>
      </c>
      <c r="N430" s="193" t="s">
        <v>40</v>
      </c>
      <c r="O430" s="74"/>
      <c r="P430" s="194">
        <f>O430*H430</f>
        <v>0</v>
      </c>
      <c r="Q430" s="194">
        <v>0.00036</v>
      </c>
      <c r="R430" s="194">
        <f>Q430*H430</f>
        <v>0.09542484000000001</v>
      </c>
      <c r="S430" s="194">
        <v>0</v>
      </c>
      <c r="T430" s="19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6" t="s">
        <v>227</v>
      </c>
      <c r="AT430" s="196" t="s">
        <v>138</v>
      </c>
      <c r="AU430" s="196" t="s">
        <v>136</v>
      </c>
      <c r="AY430" s="19" t="s">
        <v>135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19" t="s">
        <v>143</v>
      </c>
      <c r="BK430" s="197">
        <f>ROUND(I430*H430,2)</f>
        <v>0</v>
      </c>
      <c r="BL430" s="19" t="s">
        <v>227</v>
      </c>
      <c r="BM430" s="196" t="s">
        <v>587</v>
      </c>
    </row>
    <row r="431" spans="1:65" s="2" customFormat="1" ht="24.15" customHeight="1">
      <c r="A431" s="36"/>
      <c r="B431" s="37"/>
      <c r="C431" s="185" t="s">
        <v>588</v>
      </c>
      <c r="D431" s="185" t="s">
        <v>138</v>
      </c>
      <c r="E431" s="186" t="s">
        <v>589</v>
      </c>
      <c r="F431" s="187" t="s">
        <v>590</v>
      </c>
      <c r="G431" s="188" t="s">
        <v>185</v>
      </c>
      <c r="H431" s="189">
        <v>18.619</v>
      </c>
      <c r="I431" s="190"/>
      <c r="J431" s="191">
        <f>ROUND(I431*H431,2)</f>
        <v>0</v>
      </c>
      <c r="K431" s="187" t="s">
        <v>142</v>
      </c>
      <c r="L431" s="41"/>
      <c r="M431" s="192" t="s">
        <v>1</v>
      </c>
      <c r="N431" s="193" t="s">
        <v>40</v>
      </c>
      <c r="O431" s="74"/>
      <c r="P431" s="194">
        <f>O431*H431</f>
        <v>0</v>
      </c>
      <c r="Q431" s="194">
        <v>0</v>
      </c>
      <c r="R431" s="194">
        <f>Q431*H431</f>
        <v>0</v>
      </c>
      <c r="S431" s="194">
        <v>0</v>
      </c>
      <c r="T431" s="19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6" t="s">
        <v>227</v>
      </c>
      <c r="AT431" s="196" t="s">
        <v>138</v>
      </c>
      <c r="AU431" s="196" t="s">
        <v>136</v>
      </c>
      <c r="AY431" s="19" t="s">
        <v>135</v>
      </c>
      <c r="BE431" s="197">
        <f>IF(N431="základní",J431,0)</f>
        <v>0</v>
      </c>
      <c r="BF431" s="197">
        <f>IF(N431="snížená",J431,0)</f>
        <v>0</v>
      </c>
      <c r="BG431" s="197">
        <f>IF(N431="zákl. přenesená",J431,0)</f>
        <v>0</v>
      </c>
      <c r="BH431" s="197">
        <f>IF(N431="sníž. přenesená",J431,0)</f>
        <v>0</v>
      </c>
      <c r="BI431" s="197">
        <f>IF(N431="nulová",J431,0)</f>
        <v>0</v>
      </c>
      <c r="BJ431" s="19" t="s">
        <v>143</v>
      </c>
      <c r="BK431" s="197">
        <f>ROUND(I431*H431,2)</f>
        <v>0</v>
      </c>
      <c r="BL431" s="19" t="s">
        <v>227</v>
      </c>
      <c r="BM431" s="196" t="s">
        <v>591</v>
      </c>
    </row>
    <row r="432" spans="2:63" s="17" customFormat="1" ht="20.85" customHeight="1">
      <c r="B432" s="256"/>
      <c r="C432" s="257"/>
      <c r="D432" s="258" t="s">
        <v>72</v>
      </c>
      <c r="E432" s="258" t="s">
        <v>592</v>
      </c>
      <c r="F432" s="258" t="s">
        <v>593</v>
      </c>
      <c r="G432" s="257"/>
      <c r="H432" s="257"/>
      <c r="I432" s="259"/>
      <c r="J432" s="260">
        <f>BK432</f>
        <v>0</v>
      </c>
      <c r="K432" s="257"/>
      <c r="L432" s="261"/>
      <c r="M432" s="262"/>
      <c r="N432" s="263"/>
      <c r="O432" s="263"/>
      <c r="P432" s="264">
        <f>SUM(P433:P451)</f>
        <v>0</v>
      </c>
      <c r="Q432" s="263"/>
      <c r="R432" s="264">
        <f>SUM(R433:R451)</f>
        <v>10.376355000000002</v>
      </c>
      <c r="S432" s="263"/>
      <c r="T432" s="265">
        <f>SUM(T433:T451)</f>
        <v>1.50381</v>
      </c>
      <c r="AR432" s="266" t="s">
        <v>83</v>
      </c>
      <c r="AT432" s="267" t="s">
        <v>72</v>
      </c>
      <c r="AU432" s="267" t="s">
        <v>136</v>
      </c>
      <c r="AY432" s="266" t="s">
        <v>135</v>
      </c>
      <c r="BK432" s="268">
        <f>SUM(BK433:BK451)</f>
        <v>0</v>
      </c>
    </row>
    <row r="433" spans="1:65" s="2" customFormat="1" ht="14.4" customHeight="1">
      <c r="A433" s="36"/>
      <c r="B433" s="37"/>
      <c r="C433" s="185" t="s">
        <v>594</v>
      </c>
      <c r="D433" s="185" t="s">
        <v>138</v>
      </c>
      <c r="E433" s="186" t="s">
        <v>595</v>
      </c>
      <c r="F433" s="187" t="s">
        <v>596</v>
      </c>
      <c r="G433" s="188" t="s">
        <v>238</v>
      </c>
      <c r="H433" s="189">
        <v>48</v>
      </c>
      <c r="I433" s="190"/>
      <c r="J433" s="191">
        <f>ROUND(I433*H433,2)</f>
        <v>0</v>
      </c>
      <c r="K433" s="187" t="s">
        <v>142</v>
      </c>
      <c r="L433" s="41"/>
      <c r="M433" s="192" t="s">
        <v>1</v>
      </c>
      <c r="N433" s="193" t="s">
        <v>40</v>
      </c>
      <c r="O433" s="74"/>
      <c r="P433" s="194">
        <f>O433*H433</f>
        <v>0</v>
      </c>
      <c r="Q433" s="194">
        <v>0</v>
      </c>
      <c r="R433" s="194">
        <f>Q433*H433</f>
        <v>0</v>
      </c>
      <c r="S433" s="194">
        <v>0.00067</v>
      </c>
      <c r="T433" s="195">
        <f>S433*H433</f>
        <v>0.03216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6" t="s">
        <v>227</v>
      </c>
      <c r="AT433" s="196" t="s">
        <v>138</v>
      </c>
      <c r="AU433" s="196" t="s">
        <v>143</v>
      </c>
      <c r="AY433" s="19" t="s">
        <v>135</v>
      </c>
      <c r="BE433" s="197">
        <f>IF(N433="základní",J433,0)</f>
        <v>0</v>
      </c>
      <c r="BF433" s="197">
        <f>IF(N433="snížená",J433,0)</f>
        <v>0</v>
      </c>
      <c r="BG433" s="197">
        <f>IF(N433="zákl. přenesená",J433,0)</f>
        <v>0</v>
      </c>
      <c r="BH433" s="197">
        <f>IF(N433="sníž. přenesená",J433,0)</f>
        <v>0</v>
      </c>
      <c r="BI433" s="197">
        <f>IF(N433="nulová",J433,0)</f>
        <v>0</v>
      </c>
      <c r="BJ433" s="19" t="s">
        <v>143</v>
      </c>
      <c r="BK433" s="197">
        <f>ROUND(I433*H433,2)</f>
        <v>0</v>
      </c>
      <c r="BL433" s="19" t="s">
        <v>227</v>
      </c>
      <c r="BM433" s="196" t="s">
        <v>597</v>
      </c>
    </row>
    <row r="434" spans="2:51" s="13" customFormat="1" ht="10.2">
      <c r="B434" s="203"/>
      <c r="C434" s="204"/>
      <c r="D434" s="198" t="s">
        <v>152</v>
      </c>
      <c r="E434" s="205" t="s">
        <v>1</v>
      </c>
      <c r="F434" s="206" t="s">
        <v>598</v>
      </c>
      <c r="G434" s="204"/>
      <c r="H434" s="207">
        <v>48</v>
      </c>
      <c r="I434" s="208"/>
      <c r="J434" s="204"/>
      <c r="K434" s="204"/>
      <c r="L434" s="209"/>
      <c r="M434" s="210"/>
      <c r="N434" s="211"/>
      <c r="O434" s="211"/>
      <c r="P434" s="211"/>
      <c r="Q434" s="211"/>
      <c r="R434" s="211"/>
      <c r="S434" s="211"/>
      <c r="T434" s="212"/>
      <c r="AT434" s="213" t="s">
        <v>152</v>
      </c>
      <c r="AU434" s="213" t="s">
        <v>143</v>
      </c>
      <c r="AV434" s="13" t="s">
        <v>83</v>
      </c>
      <c r="AW434" s="13" t="s">
        <v>30</v>
      </c>
      <c r="AX434" s="13" t="s">
        <v>81</v>
      </c>
      <c r="AY434" s="213" t="s">
        <v>135</v>
      </c>
    </row>
    <row r="435" spans="1:65" s="2" customFormat="1" ht="24.15" customHeight="1">
      <c r="A435" s="36"/>
      <c r="B435" s="37"/>
      <c r="C435" s="185" t="s">
        <v>599</v>
      </c>
      <c r="D435" s="185" t="s">
        <v>138</v>
      </c>
      <c r="E435" s="186" t="s">
        <v>600</v>
      </c>
      <c r="F435" s="187" t="s">
        <v>601</v>
      </c>
      <c r="G435" s="188" t="s">
        <v>238</v>
      </c>
      <c r="H435" s="189">
        <v>272</v>
      </c>
      <c r="I435" s="190"/>
      <c r="J435" s="191">
        <f aca="true" t="shared" si="0" ref="J435:J441">ROUND(I435*H435,2)</f>
        <v>0</v>
      </c>
      <c r="K435" s="187" t="s">
        <v>142</v>
      </c>
      <c r="L435" s="41"/>
      <c r="M435" s="192" t="s">
        <v>1</v>
      </c>
      <c r="N435" s="193" t="s">
        <v>40</v>
      </c>
      <c r="O435" s="74"/>
      <c r="P435" s="194">
        <f aca="true" t="shared" si="1" ref="P435:P441">O435*H435</f>
        <v>0</v>
      </c>
      <c r="Q435" s="194">
        <v>0</v>
      </c>
      <c r="R435" s="194">
        <f aca="true" t="shared" si="2" ref="R435:R441">Q435*H435</f>
        <v>0</v>
      </c>
      <c r="S435" s="194">
        <v>0.00177</v>
      </c>
      <c r="T435" s="195">
        <f aca="true" t="shared" si="3" ref="T435:T441">S435*H435</f>
        <v>0.48144000000000003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6" t="s">
        <v>227</v>
      </c>
      <c r="AT435" s="196" t="s">
        <v>138</v>
      </c>
      <c r="AU435" s="196" t="s">
        <v>143</v>
      </c>
      <c r="AY435" s="19" t="s">
        <v>135</v>
      </c>
      <c r="BE435" s="197">
        <f aca="true" t="shared" si="4" ref="BE435:BE441">IF(N435="základní",J435,0)</f>
        <v>0</v>
      </c>
      <c r="BF435" s="197">
        <f aca="true" t="shared" si="5" ref="BF435:BF441">IF(N435="snížená",J435,0)</f>
        <v>0</v>
      </c>
      <c r="BG435" s="197">
        <f aca="true" t="shared" si="6" ref="BG435:BG441">IF(N435="zákl. přenesená",J435,0)</f>
        <v>0</v>
      </c>
      <c r="BH435" s="197">
        <f aca="true" t="shared" si="7" ref="BH435:BH441">IF(N435="sníž. přenesená",J435,0)</f>
        <v>0</v>
      </c>
      <c r="BI435" s="197">
        <f aca="true" t="shared" si="8" ref="BI435:BI441">IF(N435="nulová",J435,0)</f>
        <v>0</v>
      </c>
      <c r="BJ435" s="19" t="s">
        <v>143</v>
      </c>
      <c r="BK435" s="197">
        <f aca="true" t="shared" si="9" ref="BK435:BK441">ROUND(I435*H435,2)</f>
        <v>0</v>
      </c>
      <c r="BL435" s="19" t="s">
        <v>227</v>
      </c>
      <c r="BM435" s="196" t="s">
        <v>602</v>
      </c>
    </row>
    <row r="436" spans="1:65" s="2" customFormat="1" ht="14.4" customHeight="1">
      <c r="A436" s="36"/>
      <c r="B436" s="37"/>
      <c r="C436" s="185" t="s">
        <v>603</v>
      </c>
      <c r="D436" s="185" t="s">
        <v>138</v>
      </c>
      <c r="E436" s="186" t="s">
        <v>604</v>
      </c>
      <c r="F436" s="187" t="s">
        <v>605</v>
      </c>
      <c r="G436" s="188" t="s">
        <v>165</v>
      </c>
      <c r="H436" s="189">
        <v>25</v>
      </c>
      <c r="I436" s="190"/>
      <c r="J436" s="191">
        <f t="shared" si="0"/>
        <v>0</v>
      </c>
      <c r="K436" s="187" t="s">
        <v>142</v>
      </c>
      <c r="L436" s="41"/>
      <c r="M436" s="192" t="s">
        <v>1</v>
      </c>
      <c r="N436" s="193" t="s">
        <v>40</v>
      </c>
      <c r="O436" s="74"/>
      <c r="P436" s="194">
        <f t="shared" si="1"/>
        <v>0</v>
      </c>
      <c r="Q436" s="194">
        <v>0</v>
      </c>
      <c r="R436" s="194">
        <f t="shared" si="2"/>
        <v>0</v>
      </c>
      <c r="S436" s="194">
        <v>0.00906</v>
      </c>
      <c r="T436" s="195">
        <f t="shared" si="3"/>
        <v>0.2265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6" t="s">
        <v>227</v>
      </c>
      <c r="AT436" s="196" t="s">
        <v>138</v>
      </c>
      <c r="AU436" s="196" t="s">
        <v>143</v>
      </c>
      <c r="AY436" s="19" t="s">
        <v>135</v>
      </c>
      <c r="BE436" s="197">
        <f t="shared" si="4"/>
        <v>0</v>
      </c>
      <c r="BF436" s="197">
        <f t="shared" si="5"/>
        <v>0</v>
      </c>
      <c r="BG436" s="197">
        <f t="shared" si="6"/>
        <v>0</v>
      </c>
      <c r="BH436" s="197">
        <f t="shared" si="7"/>
        <v>0</v>
      </c>
      <c r="BI436" s="197">
        <f t="shared" si="8"/>
        <v>0</v>
      </c>
      <c r="BJ436" s="19" t="s">
        <v>143</v>
      </c>
      <c r="BK436" s="197">
        <f t="shared" si="9"/>
        <v>0</v>
      </c>
      <c r="BL436" s="19" t="s">
        <v>227</v>
      </c>
      <c r="BM436" s="196" t="s">
        <v>606</v>
      </c>
    </row>
    <row r="437" spans="1:65" s="2" customFormat="1" ht="24.15" customHeight="1">
      <c r="A437" s="36"/>
      <c r="B437" s="37"/>
      <c r="C437" s="185" t="s">
        <v>607</v>
      </c>
      <c r="D437" s="185" t="s">
        <v>138</v>
      </c>
      <c r="E437" s="186" t="s">
        <v>608</v>
      </c>
      <c r="F437" s="187" t="s">
        <v>609</v>
      </c>
      <c r="G437" s="188" t="s">
        <v>238</v>
      </c>
      <c r="H437" s="189">
        <v>25</v>
      </c>
      <c r="I437" s="190"/>
      <c r="J437" s="191">
        <f t="shared" si="0"/>
        <v>0</v>
      </c>
      <c r="K437" s="187" t="s">
        <v>142</v>
      </c>
      <c r="L437" s="41"/>
      <c r="M437" s="192" t="s">
        <v>1</v>
      </c>
      <c r="N437" s="193" t="s">
        <v>40</v>
      </c>
      <c r="O437" s="74"/>
      <c r="P437" s="194">
        <f t="shared" si="1"/>
        <v>0</v>
      </c>
      <c r="Q437" s="194">
        <v>0</v>
      </c>
      <c r="R437" s="194">
        <f t="shared" si="2"/>
        <v>0</v>
      </c>
      <c r="S437" s="194">
        <v>0.00191</v>
      </c>
      <c r="T437" s="195">
        <f t="shared" si="3"/>
        <v>0.04775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6" t="s">
        <v>227</v>
      </c>
      <c r="AT437" s="196" t="s">
        <v>138</v>
      </c>
      <c r="AU437" s="196" t="s">
        <v>143</v>
      </c>
      <c r="AY437" s="19" t="s">
        <v>135</v>
      </c>
      <c r="BE437" s="197">
        <f t="shared" si="4"/>
        <v>0</v>
      </c>
      <c r="BF437" s="197">
        <f t="shared" si="5"/>
        <v>0</v>
      </c>
      <c r="BG437" s="197">
        <f t="shared" si="6"/>
        <v>0</v>
      </c>
      <c r="BH437" s="197">
        <f t="shared" si="7"/>
        <v>0</v>
      </c>
      <c r="BI437" s="197">
        <f t="shared" si="8"/>
        <v>0</v>
      </c>
      <c r="BJ437" s="19" t="s">
        <v>143</v>
      </c>
      <c r="BK437" s="197">
        <f t="shared" si="9"/>
        <v>0</v>
      </c>
      <c r="BL437" s="19" t="s">
        <v>227</v>
      </c>
      <c r="BM437" s="196" t="s">
        <v>610</v>
      </c>
    </row>
    <row r="438" spans="1:65" s="2" customFormat="1" ht="14.4" customHeight="1">
      <c r="A438" s="36"/>
      <c r="B438" s="37"/>
      <c r="C438" s="185" t="s">
        <v>611</v>
      </c>
      <c r="D438" s="185" t="s">
        <v>138</v>
      </c>
      <c r="E438" s="186" t="s">
        <v>612</v>
      </c>
      <c r="F438" s="187" t="s">
        <v>613</v>
      </c>
      <c r="G438" s="188" t="s">
        <v>174</v>
      </c>
      <c r="H438" s="189">
        <v>1.5</v>
      </c>
      <c r="I438" s="190"/>
      <c r="J438" s="191">
        <f t="shared" si="0"/>
        <v>0</v>
      </c>
      <c r="K438" s="187" t="s">
        <v>142</v>
      </c>
      <c r="L438" s="41"/>
      <c r="M438" s="192" t="s">
        <v>1</v>
      </c>
      <c r="N438" s="193" t="s">
        <v>40</v>
      </c>
      <c r="O438" s="74"/>
      <c r="P438" s="194">
        <f t="shared" si="1"/>
        <v>0</v>
      </c>
      <c r="Q438" s="194">
        <v>0</v>
      </c>
      <c r="R438" s="194">
        <f t="shared" si="2"/>
        <v>0</v>
      </c>
      <c r="S438" s="194">
        <v>0.00584</v>
      </c>
      <c r="T438" s="195">
        <f t="shared" si="3"/>
        <v>0.00876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6" t="s">
        <v>227</v>
      </c>
      <c r="AT438" s="196" t="s">
        <v>138</v>
      </c>
      <c r="AU438" s="196" t="s">
        <v>143</v>
      </c>
      <c r="AY438" s="19" t="s">
        <v>135</v>
      </c>
      <c r="BE438" s="197">
        <f t="shared" si="4"/>
        <v>0</v>
      </c>
      <c r="BF438" s="197">
        <f t="shared" si="5"/>
        <v>0</v>
      </c>
      <c r="BG438" s="197">
        <f t="shared" si="6"/>
        <v>0</v>
      </c>
      <c r="BH438" s="197">
        <f t="shared" si="7"/>
        <v>0</v>
      </c>
      <c r="BI438" s="197">
        <f t="shared" si="8"/>
        <v>0</v>
      </c>
      <c r="BJ438" s="19" t="s">
        <v>143</v>
      </c>
      <c r="BK438" s="197">
        <f t="shared" si="9"/>
        <v>0</v>
      </c>
      <c r="BL438" s="19" t="s">
        <v>227</v>
      </c>
      <c r="BM438" s="196" t="s">
        <v>614</v>
      </c>
    </row>
    <row r="439" spans="1:65" s="2" customFormat="1" ht="14.4" customHeight="1">
      <c r="A439" s="36"/>
      <c r="B439" s="37"/>
      <c r="C439" s="185" t="s">
        <v>615</v>
      </c>
      <c r="D439" s="185" t="s">
        <v>138</v>
      </c>
      <c r="E439" s="186" t="s">
        <v>616</v>
      </c>
      <c r="F439" s="187" t="s">
        <v>617</v>
      </c>
      <c r="G439" s="188" t="s">
        <v>238</v>
      </c>
      <c r="H439" s="189">
        <v>272</v>
      </c>
      <c r="I439" s="190"/>
      <c r="J439" s="191">
        <f t="shared" si="0"/>
        <v>0</v>
      </c>
      <c r="K439" s="187" t="s">
        <v>142</v>
      </c>
      <c r="L439" s="41"/>
      <c r="M439" s="192" t="s">
        <v>1</v>
      </c>
      <c r="N439" s="193" t="s">
        <v>40</v>
      </c>
      <c r="O439" s="74"/>
      <c r="P439" s="194">
        <f t="shared" si="1"/>
        <v>0</v>
      </c>
      <c r="Q439" s="194">
        <v>0</v>
      </c>
      <c r="R439" s="194">
        <f t="shared" si="2"/>
        <v>0</v>
      </c>
      <c r="S439" s="194">
        <v>0.0026</v>
      </c>
      <c r="T439" s="195">
        <f t="shared" si="3"/>
        <v>0.7071999999999999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6" t="s">
        <v>227</v>
      </c>
      <c r="AT439" s="196" t="s">
        <v>138</v>
      </c>
      <c r="AU439" s="196" t="s">
        <v>143</v>
      </c>
      <c r="AY439" s="19" t="s">
        <v>135</v>
      </c>
      <c r="BE439" s="197">
        <f t="shared" si="4"/>
        <v>0</v>
      </c>
      <c r="BF439" s="197">
        <f t="shared" si="5"/>
        <v>0</v>
      </c>
      <c r="BG439" s="197">
        <f t="shared" si="6"/>
        <v>0</v>
      </c>
      <c r="BH439" s="197">
        <f t="shared" si="7"/>
        <v>0</v>
      </c>
      <c r="BI439" s="197">
        <f t="shared" si="8"/>
        <v>0</v>
      </c>
      <c r="BJ439" s="19" t="s">
        <v>143</v>
      </c>
      <c r="BK439" s="197">
        <f t="shared" si="9"/>
        <v>0</v>
      </c>
      <c r="BL439" s="19" t="s">
        <v>227</v>
      </c>
      <c r="BM439" s="196" t="s">
        <v>618</v>
      </c>
    </row>
    <row r="440" spans="1:65" s="2" customFormat="1" ht="24.15" customHeight="1">
      <c r="A440" s="36"/>
      <c r="B440" s="37"/>
      <c r="C440" s="185" t="s">
        <v>619</v>
      </c>
      <c r="D440" s="185" t="s">
        <v>138</v>
      </c>
      <c r="E440" s="186" t="s">
        <v>620</v>
      </c>
      <c r="F440" s="187" t="s">
        <v>621</v>
      </c>
      <c r="G440" s="188" t="s">
        <v>174</v>
      </c>
      <c r="H440" s="189">
        <v>2290</v>
      </c>
      <c r="I440" s="190"/>
      <c r="J440" s="191">
        <f t="shared" si="0"/>
        <v>0</v>
      </c>
      <c r="K440" s="187" t="s">
        <v>142</v>
      </c>
      <c r="L440" s="41"/>
      <c r="M440" s="192" t="s">
        <v>1</v>
      </c>
      <c r="N440" s="193" t="s">
        <v>40</v>
      </c>
      <c r="O440" s="74"/>
      <c r="P440" s="194">
        <f t="shared" si="1"/>
        <v>0</v>
      </c>
      <c r="Q440" s="194">
        <v>0</v>
      </c>
      <c r="R440" s="194">
        <f t="shared" si="2"/>
        <v>0</v>
      </c>
      <c r="S440" s="194">
        <v>0</v>
      </c>
      <c r="T440" s="195">
        <f t="shared" si="3"/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6" t="s">
        <v>227</v>
      </c>
      <c r="AT440" s="196" t="s">
        <v>138</v>
      </c>
      <c r="AU440" s="196" t="s">
        <v>143</v>
      </c>
      <c r="AY440" s="19" t="s">
        <v>135</v>
      </c>
      <c r="BE440" s="197">
        <f t="shared" si="4"/>
        <v>0</v>
      </c>
      <c r="BF440" s="197">
        <f t="shared" si="5"/>
        <v>0</v>
      </c>
      <c r="BG440" s="197">
        <f t="shared" si="6"/>
        <v>0</v>
      </c>
      <c r="BH440" s="197">
        <f t="shared" si="7"/>
        <v>0</v>
      </c>
      <c r="BI440" s="197">
        <f t="shared" si="8"/>
        <v>0</v>
      </c>
      <c r="BJ440" s="19" t="s">
        <v>143</v>
      </c>
      <c r="BK440" s="197">
        <f t="shared" si="9"/>
        <v>0</v>
      </c>
      <c r="BL440" s="19" t="s">
        <v>227</v>
      </c>
      <c r="BM440" s="196" t="s">
        <v>622</v>
      </c>
    </row>
    <row r="441" spans="1:65" s="2" customFormat="1" ht="14.4" customHeight="1">
      <c r="A441" s="36"/>
      <c r="B441" s="37"/>
      <c r="C441" s="235" t="s">
        <v>623</v>
      </c>
      <c r="D441" s="235" t="s">
        <v>372</v>
      </c>
      <c r="E441" s="236" t="s">
        <v>624</v>
      </c>
      <c r="F441" s="237" t="s">
        <v>625</v>
      </c>
      <c r="G441" s="238" t="s">
        <v>174</v>
      </c>
      <c r="H441" s="239">
        <v>2290</v>
      </c>
      <c r="I441" s="240"/>
      <c r="J441" s="241">
        <f t="shared" si="0"/>
        <v>0</v>
      </c>
      <c r="K441" s="237" t="s">
        <v>142</v>
      </c>
      <c r="L441" s="242"/>
      <c r="M441" s="243" t="s">
        <v>1</v>
      </c>
      <c r="N441" s="244" t="s">
        <v>40</v>
      </c>
      <c r="O441" s="74"/>
      <c r="P441" s="194">
        <f t="shared" si="1"/>
        <v>0</v>
      </c>
      <c r="Q441" s="194">
        <v>0.00391</v>
      </c>
      <c r="R441" s="194">
        <f t="shared" si="2"/>
        <v>8.9539</v>
      </c>
      <c r="S441" s="194">
        <v>0</v>
      </c>
      <c r="T441" s="195">
        <f t="shared" si="3"/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6" t="s">
        <v>307</v>
      </c>
      <c r="AT441" s="196" t="s">
        <v>372</v>
      </c>
      <c r="AU441" s="196" t="s">
        <v>143</v>
      </c>
      <c r="AY441" s="19" t="s">
        <v>135</v>
      </c>
      <c r="BE441" s="197">
        <f t="shared" si="4"/>
        <v>0</v>
      </c>
      <c r="BF441" s="197">
        <f t="shared" si="5"/>
        <v>0</v>
      </c>
      <c r="BG441" s="197">
        <f t="shared" si="6"/>
        <v>0</v>
      </c>
      <c r="BH441" s="197">
        <f t="shared" si="7"/>
        <v>0</v>
      </c>
      <c r="BI441" s="197">
        <f t="shared" si="8"/>
        <v>0</v>
      </c>
      <c r="BJ441" s="19" t="s">
        <v>143</v>
      </c>
      <c r="BK441" s="197">
        <f t="shared" si="9"/>
        <v>0</v>
      </c>
      <c r="BL441" s="19" t="s">
        <v>227</v>
      </c>
      <c r="BM441" s="196" t="s">
        <v>626</v>
      </c>
    </row>
    <row r="442" spans="1:47" s="2" customFormat="1" ht="28.8">
      <c r="A442" s="36"/>
      <c r="B442" s="37"/>
      <c r="C442" s="38"/>
      <c r="D442" s="198" t="s">
        <v>145</v>
      </c>
      <c r="E442" s="38"/>
      <c r="F442" s="199" t="s">
        <v>627</v>
      </c>
      <c r="G442" s="38"/>
      <c r="H442" s="38"/>
      <c r="I442" s="200"/>
      <c r="J442" s="38"/>
      <c r="K442" s="38"/>
      <c r="L442" s="41"/>
      <c r="M442" s="201"/>
      <c r="N442" s="202"/>
      <c r="O442" s="74"/>
      <c r="P442" s="74"/>
      <c r="Q442" s="74"/>
      <c r="R442" s="74"/>
      <c r="S442" s="74"/>
      <c r="T442" s="75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145</v>
      </c>
      <c r="AU442" s="19" t="s">
        <v>143</v>
      </c>
    </row>
    <row r="443" spans="1:65" s="2" customFormat="1" ht="24.15" customHeight="1">
      <c r="A443" s="36"/>
      <c r="B443" s="37"/>
      <c r="C443" s="185" t="s">
        <v>628</v>
      </c>
      <c r="D443" s="185" t="s">
        <v>138</v>
      </c>
      <c r="E443" s="186" t="s">
        <v>629</v>
      </c>
      <c r="F443" s="187" t="s">
        <v>630</v>
      </c>
      <c r="G443" s="188" t="s">
        <v>185</v>
      </c>
      <c r="H443" s="189">
        <v>10.007</v>
      </c>
      <c r="I443" s="190"/>
      <c r="J443" s="191">
        <f>ROUND(I443*H443,2)</f>
        <v>0</v>
      </c>
      <c r="K443" s="187" t="s">
        <v>142</v>
      </c>
      <c r="L443" s="41"/>
      <c r="M443" s="192" t="s">
        <v>1</v>
      </c>
      <c r="N443" s="193" t="s">
        <v>40</v>
      </c>
      <c r="O443" s="74"/>
      <c r="P443" s="194">
        <f>O443*H443</f>
        <v>0</v>
      </c>
      <c r="Q443" s="194">
        <v>0</v>
      </c>
      <c r="R443" s="194">
        <f>Q443*H443</f>
        <v>0</v>
      </c>
      <c r="S443" s="194">
        <v>0</v>
      </c>
      <c r="T443" s="19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96" t="s">
        <v>227</v>
      </c>
      <c r="AT443" s="196" t="s">
        <v>138</v>
      </c>
      <c r="AU443" s="196" t="s">
        <v>143</v>
      </c>
      <c r="AY443" s="19" t="s">
        <v>135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19" t="s">
        <v>143</v>
      </c>
      <c r="BK443" s="197">
        <f>ROUND(I443*H443,2)</f>
        <v>0</v>
      </c>
      <c r="BL443" s="19" t="s">
        <v>227</v>
      </c>
      <c r="BM443" s="196" t="s">
        <v>631</v>
      </c>
    </row>
    <row r="444" spans="1:65" s="2" customFormat="1" ht="24.15" customHeight="1">
      <c r="A444" s="36"/>
      <c r="B444" s="37"/>
      <c r="C444" s="185" t="s">
        <v>632</v>
      </c>
      <c r="D444" s="185" t="s">
        <v>138</v>
      </c>
      <c r="E444" s="186" t="s">
        <v>633</v>
      </c>
      <c r="F444" s="187" t="s">
        <v>634</v>
      </c>
      <c r="G444" s="188" t="s">
        <v>238</v>
      </c>
      <c r="H444" s="189">
        <v>25</v>
      </c>
      <c r="I444" s="190"/>
      <c r="J444" s="191">
        <f>ROUND(I444*H444,2)</f>
        <v>0</v>
      </c>
      <c r="K444" s="187" t="s">
        <v>142</v>
      </c>
      <c r="L444" s="41"/>
      <c r="M444" s="192" t="s">
        <v>1</v>
      </c>
      <c r="N444" s="193" t="s">
        <v>40</v>
      </c>
      <c r="O444" s="74"/>
      <c r="P444" s="194">
        <f>O444*H444</f>
        <v>0</v>
      </c>
      <c r="Q444" s="194">
        <v>0.00653</v>
      </c>
      <c r="R444" s="194">
        <f>Q444*H444</f>
        <v>0.16325</v>
      </c>
      <c r="S444" s="194">
        <v>0</v>
      </c>
      <c r="T444" s="19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6" t="s">
        <v>227</v>
      </c>
      <c r="AT444" s="196" t="s">
        <v>138</v>
      </c>
      <c r="AU444" s="196" t="s">
        <v>143</v>
      </c>
      <c r="AY444" s="19" t="s">
        <v>135</v>
      </c>
      <c r="BE444" s="197">
        <f>IF(N444="základní",J444,0)</f>
        <v>0</v>
      </c>
      <c r="BF444" s="197">
        <f>IF(N444="snížená",J444,0)</f>
        <v>0</v>
      </c>
      <c r="BG444" s="197">
        <f>IF(N444="zákl. přenesená",J444,0)</f>
        <v>0</v>
      </c>
      <c r="BH444" s="197">
        <f>IF(N444="sníž. přenesená",J444,0)</f>
        <v>0</v>
      </c>
      <c r="BI444" s="197">
        <f>IF(N444="nulová",J444,0)</f>
        <v>0</v>
      </c>
      <c r="BJ444" s="19" t="s">
        <v>143</v>
      </c>
      <c r="BK444" s="197">
        <f>ROUND(I444*H444,2)</f>
        <v>0</v>
      </c>
      <c r="BL444" s="19" t="s">
        <v>227</v>
      </c>
      <c r="BM444" s="196" t="s">
        <v>635</v>
      </c>
    </row>
    <row r="445" spans="1:65" s="2" customFormat="1" ht="24.15" customHeight="1">
      <c r="A445" s="36"/>
      <c r="B445" s="37"/>
      <c r="C445" s="185" t="s">
        <v>636</v>
      </c>
      <c r="D445" s="185" t="s">
        <v>138</v>
      </c>
      <c r="E445" s="186" t="s">
        <v>637</v>
      </c>
      <c r="F445" s="187" t="s">
        <v>638</v>
      </c>
      <c r="G445" s="188" t="s">
        <v>238</v>
      </c>
      <c r="H445" s="189">
        <v>170</v>
      </c>
      <c r="I445" s="190"/>
      <c r="J445" s="191">
        <f>ROUND(I445*H445,2)</f>
        <v>0</v>
      </c>
      <c r="K445" s="187" t="s">
        <v>142</v>
      </c>
      <c r="L445" s="41"/>
      <c r="M445" s="192" t="s">
        <v>1</v>
      </c>
      <c r="N445" s="193" t="s">
        <v>40</v>
      </c>
      <c r="O445" s="74"/>
      <c r="P445" s="194">
        <f>O445*H445</f>
        <v>0</v>
      </c>
      <c r="Q445" s="194">
        <v>0.00217</v>
      </c>
      <c r="R445" s="194">
        <f>Q445*H445</f>
        <v>0.3689</v>
      </c>
      <c r="S445" s="194">
        <v>0</v>
      </c>
      <c r="T445" s="19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6" t="s">
        <v>143</v>
      </c>
      <c r="AT445" s="196" t="s">
        <v>138</v>
      </c>
      <c r="AU445" s="196" t="s">
        <v>143</v>
      </c>
      <c r="AY445" s="19" t="s">
        <v>135</v>
      </c>
      <c r="BE445" s="197">
        <f>IF(N445="základní",J445,0)</f>
        <v>0</v>
      </c>
      <c r="BF445" s="197">
        <f>IF(N445="snížená",J445,0)</f>
        <v>0</v>
      </c>
      <c r="BG445" s="197">
        <f>IF(N445="zákl. přenesená",J445,0)</f>
        <v>0</v>
      </c>
      <c r="BH445" s="197">
        <f>IF(N445="sníž. přenesená",J445,0)</f>
        <v>0</v>
      </c>
      <c r="BI445" s="197">
        <f>IF(N445="nulová",J445,0)</f>
        <v>0</v>
      </c>
      <c r="BJ445" s="19" t="s">
        <v>143</v>
      </c>
      <c r="BK445" s="197">
        <f>ROUND(I445*H445,2)</f>
        <v>0</v>
      </c>
      <c r="BL445" s="19" t="s">
        <v>143</v>
      </c>
      <c r="BM445" s="196" t="s">
        <v>639</v>
      </c>
    </row>
    <row r="446" spans="1:65" s="2" customFormat="1" ht="37.8" customHeight="1">
      <c r="A446" s="36"/>
      <c r="B446" s="37"/>
      <c r="C446" s="185" t="s">
        <v>640</v>
      </c>
      <c r="D446" s="185" t="s">
        <v>138</v>
      </c>
      <c r="E446" s="186" t="s">
        <v>641</v>
      </c>
      <c r="F446" s="187" t="s">
        <v>642</v>
      </c>
      <c r="G446" s="188" t="s">
        <v>174</v>
      </c>
      <c r="H446" s="189">
        <v>78.163</v>
      </c>
      <c r="I446" s="190"/>
      <c r="J446" s="191">
        <f>ROUND(I446*H446,2)</f>
        <v>0</v>
      </c>
      <c r="K446" s="187" t="s">
        <v>142</v>
      </c>
      <c r="L446" s="41"/>
      <c r="M446" s="192" t="s">
        <v>1</v>
      </c>
      <c r="N446" s="193" t="s">
        <v>40</v>
      </c>
      <c r="O446" s="74"/>
      <c r="P446" s="194">
        <f>O446*H446</f>
        <v>0</v>
      </c>
      <c r="Q446" s="194">
        <v>0</v>
      </c>
      <c r="R446" s="194">
        <f>Q446*H446</f>
        <v>0</v>
      </c>
      <c r="S446" s="194">
        <v>0</v>
      </c>
      <c r="T446" s="19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6" t="s">
        <v>227</v>
      </c>
      <c r="AT446" s="196" t="s">
        <v>138</v>
      </c>
      <c r="AU446" s="196" t="s">
        <v>143</v>
      </c>
      <c r="AY446" s="19" t="s">
        <v>135</v>
      </c>
      <c r="BE446" s="197">
        <f>IF(N446="základní",J446,0)</f>
        <v>0</v>
      </c>
      <c r="BF446" s="197">
        <f>IF(N446="snížená",J446,0)</f>
        <v>0</v>
      </c>
      <c r="BG446" s="197">
        <f>IF(N446="zákl. přenesená",J446,0)</f>
        <v>0</v>
      </c>
      <c r="BH446" s="197">
        <f>IF(N446="sníž. přenesená",J446,0)</f>
        <v>0</v>
      </c>
      <c r="BI446" s="197">
        <f>IF(N446="nulová",J446,0)</f>
        <v>0</v>
      </c>
      <c r="BJ446" s="19" t="s">
        <v>143</v>
      </c>
      <c r="BK446" s="197">
        <f>ROUND(I446*H446,2)</f>
        <v>0</v>
      </c>
      <c r="BL446" s="19" t="s">
        <v>227</v>
      </c>
      <c r="BM446" s="196" t="s">
        <v>643</v>
      </c>
    </row>
    <row r="447" spans="2:51" s="13" customFormat="1" ht="10.2">
      <c r="B447" s="203"/>
      <c r="C447" s="204"/>
      <c r="D447" s="198" t="s">
        <v>152</v>
      </c>
      <c r="E447" s="205" t="s">
        <v>1</v>
      </c>
      <c r="F447" s="206" t="s">
        <v>644</v>
      </c>
      <c r="G447" s="204"/>
      <c r="H447" s="207">
        <v>78.163</v>
      </c>
      <c r="I447" s="208"/>
      <c r="J447" s="204"/>
      <c r="K447" s="204"/>
      <c r="L447" s="209"/>
      <c r="M447" s="210"/>
      <c r="N447" s="211"/>
      <c r="O447" s="211"/>
      <c r="P447" s="211"/>
      <c r="Q447" s="211"/>
      <c r="R447" s="211"/>
      <c r="S447" s="211"/>
      <c r="T447" s="212"/>
      <c r="AT447" s="213" t="s">
        <v>152</v>
      </c>
      <c r="AU447" s="213" t="s">
        <v>143</v>
      </c>
      <c r="AV447" s="13" t="s">
        <v>83</v>
      </c>
      <c r="AW447" s="13" t="s">
        <v>30</v>
      </c>
      <c r="AX447" s="13" t="s">
        <v>81</v>
      </c>
      <c r="AY447" s="213" t="s">
        <v>135</v>
      </c>
    </row>
    <row r="448" spans="1:65" s="2" customFormat="1" ht="24.15" customHeight="1">
      <c r="A448" s="36"/>
      <c r="B448" s="37"/>
      <c r="C448" s="185" t="s">
        <v>645</v>
      </c>
      <c r="D448" s="185" t="s">
        <v>138</v>
      </c>
      <c r="E448" s="186" t="s">
        <v>646</v>
      </c>
      <c r="F448" s="187" t="s">
        <v>647</v>
      </c>
      <c r="G448" s="188" t="s">
        <v>238</v>
      </c>
      <c r="H448" s="189">
        <v>74</v>
      </c>
      <c r="I448" s="190"/>
      <c r="J448" s="191">
        <f>ROUND(I448*H448,2)</f>
        <v>0</v>
      </c>
      <c r="K448" s="187" t="s">
        <v>142</v>
      </c>
      <c r="L448" s="41"/>
      <c r="M448" s="192" t="s">
        <v>1</v>
      </c>
      <c r="N448" s="193" t="s">
        <v>40</v>
      </c>
      <c r="O448" s="74"/>
      <c r="P448" s="194">
        <f>O448*H448</f>
        <v>0</v>
      </c>
      <c r="Q448" s="194">
        <v>0.00434</v>
      </c>
      <c r="R448" s="194">
        <f>Q448*H448</f>
        <v>0.32116</v>
      </c>
      <c r="S448" s="194">
        <v>0</v>
      </c>
      <c r="T448" s="19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6" t="s">
        <v>227</v>
      </c>
      <c r="AT448" s="196" t="s">
        <v>138</v>
      </c>
      <c r="AU448" s="196" t="s">
        <v>143</v>
      </c>
      <c r="AY448" s="19" t="s">
        <v>135</v>
      </c>
      <c r="BE448" s="197">
        <f>IF(N448="základní",J448,0)</f>
        <v>0</v>
      </c>
      <c r="BF448" s="197">
        <f>IF(N448="snížená",J448,0)</f>
        <v>0</v>
      </c>
      <c r="BG448" s="197">
        <f>IF(N448="zákl. přenesená",J448,0)</f>
        <v>0</v>
      </c>
      <c r="BH448" s="197">
        <f>IF(N448="sníž. přenesená",J448,0)</f>
        <v>0</v>
      </c>
      <c r="BI448" s="197">
        <f>IF(N448="nulová",J448,0)</f>
        <v>0</v>
      </c>
      <c r="BJ448" s="19" t="s">
        <v>143</v>
      </c>
      <c r="BK448" s="197">
        <f>ROUND(I448*H448,2)</f>
        <v>0</v>
      </c>
      <c r="BL448" s="19" t="s">
        <v>227</v>
      </c>
      <c r="BM448" s="196" t="s">
        <v>648</v>
      </c>
    </row>
    <row r="449" spans="1:65" s="2" customFormat="1" ht="24.15" customHeight="1">
      <c r="A449" s="36"/>
      <c r="B449" s="37"/>
      <c r="C449" s="185" t="s">
        <v>649</v>
      </c>
      <c r="D449" s="185" t="s">
        <v>138</v>
      </c>
      <c r="E449" s="186" t="s">
        <v>650</v>
      </c>
      <c r="F449" s="187" t="s">
        <v>651</v>
      </c>
      <c r="G449" s="188" t="s">
        <v>174</v>
      </c>
      <c r="H449" s="189">
        <v>1.5</v>
      </c>
      <c r="I449" s="190"/>
      <c r="J449" s="191">
        <f>ROUND(I449*H449,2)</f>
        <v>0</v>
      </c>
      <c r="K449" s="187" t="s">
        <v>142</v>
      </c>
      <c r="L449" s="41"/>
      <c r="M449" s="192" t="s">
        <v>1</v>
      </c>
      <c r="N449" s="193" t="s">
        <v>40</v>
      </c>
      <c r="O449" s="74"/>
      <c r="P449" s="194">
        <f>O449*H449</f>
        <v>0</v>
      </c>
      <c r="Q449" s="194">
        <v>0.01079</v>
      </c>
      <c r="R449" s="194">
        <f>Q449*H449</f>
        <v>0.016184999999999998</v>
      </c>
      <c r="S449" s="194">
        <v>0</v>
      </c>
      <c r="T449" s="19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6" t="s">
        <v>227</v>
      </c>
      <c r="AT449" s="196" t="s">
        <v>138</v>
      </c>
      <c r="AU449" s="196" t="s">
        <v>143</v>
      </c>
      <c r="AY449" s="19" t="s">
        <v>135</v>
      </c>
      <c r="BE449" s="197">
        <f>IF(N449="základní",J449,0)</f>
        <v>0</v>
      </c>
      <c r="BF449" s="197">
        <f>IF(N449="snížená",J449,0)</f>
        <v>0</v>
      </c>
      <c r="BG449" s="197">
        <f>IF(N449="zákl. přenesená",J449,0)</f>
        <v>0</v>
      </c>
      <c r="BH449" s="197">
        <f>IF(N449="sníž. přenesená",J449,0)</f>
        <v>0</v>
      </c>
      <c r="BI449" s="197">
        <f>IF(N449="nulová",J449,0)</f>
        <v>0</v>
      </c>
      <c r="BJ449" s="19" t="s">
        <v>143</v>
      </c>
      <c r="BK449" s="197">
        <f>ROUND(I449*H449,2)</f>
        <v>0</v>
      </c>
      <c r="BL449" s="19" t="s">
        <v>227</v>
      </c>
      <c r="BM449" s="196" t="s">
        <v>652</v>
      </c>
    </row>
    <row r="450" spans="1:65" s="2" customFormat="1" ht="24.15" customHeight="1">
      <c r="A450" s="36"/>
      <c r="B450" s="37"/>
      <c r="C450" s="185" t="s">
        <v>653</v>
      </c>
      <c r="D450" s="185" t="s">
        <v>138</v>
      </c>
      <c r="E450" s="186" t="s">
        <v>654</v>
      </c>
      <c r="F450" s="187" t="s">
        <v>655</v>
      </c>
      <c r="G450" s="188" t="s">
        <v>238</v>
      </c>
      <c r="H450" s="189">
        <v>324</v>
      </c>
      <c r="I450" s="190"/>
      <c r="J450" s="191">
        <f>ROUND(I450*H450,2)</f>
        <v>0</v>
      </c>
      <c r="K450" s="187" t="s">
        <v>142</v>
      </c>
      <c r="L450" s="41"/>
      <c r="M450" s="192" t="s">
        <v>1</v>
      </c>
      <c r="N450" s="193" t="s">
        <v>40</v>
      </c>
      <c r="O450" s="74"/>
      <c r="P450" s="194">
        <f>O450*H450</f>
        <v>0</v>
      </c>
      <c r="Q450" s="194">
        <v>0.00169</v>
      </c>
      <c r="R450" s="194">
        <f>Q450*H450</f>
        <v>0.54756</v>
      </c>
      <c r="S450" s="194">
        <v>0</v>
      </c>
      <c r="T450" s="19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6" t="s">
        <v>227</v>
      </c>
      <c r="AT450" s="196" t="s">
        <v>138</v>
      </c>
      <c r="AU450" s="196" t="s">
        <v>143</v>
      </c>
      <c r="AY450" s="19" t="s">
        <v>135</v>
      </c>
      <c r="BE450" s="197">
        <f>IF(N450="základní",J450,0)</f>
        <v>0</v>
      </c>
      <c r="BF450" s="197">
        <f>IF(N450="snížená",J450,0)</f>
        <v>0</v>
      </c>
      <c r="BG450" s="197">
        <f>IF(N450="zákl. přenesená",J450,0)</f>
        <v>0</v>
      </c>
      <c r="BH450" s="197">
        <f>IF(N450="sníž. přenesená",J450,0)</f>
        <v>0</v>
      </c>
      <c r="BI450" s="197">
        <f>IF(N450="nulová",J450,0)</f>
        <v>0</v>
      </c>
      <c r="BJ450" s="19" t="s">
        <v>143</v>
      </c>
      <c r="BK450" s="197">
        <f>ROUND(I450*H450,2)</f>
        <v>0</v>
      </c>
      <c r="BL450" s="19" t="s">
        <v>227</v>
      </c>
      <c r="BM450" s="196" t="s">
        <v>656</v>
      </c>
    </row>
    <row r="451" spans="1:65" s="2" customFormat="1" ht="24.15" customHeight="1">
      <c r="A451" s="36"/>
      <c r="B451" s="37"/>
      <c r="C451" s="185" t="s">
        <v>657</v>
      </c>
      <c r="D451" s="185" t="s">
        <v>138</v>
      </c>
      <c r="E451" s="186" t="s">
        <v>658</v>
      </c>
      <c r="F451" s="187" t="s">
        <v>659</v>
      </c>
      <c r="G451" s="188" t="s">
        <v>165</v>
      </c>
      <c r="H451" s="189">
        <v>15</v>
      </c>
      <c r="I451" s="190"/>
      <c r="J451" s="191">
        <f>ROUND(I451*H451,2)</f>
        <v>0</v>
      </c>
      <c r="K451" s="187" t="s">
        <v>142</v>
      </c>
      <c r="L451" s="41"/>
      <c r="M451" s="192" t="s">
        <v>1</v>
      </c>
      <c r="N451" s="193" t="s">
        <v>40</v>
      </c>
      <c r="O451" s="74"/>
      <c r="P451" s="194">
        <f>O451*H451</f>
        <v>0</v>
      </c>
      <c r="Q451" s="194">
        <v>0.00036</v>
      </c>
      <c r="R451" s="194">
        <f>Q451*H451</f>
        <v>0.0054</v>
      </c>
      <c r="S451" s="194">
        <v>0</v>
      </c>
      <c r="T451" s="195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6" t="s">
        <v>227</v>
      </c>
      <c r="AT451" s="196" t="s">
        <v>138</v>
      </c>
      <c r="AU451" s="196" t="s">
        <v>143</v>
      </c>
      <c r="AY451" s="19" t="s">
        <v>135</v>
      </c>
      <c r="BE451" s="197">
        <f>IF(N451="základní",J451,0)</f>
        <v>0</v>
      </c>
      <c r="BF451" s="197">
        <f>IF(N451="snížená",J451,0)</f>
        <v>0</v>
      </c>
      <c r="BG451" s="197">
        <f>IF(N451="zákl. přenesená",J451,0)</f>
        <v>0</v>
      </c>
      <c r="BH451" s="197">
        <f>IF(N451="sníž. přenesená",J451,0)</f>
        <v>0</v>
      </c>
      <c r="BI451" s="197">
        <f>IF(N451="nulová",J451,0)</f>
        <v>0</v>
      </c>
      <c r="BJ451" s="19" t="s">
        <v>143</v>
      </c>
      <c r="BK451" s="197">
        <f>ROUND(I451*H451,2)</f>
        <v>0</v>
      </c>
      <c r="BL451" s="19" t="s">
        <v>227</v>
      </c>
      <c r="BM451" s="196" t="s">
        <v>660</v>
      </c>
    </row>
    <row r="452" spans="2:63" s="12" customFormat="1" ht="22.8" customHeight="1">
      <c r="B452" s="169"/>
      <c r="C452" s="170"/>
      <c r="D452" s="171" t="s">
        <v>72</v>
      </c>
      <c r="E452" s="183" t="s">
        <v>661</v>
      </c>
      <c r="F452" s="183" t="s">
        <v>662</v>
      </c>
      <c r="G452" s="170"/>
      <c r="H452" s="170"/>
      <c r="I452" s="173"/>
      <c r="J452" s="184">
        <f>BK452</f>
        <v>0</v>
      </c>
      <c r="K452" s="170"/>
      <c r="L452" s="175"/>
      <c r="M452" s="176"/>
      <c r="N452" s="177"/>
      <c r="O452" s="177"/>
      <c r="P452" s="178">
        <f>SUM(P453:P459)</f>
        <v>0</v>
      </c>
      <c r="Q452" s="177"/>
      <c r="R452" s="178">
        <f>SUM(R453:R459)</f>
        <v>0.66041664</v>
      </c>
      <c r="S452" s="177"/>
      <c r="T452" s="179">
        <f>SUM(T453:T459)</f>
        <v>0</v>
      </c>
      <c r="AR452" s="180" t="s">
        <v>83</v>
      </c>
      <c r="AT452" s="181" t="s">
        <v>72</v>
      </c>
      <c r="AU452" s="181" t="s">
        <v>81</v>
      </c>
      <c r="AY452" s="180" t="s">
        <v>135</v>
      </c>
      <c r="BK452" s="182">
        <f>SUM(BK453:BK459)</f>
        <v>0</v>
      </c>
    </row>
    <row r="453" spans="1:65" s="2" customFormat="1" ht="37.8" customHeight="1">
      <c r="A453" s="36"/>
      <c r="B453" s="37"/>
      <c r="C453" s="235" t="s">
        <v>663</v>
      </c>
      <c r="D453" s="235" t="s">
        <v>372</v>
      </c>
      <c r="E453" s="236" t="s">
        <v>664</v>
      </c>
      <c r="F453" s="237" t="s">
        <v>665</v>
      </c>
      <c r="G453" s="238" t="s">
        <v>174</v>
      </c>
      <c r="H453" s="239">
        <v>85.979</v>
      </c>
      <c r="I453" s="240"/>
      <c r="J453" s="241">
        <f>ROUND(I453*H453,2)</f>
        <v>0</v>
      </c>
      <c r="K453" s="237" t="s">
        <v>142</v>
      </c>
      <c r="L453" s="242"/>
      <c r="M453" s="243" t="s">
        <v>1</v>
      </c>
      <c r="N453" s="244" t="s">
        <v>40</v>
      </c>
      <c r="O453" s="74"/>
      <c r="P453" s="194">
        <f>O453*H453</f>
        <v>0</v>
      </c>
      <c r="Q453" s="194">
        <v>0.00016</v>
      </c>
      <c r="R453" s="194">
        <f>Q453*H453</f>
        <v>0.01375664</v>
      </c>
      <c r="S453" s="194">
        <v>0</v>
      </c>
      <c r="T453" s="19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6" t="s">
        <v>307</v>
      </c>
      <c r="AT453" s="196" t="s">
        <v>372</v>
      </c>
      <c r="AU453" s="196" t="s">
        <v>83</v>
      </c>
      <c r="AY453" s="19" t="s">
        <v>135</v>
      </c>
      <c r="BE453" s="197">
        <f>IF(N453="základní",J453,0)</f>
        <v>0</v>
      </c>
      <c r="BF453" s="197">
        <f>IF(N453="snížená",J453,0)</f>
        <v>0</v>
      </c>
      <c r="BG453" s="197">
        <f>IF(N453="zákl. přenesená",J453,0)</f>
        <v>0</v>
      </c>
      <c r="BH453" s="197">
        <f>IF(N453="sníž. přenesená",J453,0)</f>
        <v>0</v>
      </c>
      <c r="BI453" s="197">
        <f>IF(N453="nulová",J453,0)</f>
        <v>0</v>
      </c>
      <c r="BJ453" s="19" t="s">
        <v>143</v>
      </c>
      <c r="BK453" s="197">
        <f>ROUND(I453*H453,2)</f>
        <v>0</v>
      </c>
      <c r="BL453" s="19" t="s">
        <v>227</v>
      </c>
      <c r="BM453" s="196" t="s">
        <v>666</v>
      </c>
    </row>
    <row r="454" spans="2:51" s="13" customFormat="1" ht="10.2">
      <c r="B454" s="203"/>
      <c r="C454" s="204"/>
      <c r="D454" s="198" t="s">
        <v>152</v>
      </c>
      <c r="E454" s="205" t="s">
        <v>1</v>
      </c>
      <c r="F454" s="206" t="s">
        <v>667</v>
      </c>
      <c r="G454" s="204"/>
      <c r="H454" s="207">
        <v>85.979</v>
      </c>
      <c r="I454" s="208"/>
      <c r="J454" s="204"/>
      <c r="K454" s="204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152</v>
      </c>
      <c r="AU454" s="213" t="s">
        <v>83</v>
      </c>
      <c r="AV454" s="13" t="s">
        <v>83</v>
      </c>
      <c r="AW454" s="13" t="s">
        <v>30</v>
      </c>
      <c r="AX454" s="13" t="s">
        <v>81</v>
      </c>
      <c r="AY454" s="213" t="s">
        <v>135</v>
      </c>
    </row>
    <row r="455" spans="1:65" s="2" customFormat="1" ht="24.15" customHeight="1">
      <c r="A455" s="36"/>
      <c r="B455" s="37"/>
      <c r="C455" s="185" t="s">
        <v>668</v>
      </c>
      <c r="D455" s="185" t="s">
        <v>138</v>
      </c>
      <c r="E455" s="186" t="s">
        <v>669</v>
      </c>
      <c r="F455" s="187" t="s">
        <v>670</v>
      </c>
      <c r="G455" s="188" t="s">
        <v>174</v>
      </c>
      <c r="H455" s="189">
        <v>2290</v>
      </c>
      <c r="I455" s="190"/>
      <c r="J455" s="191">
        <f>ROUND(I455*H455,2)</f>
        <v>0</v>
      </c>
      <c r="K455" s="187" t="s">
        <v>142</v>
      </c>
      <c r="L455" s="41"/>
      <c r="M455" s="192" t="s">
        <v>1</v>
      </c>
      <c r="N455" s="193" t="s">
        <v>40</v>
      </c>
      <c r="O455" s="74"/>
      <c r="P455" s="194">
        <f>O455*H455</f>
        <v>0</v>
      </c>
      <c r="Q455" s="194">
        <v>0</v>
      </c>
      <c r="R455" s="194">
        <f>Q455*H455</f>
        <v>0</v>
      </c>
      <c r="S455" s="194">
        <v>0</v>
      </c>
      <c r="T455" s="19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6" t="s">
        <v>227</v>
      </c>
      <c r="AT455" s="196" t="s">
        <v>138</v>
      </c>
      <c r="AU455" s="196" t="s">
        <v>83</v>
      </c>
      <c r="AY455" s="19" t="s">
        <v>135</v>
      </c>
      <c r="BE455" s="197">
        <f>IF(N455="základní",J455,0)</f>
        <v>0</v>
      </c>
      <c r="BF455" s="197">
        <f>IF(N455="snížená",J455,0)</f>
        <v>0</v>
      </c>
      <c r="BG455" s="197">
        <f>IF(N455="zákl. přenesená",J455,0)</f>
        <v>0</v>
      </c>
      <c r="BH455" s="197">
        <f>IF(N455="sníž. přenesená",J455,0)</f>
        <v>0</v>
      </c>
      <c r="BI455" s="197">
        <f>IF(N455="nulová",J455,0)</f>
        <v>0</v>
      </c>
      <c r="BJ455" s="19" t="s">
        <v>143</v>
      </c>
      <c r="BK455" s="197">
        <f>ROUND(I455*H455,2)</f>
        <v>0</v>
      </c>
      <c r="BL455" s="19" t="s">
        <v>227</v>
      </c>
      <c r="BM455" s="196" t="s">
        <v>671</v>
      </c>
    </row>
    <row r="456" spans="1:65" s="2" customFormat="1" ht="37.8" customHeight="1">
      <c r="A456" s="36"/>
      <c r="B456" s="37"/>
      <c r="C456" s="235" t="s">
        <v>672</v>
      </c>
      <c r="D456" s="235" t="s">
        <v>372</v>
      </c>
      <c r="E456" s="236" t="s">
        <v>673</v>
      </c>
      <c r="F456" s="237" t="s">
        <v>674</v>
      </c>
      <c r="G456" s="238" t="s">
        <v>174</v>
      </c>
      <c r="H456" s="239">
        <v>2519</v>
      </c>
      <c r="I456" s="240"/>
      <c r="J456" s="241">
        <f>ROUND(I456*H456,2)</f>
        <v>0</v>
      </c>
      <c r="K456" s="237" t="s">
        <v>142</v>
      </c>
      <c r="L456" s="242"/>
      <c r="M456" s="243" t="s">
        <v>1</v>
      </c>
      <c r="N456" s="244" t="s">
        <v>40</v>
      </c>
      <c r="O456" s="74"/>
      <c r="P456" s="194">
        <f>O456*H456</f>
        <v>0</v>
      </c>
      <c r="Q456" s="194">
        <v>0.00014</v>
      </c>
      <c r="R456" s="194">
        <f>Q456*H456</f>
        <v>0.35266</v>
      </c>
      <c r="S456" s="194">
        <v>0</v>
      </c>
      <c r="T456" s="19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96" t="s">
        <v>307</v>
      </c>
      <c r="AT456" s="196" t="s">
        <v>372</v>
      </c>
      <c r="AU456" s="196" t="s">
        <v>83</v>
      </c>
      <c r="AY456" s="19" t="s">
        <v>135</v>
      </c>
      <c r="BE456" s="197">
        <f>IF(N456="základní",J456,0)</f>
        <v>0</v>
      </c>
      <c r="BF456" s="197">
        <f>IF(N456="snížená",J456,0)</f>
        <v>0</v>
      </c>
      <c r="BG456" s="197">
        <f>IF(N456="zákl. přenesená",J456,0)</f>
        <v>0</v>
      </c>
      <c r="BH456" s="197">
        <f>IF(N456="sníž. přenesená",J456,0)</f>
        <v>0</v>
      </c>
      <c r="BI456" s="197">
        <f>IF(N456="nulová",J456,0)</f>
        <v>0</v>
      </c>
      <c r="BJ456" s="19" t="s">
        <v>143</v>
      </c>
      <c r="BK456" s="197">
        <f>ROUND(I456*H456,2)</f>
        <v>0</v>
      </c>
      <c r="BL456" s="19" t="s">
        <v>227</v>
      </c>
      <c r="BM456" s="196" t="s">
        <v>675</v>
      </c>
    </row>
    <row r="457" spans="1:65" s="2" customFormat="1" ht="14.4" customHeight="1">
      <c r="A457" s="36"/>
      <c r="B457" s="37"/>
      <c r="C457" s="185" t="s">
        <v>676</v>
      </c>
      <c r="D457" s="185" t="s">
        <v>138</v>
      </c>
      <c r="E457" s="186" t="s">
        <v>677</v>
      </c>
      <c r="F457" s="187" t="s">
        <v>678</v>
      </c>
      <c r="G457" s="188" t="s">
        <v>174</v>
      </c>
      <c r="H457" s="189">
        <v>2100</v>
      </c>
      <c r="I457" s="190"/>
      <c r="J457" s="191">
        <f>ROUND(I457*H457,2)</f>
        <v>0</v>
      </c>
      <c r="K457" s="187" t="s">
        <v>142</v>
      </c>
      <c r="L457" s="41"/>
      <c r="M457" s="192" t="s">
        <v>1</v>
      </c>
      <c r="N457" s="193" t="s">
        <v>40</v>
      </c>
      <c r="O457" s="74"/>
      <c r="P457" s="194">
        <f>O457*H457</f>
        <v>0</v>
      </c>
      <c r="Q457" s="194">
        <v>0.00014</v>
      </c>
      <c r="R457" s="194">
        <f>Q457*H457</f>
        <v>0.294</v>
      </c>
      <c r="S457" s="194">
        <v>0</v>
      </c>
      <c r="T457" s="19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96" t="s">
        <v>227</v>
      </c>
      <c r="AT457" s="196" t="s">
        <v>138</v>
      </c>
      <c r="AU457" s="196" t="s">
        <v>83</v>
      </c>
      <c r="AY457" s="19" t="s">
        <v>135</v>
      </c>
      <c r="BE457" s="197">
        <f>IF(N457="základní",J457,0)</f>
        <v>0</v>
      </c>
      <c r="BF457" s="197">
        <f>IF(N457="snížená",J457,0)</f>
        <v>0</v>
      </c>
      <c r="BG457" s="197">
        <f>IF(N457="zákl. přenesená",J457,0)</f>
        <v>0</v>
      </c>
      <c r="BH457" s="197">
        <f>IF(N457="sníž. přenesená",J457,0)</f>
        <v>0</v>
      </c>
      <c r="BI457" s="197">
        <f>IF(N457="nulová",J457,0)</f>
        <v>0</v>
      </c>
      <c r="BJ457" s="19" t="s">
        <v>143</v>
      </c>
      <c r="BK457" s="197">
        <f>ROUND(I457*H457,2)</f>
        <v>0</v>
      </c>
      <c r="BL457" s="19" t="s">
        <v>227</v>
      </c>
      <c r="BM457" s="196" t="s">
        <v>679</v>
      </c>
    </row>
    <row r="458" spans="2:51" s="13" customFormat="1" ht="10.2">
      <c r="B458" s="203"/>
      <c r="C458" s="204"/>
      <c r="D458" s="198" t="s">
        <v>152</v>
      </c>
      <c r="E458" s="205" t="s">
        <v>1</v>
      </c>
      <c r="F458" s="206" t="s">
        <v>680</v>
      </c>
      <c r="G458" s="204"/>
      <c r="H458" s="207">
        <v>2100</v>
      </c>
      <c r="I458" s="208"/>
      <c r="J458" s="204"/>
      <c r="K458" s="204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152</v>
      </c>
      <c r="AU458" s="213" t="s">
        <v>83</v>
      </c>
      <c r="AV458" s="13" t="s">
        <v>83</v>
      </c>
      <c r="AW458" s="13" t="s">
        <v>30</v>
      </c>
      <c r="AX458" s="13" t="s">
        <v>81</v>
      </c>
      <c r="AY458" s="213" t="s">
        <v>135</v>
      </c>
    </row>
    <row r="459" spans="1:65" s="2" customFormat="1" ht="24.15" customHeight="1">
      <c r="A459" s="36"/>
      <c r="B459" s="37"/>
      <c r="C459" s="185" t="s">
        <v>681</v>
      </c>
      <c r="D459" s="185" t="s">
        <v>138</v>
      </c>
      <c r="E459" s="186" t="s">
        <v>682</v>
      </c>
      <c r="F459" s="187" t="s">
        <v>683</v>
      </c>
      <c r="G459" s="188" t="s">
        <v>185</v>
      </c>
      <c r="H459" s="189">
        <v>0.66</v>
      </c>
      <c r="I459" s="190"/>
      <c r="J459" s="191">
        <f>ROUND(I459*H459,2)</f>
        <v>0</v>
      </c>
      <c r="K459" s="187" t="s">
        <v>142</v>
      </c>
      <c r="L459" s="41"/>
      <c r="M459" s="192" t="s">
        <v>1</v>
      </c>
      <c r="N459" s="193" t="s">
        <v>40</v>
      </c>
      <c r="O459" s="74"/>
      <c r="P459" s="194">
        <f>O459*H459</f>
        <v>0</v>
      </c>
      <c r="Q459" s="194">
        <v>0</v>
      </c>
      <c r="R459" s="194">
        <f>Q459*H459</f>
        <v>0</v>
      </c>
      <c r="S459" s="194">
        <v>0</v>
      </c>
      <c r="T459" s="195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6" t="s">
        <v>227</v>
      </c>
      <c r="AT459" s="196" t="s">
        <v>138</v>
      </c>
      <c r="AU459" s="196" t="s">
        <v>83</v>
      </c>
      <c r="AY459" s="19" t="s">
        <v>135</v>
      </c>
      <c r="BE459" s="197">
        <f>IF(N459="základní",J459,0)</f>
        <v>0</v>
      </c>
      <c r="BF459" s="197">
        <f>IF(N459="snížená",J459,0)</f>
        <v>0</v>
      </c>
      <c r="BG459" s="197">
        <f>IF(N459="zákl. přenesená",J459,0)</f>
        <v>0</v>
      </c>
      <c r="BH459" s="197">
        <f>IF(N459="sníž. přenesená",J459,0)</f>
        <v>0</v>
      </c>
      <c r="BI459" s="197">
        <f>IF(N459="nulová",J459,0)</f>
        <v>0</v>
      </c>
      <c r="BJ459" s="19" t="s">
        <v>143</v>
      </c>
      <c r="BK459" s="197">
        <f>ROUND(I459*H459,2)</f>
        <v>0</v>
      </c>
      <c r="BL459" s="19" t="s">
        <v>227</v>
      </c>
      <c r="BM459" s="196" t="s">
        <v>684</v>
      </c>
    </row>
    <row r="460" spans="2:63" s="12" customFormat="1" ht="22.8" customHeight="1">
      <c r="B460" s="169"/>
      <c r="C460" s="170"/>
      <c r="D460" s="171" t="s">
        <v>72</v>
      </c>
      <c r="E460" s="183" t="s">
        <v>685</v>
      </c>
      <c r="F460" s="183" t="s">
        <v>686</v>
      </c>
      <c r="G460" s="170"/>
      <c r="H460" s="170"/>
      <c r="I460" s="173"/>
      <c r="J460" s="184">
        <f>BK460</f>
        <v>0</v>
      </c>
      <c r="K460" s="170"/>
      <c r="L460" s="175"/>
      <c r="M460" s="176"/>
      <c r="N460" s="177"/>
      <c r="O460" s="177"/>
      <c r="P460" s="178">
        <f>SUM(P461:P468)</f>
        <v>0</v>
      </c>
      <c r="Q460" s="177"/>
      <c r="R460" s="178">
        <f>SUM(R461:R468)</f>
        <v>0.9500400000000001</v>
      </c>
      <c r="S460" s="177"/>
      <c r="T460" s="179">
        <f>SUM(T461:T468)</f>
        <v>0</v>
      </c>
      <c r="AR460" s="180" t="s">
        <v>83</v>
      </c>
      <c r="AT460" s="181" t="s">
        <v>72</v>
      </c>
      <c r="AU460" s="181" t="s">
        <v>81</v>
      </c>
      <c r="AY460" s="180" t="s">
        <v>135</v>
      </c>
      <c r="BK460" s="182">
        <f>SUM(BK461:BK468)</f>
        <v>0</v>
      </c>
    </row>
    <row r="461" spans="1:65" s="2" customFormat="1" ht="14.4" customHeight="1">
      <c r="A461" s="36"/>
      <c r="B461" s="37"/>
      <c r="C461" s="185" t="s">
        <v>687</v>
      </c>
      <c r="D461" s="185" t="s">
        <v>138</v>
      </c>
      <c r="E461" s="186" t="s">
        <v>688</v>
      </c>
      <c r="F461" s="187" t="s">
        <v>689</v>
      </c>
      <c r="G461" s="188" t="s">
        <v>165</v>
      </c>
      <c r="H461" s="189">
        <v>29</v>
      </c>
      <c r="I461" s="190"/>
      <c r="J461" s="191">
        <f>ROUND(I461*H461,2)</f>
        <v>0</v>
      </c>
      <c r="K461" s="187" t="s">
        <v>142</v>
      </c>
      <c r="L461" s="41"/>
      <c r="M461" s="192" t="s">
        <v>1</v>
      </c>
      <c r="N461" s="193" t="s">
        <v>40</v>
      </c>
      <c r="O461" s="74"/>
      <c r="P461" s="194">
        <f>O461*H461</f>
        <v>0</v>
      </c>
      <c r="Q461" s="194">
        <v>0.00026</v>
      </c>
      <c r="R461" s="194">
        <f>Q461*H461</f>
        <v>0.007539999999999999</v>
      </c>
      <c r="S461" s="194">
        <v>0</v>
      </c>
      <c r="T461" s="19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96" t="s">
        <v>227</v>
      </c>
      <c r="AT461" s="196" t="s">
        <v>138</v>
      </c>
      <c r="AU461" s="196" t="s">
        <v>83</v>
      </c>
      <c r="AY461" s="19" t="s">
        <v>135</v>
      </c>
      <c r="BE461" s="197">
        <f>IF(N461="základní",J461,0)</f>
        <v>0</v>
      </c>
      <c r="BF461" s="197">
        <f>IF(N461="snížená",J461,0)</f>
        <v>0</v>
      </c>
      <c r="BG461" s="197">
        <f>IF(N461="zákl. přenesená",J461,0)</f>
        <v>0</v>
      </c>
      <c r="BH461" s="197">
        <f>IF(N461="sníž. přenesená",J461,0)</f>
        <v>0</v>
      </c>
      <c r="BI461" s="197">
        <f>IF(N461="nulová",J461,0)</f>
        <v>0</v>
      </c>
      <c r="BJ461" s="19" t="s">
        <v>143</v>
      </c>
      <c r="BK461" s="197">
        <f>ROUND(I461*H461,2)</f>
        <v>0</v>
      </c>
      <c r="BL461" s="19" t="s">
        <v>227</v>
      </c>
      <c r="BM461" s="196" t="s">
        <v>690</v>
      </c>
    </row>
    <row r="462" spans="2:51" s="13" customFormat="1" ht="10.2">
      <c r="B462" s="203"/>
      <c r="C462" s="204"/>
      <c r="D462" s="198" t="s">
        <v>152</v>
      </c>
      <c r="E462" s="205" t="s">
        <v>1</v>
      </c>
      <c r="F462" s="206" t="s">
        <v>691</v>
      </c>
      <c r="G462" s="204"/>
      <c r="H462" s="207">
        <v>27</v>
      </c>
      <c r="I462" s="208"/>
      <c r="J462" s="204"/>
      <c r="K462" s="204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152</v>
      </c>
      <c r="AU462" s="213" t="s">
        <v>83</v>
      </c>
      <c r="AV462" s="13" t="s">
        <v>83</v>
      </c>
      <c r="AW462" s="13" t="s">
        <v>30</v>
      </c>
      <c r="AX462" s="13" t="s">
        <v>73</v>
      </c>
      <c r="AY462" s="213" t="s">
        <v>135</v>
      </c>
    </row>
    <row r="463" spans="2:51" s="13" customFormat="1" ht="10.2">
      <c r="B463" s="203"/>
      <c r="C463" s="204"/>
      <c r="D463" s="198" t="s">
        <v>152</v>
      </c>
      <c r="E463" s="205" t="s">
        <v>1</v>
      </c>
      <c r="F463" s="206" t="s">
        <v>692</v>
      </c>
      <c r="G463" s="204"/>
      <c r="H463" s="207">
        <v>2</v>
      </c>
      <c r="I463" s="208"/>
      <c r="J463" s="204"/>
      <c r="K463" s="204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152</v>
      </c>
      <c r="AU463" s="213" t="s">
        <v>83</v>
      </c>
      <c r="AV463" s="13" t="s">
        <v>83</v>
      </c>
      <c r="AW463" s="13" t="s">
        <v>30</v>
      </c>
      <c r="AX463" s="13" t="s">
        <v>73</v>
      </c>
      <c r="AY463" s="213" t="s">
        <v>135</v>
      </c>
    </row>
    <row r="464" spans="2:51" s="14" customFormat="1" ht="10.2">
      <c r="B464" s="214"/>
      <c r="C464" s="215"/>
      <c r="D464" s="198" t="s">
        <v>152</v>
      </c>
      <c r="E464" s="216" t="s">
        <v>1</v>
      </c>
      <c r="F464" s="217" t="s">
        <v>162</v>
      </c>
      <c r="G464" s="215"/>
      <c r="H464" s="218">
        <v>29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152</v>
      </c>
      <c r="AU464" s="224" t="s">
        <v>83</v>
      </c>
      <c r="AV464" s="14" t="s">
        <v>143</v>
      </c>
      <c r="AW464" s="14" t="s">
        <v>30</v>
      </c>
      <c r="AX464" s="14" t="s">
        <v>81</v>
      </c>
      <c r="AY464" s="224" t="s">
        <v>135</v>
      </c>
    </row>
    <row r="465" spans="1:65" s="2" customFormat="1" ht="24.15" customHeight="1">
      <c r="A465" s="36"/>
      <c r="B465" s="37"/>
      <c r="C465" s="235" t="s">
        <v>693</v>
      </c>
      <c r="D465" s="235" t="s">
        <v>372</v>
      </c>
      <c r="E465" s="236" t="s">
        <v>694</v>
      </c>
      <c r="F465" s="237" t="s">
        <v>695</v>
      </c>
      <c r="G465" s="238" t="s">
        <v>165</v>
      </c>
      <c r="H465" s="239">
        <v>27</v>
      </c>
      <c r="I465" s="240"/>
      <c r="J465" s="241">
        <f>ROUND(I465*H465,2)</f>
        <v>0</v>
      </c>
      <c r="K465" s="237" t="s">
        <v>142</v>
      </c>
      <c r="L465" s="242"/>
      <c r="M465" s="243" t="s">
        <v>1</v>
      </c>
      <c r="N465" s="244" t="s">
        <v>40</v>
      </c>
      <c r="O465" s="74"/>
      <c r="P465" s="194">
        <f>O465*H465</f>
        <v>0</v>
      </c>
      <c r="Q465" s="194">
        <v>0.029</v>
      </c>
      <c r="R465" s="194">
        <f>Q465*H465</f>
        <v>0.783</v>
      </c>
      <c r="S465" s="194">
        <v>0</v>
      </c>
      <c r="T465" s="19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6" t="s">
        <v>307</v>
      </c>
      <c r="AT465" s="196" t="s">
        <v>372</v>
      </c>
      <c r="AU465" s="196" t="s">
        <v>83</v>
      </c>
      <c r="AY465" s="19" t="s">
        <v>135</v>
      </c>
      <c r="BE465" s="197">
        <f>IF(N465="základní",J465,0)</f>
        <v>0</v>
      </c>
      <c r="BF465" s="197">
        <f>IF(N465="snížená",J465,0)</f>
        <v>0</v>
      </c>
      <c r="BG465" s="197">
        <f>IF(N465="zákl. přenesená",J465,0)</f>
        <v>0</v>
      </c>
      <c r="BH465" s="197">
        <f>IF(N465="sníž. přenesená",J465,0)</f>
        <v>0</v>
      </c>
      <c r="BI465" s="197">
        <f>IF(N465="nulová",J465,0)</f>
        <v>0</v>
      </c>
      <c r="BJ465" s="19" t="s">
        <v>143</v>
      </c>
      <c r="BK465" s="197">
        <f>ROUND(I465*H465,2)</f>
        <v>0</v>
      </c>
      <c r="BL465" s="19" t="s">
        <v>227</v>
      </c>
      <c r="BM465" s="196" t="s">
        <v>696</v>
      </c>
    </row>
    <row r="466" spans="1:65" s="2" customFormat="1" ht="14.4" customHeight="1">
      <c r="A466" s="36"/>
      <c r="B466" s="37"/>
      <c r="C466" s="235" t="s">
        <v>697</v>
      </c>
      <c r="D466" s="235" t="s">
        <v>372</v>
      </c>
      <c r="E466" s="236" t="s">
        <v>698</v>
      </c>
      <c r="F466" s="237" t="s">
        <v>699</v>
      </c>
      <c r="G466" s="238" t="s">
        <v>165</v>
      </c>
      <c r="H466" s="239">
        <v>2</v>
      </c>
      <c r="I466" s="240"/>
      <c r="J466" s="241">
        <f>ROUND(I466*H466,2)</f>
        <v>0</v>
      </c>
      <c r="K466" s="237" t="s">
        <v>1</v>
      </c>
      <c r="L466" s="242"/>
      <c r="M466" s="243" t="s">
        <v>1</v>
      </c>
      <c r="N466" s="244" t="s">
        <v>40</v>
      </c>
      <c r="O466" s="74"/>
      <c r="P466" s="194">
        <f>O466*H466</f>
        <v>0</v>
      </c>
      <c r="Q466" s="194">
        <v>0.029</v>
      </c>
      <c r="R466" s="194">
        <f>Q466*H466</f>
        <v>0.058</v>
      </c>
      <c r="S466" s="194">
        <v>0</v>
      </c>
      <c r="T466" s="19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96" t="s">
        <v>307</v>
      </c>
      <c r="AT466" s="196" t="s">
        <v>372</v>
      </c>
      <c r="AU466" s="196" t="s">
        <v>83</v>
      </c>
      <c r="AY466" s="19" t="s">
        <v>135</v>
      </c>
      <c r="BE466" s="197">
        <f>IF(N466="základní",J466,0)</f>
        <v>0</v>
      </c>
      <c r="BF466" s="197">
        <f>IF(N466="snížená",J466,0)</f>
        <v>0</v>
      </c>
      <c r="BG466" s="197">
        <f>IF(N466="zákl. přenesená",J466,0)</f>
        <v>0</v>
      </c>
      <c r="BH466" s="197">
        <f>IF(N466="sníž. přenesená",J466,0)</f>
        <v>0</v>
      </c>
      <c r="BI466" s="197">
        <f>IF(N466="nulová",J466,0)</f>
        <v>0</v>
      </c>
      <c r="BJ466" s="19" t="s">
        <v>143</v>
      </c>
      <c r="BK466" s="197">
        <f>ROUND(I466*H466,2)</f>
        <v>0</v>
      </c>
      <c r="BL466" s="19" t="s">
        <v>227</v>
      </c>
      <c r="BM466" s="196" t="s">
        <v>700</v>
      </c>
    </row>
    <row r="467" spans="1:65" s="2" customFormat="1" ht="14.4" customHeight="1">
      <c r="A467" s="36"/>
      <c r="B467" s="37"/>
      <c r="C467" s="235" t="s">
        <v>701</v>
      </c>
      <c r="D467" s="235" t="s">
        <v>372</v>
      </c>
      <c r="E467" s="236" t="s">
        <v>702</v>
      </c>
      <c r="F467" s="237" t="s">
        <v>703</v>
      </c>
      <c r="G467" s="238" t="s">
        <v>165</v>
      </c>
      <c r="H467" s="239">
        <v>29</v>
      </c>
      <c r="I467" s="240"/>
      <c r="J467" s="241">
        <f>ROUND(I467*H467,2)</f>
        <v>0</v>
      </c>
      <c r="K467" s="237" t="s">
        <v>142</v>
      </c>
      <c r="L467" s="242"/>
      <c r="M467" s="243" t="s">
        <v>1</v>
      </c>
      <c r="N467" s="244" t="s">
        <v>40</v>
      </c>
      <c r="O467" s="74"/>
      <c r="P467" s="194">
        <f>O467*H467</f>
        <v>0</v>
      </c>
      <c r="Q467" s="194">
        <v>0.0035</v>
      </c>
      <c r="R467" s="194">
        <f>Q467*H467</f>
        <v>0.1015</v>
      </c>
      <c r="S467" s="194">
        <v>0</v>
      </c>
      <c r="T467" s="19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6" t="s">
        <v>307</v>
      </c>
      <c r="AT467" s="196" t="s">
        <v>372</v>
      </c>
      <c r="AU467" s="196" t="s">
        <v>83</v>
      </c>
      <c r="AY467" s="19" t="s">
        <v>135</v>
      </c>
      <c r="BE467" s="197">
        <f>IF(N467="základní",J467,0)</f>
        <v>0</v>
      </c>
      <c r="BF467" s="197">
        <f>IF(N467="snížená",J467,0)</f>
        <v>0</v>
      </c>
      <c r="BG467" s="197">
        <f>IF(N467="zákl. přenesená",J467,0)</f>
        <v>0</v>
      </c>
      <c r="BH467" s="197">
        <f>IF(N467="sníž. přenesená",J467,0)</f>
        <v>0</v>
      </c>
      <c r="BI467" s="197">
        <f>IF(N467="nulová",J467,0)</f>
        <v>0</v>
      </c>
      <c r="BJ467" s="19" t="s">
        <v>143</v>
      </c>
      <c r="BK467" s="197">
        <f>ROUND(I467*H467,2)</f>
        <v>0</v>
      </c>
      <c r="BL467" s="19" t="s">
        <v>227</v>
      </c>
      <c r="BM467" s="196" t="s">
        <v>704</v>
      </c>
    </row>
    <row r="468" spans="1:65" s="2" customFormat="1" ht="24.15" customHeight="1">
      <c r="A468" s="36"/>
      <c r="B468" s="37"/>
      <c r="C468" s="185" t="s">
        <v>705</v>
      </c>
      <c r="D468" s="185" t="s">
        <v>138</v>
      </c>
      <c r="E468" s="186" t="s">
        <v>706</v>
      </c>
      <c r="F468" s="187" t="s">
        <v>707</v>
      </c>
      <c r="G468" s="188" t="s">
        <v>185</v>
      </c>
      <c r="H468" s="189">
        <v>0.95</v>
      </c>
      <c r="I468" s="190"/>
      <c r="J468" s="191">
        <f>ROUND(I468*H468,2)</f>
        <v>0</v>
      </c>
      <c r="K468" s="187" t="s">
        <v>142</v>
      </c>
      <c r="L468" s="41"/>
      <c r="M468" s="192" t="s">
        <v>1</v>
      </c>
      <c r="N468" s="193" t="s">
        <v>40</v>
      </c>
      <c r="O468" s="74"/>
      <c r="P468" s="194">
        <f>O468*H468</f>
        <v>0</v>
      </c>
      <c r="Q468" s="194">
        <v>0</v>
      </c>
      <c r="R468" s="194">
        <f>Q468*H468</f>
        <v>0</v>
      </c>
      <c r="S468" s="194">
        <v>0</v>
      </c>
      <c r="T468" s="19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6" t="s">
        <v>227</v>
      </c>
      <c r="AT468" s="196" t="s">
        <v>138</v>
      </c>
      <c r="AU468" s="196" t="s">
        <v>83</v>
      </c>
      <c r="AY468" s="19" t="s">
        <v>135</v>
      </c>
      <c r="BE468" s="197">
        <f>IF(N468="základní",J468,0)</f>
        <v>0</v>
      </c>
      <c r="BF468" s="197">
        <f>IF(N468="snížená",J468,0)</f>
        <v>0</v>
      </c>
      <c r="BG468" s="197">
        <f>IF(N468="zákl. přenesená",J468,0)</f>
        <v>0</v>
      </c>
      <c r="BH468" s="197">
        <f>IF(N468="sníž. přenesená",J468,0)</f>
        <v>0</v>
      </c>
      <c r="BI468" s="197">
        <f>IF(N468="nulová",J468,0)</f>
        <v>0</v>
      </c>
      <c r="BJ468" s="19" t="s">
        <v>143</v>
      </c>
      <c r="BK468" s="197">
        <f>ROUND(I468*H468,2)</f>
        <v>0</v>
      </c>
      <c r="BL468" s="19" t="s">
        <v>227</v>
      </c>
      <c r="BM468" s="196" t="s">
        <v>708</v>
      </c>
    </row>
    <row r="469" spans="2:63" s="12" customFormat="1" ht="22.8" customHeight="1">
      <c r="B469" s="169"/>
      <c r="C469" s="170"/>
      <c r="D469" s="171" t="s">
        <v>72</v>
      </c>
      <c r="E469" s="183" t="s">
        <v>709</v>
      </c>
      <c r="F469" s="183" t="s">
        <v>710</v>
      </c>
      <c r="G469" s="170"/>
      <c r="H469" s="170"/>
      <c r="I469" s="173"/>
      <c r="J469" s="184">
        <f>BK469</f>
        <v>0</v>
      </c>
      <c r="K469" s="170"/>
      <c r="L469" s="175"/>
      <c r="M469" s="176"/>
      <c r="N469" s="177"/>
      <c r="O469" s="177"/>
      <c r="P469" s="178">
        <f>SUM(P470:P509)</f>
        <v>0</v>
      </c>
      <c r="Q469" s="177"/>
      <c r="R469" s="178">
        <f>SUM(R470:R509)</f>
        <v>2.0193220000000003</v>
      </c>
      <c r="S469" s="177"/>
      <c r="T469" s="179">
        <f>SUM(T470:T509)</f>
        <v>0</v>
      </c>
      <c r="AR469" s="180" t="s">
        <v>83</v>
      </c>
      <c r="AT469" s="181" t="s">
        <v>72</v>
      </c>
      <c r="AU469" s="181" t="s">
        <v>81</v>
      </c>
      <c r="AY469" s="180" t="s">
        <v>135</v>
      </c>
      <c r="BK469" s="182">
        <f>SUM(BK470:BK509)</f>
        <v>0</v>
      </c>
    </row>
    <row r="470" spans="1:65" s="2" customFormat="1" ht="24.15" customHeight="1">
      <c r="A470" s="36"/>
      <c r="B470" s="37"/>
      <c r="C470" s="185" t="s">
        <v>711</v>
      </c>
      <c r="D470" s="185" t="s">
        <v>138</v>
      </c>
      <c r="E470" s="186" t="s">
        <v>712</v>
      </c>
      <c r="F470" s="187" t="s">
        <v>713</v>
      </c>
      <c r="G470" s="188" t="s">
        <v>165</v>
      </c>
      <c r="H470" s="189">
        <v>8</v>
      </c>
      <c r="I470" s="190"/>
      <c r="J470" s="191">
        <f>ROUND(I470*H470,2)</f>
        <v>0</v>
      </c>
      <c r="K470" s="187" t="s">
        <v>142</v>
      </c>
      <c r="L470" s="41"/>
      <c r="M470" s="192" t="s">
        <v>1</v>
      </c>
      <c r="N470" s="193" t="s">
        <v>40</v>
      </c>
      <c r="O470" s="74"/>
      <c r="P470" s="194">
        <f>O470*H470</f>
        <v>0</v>
      </c>
      <c r="Q470" s="194">
        <v>0</v>
      </c>
      <c r="R470" s="194">
        <f>Q470*H470</f>
        <v>0</v>
      </c>
      <c r="S470" s="194">
        <v>0</v>
      </c>
      <c r="T470" s="19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6" t="s">
        <v>227</v>
      </c>
      <c r="AT470" s="196" t="s">
        <v>138</v>
      </c>
      <c r="AU470" s="196" t="s">
        <v>83</v>
      </c>
      <c r="AY470" s="19" t="s">
        <v>135</v>
      </c>
      <c r="BE470" s="197">
        <f>IF(N470="základní",J470,0)</f>
        <v>0</v>
      </c>
      <c r="BF470" s="197">
        <f>IF(N470="snížená",J470,0)</f>
        <v>0</v>
      </c>
      <c r="BG470" s="197">
        <f>IF(N470="zákl. přenesená",J470,0)</f>
        <v>0</v>
      </c>
      <c r="BH470" s="197">
        <f>IF(N470="sníž. přenesená",J470,0)</f>
        <v>0</v>
      </c>
      <c r="BI470" s="197">
        <f>IF(N470="nulová",J470,0)</f>
        <v>0</v>
      </c>
      <c r="BJ470" s="19" t="s">
        <v>143</v>
      </c>
      <c r="BK470" s="197">
        <f>ROUND(I470*H470,2)</f>
        <v>0</v>
      </c>
      <c r="BL470" s="19" t="s">
        <v>227</v>
      </c>
      <c r="BM470" s="196" t="s">
        <v>714</v>
      </c>
    </row>
    <row r="471" spans="1:65" s="2" customFormat="1" ht="24.15" customHeight="1">
      <c r="A471" s="36"/>
      <c r="B471" s="37"/>
      <c r="C471" s="235" t="s">
        <v>715</v>
      </c>
      <c r="D471" s="235" t="s">
        <v>372</v>
      </c>
      <c r="E471" s="236" t="s">
        <v>716</v>
      </c>
      <c r="F471" s="237" t="s">
        <v>717</v>
      </c>
      <c r="G471" s="238" t="s">
        <v>165</v>
      </c>
      <c r="H471" s="239">
        <v>8</v>
      </c>
      <c r="I471" s="240"/>
      <c r="J471" s="241">
        <f>ROUND(I471*H471,2)</f>
        <v>0</v>
      </c>
      <c r="K471" s="237" t="s">
        <v>142</v>
      </c>
      <c r="L471" s="242"/>
      <c r="M471" s="243" t="s">
        <v>1</v>
      </c>
      <c r="N471" s="244" t="s">
        <v>40</v>
      </c>
      <c r="O471" s="74"/>
      <c r="P471" s="194">
        <f>O471*H471</f>
        <v>0</v>
      </c>
      <c r="Q471" s="194">
        <v>0.077</v>
      </c>
      <c r="R471" s="194">
        <f>Q471*H471</f>
        <v>0.616</v>
      </c>
      <c r="S471" s="194">
        <v>0</v>
      </c>
      <c r="T471" s="195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96" t="s">
        <v>307</v>
      </c>
      <c r="AT471" s="196" t="s">
        <v>372</v>
      </c>
      <c r="AU471" s="196" t="s">
        <v>83</v>
      </c>
      <c r="AY471" s="19" t="s">
        <v>135</v>
      </c>
      <c r="BE471" s="197">
        <f>IF(N471="základní",J471,0)</f>
        <v>0</v>
      </c>
      <c r="BF471" s="197">
        <f>IF(N471="snížená",J471,0)</f>
        <v>0</v>
      </c>
      <c r="BG471" s="197">
        <f>IF(N471="zákl. přenesená",J471,0)</f>
        <v>0</v>
      </c>
      <c r="BH471" s="197">
        <f>IF(N471="sníž. přenesená",J471,0)</f>
        <v>0</v>
      </c>
      <c r="BI471" s="197">
        <f>IF(N471="nulová",J471,0)</f>
        <v>0</v>
      </c>
      <c r="BJ471" s="19" t="s">
        <v>143</v>
      </c>
      <c r="BK471" s="197">
        <f>ROUND(I471*H471,2)</f>
        <v>0</v>
      </c>
      <c r="BL471" s="19" t="s">
        <v>227</v>
      </c>
      <c r="BM471" s="196" t="s">
        <v>718</v>
      </c>
    </row>
    <row r="472" spans="1:65" s="2" customFormat="1" ht="24.15" customHeight="1">
      <c r="A472" s="36"/>
      <c r="B472" s="37"/>
      <c r="C472" s="185" t="s">
        <v>719</v>
      </c>
      <c r="D472" s="185" t="s">
        <v>138</v>
      </c>
      <c r="E472" s="186" t="s">
        <v>720</v>
      </c>
      <c r="F472" s="187" t="s">
        <v>721</v>
      </c>
      <c r="G472" s="188" t="s">
        <v>722</v>
      </c>
      <c r="H472" s="189">
        <v>26086.44</v>
      </c>
      <c r="I472" s="190"/>
      <c r="J472" s="191">
        <f>ROUND(I472*H472,2)</f>
        <v>0</v>
      </c>
      <c r="K472" s="187" t="s">
        <v>142</v>
      </c>
      <c r="L472" s="41"/>
      <c r="M472" s="192" t="s">
        <v>1</v>
      </c>
      <c r="N472" s="193" t="s">
        <v>40</v>
      </c>
      <c r="O472" s="74"/>
      <c r="P472" s="194">
        <f>O472*H472</f>
        <v>0</v>
      </c>
      <c r="Q472" s="194">
        <v>5E-05</v>
      </c>
      <c r="R472" s="194">
        <f>Q472*H472</f>
        <v>1.304322</v>
      </c>
      <c r="S472" s="194">
        <v>0</v>
      </c>
      <c r="T472" s="19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96" t="s">
        <v>227</v>
      </c>
      <c r="AT472" s="196" t="s">
        <v>138</v>
      </c>
      <c r="AU472" s="196" t="s">
        <v>83</v>
      </c>
      <c r="AY472" s="19" t="s">
        <v>135</v>
      </c>
      <c r="BE472" s="197">
        <f>IF(N472="základní",J472,0)</f>
        <v>0</v>
      </c>
      <c r="BF472" s="197">
        <f>IF(N472="snížená",J472,0)</f>
        <v>0</v>
      </c>
      <c r="BG472" s="197">
        <f>IF(N472="zákl. přenesená",J472,0)</f>
        <v>0</v>
      </c>
      <c r="BH472" s="197">
        <f>IF(N472="sníž. přenesená",J472,0)</f>
        <v>0</v>
      </c>
      <c r="BI472" s="197">
        <f>IF(N472="nulová",J472,0)</f>
        <v>0</v>
      </c>
      <c r="BJ472" s="19" t="s">
        <v>143</v>
      </c>
      <c r="BK472" s="197">
        <f>ROUND(I472*H472,2)</f>
        <v>0</v>
      </c>
      <c r="BL472" s="19" t="s">
        <v>227</v>
      </c>
      <c r="BM472" s="196" t="s">
        <v>723</v>
      </c>
    </row>
    <row r="473" spans="1:65" s="2" customFormat="1" ht="24.15" customHeight="1">
      <c r="A473" s="36"/>
      <c r="B473" s="37"/>
      <c r="C473" s="185" t="s">
        <v>724</v>
      </c>
      <c r="D473" s="185" t="s">
        <v>138</v>
      </c>
      <c r="E473" s="186" t="s">
        <v>725</v>
      </c>
      <c r="F473" s="187" t="s">
        <v>726</v>
      </c>
      <c r="G473" s="188" t="s">
        <v>185</v>
      </c>
      <c r="H473" s="189">
        <v>2.019</v>
      </c>
      <c r="I473" s="190"/>
      <c r="J473" s="191">
        <f>ROUND(I473*H473,2)</f>
        <v>0</v>
      </c>
      <c r="K473" s="187" t="s">
        <v>142</v>
      </c>
      <c r="L473" s="41"/>
      <c r="M473" s="192" t="s">
        <v>1</v>
      </c>
      <c r="N473" s="193" t="s">
        <v>40</v>
      </c>
      <c r="O473" s="74"/>
      <c r="P473" s="194">
        <f>O473*H473</f>
        <v>0</v>
      </c>
      <c r="Q473" s="194">
        <v>0</v>
      </c>
      <c r="R473" s="194">
        <f>Q473*H473</f>
        <v>0</v>
      </c>
      <c r="S473" s="194">
        <v>0</v>
      </c>
      <c r="T473" s="19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6" t="s">
        <v>227</v>
      </c>
      <c r="AT473" s="196" t="s">
        <v>138</v>
      </c>
      <c r="AU473" s="196" t="s">
        <v>83</v>
      </c>
      <c r="AY473" s="19" t="s">
        <v>135</v>
      </c>
      <c r="BE473" s="197">
        <f>IF(N473="základní",J473,0)</f>
        <v>0</v>
      </c>
      <c r="BF473" s="197">
        <f>IF(N473="snížená",J473,0)</f>
        <v>0</v>
      </c>
      <c r="BG473" s="197">
        <f>IF(N473="zákl. přenesená",J473,0)</f>
        <v>0</v>
      </c>
      <c r="BH473" s="197">
        <f>IF(N473="sníž. přenesená",J473,0)</f>
        <v>0</v>
      </c>
      <c r="BI473" s="197">
        <f>IF(N473="nulová",J473,0)</f>
        <v>0</v>
      </c>
      <c r="BJ473" s="19" t="s">
        <v>143</v>
      </c>
      <c r="BK473" s="197">
        <f>ROUND(I473*H473,2)</f>
        <v>0</v>
      </c>
      <c r="BL473" s="19" t="s">
        <v>227</v>
      </c>
      <c r="BM473" s="196" t="s">
        <v>727</v>
      </c>
    </row>
    <row r="474" spans="1:65" s="2" customFormat="1" ht="14.4" customHeight="1">
      <c r="A474" s="36"/>
      <c r="B474" s="37"/>
      <c r="C474" s="235" t="s">
        <v>728</v>
      </c>
      <c r="D474" s="235" t="s">
        <v>372</v>
      </c>
      <c r="E474" s="236" t="s">
        <v>729</v>
      </c>
      <c r="F474" s="237" t="s">
        <v>730</v>
      </c>
      <c r="G474" s="238" t="s">
        <v>185</v>
      </c>
      <c r="H474" s="239">
        <v>0.099</v>
      </c>
      <c r="I474" s="240"/>
      <c r="J474" s="241">
        <f>ROUND(I474*H474,2)</f>
        <v>0</v>
      </c>
      <c r="K474" s="237" t="s">
        <v>142</v>
      </c>
      <c r="L474" s="242"/>
      <c r="M474" s="243" t="s">
        <v>1</v>
      </c>
      <c r="N474" s="244" t="s">
        <v>40</v>
      </c>
      <c r="O474" s="74"/>
      <c r="P474" s="194">
        <f>O474*H474</f>
        <v>0</v>
      </c>
      <c r="Q474" s="194">
        <v>1</v>
      </c>
      <c r="R474" s="194">
        <f>Q474*H474</f>
        <v>0.099</v>
      </c>
      <c r="S474" s="194">
        <v>0</v>
      </c>
      <c r="T474" s="19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6" t="s">
        <v>307</v>
      </c>
      <c r="AT474" s="196" t="s">
        <v>372</v>
      </c>
      <c r="AU474" s="196" t="s">
        <v>83</v>
      </c>
      <c r="AY474" s="19" t="s">
        <v>135</v>
      </c>
      <c r="BE474" s="197">
        <f>IF(N474="základní",J474,0)</f>
        <v>0</v>
      </c>
      <c r="BF474" s="197">
        <f>IF(N474="snížená",J474,0)</f>
        <v>0</v>
      </c>
      <c r="BG474" s="197">
        <f>IF(N474="zákl. přenesená",J474,0)</f>
        <v>0</v>
      </c>
      <c r="BH474" s="197">
        <f>IF(N474="sníž. přenesená",J474,0)</f>
        <v>0</v>
      </c>
      <c r="BI474" s="197">
        <f>IF(N474="nulová",J474,0)</f>
        <v>0</v>
      </c>
      <c r="BJ474" s="19" t="s">
        <v>143</v>
      </c>
      <c r="BK474" s="197">
        <f>ROUND(I474*H474,2)</f>
        <v>0</v>
      </c>
      <c r="BL474" s="19" t="s">
        <v>227</v>
      </c>
      <c r="BM474" s="196" t="s">
        <v>731</v>
      </c>
    </row>
    <row r="475" spans="1:47" s="2" customFormat="1" ht="19.2">
      <c r="A475" s="36"/>
      <c r="B475" s="37"/>
      <c r="C475" s="38"/>
      <c r="D475" s="198" t="s">
        <v>145</v>
      </c>
      <c r="E475" s="38"/>
      <c r="F475" s="199" t="s">
        <v>732</v>
      </c>
      <c r="G475" s="38"/>
      <c r="H475" s="38"/>
      <c r="I475" s="200"/>
      <c r="J475" s="38"/>
      <c r="K475" s="38"/>
      <c r="L475" s="41"/>
      <c r="M475" s="201"/>
      <c r="N475" s="202"/>
      <c r="O475" s="74"/>
      <c r="P475" s="74"/>
      <c r="Q475" s="74"/>
      <c r="R475" s="74"/>
      <c r="S475" s="74"/>
      <c r="T475" s="75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145</v>
      </c>
      <c r="AU475" s="19" t="s">
        <v>83</v>
      </c>
    </row>
    <row r="476" spans="2:51" s="13" customFormat="1" ht="10.2">
      <c r="B476" s="203"/>
      <c r="C476" s="204"/>
      <c r="D476" s="198" t="s">
        <v>152</v>
      </c>
      <c r="E476" s="205" t="s">
        <v>1</v>
      </c>
      <c r="F476" s="206" t="s">
        <v>733</v>
      </c>
      <c r="G476" s="204"/>
      <c r="H476" s="207">
        <v>0.099</v>
      </c>
      <c r="I476" s="208"/>
      <c r="J476" s="204"/>
      <c r="K476" s="204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152</v>
      </c>
      <c r="AU476" s="213" t="s">
        <v>83</v>
      </c>
      <c r="AV476" s="13" t="s">
        <v>83</v>
      </c>
      <c r="AW476" s="13" t="s">
        <v>30</v>
      </c>
      <c r="AX476" s="13" t="s">
        <v>81</v>
      </c>
      <c r="AY476" s="213" t="s">
        <v>135</v>
      </c>
    </row>
    <row r="477" spans="1:65" s="2" customFormat="1" ht="24.15" customHeight="1">
      <c r="A477" s="36"/>
      <c r="B477" s="37"/>
      <c r="C477" s="235" t="s">
        <v>734</v>
      </c>
      <c r="D477" s="235" t="s">
        <v>372</v>
      </c>
      <c r="E477" s="236" t="s">
        <v>735</v>
      </c>
      <c r="F477" s="237" t="s">
        <v>736</v>
      </c>
      <c r="G477" s="238" t="s">
        <v>165</v>
      </c>
      <c r="H477" s="239">
        <v>1</v>
      </c>
      <c r="I477" s="240"/>
      <c r="J477" s="241">
        <f>ROUND(I477*H477,2)</f>
        <v>0</v>
      </c>
      <c r="K477" s="237" t="s">
        <v>1</v>
      </c>
      <c r="L477" s="242"/>
      <c r="M477" s="243" t="s">
        <v>1</v>
      </c>
      <c r="N477" s="244" t="s">
        <v>40</v>
      </c>
      <c r="O477" s="74"/>
      <c r="P477" s="194">
        <f>O477*H477</f>
        <v>0</v>
      </c>
      <c r="Q477" s="194">
        <v>0</v>
      </c>
      <c r="R477" s="194">
        <f>Q477*H477</f>
        <v>0</v>
      </c>
      <c r="S477" s="194">
        <v>0</v>
      </c>
      <c r="T477" s="19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6" t="s">
        <v>307</v>
      </c>
      <c r="AT477" s="196" t="s">
        <v>372</v>
      </c>
      <c r="AU477" s="196" t="s">
        <v>83</v>
      </c>
      <c r="AY477" s="19" t="s">
        <v>135</v>
      </c>
      <c r="BE477" s="197">
        <f>IF(N477="základní",J477,0)</f>
        <v>0</v>
      </c>
      <c r="BF477" s="197">
        <f>IF(N477="snížená",J477,0)</f>
        <v>0</v>
      </c>
      <c r="BG477" s="197">
        <f>IF(N477="zákl. přenesená",J477,0)</f>
        <v>0</v>
      </c>
      <c r="BH477" s="197">
        <f>IF(N477="sníž. přenesená",J477,0)</f>
        <v>0</v>
      </c>
      <c r="BI477" s="197">
        <f>IF(N477="nulová",J477,0)</f>
        <v>0</v>
      </c>
      <c r="BJ477" s="19" t="s">
        <v>143</v>
      </c>
      <c r="BK477" s="197">
        <f>ROUND(I477*H477,2)</f>
        <v>0</v>
      </c>
      <c r="BL477" s="19" t="s">
        <v>227</v>
      </c>
      <c r="BM477" s="196" t="s">
        <v>737</v>
      </c>
    </row>
    <row r="478" spans="1:65" s="2" customFormat="1" ht="14.4" customHeight="1">
      <c r="A478" s="36"/>
      <c r="B478" s="37"/>
      <c r="C478" s="235" t="s">
        <v>738</v>
      </c>
      <c r="D478" s="235" t="s">
        <v>372</v>
      </c>
      <c r="E478" s="236" t="s">
        <v>739</v>
      </c>
      <c r="F478" s="237" t="s">
        <v>740</v>
      </c>
      <c r="G478" s="238" t="s">
        <v>165</v>
      </c>
      <c r="H478" s="239">
        <v>1</v>
      </c>
      <c r="I478" s="240"/>
      <c r="J478" s="241">
        <f>ROUND(I478*H478,2)</f>
        <v>0</v>
      </c>
      <c r="K478" s="237" t="s">
        <v>1</v>
      </c>
      <c r="L478" s="242"/>
      <c r="M478" s="243" t="s">
        <v>1</v>
      </c>
      <c r="N478" s="244" t="s">
        <v>40</v>
      </c>
      <c r="O478" s="74"/>
      <c r="P478" s="194">
        <f>O478*H478</f>
        <v>0</v>
      </c>
      <c r="Q478" s="194">
        <v>0</v>
      </c>
      <c r="R478" s="194">
        <f>Q478*H478</f>
        <v>0</v>
      </c>
      <c r="S478" s="194">
        <v>0</v>
      </c>
      <c r="T478" s="19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6" t="s">
        <v>307</v>
      </c>
      <c r="AT478" s="196" t="s">
        <v>372</v>
      </c>
      <c r="AU478" s="196" t="s">
        <v>83</v>
      </c>
      <c r="AY478" s="19" t="s">
        <v>135</v>
      </c>
      <c r="BE478" s="197">
        <f>IF(N478="základní",J478,0)</f>
        <v>0</v>
      </c>
      <c r="BF478" s="197">
        <f>IF(N478="snížená",J478,0)</f>
        <v>0</v>
      </c>
      <c r="BG478" s="197">
        <f>IF(N478="zákl. přenesená",J478,0)</f>
        <v>0</v>
      </c>
      <c r="BH478" s="197">
        <f>IF(N478="sníž. přenesená",J478,0)</f>
        <v>0</v>
      </c>
      <c r="BI478" s="197">
        <f>IF(N478="nulová",J478,0)</f>
        <v>0</v>
      </c>
      <c r="BJ478" s="19" t="s">
        <v>143</v>
      </c>
      <c r="BK478" s="197">
        <f>ROUND(I478*H478,2)</f>
        <v>0</v>
      </c>
      <c r="BL478" s="19" t="s">
        <v>227</v>
      </c>
      <c r="BM478" s="196" t="s">
        <v>741</v>
      </c>
    </row>
    <row r="479" spans="1:65" s="2" customFormat="1" ht="24.15" customHeight="1">
      <c r="A479" s="36"/>
      <c r="B479" s="37"/>
      <c r="C479" s="235" t="s">
        <v>742</v>
      </c>
      <c r="D479" s="235" t="s">
        <v>372</v>
      </c>
      <c r="E479" s="236" t="s">
        <v>743</v>
      </c>
      <c r="F479" s="237" t="s">
        <v>744</v>
      </c>
      <c r="G479" s="238" t="s">
        <v>185</v>
      </c>
      <c r="H479" s="239">
        <v>0.61</v>
      </c>
      <c r="I479" s="240"/>
      <c r="J479" s="241">
        <f>ROUND(I479*H479,2)</f>
        <v>0</v>
      </c>
      <c r="K479" s="237" t="s">
        <v>1</v>
      </c>
      <c r="L479" s="242"/>
      <c r="M479" s="243" t="s">
        <v>1</v>
      </c>
      <c r="N479" s="244" t="s">
        <v>40</v>
      </c>
      <c r="O479" s="74"/>
      <c r="P479" s="194">
        <f>O479*H479</f>
        <v>0</v>
      </c>
      <c r="Q479" s="194">
        <v>0</v>
      </c>
      <c r="R479" s="194">
        <f>Q479*H479</f>
        <v>0</v>
      </c>
      <c r="S479" s="194">
        <v>0</v>
      </c>
      <c r="T479" s="19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6" t="s">
        <v>307</v>
      </c>
      <c r="AT479" s="196" t="s">
        <v>372</v>
      </c>
      <c r="AU479" s="196" t="s">
        <v>83</v>
      </c>
      <c r="AY479" s="19" t="s">
        <v>135</v>
      </c>
      <c r="BE479" s="197">
        <f>IF(N479="základní",J479,0)</f>
        <v>0</v>
      </c>
      <c r="BF479" s="197">
        <f>IF(N479="snížená",J479,0)</f>
        <v>0</v>
      </c>
      <c r="BG479" s="197">
        <f>IF(N479="zákl. přenesená",J479,0)</f>
        <v>0</v>
      </c>
      <c r="BH479" s="197">
        <f>IF(N479="sníž. přenesená",J479,0)</f>
        <v>0</v>
      </c>
      <c r="BI479" s="197">
        <f>IF(N479="nulová",J479,0)</f>
        <v>0</v>
      </c>
      <c r="BJ479" s="19" t="s">
        <v>143</v>
      </c>
      <c r="BK479" s="197">
        <f>ROUND(I479*H479,2)</f>
        <v>0</v>
      </c>
      <c r="BL479" s="19" t="s">
        <v>227</v>
      </c>
      <c r="BM479" s="196" t="s">
        <v>745</v>
      </c>
    </row>
    <row r="480" spans="2:51" s="15" customFormat="1" ht="10.2">
      <c r="B480" s="225"/>
      <c r="C480" s="226"/>
      <c r="D480" s="198" t="s">
        <v>152</v>
      </c>
      <c r="E480" s="227" t="s">
        <v>1</v>
      </c>
      <c r="F480" s="228" t="s">
        <v>376</v>
      </c>
      <c r="G480" s="226"/>
      <c r="H480" s="227" t="s">
        <v>1</v>
      </c>
      <c r="I480" s="229"/>
      <c r="J480" s="226"/>
      <c r="K480" s="226"/>
      <c r="L480" s="230"/>
      <c r="M480" s="231"/>
      <c r="N480" s="232"/>
      <c r="O480" s="232"/>
      <c r="P480" s="232"/>
      <c r="Q480" s="232"/>
      <c r="R480" s="232"/>
      <c r="S480" s="232"/>
      <c r="T480" s="233"/>
      <c r="AT480" s="234" t="s">
        <v>152</v>
      </c>
      <c r="AU480" s="234" t="s">
        <v>83</v>
      </c>
      <c r="AV480" s="15" t="s">
        <v>81</v>
      </c>
      <c r="AW480" s="15" t="s">
        <v>30</v>
      </c>
      <c r="AX480" s="15" t="s">
        <v>73</v>
      </c>
      <c r="AY480" s="234" t="s">
        <v>135</v>
      </c>
    </row>
    <row r="481" spans="2:51" s="13" customFormat="1" ht="10.2">
      <c r="B481" s="203"/>
      <c r="C481" s="204"/>
      <c r="D481" s="198" t="s">
        <v>152</v>
      </c>
      <c r="E481" s="205" t="s">
        <v>1</v>
      </c>
      <c r="F481" s="206" t="s">
        <v>746</v>
      </c>
      <c r="G481" s="204"/>
      <c r="H481" s="207">
        <v>564.48</v>
      </c>
      <c r="I481" s="208"/>
      <c r="J481" s="204"/>
      <c r="K481" s="204"/>
      <c r="L481" s="209"/>
      <c r="M481" s="210"/>
      <c r="N481" s="211"/>
      <c r="O481" s="211"/>
      <c r="P481" s="211"/>
      <c r="Q481" s="211"/>
      <c r="R481" s="211"/>
      <c r="S481" s="211"/>
      <c r="T481" s="212"/>
      <c r="AT481" s="213" t="s">
        <v>152</v>
      </c>
      <c r="AU481" s="213" t="s">
        <v>83</v>
      </c>
      <c r="AV481" s="13" t="s">
        <v>83</v>
      </c>
      <c r="AW481" s="13" t="s">
        <v>30</v>
      </c>
      <c r="AX481" s="13" t="s">
        <v>73</v>
      </c>
      <c r="AY481" s="213" t="s">
        <v>135</v>
      </c>
    </row>
    <row r="482" spans="2:51" s="15" customFormat="1" ht="10.2">
      <c r="B482" s="225"/>
      <c r="C482" s="226"/>
      <c r="D482" s="198" t="s">
        <v>152</v>
      </c>
      <c r="E482" s="227" t="s">
        <v>1</v>
      </c>
      <c r="F482" s="228" t="s">
        <v>747</v>
      </c>
      <c r="G482" s="226"/>
      <c r="H482" s="227" t="s">
        <v>1</v>
      </c>
      <c r="I482" s="229"/>
      <c r="J482" s="226"/>
      <c r="K482" s="226"/>
      <c r="L482" s="230"/>
      <c r="M482" s="231"/>
      <c r="N482" s="232"/>
      <c r="O482" s="232"/>
      <c r="P482" s="232"/>
      <c r="Q482" s="232"/>
      <c r="R482" s="232"/>
      <c r="S482" s="232"/>
      <c r="T482" s="233"/>
      <c r="AT482" s="234" t="s">
        <v>152</v>
      </c>
      <c r="AU482" s="234" t="s">
        <v>83</v>
      </c>
      <c r="AV482" s="15" t="s">
        <v>81</v>
      </c>
      <c r="AW482" s="15" t="s">
        <v>30</v>
      </c>
      <c r="AX482" s="15" t="s">
        <v>73</v>
      </c>
      <c r="AY482" s="234" t="s">
        <v>135</v>
      </c>
    </row>
    <row r="483" spans="2:51" s="13" customFormat="1" ht="10.2">
      <c r="B483" s="203"/>
      <c r="C483" s="204"/>
      <c r="D483" s="198" t="s">
        <v>152</v>
      </c>
      <c r="E483" s="205" t="s">
        <v>1</v>
      </c>
      <c r="F483" s="206" t="s">
        <v>748</v>
      </c>
      <c r="G483" s="204"/>
      <c r="H483" s="207">
        <v>0.61</v>
      </c>
      <c r="I483" s="208"/>
      <c r="J483" s="204"/>
      <c r="K483" s="204"/>
      <c r="L483" s="209"/>
      <c r="M483" s="210"/>
      <c r="N483" s="211"/>
      <c r="O483" s="211"/>
      <c r="P483" s="211"/>
      <c r="Q483" s="211"/>
      <c r="R483" s="211"/>
      <c r="S483" s="211"/>
      <c r="T483" s="212"/>
      <c r="AT483" s="213" t="s">
        <v>152</v>
      </c>
      <c r="AU483" s="213" t="s">
        <v>83</v>
      </c>
      <c r="AV483" s="13" t="s">
        <v>83</v>
      </c>
      <c r="AW483" s="13" t="s">
        <v>30</v>
      </c>
      <c r="AX483" s="13" t="s">
        <v>81</v>
      </c>
      <c r="AY483" s="213" t="s">
        <v>135</v>
      </c>
    </row>
    <row r="484" spans="1:65" s="2" customFormat="1" ht="24.15" customHeight="1">
      <c r="A484" s="36"/>
      <c r="B484" s="37"/>
      <c r="C484" s="235" t="s">
        <v>749</v>
      </c>
      <c r="D484" s="235" t="s">
        <v>372</v>
      </c>
      <c r="E484" s="236" t="s">
        <v>750</v>
      </c>
      <c r="F484" s="237" t="s">
        <v>751</v>
      </c>
      <c r="G484" s="238" t="s">
        <v>185</v>
      </c>
      <c r="H484" s="239">
        <v>0.765</v>
      </c>
      <c r="I484" s="240"/>
      <c r="J484" s="241">
        <f>ROUND(I484*H484,2)</f>
        <v>0</v>
      </c>
      <c r="K484" s="237" t="s">
        <v>1</v>
      </c>
      <c r="L484" s="242"/>
      <c r="M484" s="243" t="s">
        <v>1</v>
      </c>
      <c r="N484" s="244" t="s">
        <v>40</v>
      </c>
      <c r="O484" s="74"/>
      <c r="P484" s="194">
        <f>O484*H484</f>
        <v>0</v>
      </c>
      <c r="Q484" s="194">
        <v>0</v>
      </c>
      <c r="R484" s="194">
        <f>Q484*H484</f>
        <v>0</v>
      </c>
      <c r="S484" s="194">
        <v>0</v>
      </c>
      <c r="T484" s="19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6" t="s">
        <v>307</v>
      </c>
      <c r="AT484" s="196" t="s">
        <v>372</v>
      </c>
      <c r="AU484" s="196" t="s">
        <v>83</v>
      </c>
      <c r="AY484" s="19" t="s">
        <v>135</v>
      </c>
      <c r="BE484" s="197">
        <f>IF(N484="základní",J484,0)</f>
        <v>0</v>
      </c>
      <c r="BF484" s="197">
        <f>IF(N484="snížená",J484,0)</f>
        <v>0</v>
      </c>
      <c r="BG484" s="197">
        <f>IF(N484="zákl. přenesená",J484,0)</f>
        <v>0</v>
      </c>
      <c r="BH484" s="197">
        <f>IF(N484="sníž. přenesená",J484,0)</f>
        <v>0</v>
      </c>
      <c r="BI484" s="197">
        <f>IF(N484="nulová",J484,0)</f>
        <v>0</v>
      </c>
      <c r="BJ484" s="19" t="s">
        <v>143</v>
      </c>
      <c r="BK484" s="197">
        <f>ROUND(I484*H484,2)</f>
        <v>0</v>
      </c>
      <c r="BL484" s="19" t="s">
        <v>227</v>
      </c>
      <c r="BM484" s="196" t="s">
        <v>752</v>
      </c>
    </row>
    <row r="485" spans="2:51" s="15" customFormat="1" ht="10.2">
      <c r="B485" s="225"/>
      <c r="C485" s="226"/>
      <c r="D485" s="198" t="s">
        <v>152</v>
      </c>
      <c r="E485" s="227" t="s">
        <v>1</v>
      </c>
      <c r="F485" s="228" t="s">
        <v>376</v>
      </c>
      <c r="G485" s="226"/>
      <c r="H485" s="227" t="s">
        <v>1</v>
      </c>
      <c r="I485" s="229"/>
      <c r="J485" s="226"/>
      <c r="K485" s="226"/>
      <c r="L485" s="230"/>
      <c r="M485" s="231"/>
      <c r="N485" s="232"/>
      <c r="O485" s="232"/>
      <c r="P485" s="232"/>
      <c r="Q485" s="232"/>
      <c r="R485" s="232"/>
      <c r="S485" s="232"/>
      <c r="T485" s="233"/>
      <c r="AT485" s="234" t="s">
        <v>152</v>
      </c>
      <c r="AU485" s="234" t="s">
        <v>83</v>
      </c>
      <c r="AV485" s="15" t="s">
        <v>81</v>
      </c>
      <c r="AW485" s="15" t="s">
        <v>30</v>
      </c>
      <c r="AX485" s="15" t="s">
        <v>73</v>
      </c>
      <c r="AY485" s="234" t="s">
        <v>135</v>
      </c>
    </row>
    <row r="486" spans="2:51" s="13" customFormat="1" ht="10.2">
      <c r="B486" s="203"/>
      <c r="C486" s="204"/>
      <c r="D486" s="198" t="s">
        <v>152</v>
      </c>
      <c r="E486" s="205" t="s">
        <v>1</v>
      </c>
      <c r="F486" s="206" t="s">
        <v>753</v>
      </c>
      <c r="G486" s="204"/>
      <c r="H486" s="207">
        <v>708.41</v>
      </c>
      <c r="I486" s="208"/>
      <c r="J486" s="204"/>
      <c r="K486" s="204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152</v>
      </c>
      <c r="AU486" s="213" t="s">
        <v>83</v>
      </c>
      <c r="AV486" s="13" t="s">
        <v>83</v>
      </c>
      <c r="AW486" s="13" t="s">
        <v>30</v>
      </c>
      <c r="AX486" s="13" t="s">
        <v>73</v>
      </c>
      <c r="AY486" s="213" t="s">
        <v>135</v>
      </c>
    </row>
    <row r="487" spans="2:51" s="15" customFormat="1" ht="10.2">
      <c r="B487" s="225"/>
      <c r="C487" s="226"/>
      <c r="D487" s="198" t="s">
        <v>152</v>
      </c>
      <c r="E487" s="227" t="s">
        <v>1</v>
      </c>
      <c r="F487" s="228" t="s">
        <v>378</v>
      </c>
      <c r="G487" s="226"/>
      <c r="H487" s="227" t="s">
        <v>1</v>
      </c>
      <c r="I487" s="229"/>
      <c r="J487" s="226"/>
      <c r="K487" s="226"/>
      <c r="L487" s="230"/>
      <c r="M487" s="231"/>
      <c r="N487" s="232"/>
      <c r="O487" s="232"/>
      <c r="P487" s="232"/>
      <c r="Q487" s="232"/>
      <c r="R487" s="232"/>
      <c r="S487" s="232"/>
      <c r="T487" s="233"/>
      <c r="AT487" s="234" t="s">
        <v>152</v>
      </c>
      <c r="AU487" s="234" t="s">
        <v>83</v>
      </c>
      <c r="AV487" s="15" t="s">
        <v>81</v>
      </c>
      <c r="AW487" s="15" t="s">
        <v>30</v>
      </c>
      <c r="AX487" s="15" t="s">
        <v>73</v>
      </c>
      <c r="AY487" s="234" t="s">
        <v>135</v>
      </c>
    </row>
    <row r="488" spans="2:51" s="13" customFormat="1" ht="10.2">
      <c r="B488" s="203"/>
      <c r="C488" s="204"/>
      <c r="D488" s="198" t="s">
        <v>152</v>
      </c>
      <c r="E488" s="205" t="s">
        <v>1</v>
      </c>
      <c r="F488" s="206" t="s">
        <v>754</v>
      </c>
      <c r="G488" s="204"/>
      <c r="H488" s="207">
        <v>0.765</v>
      </c>
      <c r="I488" s="208"/>
      <c r="J488" s="204"/>
      <c r="K488" s="204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152</v>
      </c>
      <c r="AU488" s="213" t="s">
        <v>83</v>
      </c>
      <c r="AV488" s="13" t="s">
        <v>83</v>
      </c>
      <c r="AW488" s="13" t="s">
        <v>30</v>
      </c>
      <c r="AX488" s="13" t="s">
        <v>81</v>
      </c>
      <c r="AY488" s="213" t="s">
        <v>135</v>
      </c>
    </row>
    <row r="489" spans="1:65" s="2" customFormat="1" ht="24.15" customHeight="1">
      <c r="A489" s="36"/>
      <c r="B489" s="37"/>
      <c r="C489" s="235" t="s">
        <v>755</v>
      </c>
      <c r="D489" s="235" t="s">
        <v>372</v>
      </c>
      <c r="E489" s="236" t="s">
        <v>756</v>
      </c>
      <c r="F489" s="237" t="s">
        <v>757</v>
      </c>
      <c r="G489" s="238" t="s">
        <v>185</v>
      </c>
      <c r="H489" s="239">
        <v>2.443</v>
      </c>
      <c r="I489" s="240"/>
      <c r="J489" s="241">
        <f>ROUND(I489*H489,2)</f>
        <v>0</v>
      </c>
      <c r="K489" s="237" t="s">
        <v>1</v>
      </c>
      <c r="L489" s="242"/>
      <c r="M489" s="243" t="s">
        <v>1</v>
      </c>
      <c r="N489" s="244" t="s">
        <v>40</v>
      </c>
      <c r="O489" s="74"/>
      <c r="P489" s="194">
        <f>O489*H489</f>
        <v>0</v>
      </c>
      <c r="Q489" s="194">
        <v>0</v>
      </c>
      <c r="R489" s="194">
        <f>Q489*H489</f>
        <v>0</v>
      </c>
      <c r="S489" s="194">
        <v>0</v>
      </c>
      <c r="T489" s="19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96" t="s">
        <v>307</v>
      </c>
      <c r="AT489" s="196" t="s">
        <v>372</v>
      </c>
      <c r="AU489" s="196" t="s">
        <v>83</v>
      </c>
      <c r="AY489" s="19" t="s">
        <v>135</v>
      </c>
      <c r="BE489" s="197">
        <f>IF(N489="základní",J489,0)</f>
        <v>0</v>
      </c>
      <c r="BF489" s="197">
        <f>IF(N489="snížená",J489,0)</f>
        <v>0</v>
      </c>
      <c r="BG489" s="197">
        <f>IF(N489="zákl. přenesená",J489,0)</f>
        <v>0</v>
      </c>
      <c r="BH489" s="197">
        <f>IF(N489="sníž. přenesená",J489,0)</f>
        <v>0</v>
      </c>
      <c r="BI489" s="197">
        <f>IF(N489="nulová",J489,0)</f>
        <v>0</v>
      </c>
      <c r="BJ489" s="19" t="s">
        <v>143</v>
      </c>
      <c r="BK489" s="197">
        <f>ROUND(I489*H489,2)</f>
        <v>0</v>
      </c>
      <c r="BL489" s="19" t="s">
        <v>227</v>
      </c>
      <c r="BM489" s="196" t="s">
        <v>758</v>
      </c>
    </row>
    <row r="490" spans="2:51" s="15" customFormat="1" ht="10.2">
      <c r="B490" s="225"/>
      <c r="C490" s="226"/>
      <c r="D490" s="198" t="s">
        <v>152</v>
      </c>
      <c r="E490" s="227" t="s">
        <v>1</v>
      </c>
      <c r="F490" s="228" t="s">
        <v>376</v>
      </c>
      <c r="G490" s="226"/>
      <c r="H490" s="227" t="s">
        <v>1</v>
      </c>
      <c r="I490" s="229"/>
      <c r="J490" s="226"/>
      <c r="K490" s="226"/>
      <c r="L490" s="230"/>
      <c r="M490" s="231"/>
      <c r="N490" s="232"/>
      <c r="O490" s="232"/>
      <c r="P490" s="232"/>
      <c r="Q490" s="232"/>
      <c r="R490" s="232"/>
      <c r="S490" s="232"/>
      <c r="T490" s="233"/>
      <c r="AT490" s="234" t="s">
        <v>152</v>
      </c>
      <c r="AU490" s="234" t="s">
        <v>83</v>
      </c>
      <c r="AV490" s="15" t="s">
        <v>81</v>
      </c>
      <c r="AW490" s="15" t="s">
        <v>30</v>
      </c>
      <c r="AX490" s="15" t="s">
        <v>73</v>
      </c>
      <c r="AY490" s="234" t="s">
        <v>135</v>
      </c>
    </row>
    <row r="491" spans="2:51" s="13" customFormat="1" ht="10.2">
      <c r="B491" s="203"/>
      <c r="C491" s="204"/>
      <c r="D491" s="198" t="s">
        <v>152</v>
      </c>
      <c r="E491" s="205" t="s">
        <v>1</v>
      </c>
      <c r="F491" s="206" t="s">
        <v>759</v>
      </c>
      <c r="G491" s="204"/>
      <c r="H491" s="207">
        <v>2262.4</v>
      </c>
      <c r="I491" s="208"/>
      <c r="J491" s="204"/>
      <c r="K491" s="204"/>
      <c r="L491" s="209"/>
      <c r="M491" s="210"/>
      <c r="N491" s="211"/>
      <c r="O491" s="211"/>
      <c r="P491" s="211"/>
      <c r="Q491" s="211"/>
      <c r="R491" s="211"/>
      <c r="S491" s="211"/>
      <c r="T491" s="212"/>
      <c r="AT491" s="213" t="s">
        <v>152</v>
      </c>
      <c r="AU491" s="213" t="s">
        <v>83</v>
      </c>
      <c r="AV491" s="13" t="s">
        <v>83</v>
      </c>
      <c r="AW491" s="13" t="s">
        <v>30</v>
      </c>
      <c r="AX491" s="13" t="s">
        <v>73</v>
      </c>
      <c r="AY491" s="213" t="s">
        <v>135</v>
      </c>
    </row>
    <row r="492" spans="2:51" s="15" customFormat="1" ht="10.2">
      <c r="B492" s="225"/>
      <c r="C492" s="226"/>
      <c r="D492" s="198" t="s">
        <v>152</v>
      </c>
      <c r="E492" s="227" t="s">
        <v>1</v>
      </c>
      <c r="F492" s="228" t="s">
        <v>378</v>
      </c>
      <c r="G492" s="226"/>
      <c r="H492" s="227" t="s">
        <v>1</v>
      </c>
      <c r="I492" s="229"/>
      <c r="J492" s="226"/>
      <c r="K492" s="226"/>
      <c r="L492" s="230"/>
      <c r="M492" s="231"/>
      <c r="N492" s="232"/>
      <c r="O492" s="232"/>
      <c r="P492" s="232"/>
      <c r="Q492" s="232"/>
      <c r="R492" s="232"/>
      <c r="S492" s="232"/>
      <c r="T492" s="233"/>
      <c r="AT492" s="234" t="s">
        <v>152</v>
      </c>
      <c r="AU492" s="234" t="s">
        <v>83</v>
      </c>
      <c r="AV492" s="15" t="s">
        <v>81</v>
      </c>
      <c r="AW492" s="15" t="s">
        <v>30</v>
      </c>
      <c r="AX492" s="15" t="s">
        <v>73</v>
      </c>
      <c r="AY492" s="234" t="s">
        <v>135</v>
      </c>
    </row>
    <row r="493" spans="2:51" s="13" customFormat="1" ht="10.2">
      <c r="B493" s="203"/>
      <c r="C493" s="204"/>
      <c r="D493" s="198" t="s">
        <v>152</v>
      </c>
      <c r="E493" s="205" t="s">
        <v>1</v>
      </c>
      <c r="F493" s="206" t="s">
        <v>760</v>
      </c>
      <c r="G493" s="204"/>
      <c r="H493" s="207">
        <v>2.443</v>
      </c>
      <c r="I493" s="208"/>
      <c r="J493" s="204"/>
      <c r="K493" s="204"/>
      <c r="L493" s="209"/>
      <c r="M493" s="210"/>
      <c r="N493" s="211"/>
      <c r="O493" s="211"/>
      <c r="P493" s="211"/>
      <c r="Q493" s="211"/>
      <c r="R493" s="211"/>
      <c r="S493" s="211"/>
      <c r="T493" s="212"/>
      <c r="AT493" s="213" t="s">
        <v>152</v>
      </c>
      <c r="AU493" s="213" t="s">
        <v>83</v>
      </c>
      <c r="AV493" s="13" t="s">
        <v>83</v>
      </c>
      <c r="AW493" s="13" t="s">
        <v>30</v>
      </c>
      <c r="AX493" s="13" t="s">
        <v>81</v>
      </c>
      <c r="AY493" s="213" t="s">
        <v>135</v>
      </c>
    </row>
    <row r="494" spans="1:65" s="2" customFormat="1" ht="24.15" customHeight="1">
      <c r="A494" s="36"/>
      <c r="B494" s="37"/>
      <c r="C494" s="235" t="s">
        <v>761</v>
      </c>
      <c r="D494" s="235" t="s">
        <v>372</v>
      </c>
      <c r="E494" s="236" t="s">
        <v>762</v>
      </c>
      <c r="F494" s="237" t="s">
        <v>763</v>
      </c>
      <c r="G494" s="238" t="s">
        <v>185</v>
      </c>
      <c r="H494" s="239">
        <v>4.324</v>
      </c>
      <c r="I494" s="240"/>
      <c r="J494" s="241">
        <f>ROUND(I494*H494,2)</f>
        <v>0</v>
      </c>
      <c r="K494" s="237" t="s">
        <v>1</v>
      </c>
      <c r="L494" s="242"/>
      <c r="M494" s="243" t="s">
        <v>1</v>
      </c>
      <c r="N494" s="244" t="s">
        <v>40</v>
      </c>
      <c r="O494" s="74"/>
      <c r="P494" s="194">
        <f>O494*H494</f>
        <v>0</v>
      </c>
      <c r="Q494" s="194">
        <v>0</v>
      </c>
      <c r="R494" s="194">
        <f>Q494*H494</f>
        <v>0</v>
      </c>
      <c r="S494" s="194">
        <v>0</v>
      </c>
      <c r="T494" s="19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6" t="s">
        <v>307</v>
      </c>
      <c r="AT494" s="196" t="s">
        <v>372</v>
      </c>
      <c r="AU494" s="196" t="s">
        <v>83</v>
      </c>
      <c r="AY494" s="19" t="s">
        <v>135</v>
      </c>
      <c r="BE494" s="197">
        <f>IF(N494="základní",J494,0)</f>
        <v>0</v>
      </c>
      <c r="BF494" s="197">
        <f>IF(N494="snížená",J494,0)</f>
        <v>0</v>
      </c>
      <c r="BG494" s="197">
        <f>IF(N494="zákl. přenesená",J494,0)</f>
        <v>0</v>
      </c>
      <c r="BH494" s="197">
        <f>IF(N494="sníž. přenesená",J494,0)</f>
        <v>0</v>
      </c>
      <c r="BI494" s="197">
        <f>IF(N494="nulová",J494,0)</f>
        <v>0</v>
      </c>
      <c r="BJ494" s="19" t="s">
        <v>143</v>
      </c>
      <c r="BK494" s="197">
        <f>ROUND(I494*H494,2)</f>
        <v>0</v>
      </c>
      <c r="BL494" s="19" t="s">
        <v>227</v>
      </c>
      <c r="BM494" s="196" t="s">
        <v>764</v>
      </c>
    </row>
    <row r="495" spans="2:51" s="15" customFormat="1" ht="10.2">
      <c r="B495" s="225"/>
      <c r="C495" s="226"/>
      <c r="D495" s="198" t="s">
        <v>152</v>
      </c>
      <c r="E495" s="227" t="s">
        <v>1</v>
      </c>
      <c r="F495" s="228" t="s">
        <v>376</v>
      </c>
      <c r="G495" s="226"/>
      <c r="H495" s="227" t="s">
        <v>1</v>
      </c>
      <c r="I495" s="229"/>
      <c r="J495" s="226"/>
      <c r="K495" s="226"/>
      <c r="L495" s="230"/>
      <c r="M495" s="231"/>
      <c r="N495" s="232"/>
      <c r="O495" s="232"/>
      <c r="P495" s="232"/>
      <c r="Q495" s="232"/>
      <c r="R495" s="232"/>
      <c r="S495" s="232"/>
      <c r="T495" s="233"/>
      <c r="AT495" s="234" t="s">
        <v>152</v>
      </c>
      <c r="AU495" s="234" t="s">
        <v>83</v>
      </c>
      <c r="AV495" s="15" t="s">
        <v>81</v>
      </c>
      <c r="AW495" s="15" t="s">
        <v>30</v>
      </c>
      <c r="AX495" s="15" t="s">
        <v>73</v>
      </c>
      <c r="AY495" s="234" t="s">
        <v>135</v>
      </c>
    </row>
    <row r="496" spans="2:51" s="13" customFormat="1" ht="10.2">
      <c r="B496" s="203"/>
      <c r="C496" s="204"/>
      <c r="D496" s="198" t="s">
        <v>152</v>
      </c>
      <c r="E496" s="205" t="s">
        <v>1</v>
      </c>
      <c r="F496" s="206" t="s">
        <v>765</v>
      </c>
      <c r="G496" s="204"/>
      <c r="H496" s="207">
        <v>4003.93</v>
      </c>
      <c r="I496" s="208"/>
      <c r="J496" s="204"/>
      <c r="K496" s="204"/>
      <c r="L496" s="209"/>
      <c r="M496" s="210"/>
      <c r="N496" s="211"/>
      <c r="O496" s="211"/>
      <c r="P496" s="211"/>
      <c r="Q496" s="211"/>
      <c r="R496" s="211"/>
      <c r="S496" s="211"/>
      <c r="T496" s="212"/>
      <c r="AT496" s="213" t="s">
        <v>152</v>
      </c>
      <c r="AU496" s="213" t="s">
        <v>83</v>
      </c>
      <c r="AV496" s="13" t="s">
        <v>83</v>
      </c>
      <c r="AW496" s="13" t="s">
        <v>30</v>
      </c>
      <c r="AX496" s="13" t="s">
        <v>73</v>
      </c>
      <c r="AY496" s="213" t="s">
        <v>135</v>
      </c>
    </row>
    <row r="497" spans="2:51" s="15" customFormat="1" ht="10.2">
      <c r="B497" s="225"/>
      <c r="C497" s="226"/>
      <c r="D497" s="198" t="s">
        <v>152</v>
      </c>
      <c r="E497" s="227" t="s">
        <v>1</v>
      </c>
      <c r="F497" s="228" t="s">
        <v>378</v>
      </c>
      <c r="G497" s="226"/>
      <c r="H497" s="227" t="s">
        <v>1</v>
      </c>
      <c r="I497" s="229"/>
      <c r="J497" s="226"/>
      <c r="K497" s="226"/>
      <c r="L497" s="230"/>
      <c r="M497" s="231"/>
      <c r="N497" s="232"/>
      <c r="O497" s="232"/>
      <c r="P497" s="232"/>
      <c r="Q497" s="232"/>
      <c r="R497" s="232"/>
      <c r="S497" s="232"/>
      <c r="T497" s="233"/>
      <c r="AT497" s="234" t="s">
        <v>152</v>
      </c>
      <c r="AU497" s="234" t="s">
        <v>83</v>
      </c>
      <c r="AV497" s="15" t="s">
        <v>81</v>
      </c>
      <c r="AW497" s="15" t="s">
        <v>30</v>
      </c>
      <c r="AX497" s="15" t="s">
        <v>73</v>
      </c>
      <c r="AY497" s="234" t="s">
        <v>135</v>
      </c>
    </row>
    <row r="498" spans="2:51" s="13" customFormat="1" ht="10.2">
      <c r="B498" s="203"/>
      <c r="C498" s="204"/>
      <c r="D498" s="198" t="s">
        <v>152</v>
      </c>
      <c r="E498" s="205" t="s">
        <v>1</v>
      </c>
      <c r="F498" s="206" t="s">
        <v>766</v>
      </c>
      <c r="G498" s="204"/>
      <c r="H498" s="207">
        <v>4.324</v>
      </c>
      <c r="I498" s="208"/>
      <c r="J498" s="204"/>
      <c r="K498" s="204"/>
      <c r="L498" s="209"/>
      <c r="M498" s="210"/>
      <c r="N498" s="211"/>
      <c r="O498" s="211"/>
      <c r="P498" s="211"/>
      <c r="Q498" s="211"/>
      <c r="R498" s="211"/>
      <c r="S498" s="211"/>
      <c r="T498" s="212"/>
      <c r="AT498" s="213" t="s">
        <v>152</v>
      </c>
      <c r="AU498" s="213" t="s">
        <v>83</v>
      </c>
      <c r="AV498" s="13" t="s">
        <v>83</v>
      </c>
      <c r="AW498" s="13" t="s">
        <v>30</v>
      </c>
      <c r="AX498" s="13" t="s">
        <v>81</v>
      </c>
      <c r="AY498" s="213" t="s">
        <v>135</v>
      </c>
    </row>
    <row r="499" spans="1:65" s="2" customFormat="1" ht="24.15" customHeight="1">
      <c r="A499" s="36"/>
      <c r="B499" s="37"/>
      <c r="C499" s="235" t="s">
        <v>767</v>
      </c>
      <c r="D499" s="235" t="s">
        <v>372</v>
      </c>
      <c r="E499" s="236" t="s">
        <v>768</v>
      </c>
      <c r="F499" s="237" t="s">
        <v>769</v>
      </c>
      <c r="G499" s="238" t="s">
        <v>185</v>
      </c>
      <c r="H499" s="239">
        <v>3.098</v>
      </c>
      <c r="I499" s="240"/>
      <c r="J499" s="241">
        <f>ROUND(I499*H499,2)</f>
        <v>0</v>
      </c>
      <c r="K499" s="237" t="s">
        <v>1</v>
      </c>
      <c r="L499" s="242"/>
      <c r="M499" s="243" t="s">
        <v>1</v>
      </c>
      <c r="N499" s="244" t="s">
        <v>40</v>
      </c>
      <c r="O499" s="74"/>
      <c r="P499" s="194">
        <f>O499*H499</f>
        <v>0</v>
      </c>
      <c r="Q499" s="194">
        <v>0</v>
      </c>
      <c r="R499" s="194">
        <f>Q499*H499</f>
        <v>0</v>
      </c>
      <c r="S499" s="194">
        <v>0</v>
      </c>
      <c r="T499" s="195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6" t="s">
        <v>307</v>
      </c>
      <c r="AT499" s="196" t="s">
        <v>372</v>
      </c>
      <c r="AU499" s="196" t="s">
        <v>83</v>
      </c>
      <c r="AY499" s="19" t="s">
        <v>135</v>
      </c>
      <c r="BE499" s="197">
        <f>IF(N499="základní",J499,0)</f>
        <v>0</v>
      </c>
      <c r="BF499" s="197">
        <f>IF(N499="snížená",J499,0)</f>
        <v>0</v>
      </c>
      <c r="BG499" s="197">
        <f>IF(N499="zákl. přenesená",J499,0)</f>
        <v>0</v>
      </c>
      <c r="BH499" s="197">
        <f>IF(N499="sníž. přenesená",J499,0)</f>
        <v>0</v>
      </c>
      <c r="BI499" s="197">
        <f>IF(N499="nulová",J499,0)</f>
        <v>0</v>
      </c>
      <c r="BJ499" s="19" t="s">
        <v>143</v>
      </c>
      <c r="BK499" s="197">
        <f>ROUND(I499*H499,2)</f>
        <v>0</v>
      </c>
      <c r="BL499" s="19" t="s">
        <v>227</v>
      </c>
      <c r="BM499" s="196" t="s">
        <v>770</v>
      </c>
    </row>
    <row r="500" spans="2:51" s="15" customFormat="1" ht="10.2">
      <c r="B500" s="225"/>
      <c r="C500" s="226"/>
      <c r="D500" s="198" t="s">
        <v>152</v>
      </c>
      <c r="E500" s="227" t="s">
        <v>1</v>
      </c>
      <c r="F500" s="228" t="s">
        <v>376</v>
      </c>
      <c r="G500" s="226"/>
      <c r="H500" s="227" t="s">
        <v>1</v>
      </c>
      <c r="I500" s="229"/>
      <c r="J500" s="226"/>
      <c r="K500" s="226"/>
      <c r="L500" s="230"/>
      <c r="M500" s="231"/>
      <c r="N500" s="232"/>
      <c r="O500" s="232"/>
      <c r="P500" s="232"/>
      <c r="Q500" s="232"/>
      <c r="R500" s="232"/>
      <c r="S500" s="232"/>
      <c r="T500" s="233"/>
      <c r="AT500" s="234" t="s">
        <v>152</v>
      </c>
      <c r="AU500" s="234" t="s">
        <v>83</v>
      </c>
      <c r="AV500" s="15" t="s">
        <v>81</v>
      </c>
      <c r="AW500" s="15" t="s">
        <v>30</v>
      </c>
      <c r="AX500" s="15" t="s">
        <v>73</v>
      </c>
      <c r="AY500" s="234" t="s">
        <v>135</v>
      </c>
    </row>
    <row r="501" spans="2:51" s="13" customFormat="1" ht="10.2">
      <c r="B501" s="203"/>
      <c r="C501" s="204"/>
      <c r="D501" s="198" t="s">
        <v>152</v>
      </c>
      <c r="E501" s="205" t="s">
        <v>1</v>
      </c>
      <c r="F501" s="206" t="s">
        <v>771</v>
      </c>
      <c r="G501" s="204"/>
      <c r="H501" s="207">
        <v>2868.82</v>
      </c>
      <c r="I501" s="208"/>
      <c r="J501" s="204"/>
      <c r="K501" s="204"/>
      <c r="L501" s="209"/>
      <c r="M501" s="210"/>
      <c r="N501" s="211"/>
      <c r="O501" s="211"/>
      <c r="P501" s="211"/>
      <c r="Q501" s="211"/>
      <c r="R501" s="211"/>
      <c r="S501" s="211"/>
      <c r="T501" s="212"/>
      <c r="AT501" s="213" t="s">
        <v>152</v>
      </c>
      <c r="AU501" s="213" t="s">
        <v>83</v>
      </c>
      <c r="AV501" s="13" t="s">
        <v>83</v>
      </c>
      <c r="AW501" s="13" t="s">
        <v>30</v>
      </c>
      <c r="AX501" s="13" t="s">
        <v>73</v>
      </c>
      <c r="AY501" s="213" t="s">
        <v>135</v>
      </c>
    </row>
    <row r="502" spans="2:51" s="15" customFormat="1" ht="10.2">
      <c r="B502" s="225"/>
      <c r="C502" s="226"/>
      <c r="D502" s="198" t="s">
        <v>152</v>
      </c>
      <c r="E502" s="227" t="s">
        <v>1</v>
      </c>
      <c r="F502" s="228" t="s">
        <v>378</v>
      </c>
      <c r="G502" s="226"/>
      <c r="H502" s="227" t="s">
        <v>1</v>
      </c>
      <c r="I502" s="229"/>
      <c r="J502" s="226"/>
      <c r="K502" s="226"/>
      <c r="L502" s="230"/>
      <c r="M502" s="231"/>
      <c r="N502" s="232"/>
      <c r="O502" s="232"/>
      <c r="P502" s="232"/>
      <c r="Q502" s="232"/>
      <c r="R502" s="232"/>
      <c r="S502" s="232"/>
      <c r="T502" s="233"/>
      <c r="AT502" s="234" t="s">
        <v>152</v>
      </c>
      <c r="AU502" s="234" t="s">
        <v>83</v>
      </c>
      <c r="AV502" s="15" t="s">
        <v>81</v>
      </c>
      <c r="AW502" s="15" t="s">
        <v>30</v>
      </c>
      <c r="AX502" s="15" t="s">
        <v>73</v>
      </c>
      <c r="AY502" s="234" t="s">
        <v>135</v>
      </c>
    </row>
    <row r="503" spans="2:51" s="13" customFormat="1" ht="10.2">
      <c r="B503" s="203"/>
      <c r="C503" s="204"/>
      <c r="D503" s="198" t="s">
        <v>152</v>
      </c>
      <c r="E503" s="205" t="s">
        <v>1</v>
      </c>
      <c r="F503" s="206" t="s">
        <v>772</v>
      </c>
      <c r="G503" s="204"/>
      <c r="H503" s="207">
        <v>3.098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152</v>
      </c>
      <c r="AU503" s="213" t="s">
        <v>83</v>
      </c>
      <c r="AV503" s="13" t="s">
        <v>83</v>
      </c>
      <c r="AW503" s="13" t="s">
        <v>30</v>
      </c>
      <c r="AX503" s="13" t="s">
        <v>81</v>
      </c>
      <c r="AY503" s="213" t="s">
        <v>135</v>
      </c>
    </row>
    <row r="504" spans="1:65" s="2" customFormat="1" ht="24.15" customHeight="1">
      <c r="A504" s="36"/>
      <c r="B504" s="37"/>
      <c r="C504" s="235" t="s">
        <v>773</v>
      </c>
      <c r="D504" s="235" t="s">
        <v>372</v>
      </c>
      <c r="E504" s="236" t="s">
        <v>774</v>
      </c>
      <c r="F504" s="237" t="s">
        <v>775</v>
      </c>
      <c r="G504" s="238" t="s">
        <v>185</v>
      </c>
      <c r="H504" s="239">
        <v>4.701</v>
      </c>
      <c r="I504" s="240"/>
      <c r="J504" s="241">
        <f>ROUND(I504*H504,2)</f>
        <v>0</v>
      </c>
      <c r="K504" s="237" t="s">
        <v>1</v>
      </c>
      <c r="L504" s="242"/>
      <c r="M504" s="243" t="s">
        <v>1</v>
      </c>
      <c r="N504" s="244" t="s">
        <v>40</v>
      </c>
      <c r="O504" s="74"/>
      <c r="P504" s="194">
        <f>O504*H504</f>
        <v>0</v>
      </c>
      <c r="Q504" s="194">
        <v>0</v>
      </c>
      <c r="R504" s="194">
        <f>Q504*H504</f>
        <v>0</v>
      </c>
      <c r="S504" s="194">
        <v>0</v>
      </c>
      <c r="T504" s="195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6" t="s">
        <v>307</v>
      </c>
      <c r="AT504" s="196" t="s">
        <v>372</v>
      </c>
      <c r="AU504" s="196" t="s">
        <v>83</v>
      </c>
      <c r="AY504" s="19" t="s">
        <v>135</v>
      </c>
      <c r="BE504" s="197">
        <f>IF(N504="základní",J504,0)</f>
        <v>0</v>
      </c>
      <c r="BF504" s="197">
        <f>IF(N504="snížená",J504,0)</f>
        <v>0</v>
      </c>
      <c r="BG504" s="197">
        <f>IF(N504="zákl. přenesená",J504,0)</f>
        <v>0</v>
      </c>
      <c r="BH504" s="197">
        <f>IF(N504="sníž. přenesená",J504,0)</f>
        <v>0</v>
      </c>
      <c r="BI504" s="197">
        <f>IF(N504="nulová",J504,0)</f>
        <v>0</v>
      </c>
      <c r="BJ504" s="19" t="s">
        <v>143</v>
      </c>
      <c r="BK504" s="197">
        <f>ROUND(I504*H504,2)</f>
        <v>0</v>
      </c>
      <c r="BL504" s="19" t="s">
        <v>227</v>
      </c>
      <c r="BM504" s="196" t="s">
        <v>776</v>
      </c>
    </row>
    <row r="505" spans="2:51" s="13" customFormat="1" ht="10.2">
      <c r="B505" s="203"/>
      <c r="C505" s="204"/>
      <c r="D505" s="198" t="s">
        <v>152</v>
      </c>
      <c r="E505" s="205" t="s">
        <v>1</v>
      </c>
      <c r="F505" s="206" t="s">
        <v>777</v>
      </c>
      <c r="G505" s="204"/>
      <c r="H505" s="207">
        <v>4.701</v>
      </c>
      <c r="I505" s="208"/>
      <c r="J505" s="204"/>
      <c r="K505" s="204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152</v>
      </c>
      <c r="AU505" s="213" t="s">
        <v>83</v>
      </c>
      <c r="AV505" s="13" t="s">
        <v>83</v>
      </c>
      <c r="AW505" s="13" t="s">
        <v>30</v>
      </c>
      <c r="AX505" s="13" t="s">
        <v>81</v>
      </c>
      <c r="AY505" s="213" t="s">
        <v>135</v>
      </c>
    </row>
    <row r="506" spans="1:65" s="2" customFormat="1" ht="14.4" customHeight="1">
      <c r="A506" s="36"/>
      <c r="B506" s="37"/>
      <c r="C506" s="235" t="s">
        <v>778</v>
      </c>
      <c r="D506" s="235" t="s">
        <v>372</v>
      </c>
      <c r="E506" s="236" t="s">
        <v>779</v>
      </c>
      <c r="F506" s="237" t="s">
        <v>780</v>
      </c>
      <c r="G506" s="238" t="s">
        <v>185</v>
      </c>
      <c r="H506" s="239">
        <v>11.95</v>
      </c>
      <c r="I506" s="240"/>
      <c r="J506" s="241">
        <f>ROUND(I506*H506,2)</f>
        <v>0</v>
      </c>
      <c r="K506" s="237" t="s">
        <v>1</v>
      </c>
      <c r="L506" s="242"/>
      <c r="M506" s="243" t="s">
        <v>1</v>
      </c>
      <c r="N506" s="244" t="s">
        <v>40</v>
      </c>
      <c r="O506" s="74"/>
      <c r="P506" s="194">
        <f>O506*H506</f>
        <v>0</v>
      </c>
      <c r="Q506" s="194">
        <v>0</v>
      </c>
      <c r="R506" s="194">
        <f>Q506*H506</f>
        <v>0</v>
      </c>
      <c r="S506" s="194">
        <v>0</v>
      </c>
      <c r="T506" s="19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96" t="s">
        <v>307</v>
      </c>
      <c r="AT506" s="196" t="s">
        <v>372</v>
      </c>
      <c r="AU506" s="196" t="s">
        <v>83</v>
      </c>
      <c r="AY506" s="19" t="s">
        <v>135</v>
      </c>
      <c r="BE506" s="197">
        <f>IF(N506="základní",J506,0)</f>
        <v>0</v>
      </c>
      <c r="BF506" s="197">
        <f>IF(N506="snížená",J506,0)</f>
        <v>0</v>
      </c>
      <c r="BG506" s="197">
        <f>IF(N506="zákl. přenesená",J506,0)</f>
        <v>0</v>
      </c>
      <c r="BH506" s="197">
        <f>IF(N506="sníž. přenesená",J506,0)</f>
        <v>0</v>
      </c>
      <c r="BI506" s="197">
        <f>IF(N506="nulová",J506,0)</f>
        <v>0</v>
      </c>
      <c r="BJ506" s="19" t="s">
        <v>143</v>
      </c>
      <c r="BK506" s="197">
        <f>ROUND(I506*H506,2)</f>
        <v>0</v>
      </c>
      <c r="BL506" s="19" t="s">
        <v>227</v>
      </c>
      <c r="BM506" s="196" t="s">
        <v>781</v>
      </c>
    </row>
    <row r="507" spans="2:51" s="13" customFormat="1" ht="10.2">
      <c r="B507" s="203"/>
      <c r="C507" s="204"/>
      <c r="D507" s="198" t="s">
        <v>152</v>
      </c>
      <c r="E507" s="205" t="s">
        <v>1</v>
      </c>
      <c r="F507" s="206" t="s">
        <v>782</v>
      </c>
      <c r="G507" s="204"/>
      <c r="H507" s="207">
        <v>11.95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152</v>
      </c>
      <c r="AU507" s="213" t="s">
        <v>83</v>
      </c>
      <c r="AV507" s="13" t="s">
        <v>83</v>
      </c>
      <c r="AW507" s="13" t="s">
        <v>30</v>
      </c>
      <c r="AX507" s="13" t="s">
        <v>81</v>
      </c>
      <c r="AY507" s="213" t="s">
        <v>135</v>
      </c>
    </row>
    <row r="508" spans="1:65" s="2" customFormat="1" ht="14.4" customHeight="1">
      <c r="A508" s="36"/>
      <c r="B508" s="37"/>
      <c r="C508" s="235" t="s">
        <v>783</v>
      </c>
      <c r="D508" s="235" t="s">
        <v>372</v>
      </c>
      <c r="E508" s="236" t="s">
        <v>784</v>
      </c>
      <c r="F508" s="237" t="s">
        <v>785</v>
      </c>
      <c r="G508" s="238" t="s">
        <v>1</v>
      </c>
      <c r="H508" s="239">
        <v>0.282</v>
      </c>
      <c r="I508" s="240"/>
      <c r="J508" s="241">
        <f>ROUND(I508*H508,2)</f>
        <v>0</v>
      </c>
      <c r="K508" s="237" t="s">
        <v>1</v>
      </c>
      <c r="L508" s="242"/>
      <c r="M508" s="243" t="s">
        <v>1</v>
      </c>
      <c r="N508" s="244" t="s">
        <v>40</v>
      </c>
      <c r="O508" s="74"/>
      <c r="P508" s="194">
        <f>O508*H508</f>
        <v>0</v>
      </c>
      <c r="Q508" s="194">
        <v>0</v>
      </c>
      <c r="R508" s="194">
        <f>Q508*H508</f>
        <v>0</v>
      </c>
      <c r="S508" s="194">
        <v>0</v>
      </c>
      <c r="T508" s="19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6" t="s">
        <v>307</v>
      </c>
      <c r="AT508" s="196" t="s">
        <v>372</v>
      </c>
      <c r="AU508" s="196" t="s">
        <v>83</v>
      </c>
      <c r="AY508" s="19" t="s">
        <v>135</v>
      </c>
      <c r="BE508" s="197">
        <f>IF(N508="základní",J508,0)</f>
        <v>0</v>
      </c>
      <c r="BF508" s="197">
        <f>IF(N508="snížená",J508,0)</f>
        <v>0</v>
      </c>
      <c r="BG508" s="197">
        <f>IF(N508="zákl. přenesená",J508,0)</f>
        <v>0</v>
      </c>
      <c r="BH508" s="197">
        <f>IF(N508="sníž. přenesená",J508,0)</f>
        <v>0</v>
      </c>
      <c r="BI508" s="197">
        <f>IF(N508="nulová",J508,0)</f>
        <v>0</v>
      </c>
      <c r="BJ508" s="19" t="s">
        <v>143</v>
      </c>
      <c r="BK508" s="197">
        <f>ROUND(I508*H508,2)</f>
        <v>0</v>
      </c>
      <c r="BL508" s="19" t="s">
        <v>227</v>
      </c>
      <c r="BM508" s="196" t="s">
        <v>786</v>
      </c>
    </row>
    <row r="509" spans="2:51" s="13" customFormat="1" ht="10.2">
      <c r="B509" s="203"/>
      <c r="C509" s="204"/>
      <c r="D509" s="198" t="s">
        <v>152</v>
      </c>
      <c r="E509" s="205" t="s">
        <v>1</v>
      </c>
      <c r="F509" s="206" t="s">
        <v>787</v>
      </c>
      <c r="G509" s="204"/>
      <c r="H509" s="207">
        <v>0.282</v>
      </c>
      <c r="I509" s="208"/>
      <c r="J509" s="204"/>
      <c r="K509" s="204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152</v>
      </c>
      <c r="AU509" s="213" t="s">
        <v>83</v>
      </c>
      <c r="AV509" s="13" t="s">
        <v>83</v>
      </c>
      <c r="AW509" s="13" t="s">
        <v>30</v>
      </c>
      <c r="AX509" s="13" t="s">
        <v>81</v>
      </c>
      <c r="AY509" s="213" t="s">
        <v>135</v>
      </c>
    </row>
    <row r="510" spans="2:63" s="12" customFormat="1" ht="22.8" customHeight="1">
      <c r="B510" s="169"/>
      <c r="C510" s="170"/>
      <c r="D510" s="171" t="s">
        <v>72</v>
      </c>
      <c r="E510" s="183" t="s">
        <v>788</v>
      </c>
      <c r="F510" s="183" t="s">
        <v>789</v>
      </c>
      <c r="G510" s="170"/>
      <c r="H510" s="170"/>
      <c r="I510" s="173"/>
      <c r="J510" s="184">
        <f>BK510</f>
        <v>0</v>
      </c>
      <c r="K510" s="170"/>
      <c r="L510" s="175"/>
      <c r="M510" s="176"/>
      <c r="N510" s="177"/>
      <c r="O510" s="177"/>
      <c r="P510" s="178">
        <f>SUM(P511:P512)</f>
        <v>0</v>
      </c>
      <c r="Q510" s="177"/>
      <c r="R510" s="178">
        <f>SUM(R511:R512)</f>
        <v>0.033600000000000005</v>
      </c>
      <c r="S510" s="177"/>
      <c r="T510" s="179">
        <f>SUM(T511:T512)</f>
        <v>0</v>
      </c>
      <c r="AR510" s="180" t="s">
        <v>83</v>
      </c>
      <c r="AT510" s="181" t="s">
        <v>72</v>
      </c>
      <c r="AU510" s="181" t="s">
        <v>81</v>
      </c>
      <c r="AY510" s="180" t="s">
        <v>135</v>
      </c>
      <c r="BK510" s="182">
        <f>SUM(BK511:BK512)</f>
        <v>0</v>
      </c>
    </row>
    <row r="511" spans="1:65" s="2" customFormat="1" ht="24.15" customHeight="1">
      <c r="A511" s="36"/>
      <c r="B511" s="37"/>
      <c r="C511" s="185" t="s">
        <v>790</v>
      </c>
      <c r="D511" s="185" t="s">
        <v>138</v>
      </c>
      <c r="E511" s="186" t="s">
        <v>791</v>
      </c>
      <c r="F511" s="187" t="s">
        <v>792</v>
      </c>
      <c r="G511" s="188" t="s">
        <v>174</v>
      </c>
      <c r="H511" s="189">
        <v>80</v>
      </c>
      <c r="I511" s="190"/>
      <c r="J511" s="191">
        <f>ROUND(I511*H511,2)</f>
        <v>0</v>
      </c>
      <c r="K511" s="187" t="s">
        <v>142</v>
      </c>
      <c r="L511" s="41"/>
      <c r="M511" s="192" t="s">
        <v>1</v>
      </c>
      <c r="N511" s="193" t="s">
        <v>40</v>
      </c>
      <c r="O511" s="74"/>
      <c r="P511" s="194">
        <f>O511*H511</f>
        <v>0</v>
      </c>
      <c r="Q511" s="194">
        <v>0.00042</v>
      </c>
      <c r="R511" s="194">
        <f>Q511*H511</f>
        <v>0.033600000000000005</v>
      </c>
      <c r="S511" s="194">
        <v>0</v>
      </c>
      <c r="T511" s="19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6" t="s">
        <v>227</v>
      </c>
      <c r="AT511" s="196" t="s">
        <v>138</v>
      </c>
      <c r="AU511" s="196" t="s">
        <v>83</v>
      </c>
      <c r="AY511" s="19" t="s">
        <v>135</v>
      </c>
      <c r="BE511" s="197">
        <f>IF(N511="základní",J511,0)</f>
        <v>0</v>
      </c>
      <c r="BF511" s="197">
        <f>IF(N511="snížená",J511,0)</f>
        <v>0</v>
      </c>
      <c r="BG511" s="197">
        <f>IF(N511="zákl. přenesená",J511,0)</f>
        <v>0</v>
      </c>
      <c r="BH511" s="197">
        <f>IF(N511="sníž. přenesená",J511,0)</f>
        <v>0</v>
      </c>
      <c r="BI511" s="197">
        <f>IF(N511="nulová",J511,0)</f>
        <v>0</v>
      </c>
      <c r="BJ511" s="19" t="s">
        <v>143</v>
      </c>
      <c r="BK511" s="197">
        <f>ROUND(I511*H511,2)</f>
        <v>0</v>
      </c>
      <c r="BL511" s="19" t="s">
        <v>227</v>
      </c>
      <c r="BM511" s="196" t="s">
        <v>793</v>
      </c>
    </row>
    <row r="512" spans="1:47" s="2" customFormat="1" ht="19.2">
      <c r="A512" s="36"/>
      <c r="B512" s="37"/>
      <c r="C512" s="38"/>
      <c r="D512" s="198" t="s">
        <v>145</v>
      </c>
      <c r="E512" s="38"/>
      <c r="F512" s="199" t="s">
        <v>194</v>
      </c>
      <c r="G512" s="38"/>
      <c r="H512" s="38"/>
      <c r="I512" s="200"/>
      <c r="J512" s="38"/>
      <c r="K512" s="38"/>
      <c r="L512" s="41"/>
      <c r="M512" s="201"/>
      <c r="N512" s="202"/>
      <c r="O512" s="74"/>
      <c r="P512" s="74"/>
      <c r="Q512" s="74"/>
      <c r="R512" s="74"/>
      <c r="S512" s="74"/>
      <c r="T512" s="75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145</v>
      </c>
      <c r="AU512" s="19" t="s">
        <v>83</v>
      </c>
    </row>
    <row r="513" spans="2:63" s="12" customFormat="1" ht="22.8" customHeight="1">
      <c r="B513" s="169"/>
      <c r="C513" s="170"/>
      <c r="D513" s="171" t="s">
        <v>72</v>
      </c>
      <c r="E513" s="183" t="s">
        <v>794</v>
      </c>
      <c r="F513" s="183" t="s">
        <v>795</v>
      </c>
      <c r="G513" s="170"/>
      <c r="H513" s="170"/>
      <c r="I513" s="173"/>
      <c r="J513" s="184">
        <f>BK513</f>
        <v>0</v>
      </c>
      <c r="K513" s="170"/>
      <c r="L513" s="175"/>
      <c r="M513" s="176"/>
      <c r="N513" s="177"/>
      <c r="O513" s="177"/>
      <c r="P513" s="178">
        <f>SUM(P514:P516)</f>
        <v>0</v>
      </c>
      <c r="Q513" s="177"/>
      <c r="R513" s="178">
        <f>SUM(R514:R516)</f>
        <v>0.18881910000000002</v>
      </c>
      <c r="S513" s="177"/>
      <c r="T513" s="179">
        <f>SUM(T514:T516)</f>
        <v>0</v>
      </c>
      <c r="AR513" s="180" t="s">
        <v>83</v>
      </c>
      <c r="AT513" s="181" t="s">
        <v>72</v>
      </c>
      <c r="AU513" s="181" t="s">
        <v>81</v>
      </c>
      <c r="AY513" s="180" t="s">
        <v>135</v>
      </c>
      <c r="BK513" s="182">
        <f>SUM(BK514:BK516)</f>
        <v>0</v>
      </c>
    </row>
    <row r="514" spans="1:65" s="2" customFormat="1" ht="24.15" customHeight="1">
      <c r="A514" s="36"/>
      <c r="B514" s="37"/>
      <c r="C514" s="185" t="s">
        <v>796</v>
      </c>
      <c r="D514" s="185" t="s">
        <v>138</v>
      </c>
      <c r="E514" s="186" t="s">
        <v>797</v>
      </c>
      <c r="F514" s="187" t="s">
        <v>798</v>
      </c>
      <c r="G514" s="188" t="s">
        <v>174</v>
      </c>
      <c r="H514" s="189">
        <v>349.665</v>
      </c>
      <c r="I514" s="190"/>
      <c r="J514" s="191">
        <f>ROUND(I514*H514,2)</f>
        <v>0</v>
      </c>
      <c r="K514" s="187" t="s">
        <v>142</v>
      </c>
      <c r="L514" s="41"/>
      <c r="M514" s="192" t="s">
        <v>1</v>
      </c>
      <c r="N514" s="193" t="s">
        <v>40</v>
      </c>
      <c r="O514" s="74"/>
      <c r="P514" s="194">
        <f>O514*H514</f>
        <v>0</v>
      </c>
      <c r="Q514" s="194">
        <v>0.00021</v>
      </c>
      <c r="R514" s="194">
        <f>Q514*H514</f>
        <v>0.07342965000000001</v>
      </c>
      <c r="S514" s="194">
        <v>0</v>
      </c>
      <c r="T514" s="19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6" t="s">
        <v>227</v>
      </c>
      <c r="AT514" s="196" t="s">
        <v>138</v>
      </c>
      <c r="AU514" s="196" t="s">
        <v>83</v>
      </c>
      <c r="AY514" s="19" t="s">
        <v>135</v>
      </c>
      <c r="BE514" s="197">
        <f>IF(N514="základní",J514,0)</f>
        <v>0</v>
      </c>
      <c r="BF514" s="197">
        <f>IF(N514="snížená",J514,0)</f>
        <v>0</v>
      </c>
      <c r="BG514" s="197">
        <f>IF(N514="zákl. přenesená",J514,0)</f>
        <v>0</v>
      </c>
      <c r="BH514" s="197">
        <f>IF(N514="sníž. přenesená",J514,0)</f>
        <v>0</v>
      </c>
      <c r="BI514" s="197">
        <f>IF(N514="nulová",J514,0)</f>
        <v>0</v>
      </c>
      <c r="BJ514" s="19" t="s">
        <v>143</v>
      </c>
      <c r="BK514" s="197">
        <f>ROUND(I514*H514,2)</f>
        <v>0</v>
      </c>
      <c r="BL514" s="19" t="s">
        <v>227</v>
      </c>
      <c r="BM514" s="196" t="s">
        <v>799</v>
      </c>
    </row>
    <row r="515" spans="2:51" s="13" customFormat="1" ht="10.2">
      <c r="B515" s="203"/>
      <c r="C515" s="204"/>
      <c r="D515" s="198" t="s">
        <v>152</v>
      </c>
      <c r="E515" s="205" t="s">
        <v>1</v>
      </c>
      <c r="F515" s="206" t="s">
        <v>800</v>
      </c>
      <c r="G515" s="204"/>
      <c r="H515" s="207">
        <v>349.665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152</v>
      </c>
      <c r="AU515" s="213" t="s">
        <v>83</v>
      </c>
      <c r="AV515" s="13" t="s">
        <v>83</v>
      </c>
      <c r="AW515" s="13" t="s">
        <v>30</v>
      </c>
      <c r="AX515" s="13" t="s">
        <v>81</v>
      </c>
      <c r="AY515" s="213" t="s">
        <v>135</v>
      </c>
    </row>
    <row r="516" spans="1:65" s="2" customFormat="1" ht="24.15" customHeight="1">
      <c r="A516" s="36"/>
      <c r="B516" s="37"/>
      <c r="C516" s="185" t="s">
        <v>801</v>
      </c>
      <c r="D516" s="185" t="s">
        <v>138</v>
      </c>
      <c r="E516" s="186" t="s">
        <v>802</v>
      </c>
      <c r="F516" s="187" t="s">
        <v>803</v>
      </c>
      <c r="G516" s="188" t="s">
        <v>174</v>
      </c>
      <c r="H516" s="189">
        <v>349.665</v>
      </c>
      <c r="I516" s="190"/>
      <c r="J516" s="191">
        <f>ROUND(I516*H516,2)</f>
        <v>0</v>
      </c>
      <c r="K516" s="187" t="s">
        <v>142</v>
      </c>
      <c r="L516" s="41"/>
      <c r="M516" s="192" t="s">
        <v>1</v>
      </c>
      <c r="N516" s="193" t="s">
        <v>40</v>
      </c>
      <c r="O516" s="74"/>
      <c r="P516" s="194">
        <f>O516*H516</f>
        <v>0</v>
      </c>
      <c r="Q516" s="194">
        <v>0.00033</v>
      </c>
      <c r="R516" s="194">
        <f>Q516*H516</f>
        <v>0.11538945</v>
      </c>
      <c r="S516" s="194">
        <v>0</v>
      </c>
      <c r="T516" s="195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96" t="s">
        <v>227</v>
      </c>
      <c r="AT516" s="196" t="s">
        <v>138</v>
      </c>
      <c r="AU516" s="196" t="s">
        <v>83</v>
      </c>
      <c r="AY516" s="19" t="s">
        <v>135</v>
      </c>
      <c r="BE516" s="197">
        <f>IF(N516="základní",J516,0)</f>
        <v>0</v>
      </c>
      <c r="BF516" s="197">
        <f>IF(N516="snížená",J516,0)</f>
        <v>0</v>
      </c>
      <c r="BG516" s="197">
        <f>IF(N516="zákl. přenesená",J516,0)</f>
        <v>0</v>
      </c>
      <c r="BH516" s="197">
        <f>IF(N516="sníž. přenesená",J516,0)</f>
        <v>0</v>
      </c>
      <c r="BI516" s="197">
        <f>IF(N516="nulová",J516,0)</f>
        <v>0</v>
      </c>
      <c r="BJ516" s="19" t="s">
        <v>143</v>
      </c>
      <c r="BK516" s="197">
        <f>ROUND(I516*H516,2)</f>
        <v>0</v>
      </c>
      <c r="BL516" s="19" t="s">
        <v>227</v>
      </c>
      <c r="BM516" s="196" t="s">
        <v>804</v>
      </c>
    </row>
    <row r="517" spans="2:63" s="12" customFormat="1" ht="25.95" customHeight="1">
      <c r="B517" s="169"/>
      <c r="C517" s="170"/>
      <c r="D517" s="171" t="s">
        <v>72</v>
      </c>
      <c r="E517" s="172" t="s">
        <v>372</v>
      </c>
      <c r="F517" s="172" t="s">
        <v>805</v>
      </c>
      <c r="G517" s="170"/>
      <c r="H517" s="170"/>
      <c r="I517" s="173"/>
      <c r="J517" s="174">
        <f>BK517</f>
        <v>0</v>
      </c>
      <c r="K517" s="170"/>
      <c r="L517" s="175"/>
      <c r="M517" s="176"/>
      <c r="N517" s="177"/>
      <c r="O517" s="177"/>
      <c r="P517" s="178">
        <f>P518+P546</f>
        <v>0</v>
      </c>
      <c r="Q517" s="177"/>
      <c r="R517" s="178">
        <f>R518+R546</f>
        <v>3.1123160000000003</v>
      </c>
      <c r="S517" s="177"/>
      <c r="T517" s="179">
        <f>T518+T546</f>
        <v>0</v>
      </c>
      <c r="AR517" s="180" t="s">
        <v>136</v>
      </c>
      <c r="AT517" s="181" t="s">
        <v>72</v>
      </c>
      <c r="AU517" s="181" t="s">
        <v>73</v>
      </c>
      <c r="AY517" s="180" t="s">
        <v>135</v>
      </c>
      <c r="BK517" s="182">
        <f>BK518+BK546</f>
        <v>0</v>
      </c>
    </row>
    <row r="518" spans="2:63" s="12" customFormat="1" ht="22.8" customHeight="1">
      <c r="B518" s="169"/>
      <c r="C518" s="170"/>
      <c r="D518" s="171" t="s">
        <v>72</v>
      </c>
      <c r="E518" s="183" t="s">
        <v>806</v>
      </c>
      <c r="F518" s="183" t="s">
        <v>807</v>
      </c>
      <c r="G518" s="170"/>
      <c r="H518" s="170"/>
      <c r="I518" s="173"/>
      <c r="J518" s="184">
        <f>BK518</f>
        <v>0</v>
      </c>
      <c r="K518" s="170"/>
      <c r="L518" s="175"/>
      <c r="M518" s="176"/>
      <c r="N518" s="177"/>
      <c r="O518" s="177"/>
      <c r="P518" s="178">
        <f>SUM(P519:P545)</f>
        <v>0</v>
      </c>
      <c r="Q518" s="177"/>
      <c r="R518" s="178">
        <f>SUM(R519:R545)</f>
        <v>3.07892</v>
      </c>
      <c r="S518" s="177"/>
      <c r="T518" s="179">
        <f>SUM(T519:T545)</f>
        <v>0</v>
      </c>
      <c r="AR518" s="180" t="s">
        <v>136</v>
      </c>
      <c r="AT518" s="181" t="s">
        <v>72</v>
      </c>
      <c r="AU518" s="181" t="s">
        <v>81</v>
      </c>
      <c r="AY518" s="180" t="s">
        <v>135</v>
      </c>
      <c r="BK518" s="182">
        <f>SUM(BK519:BK545)</f>
        <v>0</v>
      </c>
    </row>
    <row r="519" spans="1:65" s="2" customFormat="1" ht="24.15" customHeight="1">
      <c r="A519" s="36"/>
      <c r="B519" s="37"/>
      <c r="C519" s="185" t="s">
        <v>808</v>
      </c>
      <c r="D519" s="185" t="s">
        <v>138</v>
      </c>
      <c r="E519" s="186" t="s">
        <v>809</v>
      </c>
      <c r="F519" s="187" t="s">
        <v>810</v>
      </c>
      <c r="G519" s="188" t="s">
        <v>811</v>
      </c>
      <c r="H519" s="189">
        <v>400</v>
      </c>
      <c r="I519" s="190"/>
      <c r="J519" s="191">
        <f aca="true" t="shared" si="10" ref="J519:J545">ROUND(I519*H519,2)</f>
        <v>0</v>
      </c>
      <c r="K519" s="187" t="s">
        <v>142</v>
      </c>
      <c r="L519" s="41"/>
      <c r="M519" s="192" t="s">
        <v>1</v>
      </c>
      <c r="N519" s="193" t="s">
        <v>40</v>
      </c>
      <c r="O519" s="74"/>
      <c r="P519" s="194">
        <f aca="true" t="shared" si="11" ref="P519:P545">O519*H519</f>
        <v>0</v>
      </c>
      <c r="Q519" s="194">
        <v>0</v>
      </c>
      <c r="R519" s="194">
        <f aca="true" t="shared" si="12" ref="R519:R545">Q519*H519</f>
        <v>0</v>
      </c>
      <c r="S519" s="194">
        <v>0</v>
      </c>
      <c r="T519" s="195">
        <f aca="true" t="shared" si="13" ref="T519:T545"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96" t="s">
        <v>558</v>
      </c>
      <c r="AT519" s="196" t="s">
        <v>138</v>
      </c>
      <c r="AU519" s="196" t="s">
        <v>83</v>
      </c>
      <c r="AY519" s="19" t="s">
        <v>135</v>
      </c>
      <c r="BE519" s="197">
        <f aca="true" t="shared" si="14" ref="BE519:BE545">IF(N519="základní",J519,0)</f>
        <v>0</v>
      </c>
      <c r="BF519" s="197">
        <f aca="true" t="shared" si="15" ref="BF519:BF545">IF(N519="snížená",J519,0)</f>
        <v>0</v>
      </c>
      <c r="BG519" s="197">
        <f aca="true" t="shared" si="16" ref="BG519:BG545">IF(N519="zákl. přenesená",J519,0)</f>
        <v>0</v>
      </c>
      <c r="BH519" s="197">
        <f aca="true" t="shared" si="17" ref="BH519:BH545">IF(N519="sníž. přenesená",J519,0)</f>
        <v>0</v>
      </c>
      <c r="BI519" s="197">
        <f aca="true" t="shared" si="18" ref="BI519:BI545">IF(N519="nulová",J519,0)</f>
        <v>0</v>
      </c>
      <c r="BJ519" s="19" t="s">
        <v>143</v>
      </c>
      <c r="BK519" s="197">
        <f aca="true" t="shared" si="19" ref="BK519:BK545">ROUND(I519*H519,2)</f>
        <v>0</v>
      </c>
      <c r="BL519" s="19" t="s">
        <v>558</v>
      </c>
      <c r="BM519" s="196" t="s">
        <v>812</v>
      </c>
    </row>
    <row r="520" spans="1:65" s="2" customFormat="1" ht="14.4" customHeight="1">
      <c r="A520" s="36"/>
      <c r="B520" s="37"/>
      <c r="C520" s="235" t="s">
        <v>813</v>
      </c>
      <c r="D520" s="235" t="s">
        <v>372</v>
      </c>
      <c r="E520" s="236" t="s">
        <v>814</v>
      </c>
      <c r="F520" s="237" t="s">
        <v>815</v>
      </c>
      <c r="G520" s="238" t="s">
        <v>165</v>
      </c>
      <c r="H520" s="239">
        <v>400</v>
      </c>
      <c r="I520" s="240"/>
      <c r="J520" s="241">
        <f t="shared" si="10"/>
        <v>0</v>
      </c>
      <c r="K520" s="237" t="s">
        <v>142</v>
      </c>
      <c r="L520" s="242"/>
      <c r="M520" s="243" t="s">
        <v>1</v>
      </c>
      <c r="N520" s="244" t="s">
        <v>40</v>
      </c>
      <c r="O520" s="74"/>
      <c r="P520" s="194">
        <f t="shared" si="11"/>
        <v>0</v>
      </c>
      <c r="Q520" s="194">
        <v>0.00048</v>
      </c>
      <c r="R520" s="194">
        <f t="shared" si="12"/>
        <v>0.192</v>
      </c>
      <c r="S520" s="194">
        <v>0</v>
      </c>
      <c r="T520" s="195">
        <f t="shared" si="13"/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6" t="s">
        <v>816</v>
      </c>
      <c r="AT520" s="196" t="s">
        <v>372</v>
      </c>
      <c r="AU520" s="196" t="s">
        <v>83</v>
      </c>
      <c r="AY520" s="19" t="s">
        <v>135</v>
      </c>
      <c r="BE520" s="197">
        <f t="shared" si="14"/>
        <v>0</v>
      </c>
      <c r="BF520" s="197">
        <f t="shared" si="15"/>
        <v>0</v>
      </c>
      <c r="BG520" s="197">
        <f t="shared" si="16"/>
        <v>0</v>
      </c>
      <c r="BH520" s="197">
        <f t="shared" si="17"/>
        <v>0</v>
      </c>
      <c r="BI520" s="197">
        <f t="shared" si="18"/>
        <v>0</v>
      </c>
      <c r="BJ520" s="19" t="s">
        <v>143</v>
      </c>
      <c r="BK520" s="197">
        <f t="shared" si="19"/>
        <v>0</v>
      </c>
      <c r="BL520" s="19" t="s">
        <v>558</v>
      </c>
      <c r="BM520" s="196" t="s">
        <v>817</v>
      </c>
    </row>
    <row r="521" spans="1:65" s="2" customFormat="1" ht="14.4" customHeight="1">
      <c r="A521" s="36"/>
      <c r="B521" s="37"/>
      <c r="C521" s="235" t="s">
        <v>818</v>
      </c>
      <c r="D521" s="235" t="s">
        <v>372</v>
      </c>
      <c r="E521" s="236" t="s">
        <v>819</v>
      </c>
      <c r="F521" s="237" t="s">
        <v>820</v>
      </c>
      <c r="G521" s="238" t="s">
        <v>165</v>
      </c>
      <c r="H521" s="239">
        <v>210</v>
      </c>
      <c r="I521" s="240"/>
      <c r="J521" s="241">
        <f t="shared" si="10"/>
        <v>0</v>
      </c>
      <c r="K521" s="237" t="s">
        <v>142</v>
      </c>
      <c r="L521" s="242"/>
      <c r="M521" s="243" t="s">
        <v>1</v>
      </c>
      <c r="N521" s="244" t="s">
        <v>40</v>
      </c>
      <c r="O521" s="74"/>
      <c r="P521" s="194">
        <f t="shared" si="11"/>
        <v>0</v>
      </c>
      <c r="Q521" s="194">
        <v>0.00014</v>
      </c>
      <c r="R521" s="194">
        <f t="shared" si="12"/>
        <v>0.0294</v>
      </c>
      <c r="S521" s="194">
        <v>0</v>
      </c>
      <c r="T521" s="195">
        <f t="shared" si="13"/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96" t="s">
        <v>307</v>
      </c>
      <c r="AT521" s="196" t="s">
        <v>372</v>
      </c>
      <c r="AU521" s="196" t="s">
        <v>83</v>
      </c>
      <c r="AY521" s="19" t="s">
        <v>135</v>
      </c>
      <c r="BE521" s="197">
        <f t="shared" si="14"/>
        <v>0</v>
      </c>
      <c r="BF521" s="197">
        <f t="shared" si="15"/>
        <v>0</v>
      </c>
      <c r="BG521" s="197">
        <f t="shared" si="16"/>
        <v>0</v>
      </c>
      <c r="BH521" s="197">
        <f t="shared" si="17"/>
        <v>0</v>
      </c>
      <c r="BI521" s="197">
        <f t="shared" si="18"/>
        <v>0</v>
      </c>
      <c r="BJ521" s="19" t="s">
        <v>143</v>
      </c>
      <c r="BK521" s="197">
        <f t="shared" si="19"/>
        <v>0</v>
      </c>
      <c r="BL521" s="19" t="s">
        <v>227</v>
      </c>
      <c r="BM521" s="196" t="s">
        <v>821</v>
      </c>
    </row>
    <row r="522" spans="1:65" s="2" customFormat="1" ht="24.15" customHeight="1">
      <c r="A522" s="36"/>
      <c r="B522" s="37"/>
      <c r="C522" s="185" t="s">
        <v>822</v>
      </c>
      <c r="D522" s="185" t="s">
        <v>138</v>
      </c>
      <c r="E522" s="186" t="s">
        <v>823</v>
      </c>
      <c r="F522" s="187" t="s">
        <v>824</v>
      </c>
      <c r="G522" s="188" t="s">
        <v>165</v>
      </c>
      <c r="H522" s="189">
        <v>6</v>
      </c>
      <c r="I522" s="190"/>
      <c r="J522" s="191">
        <f t="shared" si="10"/>
        <v>0</v>
      </c>
      <c r="K522" s="187" t="s">
        <v>142</v>
      </c>
      <c r="L522" s="41"/>
      <c r="M522" s="192" t="s">
        <v>1</v>
      </c>
      <c r="N522" s="193" t="s">
        <v>40</v>
      </c>
      <c r="O522" s="74"/>
      <c r="P522" s="194">
        <f t="shared" si="11"/>
        <v>0</v>
      </c>
      <c r="Q522" s="194">
        <v>0</v>
      </c>
      <c r="R522" s="194">
        <f t="shared" si="12"/>
        <v>0</v>
      </c>
      <c r="S522" s="194">
        <v>0</v>
      </c>
      <c r="T522" s="195">
        <f t="shared" si="13"/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6" t="s">
        <v>558</v>
      </c>
      <c r="AT522" s="196" t="s">
        <v>138</v>
      </c>
      <c r="AU522" s="196" t="s">
        <v>83</v>
      </c>
      <c r="AY522" s="19" t="s">
        <v>135</v>
      </c>
      <c r="BE522" s="197">
        <f t="shared" si="14"/>
        <v>0</v>
      </c>
      <c r="BF522" s="197">
        <f t="shared" si="15"/>
        <v>0</v>
      </c>
      <c r="BG522" s="197">
        <f t="shared" si="16"/>
        <v>0</v>
      </c>
      <c r="BH522" s="197">
        <f t="shared" si="17"/>
        <v>0</v>
      </c>
      <c r="BI522" s="197">
        <f t="shared" si="18"/>
        <v>0</v>
      </c>
      <c r="BJ522" s="19" t="s">
        <v>143</v>
      </c>
      <c r="BK522" s="197">
        <f t="shared" si="19"/>
        <v>0</v>
      </c>
      <c r="BL522" s="19" t="s">
        <v>558</v>
      </c>
      <c r="BM522" s="196" t="s">
        <v>825</v>
      </c>
    </row>
    <row r="523" spans="1:65" s="2" customFormat="1" ht="14.4" customHeight="1">
      <c r="A523" s="36"/>
      <c r="B523" s="37"/>
      <c r="C523" s="235" t="s">
        <v>826</v>
      </c>
      <c r="D523" s="235" t="s">
        <v>372</v>
      </c>
      <c r="E523" s="236" t="s">
        <v>827</v>
      </c>
      <c r="F523" s="237" t="s">
        <v>828</v>
      </c>
      <c r="G523" s="238" t="s">
        <v>165</v>
      </c>
      <c r="H523" s="239">
        <v>6</v>
      </c>
      <c r="I523" s="240"/>
      <c r="J523" s="241">
        <f t="shared" si="10"/>
        <v>0</v>
      </c>
      <c r="K523" s="237" t="s">
        <v>142</v>
      </c>
      <c r="L523" s="242"/>
      <c r="M523" s="243" t="s">
        <v>1</v>
      </c>
      <c r="N523" s="244" t="s">
        <v>40</v>
      </c>
      <c r="O523" s="74"/>
      <c r="P523" s="194">
        <f t="shared" si="11"/>
        <v>0</v>
      </c>
      <c r="Q523" s="194">
        <v>0.0041</v>
      </c>
      <c r="R523" s="194">
        <f t="shared" si="12"/>
        <v>0.024600000000000004</v>
      </c>
      <c r="S523" s="194">
        <v>0</v>
      </c>
      <c r="T523" s="195">
        <f t="shared" si="13"/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6" t="s">
        <v>816</v>
      </c>
      <c r="AT523" s="196" t="s">
        <v>372</v>
      </c>
      <c r="AU523" s="196" t="s">
        <v>83</v>
      </c>
      <c r="AY523" s="19" t="s">
        <v>135</v>
      </c>
      <c r="BE523" s="197">
        <f t="shared" si="14"/>
        <v>0</v>
      </c>
      <c r="BF523" s="197">
        <f t="shared" si="15"/>
        <v>0</v>
      </c>
      <c r="BG523" s="197">
        <f t="shared" si="16"/>
        <v>0</v>
      </c>
      <c r="BH523" s="197">
        <f t="shared" si="17"/>
        <v>0</v>
      </c>
      <c r="BI523" s="197">
        <f t="shared" si="18"/>
        <v>0</v>
      </c>
      <c r="BJ523" s="19" t="s">
        <v>143</v>
      </c>
      <c r="BK523" s="197">
        <f t="shared" si="19"/>
        <v>0</v>
      </c>
      <c r="BL523" s="19" t="s">
        <v>558</v>
      </c>
      <c r="BM523" s="196" t="s">
        <v>829</v>
      </c>
    </row>
    <row r="524" spans="1:65" s="2" customFormat="1" ht="24.15" customHeight="1">
      <c r="A524" s="36"/>
      <c r="B524" s="37"/>
      <c r="C524" s="185" t="s">
        <v>830</v>
      </c>
      <c r="D524" s="185" t="s">
        <v>138</v>
      </c>
      <c r="E524" s="186" t="s">
        <v>823</v>
      </c>
      <c r="F524" s="187" t="s">
        <v>824</v>
      </c>
      <c r="G524" s="188" t="s">
        <v>165</v>
      </c>
      <c r="H524" s="189">
        <v>4</v>
      </c>
      <c r="I524" s="190"/>
      <c r="J524" s="191">
        <f t="shared" si="10"/>
        <v>0</v>
      </c>
      <c r="K524" s="187" t="s">
        <v>142</v>
      </c>
      <c r="L524" s="41"/>
      <c r="M524" s="192" t="s">
        <v>1</v>
      </c>
      <c r="N524" s="193" t="s">
        <v>40</v>
      </c>
      <c r="O524" s="74"/>
      <c r="P524" s="194">
        <f t="shared" si="11"/>
        <v>0</v>
      </c>
      <c r="Q524" s="194">
        <v>0</v>
      </c>
      <c r="R524" s="194">
        <f t="shared" si="12"/>
        <v>0</v>
      </c>
      <c r="S524" s="194">
        <v>0</v>
      </c>
      <c r="T524" s="195">
        <f t="shared" si="13"/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96" t="s">
        <v>558</v>
      </c>
      <c r="AT524" s="196" t="s">
        <v>138</v>
      </c>
      <c r="AU524" s="196" t="s">
        <v>83</v>
      </c>
      <c r="AY524" s="19" t="s">
        <v>135</v>
      </c>
      <c r="BE524" s="197">
        <f t="shared" si="14"/>
        <v>0</v>
      </c>
      <c r="BF524" s="197">
        <f t="shared" si="15"/>
        <v>0</v>
      </c>
      <c r="BG524" s="197">
        <f t="shared" si="16"/>
        <v>0</v>
      </c>
      <c r="BH524" s="197">
        <f t="shared" si="17"/>
        <v>0</v>
      </c>
      <c r="BI524" s="197">
        <f t="shared" si="18"/>
        <v>0</v>
      </c>
      <c r="BJ524" s="19" t="s">
        <v>143</v>
      </c>
      <c r="BK524" s="197">
        <f t="shared" si="19"/>
        <v>0</v>
      </c>
      <c r="BL524" s="19" t="s">
        <v>558</v>
      </c>
      <c r="BM524" s="196" t="s">
        <v>831</v>
      </c>
    </row>
    <row r="525" spans="1:65" s="2" customFormat="1" ht="14.4" customHeight="1">
      <c r="A525" s="36"/>
      <c r="B525" s="37"/>
      <c r="C525" s="235" t="s">
        <v>832</v>
      </c>
      <c r="D525" s="235" t="s">
        <v>372</v>
      </c>
      <c r="E525" s="236" t="s">
        <v>833</v>
      </c>
      <c r="F525" s="237" t="s">
        <v>834</v>
      </c>
      <c r="G525" s="238" t="s">
        <v>165</v>
      </c>
      <c r="H525" s="239">
        <v>4</v>
      </c>
      <c r="I525" s="240"/>
      <c r="J525" s="241">
        <f t="shared" si="10"/>
        <v>0</v>
      </c>
      <c r="K525" s="237" t="s">
        <v>142</v>
      </c>
      <c r="L525" s="242"/>
      <c r="M525" s="243" t="s">
        <v>1</v>
      </c>
      <c r="N525" s="244" t="s">
        <v>40</v>
      </c>
      <c r="O525" s="74"/>
      <c r="P525" s="194">
        <f t="shared" si="11"/>
        <v>0</v>
      </c>
      <c r="Q525" s="194">
        <v>0.0041</v>
      </c>
      <c r="R525" s="194">
        <f t="shared" si="12"/>
        <v>0.0164</v>
      </c>
      <c r="S525" s="194">
        <v>0</v>
      </c>
      <c r="T525" s="195">
        <f t="shared" si="13"/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6" t="s">
        <v>816</v>
      </c>
      <c r="AT525" s="196" t="s">
        <v>372</v>
      </c>
      <c r="AU525" s="196" t="s">
        <v>83</v>
      </c>
      <c r="AY525" s="19" t="s">
        <v>135</v>
      </c>
      <c r="BE525" s="197">
        <f t="shared" si="14"/>
        <v>0</v>
      </c>
      <c r="BF525" s="197">
        <f t="shared" si="15"/>
        <v>0</v>
      </c>
      <c r="BG525" s="197">
        <f t="shared" si="16"/>
        <v>0</v>
      </c>
      <c r="BH525" s="197">
        <f t="shared" si="17"/>
        <v>0</v>
      </c>
      <c r="BI525" s="197">
        <f t="shared" si="18"/>
        <v>0</v>
      </c>
      <c r="BJ525" s="19" t="s">
        <v>143</v>
      </c>
      <c r="BK525" s="197">
        <f t="shared" si="19"/>
        <v>0</v>
      </c>
      <c r="BL525" s="19" t="s">
        <v>558</v>
      </c>
      <c r="BM525" s="196" t="s">
        <v>835</v>
      </c>
    </row>
    <row r="526" spans="1:65" s="2" customFormat="1" ht="14.4" customHeight="1">
      <c r="A526" s="36"/>
      <c r="B526" s="37"/>
      <c r="C526" s="235" t="s">
        <v>836</v>
      </c>
      <c r="D526" s="235" t="s">
        <v>372</v>
      </c>
      <c r="E526" s="236" t="s">
        <v>837</v>
      </c>
      <c r="F526" s="237" t="s">
        <v>838</v>
      </c>
      <c r="G526" s="238" t="s">
        <v>238</v>
      </c>
      <c r="H526" s="239">
        <v>400</v>
      </c>
      <c r="I526" s="240"/>
      <c r="J526" s="241">
        <f t="shared" si="10"/>
        <v>0</v>
      </c>
      <c r="K526" s="237" t="s">
        <v>1</v>
      </c>
      <c r="L526" s="242"/>
      <c r="M526" s="243" t="s">
        <v>1</v>
      </c>
      <c r="N526" s="244" t="s">
        <v>40</v>
      </c>
      <c r="O526" s="74"/>
      <c r="P526" s="194">
        <f t="shared" si="11"/>
        <v>0</v>
      </c>
      <c r="Q526" s="194">
        <v>0</v>
      </c>
      <c r="R526" s="194">
        <f t="shared" si="12"/>
        <v>0</v>
      </c>
      <c r="S526" s="194">
        <v>0</v>
      </c>
      <c r="T526" s="195">
        <f t="shared" si="13"/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6" t="s">
        <v>307</v>
      </c>
      <c r="AT526" s="196" t="s">
        <v>372</v>
      </c>
      <c r="AU526" s="196" t="s">
        <v>83</v>
      </c>
      <c r="AY526" s="19" t="s">
        <v>135</v>
      </c>
      <c r="BE526" s="197">
        <f t="shared" si="14"/>
        <v>0</v>
      </c>
      <c r="BF526" s="197">
        <f t="shared" si="15"/>
        <v>0</v>
      </c>
      <c r="BG526" s="197">
        <f t="shared" si="16"/>
        <v>0</v>
      </c>
      <c r="BH526" s="197">
        <f t="shared" si="17"/>
        <v>0</v>
      </c>
      <c r="BI526" s="197">
        <f t="shared" si="18"/>
        <v>0</v>
      </c>
      <c r="BJ526" s="19" t="s">
        <v>143</v>
      </c>
      <c r="BK526" s="197">
        <f t="shared" si="19"/>
        <v>0</v>
      </c>
      <c r="BL526" s="19" t="s">
        <v>227</v>
      </c>
      <c r="BM526" s="196" t="s">
        <v>839</v>
      </c>
    </row>
    <row r="527" spans="1:65" s="2" customFormat="1" ht="14.4" customHeight="1">
      <c r="A527" s="36"/>
      <c r="B527" s="37"/>
      <c r="C527" s="235" t="s">
        <v>840</v>
      </c>
      <c r="D527" s="235" t="s">
        <v>372</v>
      </c>
      <c r="E527" s="236" t="s">
        <v>841</v>
      </c>
      <c r="F527" s="237" t="s">
        <v>842</v>
      </c>
      <c r="G527" s="238" t="s">
        <v>165</v>
      </c>
      <c r="H527" s="239">
        <v>15</v>
      </c>
      <c r="I527" s="240"/>
      <c r="J527" s="241">
        <f t="shared" si="10"/>
        <v>0</v>
      </c>
      <c r="K527" s="237" t="s">
        <v>1</v>
      </c>
      <c r="L527" s="242"/>
      <c r="M527" s="243" t="s">
        <v>1</v>
      </c>
      <c r="N527" s="244" t="s">
        <v>40</v>
      </c>
      <c r="O527" s="74"/>
      <c r="P527" s="194">
        <f t="shared" si="11"/>
        <v>0</v>
      </c>
      <c r="Q527" s="194">
        <v>0</v>
      </c>
      <c r="R527" s="194">
        <f t="shared" si="12"/>
        <v>0</v>
      </c>
      <c r="S527" s="194">
        <v>0</v>
      </c>
      <c r="T527" s="195">
        <f t="shared" si="13"/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6" t="s">
        <v>307</v>
      </c>
      <c r="AT527" s="196" t="s">
        <v>372</v>
      </c>
      <c r="AU527" s="196" t="s">
        <v>83</v>
      </c>
      <c r="AY527" s="19" t="s">
        <v>135</v>
      </c>
      <c r="BE527" s="197">
        <f t="shared" si="14"/>
        <v>0</v>
      </c>
      <c r="BF527" s="197">
        <f t="shared" si="15"/>
        <v>0</v>
      </c>
      <c r="BG527" s="197">
        <f t="shared" si="16"/>
        <v>0</v>
      </c>
      <c r="BH527" s="197">
        <f t="shared" si="17"/>
        <v>0</v>
      </c>
      <c r="BI527" s="197">
        <f t="shared" si="18"/>
        <v>0</v>
      </c>
      <c r="BJ527" s="19" t="s">
        <v>143</v>
      </c>
      <c r="BK527" s="197">
        <f t="shared" si="19"/>
        <v>0</v>
      </c>
      <c r="BL527" s="19" t="s">
        <v>227</v>
      </c>
      <c r="BM527" s="196" t="s">
        <v>843</v>
      </c>
    </row>
    <row r="528" spans="1:65" s="2" customFormat="1" ht="14.4" customHeight="1">
      <c r="A528" s="36"/>
      <c r="B528" s="37"/>
      <c r="C528" s="235" t="s">
        <v>844</v>
      </c>
      <c r="D528" s="235" t="s">
        <v>372</v>
      </c>
      <c r="E528" s="236" t="s">
        <v>845</v>
      </c>
      <c r="F528" s="237" t="s">
        <v>846</v>
      </c>
      <c r="G528" s="238" t="s">
        <v>165</v>
      </c>
      <c r="H528" s="239">
        <v>6</v>
      </c>
      <c r="I528" s="240"/>
      <c r="J528" s="241">
        <f t="shared" si="10"/>
        <v>0</v>
      </c>
      <c r="K528" s="237" t="s">
        <v>1</v>
      </c>
      <c r="L528" s="242"/>
      <c r="M528" s="243" t="s">
        <v>1</v>
      </c>
      <c r="N528" s="244" t="s">
        <v>40</v>
      </c>
      <c r="O528" s="74"/>
      <c r="P528" s="194">
        <f t="shared" si="11"/>
        <v>0</v>
      </c>
      <c r="Q528" s="194">
        <v>0</v>
      </c>
      <c r="R528" s="194">
        <f t="shared" si="12"/>
        <v>0</v>
      </c>
      <c r="S528" s="194">
        <v>0</v>
      </c>
      <c r="T528" s="195">
        <f t="shared" si="13"/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6" t="s">
        <v>307</v>
      </c>
      <c r="AT528" s="196" t="s">
        <v>372</v>
      </c>
      <c r="AU528" s="196" t="s">
        <v>83</v>
      </c>
      <c r="AY528" s="19" t="s">
        <v>135</v>
      </c>
      <c r="BE528" s="197">
        <f t="shared" si="14"/>
        <v>0</v>
      </c>
      <c r="BF528" s="197">
        <f t="shared" si="15"/>
        <v>0</v>
      </c>
      <c r="BG528" s="197">
        <f t="shared" si="16"/>
        <v>0</v>
      </c>
      <c r="BH528" s="197">
        <f t="shared" si="17"/>
        <v>0</v>
      </c>
      <c r="BI528" s="197">
        <f t="shared" si="18"/>
        <v>0</v>
      </c>
      <c r="BJ528" s="19" t="s">
        <v>143</v>
      </c>
      <c r="BK528" s="197">
        <f t="shared" si="19"/>
        <v>0</v>
      </c>
      <c r="BL528" s="19" t="s">
        <v>227</v>
      </c>
      <c r="BM528" s="196" t="s">
        <v>847</v>
      </c>
    </row>
    <row r="529" spans="1:65" s="2" customFormat="1" ht="24.15" customHeight="1">
      <c r="A529" s="36"/>
      <c r="B529" s="37"/>
      <c r="C529" s="235" t="s">
        <v>848</v>
      </c>
      <c r="D529" s="235" t="s">
        <v>372</v>
      </c>
      <c r="E529" s="236" t="s">
        <v>849</v>
      </c>
      <c r="F529" s="237" t="s">
        <v>850</v>
      </c>
      <c r="G529" s="238" t="s">
        <v>165</v>
      </c>
      <c r="H529" s="239">
        <v>4</v>
      </c>
      <c r="I529" s="240"/>
      <c r="J529" s="241">
        <f t="shared" si="10"/>
        <v>0</v>
      </c>
      <c r="K529" s="237" t="s">
        <v>1</v>
      </c>
      <c r="L529" s="242"/>
      <c r="M529" s="243" t="s">
        <v>1</v>
      </c>
      <c r="N529" s="244" t="s">
        <v>40</v>
      </c>
      <c r="O529" s="74"/>
      <c r="P529" s="194">
        <f t="shared" si="11"/>
        <v>0</v>
      </c>
      <c r="Q529" s="194">
        <v>0</v>
      </c>
      <c r="R529" s="194">
        <f t="shared" si="12"/>
        <v>0</v>
      </c>
      <c r="S529" s="194">
        <v>0</v>
      </c>
      <c r="T529" s="195">
        <f t="shared" si="13"/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6" t="s">
        <v>307</v>
      </c>
      <c r="AT529" s="196" t="s">
        <v>372</v>
      </c>
      <c r="AU529" s="196" t="s">
        <v>83</v>
      </c>
      <c r="AY529" s="19" t="s">
        <v>135</v>
      </c>
      <c r="BE529" s="197">
        <f t="shared" si="14"/>
        <v>0</v>
      </c>
      <c r="BF529" s="197">
        <f t="shared" si="15"/>
        <v>0</v>
      </c>
      <c r="BG529" s="197">
        <f t="shared" si="16"/>
        <v>0</v>
      </c>
      <c r="BH529" s="197">
        <f t="shared" si="17"/>
        <v>0</v>
      </c>
      <c r="BI529" s="197">
        <f t="shared" si="18"/>
        <v>0</v>
      </c>
      <c r="BJ529" s="19" t="s">
        <v>143</v>
      </c>
      <c r="BK529" s="197">
        <f t="shared" si="19"/>
        <v>0</v>
      </c>
      <c r="BL529" s="19" t="s">
        <v>227</v>
      </c>
      <c r="BM529" s="196" t="s">
        <v>851</v>
      </c>
    </row>
    <row r="530" spans="1:65" s="2" customFormat="1" ht="14.4" customHeight="1">
      <c r="A530" s="36"/>
      <c r="B530" s="37"/>
      <c r="C530" s="235" t="s">
        <v>852</v>
      </c>
      <c r="D530" s="235" t="s">
        <v>372</v>
      </c>
      <c r="E530" s="236" t="s">
        <v>853</v>
      </c>
      <c r="F530" s="237" t="s">
        <v>854</v>
      </c>
      <c r="G530" s="238" t="s">
        <v>165</v>
      </c>
      <c r="H530" s="239">
        <v>2</v>
      </c>
      <c r="I530" s="240"/>
      <c r="J530" s="241">
        <f t="shared" si="10"/>
        <v>0</v>
      </c>
      <c r="K530" s="237" t="s">
        <v>1</v>
      </c>
      <c r="L530" s="242"/>
      <c r="M530" s="243" t="s">
        <v>1</v>
      </c>
      <c r="N530" s="244" t="s">
        <v>40</v>
      </c>
      <c r="O530" s="74"/>
      <c r="P530" s="194">
        <f t="shared" si="11"/>
        <v>0</v>
      </c>
      <c r="Q530" s="194">
        <v>0</v>
      </c>
      <c r="R530" s="194">
        <f t="shared" si="12"/>
        <v>0</v>
      </c>
      <c r="S530" s="194">
        <v>0</v>
      </c>
      <c r="T530" s="195">
        <f t="shared" si="13"/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6" t="s">
        <v>307</v>
      </c>
      <c r="AT530" s="196" t="s">
        <v>372</v>
      </c>
      <c r="AU530" s="196" t="s">
        <v>83</v>
      </c>
      <c r="AY530" s="19" t="s">
        <v>135</v>
      </c>
      <c r="BE530" s="197">
        <f t="shared" si="14"/>
        <v>0</v>
      </c>
      <c r="BF530" s="197">
        <f t="shared" si="15"/>
        <v>0</v>
      </c>
      <c r="BG530" s="197">
        <f t="shared" si="16"/>
        <v>0</v>
      </c>
      <c r="BH530" s="197">
        <f t="shared" si="17"/>
        <v>0</v>
      </c>
      <c r="BI530" s="197">
        <f t="shared" si="18"/>
        <v>0</v>
      </c>
      <c r="BJ530" s="19" t="s">
        <v>143</v>
      </c>
      <c r="BK530" s="197">
        <f t="shared" si="19"/>
        <v>0</v>
      </c>
      <c r="BL530" s="19" t="s">
        <v>227</v>
      </c>
      <c r="BM530" s="196" t="s">
        <v>855</v>
      </c>
    </row>
    <row r="531" spans="1:65" s="2" customFormat="1" ht="14.4" customHeight="1">
      <c r="A531" s="36"/>
      <c r="B531" s="37"/>
      <c r="C531" s="235" t="s">
        <v>856</v>
      </c>
      <c r="D531" s="235" t="s">
        <v>372</v>
      </c>
      <c r="E531" s="236" t="s">
        <v>857</v>
      </c>
      <c r="F531" s="237" t="s">
        <v>858</v>
      </c>
      <c r="G531" s="238" t="s">
        <v>165</v>
      </c>
      <c r="H531" s="239">
        <v>10</v>
      </c>
      <c r="I531" s="240"/>
      <c r="J531" s="241">
        <f t="shared" si="10"/>
        <v>0</v>
      </c>
      <c r="K531" s="237" t="s">
        <v>1</v>
      </c>
      <c r="L531" s="242"/>
      <c r="M531" s="243" t="s">
        <v>1</v>
      </c>
      <c r="N531" s="244" t="s">
        <v>40</v>
      </c>
      <c r="O531" s="74"/>
      <c r="P531" s="194">
        <f t="shared" si="11"/>
        <v>0</v>
      </c>
      <c r="Q531" s="194">
        <v>0</v>
      </c>
      <c r="R531" s="194">
        <f t="shared" si="12"/>
        <v>0</v>
      </c>
      <c r="S531" s="194">
        <v>0</v>
      </c>
      <c r="T531" s="195">
        <f t="shared" si="13"/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6" t="s">
        <v>307</v>
      </c>
      <c r="AT531" s="196" t="s">
        <v>372</v>
      </c>
      <c r="AU531" s="196" t="s">
        <v>83</v>
      </c>
      <c r="AY531" s="19" t="s">
        <v>135</v>
      </c>
      <c r="BE531" s="197">
        <f t="shared" si="14"/>
        <v>0</v>
      </c>
      <c r="BF531" s="197">
        <f t="shared" si="15"/>
        <v>0</v>
      </c>
      <c r="BG531" s="197">
        <f t="shared" si="16"/>
        <v>0</v>
      </c>
      <c r="BH531" s="197">
        <f t="shared" si="17"/>
        <v>0</v>
      </c>
      <c r="BI531" s="197">
        <f t="shared" si="18"/>
        <v>0</v>
      </c>
      <c r="BJ531" s="19" t="s">
        <v>143</v>
      </c>
      <c r="BK531" s="197">
        <f t="shared" si="19"/>
        <v>0</v>
      </c>
      <c r="BL531" s="19" t="s">
        <v>227</v>
      </c>
      <c r="BM531" s="196" t="s">
        <v>859</v>
      </c>
    </row>
    <row r="532" spans="1:65" s="2" customFormat="1" ht="14.4" customHeight="1">
      <c r="A532" s="36"/>
      <c r="B532" s="37"/>
      <c r="C532" s="235" t="s">
        <v>860</v>
      </c>
      <c r="D532" s="235" t="s">
        <v>372</v>
      </c>
      <c r="E532" s="236" t="s">
        <v>861</v>
      </c>
      <c r="F532" s="237" t="s">
        <v>862</v>
      </c>
      <c r="G532" s="238" t="s">
        <v>165</v>
      </c>
      <c r="H532" s="239">
        <v>6</v>
      </c>
      <c r="I532" s="240"/>
      <c r="J532" s="241">
        <f t="shared" si="10"/>
        <v>0</v>
      </c>
      <c r="K532" s="237" t="s">
        <v>1</v>
      </c>
      <c r="L532" s="242"/>
      <c r="M532" s="243" t="s">
        <v>1</v>
      </c>
      <c r="N532" s="244" t="s">
        <v>40</v>
      </c>
      <c r="O532" s="74"/>
      <c r="P532" s="194">
        <f t="shared" si="11"/>
        <v>0</v>
      </c>
      <c r="Q532" s="194">
        <v>0</v>
      </c>
      <c r="R532" s="194">
        <f t="shared" si="12"/>
        <v>0</v>
      </c>
      <c r="S532" s="194">
        <v>0</v>
      </c>
      <c r="T532" s="195">
        <f t="shared" si="13"/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96" t="s">
        <v>307</v>
      </c>
      <c r="AT532" s="196" t="s">
        <v>372</v>
      </c>
      <c r="AU532" s="196" t="s">
        <v>83</v>
      </c>
      <c r="AY532" s="19" t="s">
        <v>135</v>
      </c>
      <c r="BE532" s="197">
        <f t="shared" si="14"/>
        <v>0</v>
      </c>
      <c r="BF532" s="197">
        <f t="shared" si="15"/>
        <v>0</v>
      </c>
      <c r="BG532" s="197">
        <f t="shared" si="16"/>
        <v>0</v>
      </c>
      <c r="BH532" s="197">
        <f t="shared" si="17"/>
        <v>0</v>
      </c>
      <c r="BI532" s="197">
        <f t="shared" si="18"/>
        <v>0</v>
      </c>
      <c r="BJ532" s="19" t="s">
        <v>143</v>
      </c>
      <c r="BK532" s="197">
        <f t="shared" si="19"/>
        <v>0</v>
      </c>
      <c r="BL532" s="19" t="s">
        <v>227</v>
      </c>
      <c r="BM532" s="196" t="s">
        <v>863</v>
      </c>
    </row>
    <row r="533" spans="1:65" s="2" customFormat="1" ht="14.4" customHeight="1">
      <c r="A533" s="36"/>
      <c r="B533" s="37"/>
      <c r="C533" s="235" t="s">
        <v>864</v>
      </c>
      <c r="D533" s="235" t="s">
        <v>372</v>
      </c>
      <c r="E533" s="236" t="s">
        <v>865</v>
      </c>
      <c r="F533" s="237" t="s">
        <v>866</v>
      </c>
      <c r="G533" s="238" t="s">
        <v>165</v>
      </c>
      <c r="H533" s="239">
        <v>15</v>
      </c>
      <c r="I533" s="240"/>
      <c r="J533" s="241">
        <f t="shared" si="10"/>
        <v>0</v>
      </c>
      <c r="K533" s="237" t="s">
        <v>1</v>
      </c>
      <c r="L533" s="242"/>
      <c r="M533" s="243" t="s">
        <v>1</v>
      </c>
      <c r="N533" s="244" t="s">
        <v>40</v>
      </c>
      <c r="O533" s="74"/>
      <c r="P533" s="194">
        <f t="shared" si="11"/>
        <v>0</v>
      </c>
      <c r="Q533" s="194">
        <v>0</v>
      </c>
      <c r="R533" s="194">
        <f t="shared" si="12"/>
        <v>0</v>
      </c>
      <c r="S533" s="194">
        <v>0</v>
      </c>
      <c r="T533" s="195">
        <f t="shared" si="13"/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96" t="s">
        <v>307</v>
      </c>
      <c r="AT533" s="196" t="s">
        <v>372</v>
      </c>
      <c r="AU533" s="196" t="s">
        <v>83</v>
      </c>
      <c r="AY533" s="19" t="s">
        <v>135</v>
      </c>
      <c r="BE533" s="197">
        <f t="shared" si="14"/>
        <v>0</v>
      </c>
      <c r="BF533" s="197">
        <f t="shared" si="15"/>
        <v>0</v>
      </c>
      <c r="BG533" s="197">
        <f t="shared" si="16"/>
        <v>0</v>
      </c>
      <c r="BH533" s="197">
        <f t="shared" si="17"/>
        <v>0</v>
      </c>
      <c r="BI533" s="197">
        <f t="shared" si="18"/>
        <v>0</v>
      </c>
      <c r="BJ533" s="19" t="s">
        <v>143</v>
      </c>
      <c r="BK533" s="197">
        <f t="shared" si="19"/>
        <v>0</v>
      </c>
      <c r="BL533" s="19" t="s">
        <v>227</v>
      </c>
      <c r="BM533" s="196" t="s">
        <v>867</v>
      </c>
    </row>
    <row r="534" spans="1:65" s="2" customFormat="1" ht="14.4" customHeight="1">
      <c r="A534" s="36"/>
      <c r="B534" s="37"/>
      <c r="C534" s="235" t="s">
        <v>868</v>
      </c>
      <c r="D534" s="235" t="s">
        <v>372</v>
      </c>
      <c r="E534" s="236" t="s">
        <v>869</v>
      </c>
      <c r="F534" s="237" t="s">
        <v>870</v>
      </c>
      <c r="G534" s="238" t="s">
        <v>165</v>
      </c>
      <c r="H534" s="239">
        <v>25</v>
      </c>
      <c r="I534" s="240"/>
      <c r="J534" s="241">
        <f t="shared" si="10"/>
        <v>0</v>
      </c>
      <c r="K534" s="237" t="s">
        <v>1</v>
      </c>
      <c r="L534" s="242"/>
      <c r="M534" s="243" t="s">
        <v>1</v>
      </c>
      <c r="N534" s="244" t="s">
        <v>40</v>
      </c>
      <c r="O534" s="74"/>
      <c r="P534" s="194">
        <f t="shared" si="11"/>
        <v>0</v>
      </c>
      <c r="Q534" s="194">
        <v>0</v>
      </c>
      <c r="R534" s="194">
        <f t="shared" si="12"/>
        <v>0</v>
      </c>
      <c r="S534" s="194">
        <v>0</v>
      </c>
      <c r="T534" s="195">
        <f t="shared" si="13"/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96" t="s">
        <v>307</v>
      </c>
      <c r="AT534" s="196" t="s">
        <v>372</v>
      </c>
      <c r="AU534" s="196" t="s">
        <v>83</v>
      </c>
      <c r="AY534" s="19" t="s">
        <v>135</v>
      </c>
      <c r="BE534" s="197">
        <f t="shared" si="14"/>
        <v>0</v>
      </c>
      <c r="BF534" s="197">
        <f t="shared" si="15"/>
        <v>0</v>
      </c>
      <c r="BG534" s="197">
        <f t="shared" si="16"/>
        <v>0</v>
      </c>
      <c r="BH534" s="197">
        <f t="shared" si="17"/>
        <v>0</v>
      </c>
      <c r="BI534" s="197">
        <f t="shared" si="18"/>
        <v>0</v>
      </c>
      <c r="BJ534" s="19" t="s">
        <v>143</v>
      </c>
      <c r="BK534" s="197">
        <f t="shared" si="19"/>
        <v>0</v>
      </c>
      <c r="BL534" s="19" t="s">
        <v>227</v>
      </c>
      <c r="BM534" s="196" t="s">
        <v>871</v>
      </c>
    </row>
    <row r="535" spans="1:65" s="2" customFormat="1" ht="24.15" customHeight="1">
      <c r="A535" s="36"/>
      <c r="B535" s="37"/>
      <c r="C535" s="235" t="s">
        <v>872</v>
      </c>
      <c r="D535" s="235" t="s">
        <v>372</v>
      </c>
      <c r="E535" s="236" t="s">
        <v>873</v>
      </c>
      <c r="F535" s="237" t="s">
        <v>874</v>
      </c>
      <c r="G535" s="238" t="s">
        <v>875</v>
      </c>
      <c r="H535" s="239">
        <v>1</v>
      </c>
      <c r="I535" s="240"/>
      <c r="J535" s="241">
        <f t="shared" si="10"/>
        <v>0</v>
      </c>
      <c r="K535" s="237" t="s">
        <v>1</v>
      </c>
      <c r="L535" s="242"/>
      <c r="M535" s="243" t="s">
        <v>1</v>
      </c>
      <c r="N535" s="244" t="s">
        <v>40</v>
      </c>
      <c r="O535" s="74"/>
      <c r="P535" s="194">
        <f t="shared" si="11"/>
        <v>0</v>
      </c>
      <c r="Q535" s="194">
        <v>0</v>
      </c>
      <c r="R535" s="194">
        <f t="shared" si="12"/>
        <v>0</v>
      </c>
      <c r="S535" s="194">
        <v>0</v>
      </c>
      <c r="T535" s="195">
        <f t="shared" si="13"/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196" t="s">
        <v>307</v>
      </c>
      <c r="AT535" s="196" t="s">
        <v>372</v>
      </c>
      <c r="AU535" s="196" t="s">
        <v>83</v>
      </c>
      <c r="AY535" s="19" t="s">
        <v>135</v>
      </c>
      <c r="BE535" s="197">
        <f t="shared" si="14"/>
        <v>0</v>
      </c>
      <c r="BF535" s="197">
        <f t="shared" si="15"/>
        <v>0</v>
      </c>
      <c r="BG535" s="197">
        <f t="shared" si="16"/>
        <v>0</v>
      </c>
      <c r="BH535" s="197">
        <f t="shared" si="17"/>
        <v>0</v>
      </c>
      <c r="BI535" s="197">
        <f t="shared" si="18"/>
        <v>0</v>
      </c>
      <c r="BJ535" s="19" t="s">
        <v>143</v>
      </c>
      <c r="BK535" s="197">
        <f t="shared" si="19"/>
        <v>0</v>
      </c>
      <c r="BL535" s="19" t="s">
        <v>227</v>
      </c>
      <c r="BM535" s="196" t="s">
        <v>876</v>
      </c>
    </row>
    <row r="536" spans="1:65" s="2" customFormat="1" ht="14.4" customHeight="1">
      <c r="A536" s="36"/>
      <c r="B536" s="37"/>
      <c r="C536" s="235" t="s">
        <v>877</v>
      </c>
      <c r="D536" s="235" t="s">
        <v>372</v>
      </c>
      <c r="E536" s="236" t="s">
        <v>878</v>
      </c>
      <c r="F536" s="237" t="s">
        <v>879</v>
      </c>
      <c r="G536" s="238" t="s">
        <v>165</v>
      </c>
      <c r="H536" s="239">
        <v>21</v>
      </c>
      <c r="I536" s="240"/>
      <c r="J536" s="241">
        <f t="shared" si="10"/>
        <v>0</v>
      </c>
      <c r="K536" s="237" t="s">
        <v>1</v>
      </c>
      <c r="L536" s="242"/>
      <c r="M536" s="243" t="s">
        <v>1</v>
      </c>
      <c r="N536" s="244" t="s">
        <v>40</v>
      </c>
      <c r="O536" s="74"/>
      <c r="P536" s="194">
        <f t="shared" si="11"/>
        <v>0</v>
      </c>
      <c r="Q536" s="194">
        <v>0</v>
      </c>
      <c r="R536" s="194">
        <f t="shared" si="12"/>
        <v>0</v>
      </c>
      <c r="S536" s="194">
        <v>0</v>
      </c>
      <c r="T536" s="195">
        <f t="shared" si="13"/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96" t="s">
        <v>307</v>
      </c>
      <c r="AT536" s="196" t="s">
        <v>372</v>
      </c>
      <c r="AU536" s="196" t="s">
        <v>83</v>
      </c>
      <c r="AY536" s="19" t="s">
        <v>135</v>
      </c>
      <c r="BE536" s="197">
        <f t="shared" si="14"/>
        <v>0</v>
      </c>
      <c r="BF536" s="197">
        <f t="shared" si="15"/>
        <v>0</v>
      </c>
      <c r="BG536" s="197">
        <f t="shared" si="16"/>
        <v>0</v>
      </c>
      <c r="BH536" s="197">
        <f t="shared" si="17"/>
        <v>0</v>
      </c>
      <c r="BI536" s="197">
        <f t="shared" si="18"/>
        <v>0</v>
      </c>
      <c r="BJ536" s="19" t="s">
        <v>143</v>
      </c>
      <c r="BK536" s="197">
        <f t="shared" si="19"/>
        <v>0</v>
      </c>
      <c r="BL536" s="19" t="s">
        <v>227</v>
      </c>
      <c r="BM536" s="196" t="s">
        <v>880</v>
      </c>
    </row>
    <row r="537" spans="1:65" s="2" customFormat="1" ht="37.8" customHeight="1">
      <c r="A537" s="36"/>
      <c r="B537" s="37"/>
      <c r="C537" s="235" t="s">
        <v>881</v>
      </c>
      <c r="D537" s="235" t="s">
        <v>372</v>
      </c>
      <c r="E537" s="236" t="s">
        <v>882</v>
      </c>
      <c r="F537" s="237" t="s">
        <v>883</v>
      </c>
      <c r="G537" s="238" t="s">
        <v>884</v>
      </c>
      <c r="H537" s="239">
        <v>42</v>
      </c>
      <c r="I537" s="240"/>
      <c r="J537" s="241">
        <f t="shared" si="10"/>
        <v>0</v>
      </c>
      <c r="K537" s="237" t="s">
        <v>1</v>
      </c>
      <c r="L537" s="242"/>
      <c r="M537" s="243" t="s">
        <v>1</v>
      </c>
      <c r="N537" s="244" t="s">
        <v>40</v>
      </c>
      <c r="O537" s="74"/>
      <c r="P537" s="194">
        <f t="shared" si="11"/>
        <v>0</v>
      </c>
      <c r="Q537" s="194">
        <v>0</v>
      </c>
      <c r="R537" s="194">
        <f t="shared" si="12"/>
        <v>0</v>
      </c>
      <c r="S537" s="194">
        <v>0</v>
      </c>
      <c r="T537" s="195">
        <f t="shared" si="13"/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6" t="s">
        <v>307</v>
      </c>
      <c r="AT537" s="196" t="s">
        <v>372</v>
      </c>
      <c r="AU537" s="196" t="s">
        <v>83</v>
      </c>
      <c r="AY537" s="19" t="s">
        <v>135</v>
      </c>
      <c r="BE537" s="197">
        <f t="shared" si="14"/>
        <v>0</v>
      </c>
      <c r="BF537" s="197">
        <f t="shared" si="15"/>
        <v>0</v>
      </c>
      <c r="BG537" s="197">
        <f t="shared" si="16"/>
        <v>0</v>
      </c>
      <c r="BH537" s="197">
        <f t="shared" si="17"/>
        <v>0</v>
      </c>
      <c r="BI537" s="197">
        <f t="shared" si="18"/>
        <v>0</v>
      </c>
      <c r="BJ537" s="19" t="s">
        <v>143</v>
      </c>
      <c r="BK537" s="197">
        <f t="shared" si="19"/>
        <v>0</v>
      </c>
      <c r="BL537" s="19" t="s">
        <v>227</v>
      </c>
      <c r="BM537" s="196" t="s">
        <v>885</v>
      </c>
    </row>
    <row r="538" spans="1:65" s="2" customFormat="1" ht="24.15" customHeight="1">
      <c r="A538" s="36"/>
      <c r="B538" s="37"/>
      <c r="C538" s="235" t="s">
        <v>886</v>
      </c>
      <c r="D538" s="235" t="s">
        <v>372</v>
      </c>
      <c r="E538" s="236" t="s">
        <v>887</v>
      </c>
      <c r="F538" s="237" t="s">
        <v>888</v>
      </c>
      <c r="G538" s="238" t="s">
        <v>165</v>
      </c>
      <c r="H538" s="239">
        <v>42</v>
      </c>
      <c r="I538" s="240"/>
      <c r="J538" s="241">
        <f t="shared" si="10"/>
        <v>0</v>
      </c>
      <c r="K538" s="237" t="s">
        <v>1</v>
      </c>
      <c r="L538" s="242"/>
      <c r="M538" s="243" t="s">
        <v>1</v>
      </c>
      <c r="N538" s="244" t="s">
        <v>40</v>
      </c>
      <c r="O538" s="74"/>
      <c r="P538" s="194">
        <f t="shared" si="11"/>
        <v>0</v>
      </c>
      <c r="Q538" s="194">
        <v>0</v>
      </c>
      <c r="R538" s="194">
        <f t="shared" si="12"/>
        <v>0</v>
      </c>
      <c r="S538" s="194">
        <v>0</v>
      </c>
      <c r="T538" s="195">
        <f t="shared" si="13"/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96" t="s">
        <v>307</v>
      </c>
      <c r="AT538" s="196" t="s">
        <v>372</v>
      </c>
      <c r="AU538" s="196" t="s">
        <v>83</v>
      </c>
      <c r="AY538" s="19" t="s">
        <v>135</v>
      </c>
      <c r="BE538" s="197">
        <f t="shared" si="14"/>
        <v>0</v>
      </c>
      <c r="BF538" s="197">
        <f t="shared" si="15"/>
        <v>0</v>
      </c>
      <c r="BG538" s="197">
        <f t="shared" si="16"/>
        <v>0</v>
      </c>
      <c r="BH538" s="197">
        <f t="shared" si="17"/>
        <v>0</v>
      </c>
      <c r="BI538" s="197">
        <f t="shared" si="18"/>
        <v>0</v>
      </c>
      <c r="BJ538" s="19" t="s">
        <v>143</v>
      </c>
      <c r="BK538" s="197">
        <f t="shared" si="19"/>
        <v>0</v>
      </c>
      <c r="BL538" s="19" t="s">
        <v>227</v>
      </c>
      <c r="BM538" s="196" t="s">
        <v>889</v>
      </c>
    </row>
    <row r="539" spans="1:65" s="2" customFormat="1" ht="14.4" customHeight="1">
      <c r="A539" s="36"/>
      <c r="B539" s="37"/>
      <c r="C539" s="235" t="s">
        <v>890</v>
      </c>
      <c r="D539" s="235" t="s">
        <v>372</v>
      </c>
      <c r="E539" s="236" t="s">
        <v>891</v>
      </c>
      <c r="F539" s="237" t="s">
        <v>892</v>
      </c>
      <c r="G539" s="238" t="s">
        <v>165</v>
      </c>
      <c r="H539" s="239">
        <v>11</v>
      </c>
      <c r="I539" s="240"/>
      <c r="J539" s="241">
        <f t="shared" si="10"/>
        <v>0</v>
      </c>
      <c r="K539" s="237" t="s">
        <v>1</v>
      </c>
      <c r="L539" s="242"/>
      <c r="M539" s="243" t="s">
        <v>1</v>
      </c>
      <c r="N539" s="244" t="s">
        <v>40</v>
      </c>
      <c r="O539" s="74"/>
      <c r="P539" s="194">
        <f t="shared" si="11"/>
        <v>0</v>
      </c>
      <c r="Q539" s="194">
        <v>0</v>
      </c>
      <c r="R539" s="194">
        <f t="shared" si="12"/>
        <v>0</v>
      </c>
      <c r="S539" s="194">
        <v>0</v>
      </c>
      <c r="T539" s="195">
        <f t="shared" si="13"/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96" t="s">
        <v>307</v>
      </c>
      <c r="AT539" s="196" t="s">
        <v>372</v>
      </c>
      <c r="AU539" s="196" t="s">
        <v>83</v>
      </c>
      <c r="AY539" s="19" t="s">
        <v>135</v>
      </c>
      <c r="BE539" s="197">
        <f t="shared" si="14"/>
        <v>0</v>
      </c>
      <c r="BF539" s="197">
        <f t="shared" si="15"/>
        <v>0</v>
      </c>
      <c r="BG539" s="197">
        <f t="shared" si="16"/>
        <v>0</v>
      </c>
      <c r="BH539" s="197">
        <f t="shared" si="17"/>
        <v>0</v>
      </c>
      <c r="BI539" s="197">
        <f t="shared" si="18"/>
        <v>0</v>
      </c>
      <c r="BJ539" s="19" t="s">
        <v>143</v>
      </c>
      <c r="BK539" s="197">
        <f t="shared" si="19"/>
        <v>0</v>
      </c>
      <c r="BL539" s="19" t="s">
        <v>227</v>
      </c>
      <c r="BM539" s="196" t="s">
        <v>893</v>
      </c>
    </row>
    <row r="540" spans="1:65" s="2" customFormat="1" ht="14.4" customHeight="1">
      <c r="A540" s="36"/>
      <c r="B540" s="37"/>
      <c r="C540" s="235" t="s">
        <v>894</v>
      </c>
      <c r="D540" s="235" t="s">
        <v>372</v>
      </c>
      <c r="E540" s="236" t="s">
        <v>895</v>
      </c>
      <c r="F540" s="237" t="s">
        <v>896</v>
      </c>
      <c r="G540" s="238" t="s">
        <v>165</v>
      </c>
      <c r="H540" s="239">
        <v>21</v>
      </c>
      <c r="I540" s="240"/>
      <c r="J540" s="241">
        <f t="shared" si="10"/>
        <v>0</v>
      </c>
      <c r="K540" s="237" t="s">
        <v>1</v>
      </c>
      <c r="L540" s="242"/>
      <c r="M540" s="243" t="s">
        <v>1</v>
      </c>
      <c r="N540" s="244" t="s">
        <v>40</v>
      </c>
      <c r="O540" s="74"/>
      <c r="P540" s="194">
        <f t="shared" si="11"/>
        <v>0</v>
      </c>
      <c r="Q540" s="194">
        <v>0</v>
      </c>
      <c r="R540" s="194">
        <f t="shared" si="12"/>
        <v>0</v>
      </c>
      <c r="S540" s="194">
        <v>0</v>
      </c>
      <c r="T540" s="195">
        <f t="shared" si="13"/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96" t="s">
        <v>307</v>
      </c>
      <c r="AT540" s="196" t="s">
        <v>372</v>
      </c>
      <c r="AU540" s="196" t="s">
        <v>83</v>
      </c>
      <c r="AY540" s="19" t="s">
        <v>135</v>
      </c>
      <c r="BE540" s="197">
        <f t="shared" si="14"/>
        <v>0</v>
      </c>
      <c r="BF540" s="197">
        <f t="shared" si="15"/>
        <v>0</v>
      </c>
      <c r="BG540" s="197">
        <f t="shared" si="16"/>
        <v>0</v>
      </c>
      <c r="BH540" s="197">
        <f t="shared" si="17"/>
        <v>0</v>
      </c>
      <c r="BI540" s="197">
        <f t="shared" si="18"/>
        <v>0</v>
      </c>
      <c r="BJ540" s="19" t="s">
        <v>143</v>
      </c>
      <c r="BK540" s="197">
        <f t="shared" si="19"/>
        <v>0</v>
      </c>
      <c r="BL540" s="19" t="s">
        <v>227</v>
      </c>
      <c r="BM540" s="196" t="s">
        <v>897</v>
      </c>
    </row>
    <row r="541" spans="1:65" s="2" customFormat="1" ht="24.15" customHeight="1">
      <c r="A541" s="36"/>
      <c r="B541" s="37"/>
      <c r="C541" s="235" t="s">
        <v>898</v>
      </c>
      <c r="D541" s="235" t="s">
        <v>372</v>
      </c>
      <c r="E541" s="236" t="s">
        <v>899</v>
      </c>
      <c r="F541" s="237" t="s">
        <v>900</v>
      </c>
      <c r="G541" s="238" t="s">
        <v>165</v>
      </c>
      <c r="H541" s="239">
        <v>10</v>
      </c>
      <c r="I541" s="240"/>
      <c r="J541" s="241">
        <f t="shared" si="10"/>
        <v>0</v>
      </c>
      <c r="K541" s="237" t="s">
        <v>1</v>
      </c>
      <c r="L541" s="242"/>
      <c r="M541" s="243" t="s">
        <v>1</v>
      </c>
      <c r="N541" s="244" t="s">
        <v>40</v>
      </c>
      <c r="O541" s="74"/>
      <c r="P541" s="194">
        <f t="shared" si="11"/>
        <v>0</v>
      </c>
      <c r="Q541" s="194">
        <v>0</v>
      </c>
      <c r="R541" s="194">
        <f t="shared" si="12"/>
        <v>0</v>
      </c>
      <c r="S541" s="194">
        <v>0</v>
      </c>
      <c r="T541" s="195">
        <f t="shared" si="13"/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96" t="s">
        <v>307</v>
      </c>
      <c r="AT541" s="196" t="s">
        <v>372</v>
      </c>
      <c r="AU541" s="196" t="s">
        <v>83</v>
      </c>
      <c r="AY541" s="19" t="s">
        <v>135</v>
      </c>
      <c r="BE541" s="197">
        <f t="shared" si="14"/>
        <v>0</v>
      </c>
      <c r="BF541" s="197">
        <f t="shared" si="15"/>
        <v>0</v>
      </c>
      <c r="BG541" s="197">
        <f t="shared" si="16"/>
        <v>0</v>
      </c>
      <c r="BH541" s="197">
        <f t="shared" si="17"/>
        <v>0</v>
      </c>
      <c r="BI541" s="197">
        <f t="shared" si="18"/>
        <v>0</v>
      </c>
      <c r="BJ541" s="19" t="s">
        <v>143</v>
      </c>
      <c r="BK541" s="197">
        <f t="shared" si="19"/>
        <v>0</v>
      </c>
      <c r="BL541" s="19" t="s">
        <v>227</v>
      </c>
      <c r="BM541" s="196" t="s">
        <v>901</v>
      </c>
    </row>
    <row r="542" spans="1:65" s="2" customFormat="1" ht="24.15" customHeight="1">
      <c r="A542" s="36"/>
      <c r="B542" s="37"/>
      <c r="C542" s="235" t="s">
        <v>902</v>
      </c>
      <c r="D542" s="235" t="s">
        <v>372</v>
      </c>
      <c r="E542" s="236" t="s">
        <v>903</v>
      </c>
      <c r="F542" s="237" t="s">
        <v>904</v>
      </c>
      <c r="G542" s="238" t="s">
        <v>875</v>
      </c>
      <c r="H542" s="239">
        <v>1</v>
      </c>
      <c r="I542" s="240"/>
      <c r="J542" s="241">
        <f t="shared" si="10"/>
        <v>0</v>
      </c>
      <c r="K542" s="237" t="s">
        <v>1</v>
      </c>
      <c r="L542" s="242"/>
      <c r="M542" s="243" t="s">
        <v>1</v>
      </c>
      <c r="N542" s="244" t="s">
        <v>40</v>
      </c>
      <c r="O542" s="74"/>
      <c r="P542" s="194">
        <f t="shared" si="11"/>
        <v>0</v>
      </c>
      <c r="Q542" s="194">
        <v>0</v>
      </c>
      <c r="R542" s="194">
        <f t="shared" si="12"/>
        <v>0</v>
      </c>
      <c r="S542" s="194">
        <v>0</v>
      </c>
      <c r="T542" s="195">
        <f t="shared" si="13"/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6" t="s">
        <v>307</v>
      </c>
      <c r="AT542" s="196" t="s">
        <v>372</v>
      </c>
      <c r="AU542" s="196" t="s">
        <v>83</v>
      </c>
      <c r="AY542" s="19" t="s">
        <v>135</v>
      </c>
      <c r="BE542" s="197">
        <f t="shared" si="14"/>
        <v>0</v>
      </c>
      <c r="BF542" s="197">
        <f t="shared" si="15"/>
        <v>0</v>
      </c>
      <c r="BG542" s="197">
        <f t="shared" si="16"/>
        <v>0</v>
      </c>
      <c r="BH542" s="197">
        <f t="shared" si="17"/>
        <v>0</v>
      </c>
      <c r="BI542" s="197">
        <f t="shared" si="18"/>
        <v>0</v>
      </c>
      <c r="BJ542" s="19" t="s">
        <v>143</v>
      </c>
      <c r="BK542" s="197">
        <f t="shared" si="19"/>
        <v>0</v>
      </c>
      <c r="BL542" s="19" t="s">
        <v>227</v>
      </c>
      <c r="BM542" s="196" t="s">
        <v>905</v>
      </c>
    </row>
    <row r="543" spans="1:65" s="2" customFormat="1" ht="14.4" customHeight="1">
      <c r="A543" s="36"/>
      <c r="B543" s="37"/>
      <c r="C543" s="235" t="s">
        <v>906</v>
      </c>
      <c r="D543" s="235" t="s">
        <v>372</v>
      </c>
      <c r="E543" s="236" t="s">
        <v>907</v>
      </c>
      <c r="F543" s="237" t="s">
        <v>908</v>
      </c>
      <c r="G543" s="238" t="s">
        <v>238</v>
      </c>
      <c r="H543" s="239">
        <v>35</v>
      </c>
      <c r="I543" s="240"/>
      <c r="J543" s="241">
        <f t="shared" si="10"/>
        <v>0</v>
      </c>
      <c r="K543" s="237" t="s">
        <v>1</v>
      </c>
      <c r="L543" s="242"/>
      <c r="M543" s="243" t="s">
        <v>1</v>
      </c>
      <c r="N543" s="244" t="s">
        <v>40</v>
      </c>
      <c r="O543" s="74"/>
      <c r="P543" s="194">
        <f t="shared" si="11"/>
        <v>0</v>
      </c>
      <c r="Q543" s="194">
        <v>0</v>
      </c>
      <c r="R543" s="194">
        <f t="shared" si="12"/>
        <v>0</v>
      </c>
      <c r="S543" s="194">
        <v>0</v>
      </c>
      <c r="T543" s="195">
        <f t="shared" si="13"/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96" t="s">
        <v>307</v>
      </c>
      <c r="AT543" s="196" t="s">
        <v>372</v>
      </c>
      <c r="AU543" s="196" t="s">
        <v>83</v>
      </c>
      <c r="AY543" s="19" t="s">
        <v>135</v>
      </c>
      <c r="BE543" s="197">
        <f t="shared" si="14"/>
        <v>0</v>
      </c>
      <c r="BF543" s="197">
        <f t="shared" si="15"/>
        <v>0</v>
      </c>
      <c r="BG543" s="197">
        <f t="shared" si="16"/>
        <v>0</v>
      </c>
      <c r="BH543" s="197">
        <f t="shared" si="17"/>
        <v>0</v>
      </c>
      <c r="BI543" s="197">
        <f t="shared" si="18"/>
        <v>0</v>
      </c>
      <c r="BJ543" s="19" t="s">
        <v>143</v>
      </c>
      <c r="BK543" s="197">
        <f t="shared" si="19"/>
        <v>0</v>
      </c>
      <c r="BL543" s="19" t="s">
        <v>227</v>
      </c>
      <c r="BM543" s="196" t="s">
        <v>909</v>
      </c>
    </row>
    <row r="544" spans="1:65" s="2" customFormat="1" ht="14.4" customHeight="1">
      <c r="A544" s="36"/>
      <c r="B544" s="37"/>
      <c r="C544" s="235" t="s">
        <v>910</v>
      </c>
      <c r="D544" s="235" t="s">
        <v>372</v>
      </c>
      <c r="E544" s="236" t="s">
        <v>911</v>
      </c>
      <c r="F544" s="237" t="s">
        <v>912</v>
      </c>
      <c r="G544" s="238" t="s">
        <v>165</v>
      </c>
      <c r="H544" s="239">
        <v>294</v>
      </c>
      <c r="I544" s="240"/>
      <c r="J544" s="241">
        <f t="shared" si="10"/>
        <v>0</v>
      </c>
      <c r="K544" s="237" t="s">
        <v>142</v>
      </c>
      <c r="L544" s="242"/>
      <c r="M544" s="243" t="s">
        <v>1</v>
      </c>
      <c r="N544" s="244" t="s">
        <v>40</v>
      </c>
      <c r="O544" s="74"/>
      <c r="P544" s="194">
        <f t="shared" si="11"/>
        <v>0</v>
      </c>
      <c r="Q544" s="194">
        <v>0.00958</v>
      </c>
      <c r="R544" s="194">
        <f t="shared" si="12"/>
        <v>2.81652</v>
      </c>
      <c r="S544" s="194">
        <v>0</v>
      </c>
      <c r="T544" s="195">
        <f t="shared" si="13"/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96" t="s">
        <v>307</v>
      </c>
      <c r="AT544" s="196" t="s">
        <v>372</v>
      </c>
      <c r="AU544" s="196" t="s">
        <v>83</v>
      </c>
      <c r="AY544" s="19" t="s">
        <v>135</v>
      </c>
      <c r="BE544" s="197">
        <f t="shared" si="14"/>
        <v>0</v>
      </c>
      <c r="BF544" s="197">
        <f t="shared" si="15"/>
        <v>0</v>
      </c>
      <c r="BG544" s="197">
        <f t="shared" si="16"/>
        <v>0</v>
      </c>
      <c r="BH544" s="197">
        <f t="shared" si="17"/>
        <v>0</v>
      </c>
      <c r="BI544" s="197">
        <f t="shared" si="18"/>
        <v>0</v>
      </c>
      <c r="BJ544" s="19" t="s">
        <v>143</v>
      </c>
      <c r="BK544" s="197">
        <f t="shared" si="19"/>
        <v>0</v>
      </c>
      <c r="BL544" s="19" t="s">
        <v>227</v>
      </c>
      <c r="BM544" s="196" t="s">
        <v>913</v>
      </c>
    </row>
    <row r="545" spans="1:65" s="2" customFormat="1" ht="24.15" customHeight="1">
      <c r="A545" s="36"/>
      <c r="B545" s="37"/>
      <c r="C545" s="185" t="s">
        <v>914</v>
      </c>
      <c r="D545" s="185" t="s">
        <v>138</v>
      </c>
      <c r="E545" s="186" t="s">
        <v>915</v>
      </c>
      <c r="F545" s="187" t="s">
        <v>916</v>
      </c>
      <c r="G545" s="188" t="s">
        <v>165</v>
      </c>
      <c r="H545" s="189">
        <v>1</v>
      </c>
      <c r="I545" s="190"/>
      <c r="J545" s="191">
        <f t="shared" si="10"/>
        <v>0</v>
      </c>
      <c r="K545" s="187" t="s">
        <v>142</v>
      </c>
      <c r="L545" s="41"/>
      <c r="M545" s="192" t="s">
        <v>1</v>
      </c>
      <c r="N545" s="193" t="s">
        <v>40</v>
      </c>
      <c r="O545" s="74"/>
      <c r="P545" s="194">
        <f t="shared" si="11"/>
        <v>0</v>
      </c>
      <c r="Q545" s="194">
        <v>0</v>
      </c>
      <c r="R545" s="194">
        <f t="shared" si="12"/>
        <v>0</v>
      </c>
      <c r="S545" s="194">
        <v>0</v>
      </c>
      <c r="T545" s="195">
        <f t="shared" si="13"/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96" t="s">
        <v>558</v>
      </c>
      <c r="AT545" s="196" t="s">
        <v>138</v>
      </c>
      <c r="AU545" s="196" t="s">
        <v>83</v>
      </c>
      <c r="AY545" s="19" t="s">
        <v>135</v>
      </c>
      <c r="BE545" s="197">
        <f t="shared" si="14"/>
        <v>0</v>
      </c>
      <c r="BF545" s="197">
        <f t="shared" si="15"/>
        <v>0</v>
      </c>
      <c r="BG545" s="197">
        <f t="shared" si="16"/>
        <v>0</v>
      </c>
      <c r="BH545" s="197">
        <f t="shared" si="17"/>
        <v>0</v>
      </c>
      <c r="BI545" s="197">
        <f t="shared" si="18"/>
        <v>0</v>
      </c>
      <c r="BJ545" s="19" t="s">
        <v>143</v>
      </c>
      <c r="BK545" s="197">
        <f t="shared" si="19"/>
        <v>0</v>
      </c>
      <c r="BL545" s="19" t="s">
        <v>558</v>
      </c>
      <c r="BM545" s="196" t="s">
        <v>917</v>
      </c>
    </row>
    <row r="546" spans="2:63" s="12" customFormat="1" ht="22.8" customHeight="1">
      <c r="B546" s="169"/>
      <c r="C546" s="170"/>
      <c r="D546" s="171" t="s">
        <v>72</v>
      </c>
      <c r="E546" s="183" t="s">
        <v>918</v>
      </c>
      <c r="F546" s="183" t="s">
        <v>919</v>
      </c>
      <c r="G546" s="170"/>
      <c r="H546" s="170"/>
      <c r="I546" s="173"/>
      <c r="J546" s="184">
        <f>BK546</f>
        <v>0</v>
      </c>
      <c r="K546" s="170"/>
      <c r="L546" s="175"/>
      <c r="M546" s="176"/>
      <c r="N546" s="177"/>
      <c r="O546" s="177"/>
      <c r="P546" s="178">
        <f>SUM(P547:P558)</f>
        <v>0</v>
      </c>
      <c r="Q546" s="177"/>
      <c r="R546" s="178">
        <f>SUM(R547:R558)</f>
        <v>0.033396</v>
      </c>
      <c r="S546" s="177"/>
      <c r="T546" s="179">
        <f>SUM(T547:T558)</f>
        <v>0</v>
      </c>
      <c r="AR546" s="180" t="s">
        <v>136</v>
      </c>
      <c r="AT546" s="181" t="s">
        <v>72</v>
      </c>
      <c r="AU546" s="181" t="s">
        <v>81</v>
      </c>
      <c r="AY546" s="180" t="s">
        <v>135</v>
      </c>
      <c r="BK546" s="182">
        <f>SUM(BK547:BK558)</f>
        <v>0</v>
      </c>
    </row>
    <row r="547" spans="1:65" s="2" customFormat="1" ht="24.15" customHeight="1">
      <c r="A547" s="36"/>
      <c r="B547" s="37"/>
      <c r="C547" s="185" t="s">
        <v>920</v>
      </c>
      <c r="D547" s="185" t="s">
        <v>138</v>
      </c>
      <c r="E547" s="186" t="s">
        <v>921</v>
      </c>
      <c r="F547" s="187" t="s">
        <v>922</v>
      </c>
      <c r="G547" s="188" t="s">
        <v>174</v>
      </c>
      <c r="H547" s="189">
        <v>139.15</v>
      </c>
      <c r="I547" s="190"/>
      <c r="J547" s="191">
        <f>ROUND(I547*H547,2)</f>
        <v>0</v>
      </c>
      <c r="K547" s="187" t="s">
        <v>142</v>
      </c>
      <c r="L547" s="41"/>
      <c r="M547" s="192" t="s">
        <v>1</v>
      </c>
      <c r="N547" s="193" t="s">
        <v>40</v>
      </c>
      <c r="O547" s="74"/>
      <c r="P547" s="194">
        <f>O547*H547</f>
        <v>0</v>
      </c>
      <c r="Q547" s="194">
        <v>0</v>
      </c>
      <c r="R547" s="194">
        <f>Q547*H547</f>
        <v>0</v>
      </c>
      <c r="S547" s="194">
        <v>0</v>
      </c>
      <c r="T547" s="195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96" t="s">
        <v>558</v>
      </c>
      <c r="AT547" s="196" t="s">
        <v>138</v>
      </c>
      <c r="AU547" s="196" t="s">
        <v>83</v>
      </c>
      <c r="AY547" s="19" t="s">
        <v>135</v>
      </c>
      <c r="BE547" s="197">
        <f>IF(N547="základní",J547,0)</f>
        <v>0</v>
      </c>
      <c r="BF547" s="197">
        <f>IF(N547="snížená",J547,0)</f>
        <v>0</v>
      </c>
      <c r="BG547" s="197">
        <f>IF(N547="zákl. přenesená",J547,0)</f>
        <v>0</v>
      </c>
      <c r="BH547" s="197">
        <f>IF(N547="sníž. přenesená",J547,0)</f>
        <v>0</v>
      </c>
      <c r="BI547" s="197">
        <f>IF(N547="nulová",J547,0)</f>
        <v>0</v>
      </c>
      <c r="BJ547" s="19" t="s">
        <v>143</v>
      </c>
      <c r="BK547" s="197">
        <f>ROUND(I547*H547,2)</f>
        <v>0</v>
      </c>
      <c r="BL547" s="19" t="s">
        <v>558</v>
      </c>
      <c r="BM547" s="196" t="s">
        <v>923</v>
      </c>
    </row>
    <row r="548" spans="2:51" s="13" customFormat="1" ht="10.2">
      <c r="B548" s="203"/>
      <c r="C548" s="204"/>
      <c r="D548" s="198" t="s">
        <v>152</v>
      </c>
      <c r="E548" s="205" t="s">
        <v>1</v>
      </c>
      <c r="F548" s="206" t="s">
        <v>924</v>
      </c>
      <c r="G548" s="204"/>
      <c r="H548" s="207">
        <v>139.15</v>
      </c>
      <c r="I548" s="208"/>
      <c r="J548" s="204"/>
      <c r="K548" s="204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152</v>
      </c>
      <c r="AU548" s="213" t="s">
        <v>83</v>
      </c>
      <c r="AV548" s="13" t="s">
        <v>83</v>
      </c>
      <c r="AW548" s="13" t="s">
        <v>30</v>
      </c>
      <c r="AX548" s="13" t="s">
        <v>81</v>
      </c>
      <c r="AY548" s="213" t="s">
        <v>135</v>
      </c>
    </row>
    <row r="549" spans="1:65" s="2" customFormat="1" ht="24.15" customHeight="1">
      <c r="A549" s="36"/>
      <c r="B549" s="37"/>
      <c r="C549" s="185" t="s">
        <v>925</v>
      </c>
      <c r="D549" s="185" t="s">
        <v>138</v>
      </c>
      <c r="E549" s="186" t="s">
        <v>926</v>
      </c>
      <c r="F549" s="187" t="s">
        <v>927</v>
      </c>
      <c r="G549" s="188" t="s">
        <v>238</v>
      </c>
      <c r="H549" s="189">
        <v>278.3</v>
      </c>
      <c r="I549" s="190"/>
      <c r="J549" s="191">
        <f>ROUND(I549*H549,2)</f>
        <v>0</v>
      </c>
      <c r="K549" s="187" t="s">
        <v>142</v>
      </c>
      <c r="L549" s="41"/>
      <c r="M549" s="192" t="s">
        <v>1</v>
      </c>
      <c r="N549" s="193" t="s">
        <v>40</v>
      </c>
      <c r="O549" s="74"/>
      <c r="P549" s="194">
        <f>O549*H549</f>
        <v>0</v>
      </c>
      <c r="Q549" s="194">
        <v>0</v>
      </c>
      <c r="R549" s="194">
        <f>Q549*H549</f>
        <v>0</v>
      </c>
      <c r="S549" s="194">
        <v>0</v>
      </c>
      <c r="T549" s="195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96" t="s">
        <v>558</v>
      </c>
      <c r="AT549" s="196" t="s">
        <v>138</v>
      </c>
      <c r="AU549" s="196" t="s">
        <v>83</v>
      </c>
      <c r="AY549" s="19" t="s">
        <v>135</v>
      </c>
      <c r="BE549" s="197">
        <f>IF(N549="základní",J549,0)</f>
        <v>0</v>
      </c>
      <c r="BF549" s="197">
        <f>IF(N549="snížená",J549,0)</f>
        <v>0</v>
      </c>
      <c r="BG549" s="197">
        <f>IF(N549="zákl. přenesená",J549,0)</f>
        <v>0</v>
      </c>
      <c r="BH549" s="197">
        <f>IF(N549="sníž. přenesená",J549,0)</f>
        <v>0</v>
      </c>
      <c r="BI549" s="197">
        <f>IF(N549="nulová",J549,0)</f>
        <v>0</v>
      </c>
      <c r="BJ549" s="19" t="s">
        <v>143</v>
      </c>
      <c r="BK549" s="197">
        <f>ROUND(I549*H549,2)</f>
        <v>0</v>
      </c>
      <c r="BL549" s="19" t="s">
        <v>558</v>
      </c>
      <c r="BM549" s="196" t="s">
        <v>928</v>
      </c>
    </row>
    <row r="550" spans="2:51" s="13" customFormat="1" ht="10.2">
      <c r="B550" s="203"/>
      <c r="C550" s="204"/>
      <c r="D550" s="198" t="s">
        <v>152</v>
      </c>
      <c r="E550" s="205" t="s">
        <v>1</v>
      </c>
      <c r="F550" s="206" t="s">
        <v>929</v>
      </c>
      <c r="G550" s="204"/>
      <c r="H550" s="207">
        <v>278.3</v>
      </c>
      <c r="I550" s="208"/>
      <c r="J550" s="204"/>
      <c r="K550" s="204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152</v>
      </c>
      <c r="AU550" s="213" t="s">
        <v>83</v>
      </c>
      <c r="AV550" s="13" t="s">
        <v>83</v>
      </c>
      <c r="AW550" s="13" t="s">
        <v>30</v>
      </c>
      <c r="AX550" s="13" t="s">
        <v>81</v>
      </c>
      <c r="AY550" s="213" t="s">
        <v>135</v>
      </c>
    </row>
    <row r="551" spans="1:65" s="2" customFormat="1" ht="14.4" customHeight="1">
      <c r="A551" s="36"/>
      <c r="B551" s="37"/>
      <c r="C551" s="185" t="s">
        <v>930</v>
      </c>
      <c r="D551" s="185" t="s">
        <v>138</v>
      </c>
      <c r="E551" s="186" t="s">
        <v>931</v>
      </c>
      <c r="F551" s="187" t="s">
        <v>932</v>
      </c>
      <c r="G551" s="188" t="s">
        <v>238</v>
      </c>
      <c r="H551" s="189">
        <v>278.3</v>
      </c>
      <c r="I551" s="190"/>
      <c r="J551" s="191">
        <f>ROUND(I551*H551,2)</f>
        <v>0</v>
      </c>
      <c r="K551" s="187" t="s">
        <v>142</v>
      </c>
      <c r="L551" s="41"/>
      <c r="M551" s="192" t="s">
        <v>1</v>
      </c>
      <c r="N551" s="193" t="s">
        <v>40</v>
      </c>
      <c r="O551" s="74"/>
      <c r="P551" s="194">
        <f>O551*H551</f>
        <v>0</v>
      </c>
      <c r="Q551" s="194">
        <v>0.00012</v>
      </c>
      <c r="R551" s="194">
        <f>Q551*H551</f>
        <v>0.033396</v>
      </c>
      <c r="S551" s="194">
        <v>0</v>
      </c>
      <c r="T551" s="195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96" t="s">
        <v>558</v>
      </c>
      <c r="AT551" s="196" t="s">
        <v>138</v>
      </c>
      <c r="AU551" s="196" t="s">
        <v>83</v>
      </c>
      <c r="AY551" s="19" t="s">
        <v>135</v>
      </c>
      <c r="BE551" s="197">
        <f>IF(N551="základní",J551,0)</f>
        <v>0</v>
      </c>
      <c r="BF551" s="197">
        <f>IF(N551="snížená",J551,0)</f>
        <v>0</v>
      </c>
      <c r="BG551" s="197">
        <f>IF(N551="zákl. přenesená",J551,0)</f>
        <v>0</v>
      </c>
      <c r="BH551" s="197">
        <f>IF(N551="sníž. přenesená",J551,0)</f>
        <v>0</v>
      </c>
      <c r="BI551" s="197">
        <f>IF(N551="nulová",J551,0)</f>
        <v>0</v>
      </c>
      <c r="BJ551" s="19" t="s">
        <v>143</v>
      </c>
      <c r="BK551" s="197">
        <f>ROUND(I551*H551,2)</f>
        <v>0</v>
      </c>
      <c r="BL551" s="19" t="s">
        <v>558</v>
      </c>
      <c r="BM551" s="196" t="s">
        <v>933</v>
      </c>
    </row>
    <row r="552" spans="2:51" s="13" customFormat="1" ht="10.2">
      <c r="B552" s="203"/>
      <c r="C552" s="204"/>
      <c r="D552" s="198" t="s">
        <v>152</v>
      </c>
      <c r="E552" s="205" t="s">
        <v>1</v>
      </c>
      <c r="F552" s="206" t="s">
        <v>934</v>
      </c>
      <c r="G552" s="204"/>
      <c r="H552" s="207">
        <v>278.3</v>
      </c>
      <c r="I552" s="208"/>
      <c r="J552" s="204"/>
      <c r="K552" s="204"/>
      <c r="L552" s="209"/>
      <c r="M552" s="210"/>
      <c r="N552" s="211"/>
      <c r="O552" s="211"/>
      <c r="P552" s="211"/>
      <c r="Q552" s="211"/>
      <c r="R552" s="211"/>
      <c r="S552" s="211"/>
      <c r="T552" s="212"/>
      <c r="AT552" s="213" t="s">
        <v>152</v>
      </c>
      <c r="AU552" s="213" t="s">
        <v>83</v>
      </c>
      <c r="AV552" s="13" t="s">
        <v>83</v>
      </c>
      <c r="AW552" s="13" t="s">
        <v>30</v>
      </c>
      <c r="AX552" s="13" t="s">
        <v>81</v>
      </c>
      <c r="AY552" s="213" t="s">
        <v>135</v>
      </c>
    </row>
    <row r="553" spans="1:65" s="2" customFormat="1" ht="24.15" customHeight="1">
      <c r="A553" s="36"/>
      <c r="B553" s="37"/>
      <c r="C553" s="185" t="s">
        <v>935</v>
      </c>
      <c r="D553" s="185" t="s">
        <v>138</v>
      </c>
      <c r="E553" s="186" t="s">
        <v>936</v>
      </c>
      <c r="F553" s="187" t="s">
        <v>937</v>
      </c>
      <c r="G553" s="188" t="s">
        <v>238</v>
      </c>
      <c r="H553" s="189">
        <v>278.3</v>
      </c>
      <c r="I553" s="190"/>
      <c r="J553" s="191">
        <f>ROUND(I553*H553,2)</f>
        <v>0</v>
      </c>
      <c r="K553" s="187" t="s">
        <v>142</v>
      </c>
      <c r="L553" s="41"/>
      <c r="M553" s="192" t="s">
        <v>1</v>
      </c>
      <c r="N553" s="193" t="s">
        <v>40</v>
      </c>
      <c r="O553" s="74"/>
      <c r="P553" s="194">
        <f>O553*H553</f>
        <v>0</v>
      </c>
      <c r="Q553" s="194">
        <v>0</v>
      </c>
      <c r="R553" s="194">
        <f>Q553*H553</f>
        <v>0</v>
      </c>
      <c r="S553" s="194">
        <v>0</v>
      </c>
      <c r="T553" s="195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6" t="s">
        <v>558</v>
      </c>
      <c r="AT553" s="196" t="s">
        <v>138</v>
      </c>
      <c r="AU553" s="196" t="s">
        <v>83</v>
      </c>
      <c r="AY553" s="19" t="s">
        <v>135</v>
      </c>
      <c r="BE553" s="197">
        <f>IF(N553="základní",J553,0)</f>
        <v>0</v>
      </c>
      <c r="BF553" s="197">
        <f>IF(N553="snížená",J553,0)</f>
        <v>0</v>
      </c>
      <c r="BG553" s="197">
        <f>IF(N553="zákl. přenesená",J553,0)</f>
        <v>0</v>
      </c>
      <c r="BH553" s="197">
        <f>IF(N553="sníž. přenesená",J553,0)</f>
        <v>0</v>
      </c>
      <c r="BI553" s="197">
        <f>IF(N553="nulová",J553,0)</f>
        <v>0</v>
      </c>
      <c r="BJ553" s="19" t="s">
        <v>143</v>
      </c>
      <c r="BK553" s="197">
        <f>ROUND(I553*H553,2)</f>
        <v>0</v>
      </c>
      <c r="BL553" s="19" t="s">
        <v>558</v>
      </c>
      <c r="BM553" s="196" t="s">
        <v>938</v>
      </c>
    </row>
    <row r="554" spans="2:51" s="13" customFormat="1" ht="10.2">
      <c r="B554" s="203"/>
      <c r="C554" s="204"/>
      <c r="D554" s="198" t="s">
        <v>152</v>
      </c>
      <c r="E554" s="205" t="s">
        <v>1</v>
      </c>
      <c r="F554" s="206" t="s">
        <v>934</v>
      </c>
      <c r="G554" s="204"/>
      <c r="H554" s="207">
        <v>278.3</v>
      </c>
      <c r="I554" s="208"/>
      <c r="J554" s="204"/>
      <c r="K554" s="204"/>
      <c r="L554" s="209"/>
      <c r="M554" s="210"/>
      <c r="N554" s="211"/>
      <c r="O554" s="211"/>
      <c r="P554" s="211"/>
      <c r="Q554" s="211"/>
      <c r="R554" s="211"/>
      <c r="S554" s="211"/>
      <c r="T554" s="212"/>
      <c r="AT554" s="213" t="s">
        <v>152</v>
      </c>
      <c r="AU554" s="213" t="s">
        <v>83</v>
      </c>
      <c r="AV554" s="13" t="s">
        <v>83</v>
      </c>
      <c r="AW554" s="13" t="s">
        <v>30</v>
      </c>
      <c r="AX554" s="13" t="s">
        <v>81</v>
      </c>
      <c r="AY554" s="213" t="s">
        <v>135</v>
      </c>
    </row>
    <row r="555" spans="1:65" s="2" customFormat="1" ht="14.4" customHeight="1">
      <c r="A555" s="36"/>
      <c r="B555" s="37"/>
      <c r="C555" s="185" t="s">
        <v>939</v>
      </c>
      <c r="D555" s="185" t="s">
        <v>138</v>
      </c>
      <c r="E555" s="186" t="s">
        <v>940</v>
      </c>
      <c r="F555" s="187" t="s">
        <v>941</v>
      </c>
      <c r="G555" s="188" t="s">
        <v>141</v>
      </c>
      <c r="H555" s="189">
        <v>166.98</v>
      </c>
      <c r="I555" s="190"/>
      <c r="J555" s="191">
        <f>ROUND(I555*H555,2)</f>
        <v>0</v>
      </c>
      <c r="K555" s="187" t="s">
        <v>142</v>
      </c>
      <c r="L555" s="41"/>
      <c r="M555" s="192" t="s">
        <v>1</v>
      </c>
      <c r="N555" s="193" t="s">
        <v>40</v>
      </c>
      <c r="O555" s="74"/>
      <c r="P555" s="194">
        <f>O555*H555</f>
        <v>0</v>
      </c>
      <c r="Q555" s="194">
        <v>0</v>
      </c>
      <c r="R555" s="194">
        <f>Q555*H555</f>
        <v>0</v>
      </c>
      <c r="S555" s="194">
        <v>0</v>
      </c>
      <c r="T555" s="195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6" t="s">
        <v>558</v>
      </c>
      <c r="AT555" s="196" t="s">
        <v>138</v>
      </c>
      <c r="AU555" s="196" t="s">
        <v>83</v>
      </c>
      <c r="AY555" s="19" t="s">
        <v>135</v>
      </c>
      <c r="BE555" s="197">
        <f>IF(N555="základní",J555,0)</f>
        <v>0</v>
      </c>
      <c r="BF555" s="197">
        <f>IF(N555="snížená",J555,0)</f>
        <v>0</v>
      </c>
      <c r="BG555" s="197">
        <f>IF(N555="zákl. přenesená",J555,0)</f>
        <v>0</v>
      </c>
      <c r="BH555" s="197">
        <f>IF(N555="sníž. přenesená",J555,0)</f>
        <v>0</v>
      </c>
      <c r="BI555" s="197">
        <f>IF(N555="nulová",J555,0)</f>
        <v>0</v>
      </c>
      <c r="BJ555" s="19" t="s">
        <v>143</v>
      </c>
      <c r="BK555" s="197">
        <f>ROUND(I555*H555,2)</f>
        <v>0</v>
      </c>
      <c r="BL555" s="19" t="s">
        <v>558</v>
      </c>
      <c r="BM555" s="196" t="s">
        <v>942</v>
      </c>
    </row>
    <row r="556" spans="2:51" s="13" customFormat="1" ht="10.2">
      <c r="B556" s="203"/>
      <c r="C556" s="204"/>
      <c r="D556" s="198" t="s">
        <v>152</v>
      </c>
      <c r="E556" s="205" t="s">
        <v>1</v>
      </c>
      <c r="F556" s="206" t="s">
        <v>943</v>
      </c>
      <c r="G556" s="204"/>
      <c r="H556" s="207">
        <v>166.98</v>
      </c>
      <c r="I556" s="208"/>
      <c r="J556" s="204"/>
      <c r="K556" s="204"/>
      <c r="L556" s="209"/>
      <c r="M556" s="210"/>
      <c r="N556" s="211"/>
      <c r="O556" s="211"/>
      <c r="P556" s="211"/>
      <c r="Q556" s="211"/>
      <c r="R556" s="211"/>
      <c r="S556" s="211"/>
      <c r="T556" s="212"/>
      <c r="AT556" s="213" t="s">
        <v>152</v>
      </c>
      <c r="AU556" s="213" t="s">
        <v>83</v>
      </c>
      <c r="AV556" s="13" t="s">
        <v>83</v>
      </c>
      <c r="AW556" s="13" t="s">
        <v>30</v>
      </c>
      <c r="AX556" s="13" t="s">
        <v>81</v>
      </c>
      <c r="AY556" s="213" t="s">
        <v>135</v>
      </c>
    </row>
    <row r="557" spans="1:65" s="2" customFormat="1" ht="24.15" customHeight="1">
      <c r="A557" s="36"/>
      <c r="B557" s="37"/>
      <c r="C557" s="185" t="s">
        <v>944</v>
      </c>
      <c r="D557" s="185" t="s">
        <v>138</v>
      </c>
      <c r="E557" s="186" t="s">
        <v>945</v>
      </c>
      <c r="F557" s="187" t="s">
        <v>946</v>
      </c>
      <c r="G557" s="188" t="s">
        <v>174</v>
      </c>
      <c r="H557" s="189">
        <v>278.3</v>
      </c>
      <c r="I557" s="190"/>
      <c r="J557" s="191">
        <f>ROUND(I557*H557,2)</f>
        <v>0</v>
      </c>
      <c r="K557" s="187" t="s">
        <v>142</v>
      </c>
      <c r="L557" s="41"/>
      <c r="M557" s="192" t="s">
        <v>1</v>
      </c>
      <c r="N557" s="193" t="s">
        <v>40</v>
      </c>
      <c r="O557" s="74"/>
      <c r="P557" s="194">
        <f>O557*H557</f>
        <v>0</v>
      </c>
      <c r="Q557" s="194">
        <v>0</v>
      </c>
      <c r="R557" s="194">
        <f>Q557*H557</f>
        <v>0</v>
      </c>
      <c r="S557" s="194">
        <v>0</v>
      </c>
      <c r="T557" s="195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96" t="s">
        <v>558</v>
      </c>
      <c r="AT557" s="196" t="s">
        <v>138</v>
      </c>
      <c r="AU557" s="196" t="s">
        <v>83</v>
      </c>
      <c r="AY557" s="19" t="s">
        <v>135</v>
      </c>
      <c r="BE557" s="197">
        <f>IF(N557="základní",J557,0)</f>
        <v>0</v>
      </c>
      <c r="BF557" s="197">
        <f>IF(N557="snížená",J557,0)</f>
        <v>0</v>
      </c>
      <c r="BG557" s="197">
        <f>IF(N557="zákl. přenesená",J557,0)</f>
        <v>0</v>
      </c>
      <c r="BH557" s="197">
        <f>IF(N557="sníž. přenesená",J557,0)</f>
        <v>0</v>
      </c>
      <c r="BI557" s="197">
        <f>IF(N557="nulová",J557,0)</f>
        <v>0</v>
      </c>
      <c r="BJ557" s="19" t="s">
        <v>143</v>
      </c>
      <c r="BK557" s="197">
        <f>ROUND(I557*H557,2)</f>
        <v>0</v>
      </c>
      <c r="BL557" s="19" t="s">
        <v>558</v>
      </c>
      <c r="BM557" s="196" t="s">
        <v>947</v>
      </c>
    </row>
    <row r="558" spans="2:51" s="13" customFormat="1" ht="10.2">
      <c r="B558" s="203"/>
      <c r="C558" s="204"/>
      <c r="D558" s="198" t="s">
        <v>152</v>
      </c>
      <c r="E558" s="205" t="s">
        <v>1</v>
      </c>
      <c r="F558" s="206" t="s">
        <v>934</v>
      </c>
      <c r="G558" s="204"/>
      <c r="H558" s="207">
        <v>278.3</v>
      </c>
      <c r="I558" s="208"/>
      <c r="J558" s="204"/>
      <c r="K558" s="204"/>
      <c r="L558" s="209"/>
      <c r="M558" s="210"/>
      <c r="N558" s="211"/>
      <c r="O558" s="211"/>
      <c r="P558" s="211"/>
      <c r="Q558" s="211"/>
      <c r="R558" s="211"/>
      <c r="S558" s="211"/>
      <c r="T558" s="212"/>
      <c r="AT558" s="213" t="s">
        <v>152</v>
      </c>
      <c r="AU558" s="213" t="s">
        <v>83</v>
      </c>
      <c r="AV558" s="13" t="s">
        <v>83</v>
      </c>
      <c r="AW558" s="13" t="s">
        <v>30</v>
      </c>
      <c r="AX558" s="13" t="s">
        <v>81</v>
      </c>
      <c r="AY558" s="213" t="s">
        <v>135</v>
      </c>
    </row>
    <row r="559" spans="2:63" s="12" customFormat="1" ht="25.95" customHeight="1">
      <c r="B559" s="169"/>
      <c r="C559" s="170"/>
      <c r="D559" s="171" t="s">
        <v>72</v>
      </c>
      <c r="E559" s="172" t="s">
        <v>948</v>
      </c>
      <c r="F559" s="172" t="s">
        <v>949</v>
      </c>
      <c r="G559" s="170"/>
      <c r="H559" s="170"/>
      <c r="I559" s="173"/>
      <c r="J559" s="174">
        <f>BK559</f>
        <v>0</v>
      </c>
      <c r="K559" s="170"/>
      <c r="L559" s="175"/>
      <c r="M559" s="176"/>
      <c r="N559" s="177"/>
      <c r="O559" s="177"/>
      <c r="P559" s="178">
        <f>P560</f>
        <v>0</v>
      </c>
      <c r="Q559" s="177"/>
      <c r="R559" s="178">
        <f>R560</f>
        <v>0</v>
      </c>
      <c r="S559" s="177"/>
      <c r="T559" s="179">
        <f>T560</f>
        <v>0</v>
      </c>
      <c r="AR559" s="180" t="s">
        <v>143</v>
      </c>
      <c r="AT559" s="181" t="s">
        <v>72</v>
      </c>
      <c r="AU559" s="181" t="s">
        <v>73</v>
      </c>
      <c r="AY559" s="180" t="s">
        <v>135</v>
      </c>
      <c r="BK559" s="182">
        <f>BK560</f>
        <v>0</v>
      </c>
    </row>
    <row r="560" spans="1:65" s="2" customFormat="1" ht="14.4" customHeight="1">
      <c r="A560" s="36"/>
      <c r="B560" s="37"/>
      <c r="C560" s="185" t="s">
        <v>950</v>
      </c>
      <c r="D560" s="185" t="s">
        <v>138</v>
      </c>
      <c r="E560" s="186" t="s">
        <v>951</v>
      </c>
      <c r="F560" s="187" t="s">
        <v>952</v>
      </c>
      <c r="G560" s="188" t="s">
        <v>953</v>
      </c>
      <c r="H560" s="189">
        <v>48</v>
      </c>
      <c r="I560" s="190"/>
      <c r="J560" s="191">
        <f>ROUND(I560*H560,2)</f>
        <v>0</v>
      </c>
      <c r="K560" s="187" t="s">
        <v>142</v>
      </c>
      <c r="L560" s="41"/>
      <c r="M560" s="192" t="s">
        <v>1</v>
      </c>
      <c r="N560" s="193" t="s">
        <v>40</v>
      </c>
      <c r="O560" s="74"/>
      <c r="P560" s="194">
        <f>O560*H560</f>
        <v>0</v>
      </c>
      <c r="Q560" s="194">
        <v>0</v>
      </c>
      <c r="R560" s="194">
        <f>Q560*H560</f>
        <v>0</v>
      </c>
      <c r="S560" s="194">
        <v>0</v>
      </c>
      <c r="T560" s="195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6" t="s">
        <v>954</v>
      </c>
      <c r="AT560" s="196" t="s">
        <v>138</v>
      </c>
      <c r="AU560" s="196" t="s">
        <v>81</v>
      </c>
      <c r="AY560" s="19" t="s">
        <v>135</v>
      </c>
      <c r="BE560" s="197">
        <f>IF(N560="základní",J560,0)</f>
        <v>0</v>
      </c>
      <c r="BF560" s="197">
        <f>IF(N560="snížená",J560,0)</f>
        <v>0</v>
      </c>
      <c r="BG560" s="197">
        <f>IF(N560="zákl. přenesená",J560,0)</f>
        <v>0</v>
      </c>
      <c r="BH560" s="197">
        <f>IF(N560="sníž. přenesená",J560,0)</f>
        <v>0</v>
      </c>
      <c r="BI560" s="197">
        <f>IF(N560="nulová",J560,0)</f>
        <v>0</v>
      </c>
      <c r="BJ560" s="19" t="s">
        <v>143</v>
      </c>
      <c r="BK560" s="197">
        <f>ROUND(I560*H560,2)</f>
        <v>0</v>
      </c>
      <c r="BL560" s="19" t="s">
        <v>954</v>
      </c>
      <c r="BM560" s="196" t="s">
        <v>955</v>
      </c>
    </row>
    <row r="561" spans="2:63" s="12" customFormat="1" ht="25.95" customHeight="1">
      <c r="B561" s="169"/>
      <c r="C561" s="170"/>
      <c r="D561" s="171" t="s">
        <v>72</v>
      </c>
      <c r="E561" s="172" t="s">
        <v>956</v>
      </c>
      <c r="F561" s="172" t="s">
        <v>957</v>
      </c>
      <c r="G561" s="170"/>
      <c r="H561" s="170"/>
      <c r="I561" s="173"/>
      <c r="J561" s="174">
        <f>BK561</f>
        <v>0</v>
      </c>
      <c r="K561" s="170"/>
      <c r="L561" s="175"/>
      <c r="M561" s="176"/>
      <c r="N561" s="177"/>
      <c r="O561" s="177"/>
      <c r="P561" s="178">
        <f>P562+P564+P566+P570+P572</f>
        <v>0</v>
      </c>
      <c r="Q561" s="177"/>
      <c r="R561" s="178">
        <f>R562+R564+R566+R570+R572</f>
        <v>0</v>
      </c>
      <c r="S561" s="177"/>
      <c r="T561" s="179">
        <f>T562+T564+T566+T570+T572</f>
        <v>0</v>
      </c>
      <c r="AR561" s="180" t="s">
        <v>171</v>
      </c>
      <c r="AT561" s="181" t="s">
        <v>72</v>
      </c>
      <c r="AU561" s="181" t="s">
        <v>73</v>
      </c>
      <c r="AY561" s="180" t="s">
        <v>135</v>
      </c>
      <c r="BK561" s="182">
        <f>BK562+BK564+BK566+BK570+BK572</f>
        <v>0</v>
      </c>
    </row>
    <row r="562" spans="2:63" s="12" customFormat="1" ht="22.8" customHeight="1">
      <c r="B562" s="169"/>
      <c r="C562" s="170"/>
      <c r="D562" s="171" t="s">
        <v>72</v>
      </c>
      <c r="E562" s="183" t="s">
        <v>958</v>
      </c>
      <c r="F562" s="183" t="s">
        <v>959</v>
      </c>
      <c r="G562" s="170"/>
      <c r="H562" s="170"/>
      <c r="I562" s="173"/>
      <c r="J562" s="184">
        <f>BK562</f>
        <v>0</v>
      </c>
      <c r="K562" s="170"/>
      <c r="L562" s="175"/>
      <c r="M562" s="176"/>
      <c r="N562" s="177"/>
      <c r="O562" s="177"/>
      <c r="P562" s="178">
        <f>P563</f>
        <v>0</v>
      </c>
      <c r="Q562" s="177"/>
      <c r="R562" s="178">
        <f>R563</f>
        <v>0</v>
      </c>
      <c r="S562" s="177"/>
      <c r="T562" s="179">
        <f>T563</f>
        <v>0</v>
      </c>
      <c r="AR562" s="180" t="s">
        <v>171</v>
      </c>
      <c r="AT562" s="181" t="s">
        <v>72</v>
      </c>
      <c r="AU562" s="181" t="s">
        <v>81</v>
      </c>
      <c r="AY562" s="180" t="s">
        <v>135</v>
      </c>
      <c r="BK562" s="182">
        <f>BK563</f>
        <v>0</v>
      </c>
    </row>
    <row r="563" spans="1:65" s="2" customFormat="1" ht="14.4" customHeight="1">
      <c r="A563" s="36"/>
      <c r="B563" s="37"/>
      <c r="C563" s="185" t="s">
        <v>960</v>
      </c>
      <c r="D563" s="185" t="s">
        <v>138</v>
      </c>
      <c r="E563" s="186" t="s">
        <v>961</v>
      </c>
      <c r="F563" s="187" t="s">
        <v>962</v>
      </c>
      <c r="G563" s="188" t="s">
        <v>963</v>
      </c>
      <c r="H563" s="189">
        <v>1</v>
      </c>
      <c r="I563" s="190"/>
      <c r="J563" s="191">
        <f>ROUND(I563*H563,2)</f>
        <v>0</v>
      </c>
      <c r="K563" s="187" t="s">
        <v>142</v>
      </c>
      <c r="L563" s="41"/>
      <c r="M563" s="192" t="s">
        <v>1</v>
      </c>
      <c r="N563" s="193" t="s">
        <v>40</v>
      </c>
      <c r="O563" s="74"/>
      <c r="P563" s="194">
        <f>O563*H563</f>
        <v>0</v>
      </c>
      <c r="Q563" s="194">
        <v>0</v>
      </c>
      <c r="R563" s="194">
        <f>Q563*H563</f>
        <v>0</v>
      </c>
      <c r="S563" s="194">
        <v>0</v>
      </c>
      <c r="T563" s="195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96" t="s">
        <v>964</v>
      </c>
      <c r="AT563" s="196" t="s">
        <v>138</v>
      </c>
      <c r="AU563" s="196" t="s">
        <v>83</v>
      </c>
      <c r="AY563" s="19" t="s">
        <v>135</v>
      </c>
      <c r="BE563" s="197">
        <f>IF(N563="základní",J563,0)</f>
        <v>0</v>
      </c>
      <c r="BF563" s="197">
        <f>IF(N563="snížená",J563,0)</f>
        <v>0</v>
      </c>
      <c r="BG563" s="197">
        <f>IF(N563="zákl. přenesená",J563,0)</f>
        <v>0</v>
      </c>
      <c r="BH563" s="197">
        <f>IF(N563="sníž. přenesená",J563,0)</f>
        <v>0</v>
      </c>
      <c r="BI563" s="197">
        <f>IF(N563="nulová",J563,0)</f>
        <v>0</v>
      </c>
      <c r="BJ563" s="19" t="s">
        <v>143</v>
      </c>
      <c r="BK563" s="197">
        <f>ROUND(I563*H563,2)</f>
        <v>0</v>
      </c>
      <c r="BL563" s="19" t="s">
        <v>964</v>
      </c>
      <c r="BM563" s="196" t="s">
        <v>965</v>
      </c>
    </row>
    <row r="564" spans="2:63" s="12" customFormat="1" ht="22.8" customHeight="1">
      <c r="B564" s="169"/>
      <c r="C564" s="170"/>
      <c r="D564" s="171" t="s">
        <v>72</v>
      </c>
      <c r="E564" s="183" t="s">
        <v>966</v>
      </c>
      <c r="F564" s="183" t="s">
        <v>967</v>
      </c>
      <c r="G564" s="170"/>
      <c r="H564" s="170"/>
      <c r="I564" s="173"/>
      <c r="J564" s="184">
        <f>BK564</f>
        <v>0</v>
      </c>
      <c r="K564" s="170"/>
      <c r="L564" s="175"/>
      <c r="M564" s="176"/>
      <c r="N564" s="177"/>
      <c r="O564" s="177"/>
      <c r="P564" s="178">
        <f>P565</f>
        <v>0</v>
      </c>
      <c r="Q564" s="177"/>
      <c r="R564" s="178">
        <f>R565</f>
        <v>0</v>
      </c>
      <c r="S564" s="177"/>
      <c r="T564" s="179">
        <f>T565</f>
        <v>0</v>
      </c>
      <c r="AR564" s="180" t="s">
        <v>171</v>
      </c>
      <c r="AT564" s="181" t="s">
        <v>72</v>
      </c>
      <c r="AU564" s="181" t="s">
        <v>81</v>
      </c>
      <c r="AY564" s="180" t="s">
        <v>135</v>
      </c>
      <c r="BK564" s="182">
        <f>BK565</f>
        <v>0</v>
      </c>
    </row>
    <row r="565" spans="1:65" s="2" customFormat="1" ht="14.4" customHeight="1">
      <c r="A565" s="36"/>
      <c r="B565" s="37"/>
      <c r="C565" s="185" t="s">
        <v>968</v>
      </c>
      <c r="D565" s="185" t="s">
        <v>138</v>
      </c>
      <c r="E565" s="186" t="s">
        <v>969</v>
      </c>
      <c r="F565" s="187" t="s">
        <v>967</v>
      </c>
      <c r="G565" s="188" t="s">
        <v>963</v>
      </c>
      <c r="H565" s="189">
        <v>1</v>
      </c>
      <c r="I565" s="190"/>
      <c r="J565" s="191">
        <f>ROUND(I565*H565,2)</f>
        <v>0</v>
      </c>
      <c r="K565" s="187" t="s">
        <v>142</v>
      </c>
      <c r="L565" s="41"/>
      <c r="M565" s="192" t="s">
        <v>1</v>
      </c>
      <c r="N565" s="193" t="s">
        <v>40</v>
      </c>
      <c r="O565" s="74"/>
      <c r="P565" s="194">
        <f>O565*H565</f>
        <v>0</v>
      </c>
      <c r="Q565" s="194">
        <v>0</v>
      </c>
      <c r="R565" s="194">
        <f>Q565*H565</f>
        <v>0</v>
      </c>
      <c r="S565" s="194">
        <v>0</v>
      </c>
      <c r="T565" s="195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96" t="s">
        <v>964</v>
      </c>
      <c r="AT565" s="196" t="s">
        <v>138</v>
      </c>
      <c r="AU565" s="196" t="s">
        <v>83</v>
      </c>
      <c r="AY565" s="19" t="s">
        <v>135</v>
      </c>
      <c r="BE565" s="197">
        <f>IF(N565="základní",J565,0)</f>
        <v>0</v>
      </c>
      <c r="BF565" s="197">
        <f>IF(N565="snížená",J565,0)</f>
        <v>0</v>
      </c>
      <c r="BG565" s="197">
        <f>IF(N565="zákl. přenesená",J565,0)</f>
        <v>0</v>
      </c>
      <c r="BH565" s="197">
        <f>IF(N565="sníž. přenesená",J565,0)</f>
        <v>0</v>
      </c>
      <c r="BI565" s="197">
        <f>IF(N565="nulová",J565,0)</f>
        <v>0</v>
      </c>
      <c r="BJ565" s="19" t="s">
        <v>143</v>
      </c>
      <c r="BK565" s="197">
        <f>ROUND(I565*H565,2)</f>
        <v>0</v>
      </c>
      <c r="BL565" s="19" t="s">
        <v>964</v>
      </c>
      <c r="BM565" s="196" t="s">
        <v>970</v>
      </c>
    </row>
    <row r="566" spans="2:63" s="12" customFormat="1" ht="22.8" customHeight="1">
      <c r="B566" s="169"/>
      <c r="C566" s="170"/>
      <c r="D566" s="171" t="s">
        <v>72</v>
      </c>
      <c r="E566" s="183" t="s">
        <v>971</v>
      </c>
      <c r="F566" s="183" t="s">
        <v>972</v>
      </c>
      <c r="G566" s="170"/>
      <c r="H566" s="170"/>
      <c r="I566" s="173"/>
      <c r="J566" s="184">
        <f>BK566</f>
        <v>0</v>
      </c>
      <c r="K566" s="170"/>
      <c r="L566" s="175"/>
      <c r="M566" s="176"/>
      <c r="N566" s="177"/>
      <c r="O566" s="177"/>
      <c r="P566" s="178">
        <f>SUM(P567:P569)</f>
        <v>0</v>
      </c>
      <c r="Q566" s="177"/>
      <c r="R566" s="178">
        <f>SUM(R567:R569)</f>
        <v>0</v>
      </c>
      <c r="S566" s="177"/>
      <c r="T566" s="179">
        <f>SUM(T567:T569)</f>
        <v>0</v>
      </c>
      <c r="AR566" s="180" t="s">
        <v>171</v>
      </c>
      <c r="AT566" s="181" t="s">
        <v>72</v>
      </c>
      <c r="AU566" s="181" t="s">
        <v>81</v>
      </c>
      <c r="AY566" s="180" t="s">
        <v>135</v>
      </c>
      <c r="BK566" s="182">
        <f>SUM(BK567:BK569)</f>
        <v>0</v>
      </c>
    </row>
    <row r="567" spans="1:65" s="2" customFormat="1" ht="14.4" customHeight="1">
      <c r="A567" s="36"/>
      <c r="B567" s="37"/>
      <c r="C567" s="185" t="s">
        <v>973</v>
      </c>
      <c r="D567" s="185" t="s">
        <v>138</v>
      </c>
      <c r="E567" s="186" t="s">
        <v>974</v>
      </c>
      <c r="F567" s="187" t="s">
        <v>975</v>
      </c>
      <c r="G567" s="188" t="s">
        <v>963</v>
      </c>
      <c r="H567" s="189">
        <v>1</v>
      </c>
      <c r="I567" s="190"/>
      <c r="J567" s="191">
        <f>ROUND(I567*H567,2)</f>
        <v>0</v>
      </c>
      <c r="K567" s="187" t="s">
        <v>142</v>
      </c>
      <c r="L567" s="41"/>
      <c r="M567" s="192" t="s">
        <v>1</v>
      </c>
      <c r="N567" s="193" t="s">
        <v>40</v>
      </c>
      <c r="O567" s="74"/>
      <c r="P567" s="194">
        <f>O567*H567</f>
        <v>0</v>
      </c>
      <c r="Q567" s="194">
        <v>0</v>
      </c>
      <c r="R567" s="194">
        <f>Q567*H567</f>
        <v>0</v>
      </c>
      <c r="S567" s="194">
        <v>0</v>
      </c>
      <c r="T567" s="195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6" t="s">
        <v>964</v>
      </c>
      <c r="AT567" s="196" t="s">
        <v>138</v>
      </c>
      <c r="AU567" s="196" t="s">
        <v>83</v>
      </c>
      <c r="AY567" s="19" t="s">
        <v>135</v>
      </c>
      <c r="BE567" s="197">
        <f>IF(N567="základní",J567,0)</f>
        <v>0</v>
      </c>
      <c r="BF567" s="197">
        <f>IF(N567="snížená",J567,0)</f>
        <v>0</v>
      </c>
      <c r="BG567" s="197">
        <f>IF(N567="zákl. přenesená",J567,0)</f>
        <v>0</v>
      </c>
      <c r="BH567" s="197">
        <f>IF(N567="sníž. přenesená",J567,0)</f>
        <v>0</v>
      </c>
      <c r="BI567" s="197">
        <f>IF(N567="nulová",J567,0)</f>
        <v>0</v>
      </c>
      <c r="BJ567" s="19" t="s">
        <v>143</v>
      </c>
      <c r="BK567" s="197">
        <f>ROUND(I567*H567,2)</f>
        <v>0</v>
      </c>
      <c r="BL567" s="19" t="s">
        <v>964</v>
      </c>
      <c r="BM567" s="196" t="s">
        <v>976</v>
      </c>
    </row>
    <row r="568" spans="1:47" s="2" customFormat="1" ht="19.2">
      <c r="A568" s="36"/>
      <c r="B568" s="37"/>
      <c r="C568" s="38"/>
      <c r="D568" s="198" t="s">
        <v>145</v>
      </c>
      <c r="E568" s="38"/>
      <c r="F568" s="199" t="s">
        <v>977</v>
      </c>
      <c r="G568" s="38"/>
      <c r="H568" s="38"/>
      <c r="I568" s="200"/>
      <c r="J568" s="38"/>
      <c r="K568" s="38"/>
      <c r="L568" s="41"/>
      <c r="M568" s="201"/>
      <c r="N568" s="202"/>
      <c r="O568" s="74"/>
      <c r="P568" s="74"/>
      <c r="Q568" s="74"/>
      <c r="R568" s="74"/>
      <c r="S568" s="74"/>
      <c r="T568" s="75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145</v>
      </c>
      <c r="AU568" s="19" t="s">
        <v>83</v>
      </c>
    </row>
    <row r="569" spans="1:65" s="2" customFormat="1" ht="14.4" customHeight="1">
      <c r="A569" s="36"/>
      <c r="B569" s="37"/>
      <c r="C569" s="185" t="s">
        <v>978</v>
      </c>
      <c r="D569" s="185" t="s">
        <v>138</v>
      </c>
      <c r="E569" s="186" t="s">
        <v>979</v>
      </c>
      <c r="F569" s="187" t="s">
        <v>980</v>
      </c>
      <c r="G569" s="188" t="s">
        <v>963</v>
      </c>
      <c r="H569" s="189">
        <v>1</v>
      </c>
      <c r="I569" s="190"/>
      <c r="J569" s="191">
        <f>ROUND(I569*H569,2)</f>
        <v>0</v>
      </c>
      <c r="K569" s="187" t="s">
        <v>142</v>
      </c>
      <c r="L569" s="41"/>
      <c r="M569" s="192" t="s">
        <v>1</v>
      </c>
      <c r="N569" s="193" t="s">
        <v>40</v>
      </c>
      <c r="O569" s="74"/>
      <c r="P569" s="194">
        <f>O569*H569</f>
        <v>0</v>
      </c>
      <c r="Q569" s="194">
        <v>0</v>
      </c>
      <c r="R569" s="194">
        <f>Q569*H569</f>
        <v>0</v>
      </c>
      <c r="S569" s="194">
        <v>0</v>
      </c>
      <c r="T569" s="195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6" t="s">
        <v>964</v>
      </c>
      <c r="AT569" s="196" t="s">
        <v>138</v>
      </c>
      <c r="AU569" s="196" t="s">
        <v>83</v>
      </c>
      <c r="AY569" s="19" t="s">
        <v>135</v>
      </c>
      <c r="BE569" s="197">
        <f>IF(N569="základní",J569,0)</f>
        <v>0</v>
      </c>
      <c r="BF569" s="197">
        <f>IF(N569="snížená",J569,0)</f>
        <v>0</v>
      </c>
      <c r="BG569" s="197">
        <f>IF(N569="zákl. přenesená",J569,0)</f>
        <v>0</v>
      </c>
      <c r="BH569" s="197">
        <f>IF(N569="sníž. přenesená",J569,0)</f>
        <v>0</v>
      </c>
      <c r="BI569" s="197">
        <f>IF(N569="nulová",J569,0)</f>
        <v>0</v>
      </c>
      <c r="BJ569" s="19" t="s">
        <v>143</v>
      </c>
      <c r="BK569" s="197">
        <f>ROUND(I569*H569,2)</f>
        <v>0</v>
      </c>
      <c r="BL569" s="19" t="s">
        <v>964</v>
      </c>
      <c r="BM569" s="196" t="s">
        <v>981</v>
      </c>
    </row>
    <row r="570" spans="2:63" s="12" customFormat="1" ht="22.8" customHeight="1">
      <c r="B570" s="169"/>
      <c r="C570" s="170"/>
      <c r="D570" s="171" t="s">
        <v>72</v>
      </c>
      <c r="E570" s="183" t="s">
        <v>982</v>
      </c>
      <c r="F570" s="183" t="s">
        <v>983</v>
      </c>
      <c r="G570" s="170"/>
      <c r="H570" s="170"/>
      <c r="I570" s="173"/>
      <c r="J570" s="184">
        <f>BK570</f>
        <v>0</v>
      </c>
      <c r="K570" s="170"/>
      <c r="L570" s="175"/>
      <c r="M570" s="176"/>
      <c r="N570" s="177"/>
      <c r="O570" s="177"/>
      <c r="P570" s="178">
        <f>P571</f>
        <v>0</v>
      </c>
      <c r="Q570" s="177"/>
      <c r="R570" s="178">
        <f>R571</f>
        <v>0</v>
      </c>
      <c r="S570" s="177"/>
      <c r="T570" s="179">
        <f>T571</f>
        <v>0</v>
      </c>
      <c r="AR570" s="180" t="s">
        <v>171</v>
      </c>
      <c r="AT570" s="181" t="s">
        <v>72</v>
      </c>
      <c r="AU570" s="181" t="s">
        <v>81</v>
      </c>
      <c r="AY570" s="180" t="s">
        <v>135</v>
      </c>
      <c r="BK570" s="182">
        <f>BK571</f>
        <v>0</v>
      </c>
    </row>
    <row r="571" spans="1:65" s="2" customFormat="1" ht="14.4" customHeight="1">
      <c r="A571" s="36"/>
      <c r="B571" s="37"/>
      <c r="C571" s="185" t="s">
        <v>984</v>
      </c>
      <c r="D571" s="185" t="s">
        <v>138</v>
      </c>
      <c r="E571" s="186" t="s">
        <v>985</v>
      </c>
      <c r="F571" s="187" t="s">
        <v>983</v>
      </c>
      <c r="G571" s="188" t="s">
        <v>963</v>
      </c>
      <c r="H571" s="189">
        <v>1</v>
      </c>
      <c r="I571" s="190"/>
      <c r="J571" s="191">
        <f>ROUND(I571*H571,2)</f>
        <v>0</v>
      </c>
      <c r="K571" s="187" t="s">
        <v>142</v>
      </c>
      <c r="L571" s="41"/>
      <c r="M571" s="192" t="s">
        <v>1</v>
      </c>
      <c r="N571" s="193" t="s">
        <v>40</v>
      </c>
      <c r="O571" s="74"/>
      <c r="P571" s="194">
        <f>O571*H571</f>
        <v>0</v>
      </c>
      <c r="Q571" s="194">
        <v>0</v>
      </c>
      <c r="R571" s="194">
        <f>Q571*H571</f>
        <v>0</v>
      </c>
      <c r="S571" s="194">
        <v>0</v>
      </c>
      <c r="T571" s="195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96" t="s">
        <v>964</v>
      </c>
      <c r="AT571" s="196" t="s">
        <v>138</v>
      </c>
      <c r="AU571" s="196" t="s">
        <v>83</v>
      </c>
      <c r="AY571" s="19" t="s">
        <v>135</v>
      </c>
      <c r="BE571" s="197">
        <f>IF(N571="základní",J571,0)</f>
        <v>0</v>
      </c>
      <c r="BF571" s="197">
        <f>IF(N571="snížená",J571,0)</f>
        <v>0</v>
      </c>
      <c r="BG571" s="197">
        <f>IF(N571="zákl. přenesená",J571,0)</f>
        <v>0</v>
      </c>
      <c r="BH571" s="197">
        <f>IF(N571="sníž. přenesená",J571,0)</f>
        <v>0</v>
      </c>
      <c r="BI571" s="197">
        <f>IF(N571="nulová",J571,0)</f>
        <v>0</v>
      </c>
      <c r="BJ571" s="19" t="s">
        <v>143</v>
      </c>
      <c r="BK571" s="197">
        <f>ROUND(I571*H571,2)</f>
        <v>0</v>
      </c>
      <c r="BL571" s="19" t="s">
        <v>964</v>
      </c>
      <c r="BM571" s="196" t="s">
        <v>986</v>
      </c>
    </row>
    <row r="572" spans="2:63" s="12" customFormat="1" ht="22.8" customHeight="1">
      <c r="B572" s="169"/>
      <c r="C572" s="170"/>
      <c r="D572" s="171" t="s">
        <v>72</v>
      </c>
      <c r="E572" s="183" t="s">
        <v>987</v>
      </c>
      <c r="F572" s="183" t="s">
        <v>988</v>
      </c>
      <c r="G572" s="170"/>
      <c r="H572" s="170"/>
      <c r="I572" s="173"/>
      <c r="J572" s="184">
        <f>BK572</f>
        <v>0</v>
      </c>
      <c r="K572" s="170"/>
      <c r="L572" s="175"/>
      <c r="M572" s="176"/>
      <c r="N572" s="177"/>
      <c r="O572" s="177"/>
      <c r="P572" s="178">
        <f>SUM(P573:P574)</f>
        <v>0</v>
      </c>
      <c r="Q572" s="177"/>
      <c r="R572" s="178">
        <f>SUM(R573:R574)</f>
        <v>0</v>
      </c>
      <c r="S572" s="177"/>
      <c r="T572" s="179">
        <f>SUM(T573:T574)</f>
        <v>0</v>
      </c>
      <c r="AR572" s="180" t="s">
        <v>171</v>
      </c>
      <c r="AT572" s="181" t="s">
        <v>72</v>
      </c>
      <c r="AU572" s="181" t="s">
        <v>81</v>
      </c>
      <c r="AY572" s="180" t="s">
        <v>135</v>
      </c>
      <c r="BK572" s="182">
        <f>SUM(BK573:BK574)</f>
        <v>0</v>
      </c>
    </row>
    <row r="573" spans="1:65" s="2" customFormat="1" ht="14.4" customHeight="1">
      <c r="A573" s="36"/>
      <c r="B573" s="37"/>
      <c r="C573" s="185" t="s">
        <v>989</v>
      </c>
      <c r="D573" s="185" t="s">
        <v>138</v>
      </c>
      <c r="E573" s="186" t="s">
        <v>990</v>
      </c>
      <c r="F573" s="187" t="s">
        <v>991</v>
      </c>
      <c r="G573" s="188" t="s">
        <v>963</v>
      </c>
      <c r="H573" s="189">
        <v>1</v>
      </c>
      <c r="I573" s="190"/>
      <c r="J573" s="191">
        <f>ROUND(I573*H573,2)</f>
        <v>0</v>
      </c>
      <c r="K573" s="187" t="s">
        <v>142</v>
      </c>
      <c r="L573" s="41"/>
      <c r="M573" s="192" t="s">
        <v>1</v>
      </c>
      <c r="N573" s="193" t="s">
        <v>40</v>
      </c>
      <c r="O573" s="74"/>
      <c r="P573" s="194">
        <f>O573*H573</f>
        <v>0</v>
      </c>
      <c r="Q573" s="194">
        <v>0</v>
      </c>
      <c r="R573" s="194">
        <f>Q573*H573</f>
        <v>0</v>
      </c>
      <c r="S573" s="194">
        <v>0</v>
      </c>
      <c r="T573" s="195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96" t="s">
        <v>964</v>
      </c>
      <c r="AT573" s="196" t="s">
        <v>138</v>
      </c>
      <c r="AU573" s="196" t="s">
        <v>83</v>
      </c>
      <c r="AY573" s="19" t="s">
        <v>135</v>
      </c>
      <c r="BE573" s="197">
        <f>IF(N573="základní",J573,0)</f>
        <v>0</v>
      </c>
      <c r="BF573" s="197">
        <f>IF(N573="snížená",J573,0)</f>
        <v>0</v>
      </c>
      <c r="BG573" s="197">
        <f>IF(N573="zákl. přenesená",J573,0)</f>
        <v>0</v>
      </c>
      <c r="BH573" s="197">
        <f>IF(N573="sníž. přenesená",J573,0)</f>
        <v>0</v>
      </c>
      <c r="BI573" s="197">
        <f>IF(N573="nulová",J573,0)</f>
        <v>0</v>
      </c>
      <c r="BJ573" s="19" t="s">
        <v>143</v>
      </c>
      <c r="BK573" s="197">
        <f>ROUND(I573*H573,2)</f>
        <v>0</v>
      </c>
      <c r="BL573" s="19" t="s">
        <v>964</v>
      </c>
      <c r="BM573" s="196" t="s">
        <v>992</v>
      </c>
    </row>
    <row r="574" spans="1:47" s="2" customFormat="1" ht="28.8">
      <c r="A574" s="36"/>
      <c r="B574" s="37"/>
      <c r="C574" s="38"/>
      <c r="D574" s="198" t="s">
        <v>145</v>
      </c>
      <c r="E574" s="38"/>
      <c r="F574" s="199" t="s">
        <v>993</v>
      </c>
      <c r="G574" s="38"/>
      <c r="H574" s="38"/>
      <c r="I574" s="200"/>
      <c r="J574" s="38"/>
      <c r="K574" s="38"/>
      <c r="L574" s="41"/>
      <c r="M574" s="269"/>
      <c r="N574" s="270"/>
      <c r="O574" s="271"/>
      <c r="P574" s="271"/>
      <c r="Q574" s="271"/>
      <c r="R574" s="271"/>
      <c r="S574" s="271"/>
      <c r="T574" s="272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145</v>
      </c>
      <c r="AU574" s="19" t="s">
        <v>83</v>
      </c>
    </row>
    <row r="575" spans="1:31" s="2" customFormat="1" ht="6.9" customHeight="1">
      <c r="A575" s="36"/>
      <c r="B575" s="57"/>
      <c r="C575" s="58"/>
      <c r="D575" s="58"/>
      <c r="E575" s="58"/>
      <c r="F575" s="58"/>
      <c r="G575" s="58"/>
      <c r="H575" s="58"/>
      <c r="I575" s="58"/>
      <c r="J575" s="58"/>
      <c r="K575" s="58"/>
      <c r="L575" s="41"/>
      <c r="M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</row>
  </sheetData>
  <sheetProtection algorithmName="SHA-512" hashValue="R6GcDdk6G4MKX3F5ZwTQ7Za6eYE55nsCs+EEY6wRqwqXkoPRZevtQ3pH4pNUgInwUS8YNn6Z8ScaPNhoVPPgTA==" saltValue="C3cte7uMP00SVyP+Q0JdmI0oxi3f4nRYdlirZJq7s4mrYqLDdOOD658zOaLDJjgchllV7E8uWncBQcYHJWArKg==" spinCount="100000" sheet="1" objects="1" scenarios="1" formatColumns="0" formatRows="0" autoFilter="0"/>
  <autoFilter ref="C143:K574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Bouček Václav, Ing.</dc:creator>
  <cp:keywords/>
  <dc:description/>
  <cp:lastModifiedBy>Urbánková Markéta</cp:lastModifiedBy>
  <dcterms:created xsi:type="dcterms:W3CDTF">2020-09-21T19:30:07Z</dcterms:created>
  <dcterms:modified xsi:type="dcterms:W3CDTF">2020-09-22T05:17:01Z</dcterms:modified>
  <cp:category/>
  <cp:version/>
  <cp:contentType/>
  <cp:contentStatus/>
</cp:coreProperties>
</file>